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rika/Desktop/Bootcamp Stuff/GitHub_HW/"/>
    </mc:Choice>
  </mc:AlternateContent>
  <xr:revisionPtr revIDLastSave="0" documentId="8_{DFD6DCC5-3F96-314B-A002-D666925F5240}" xr6:coauthVersionLast="47" xr6:coauthVersionMax="47" xr10:uidLastSave="{00000000-0000-0000-0000-000000000000}"/>
  <bookViews>
    <workbookView xWindow="8340" yWindow="760" windowWidth="36500" windowHeight="18880" activeTab="3" xr2:uid="{00000000-000D-0000-FFFF-FFFF00000000}"/>
  </bookViews>
  <sheets>
    <sheet name="Pivot 1" sheetId="2" r:id="rId1"/>
    <sheet name="Pivot 2" sheetId="3" r:id="rId2"/>
    <sheet name="Pivot 3" sheetId="7" r:id="rId3"/>
    <sheet name="Statistical Analysis" sheetId="10" r:id="rId4"/>
    <sheet name="Goal Analysis" sheetId="9" r:id="rId5"/>
    <sheet name="Crowdfunding" sheetId="1" r:id="rId6"/>
  </sheets>
  <definedNames>
    <definedName name="_xlnm._FilterDatabase" localSheetId="5" hidden="1">Crowdfunding!$O$1:$O$1001</definedName>
  </definedNames>
  <calcPr calcId="191029"/>
  <pivotCaches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D7" i="10"/>
  <c r="H6" i="10"/>
  <c r="D6" i="10"/>
  <c r="H5" i="10"/>
  <c r="H4" i="10"/>
  <c r="D4" i="10"/>
  <c r="D5" i="10"/>
  <c r="H3" i="10"/>
  <c r="H2" i="10"/>
  <c r="D3" i="10"/>
  <c r="D2" i="10"/>
  <c r="B2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6" i="9"/>
  <c r="B5" i="9"/>
  <c r="B4" i="9"/>
  <c r="B3" i="9"/>
  <c r="E3" i="9" s="1"/>
  <c r="B13" i="9"/>
  <c r="B12" i="9"/>
  <c r="B11" i="9"/>
  <c r="B10" i="9"/>
  <c r="B9" i="9"/>
  <c r="E9" i="9" s="1"/>
  <c r="B8" i="9"/>
  <c r="B7" i="9"/>
  <c r="M59" i="1"/>
  <c r="M437" i="1"/>
  <c r="M438" i="1"/>
  <c r="M60" i="1"/>
  <c r="M61" i="1"/>
  <c r="M439" i="1"/>
  <c r="M62" i="1"/>
  <c r="M440" i="1"/>
  <c r="M423" i="1"/>
  <c r="M63" i="1"/>
  <c r="M441" i="1"/>
  <c r="M64" i="1"/>
  <c r="M65" i="1"/>
  <c r="M442" i="1"/>
  <c r="M66" i="1"/>
  <c r="M67" i="1"/>
  <c r="M443" i="1"/>
  <c r="M444" i="1"/>
  <c r="M2" i="1"/>
  <c r="M68" i="1"/>
  <c r="M445" i="1"/>
  <c r="M69" i="1"/>
  <c r="M446" i="1"/>
  <c r="M447" i="1"/>
  <c r="M448" i="1"/>
  <c r="M449" i="1"/>
  <c r="M3" i="1"/>
  <c r="M70" i="1"/>
  <c r="M450" i="1"/>
  <c r="M451" i="1"/>
  <c r="M452" i="1"/>
  <c r="M453" i="1"/>
  <c r="M71" i="1"/>
  <c r="M454" i="1"/>
  <c r="M455" i="1"/>
  <c r="M456" i="1"/>
  <c r="M457" i="1"/>
  <c r="M458" i="1"/>
  <c r="M459" i="1"/>
  <c r="M72" i="1"/>
  <c r="M460" i="1"/>
  <c r="M461" i="1"/>
  <c r="M462" i="1"/>
  <c r="M463" i="1"/>
  <c r="M464" i="1"/>
  <c r="M73" i="1"/>
  <c r="M465" i="1"/>
  <c r="M466" i="1"/>
  <c r="M467" i="1"/>
  <c r="M468" i="1"/>
  <c r="M74" i="1"/>
  <c r="M75" i="1"/>
  <c r="M76" i="1"/>
  <c r="M469" i="1"/>
  <c r="M77" i="1"/>
  <c r="M470" i="1"/>
  <c r="M471" i="1"/>
  <c r="M472" i="1"/>
  <c r="M473" i="1"/>
  <c r="M474" i="1"/>
  <c r="M475" i="1"/>
  <c r="M78" i="1"/>
  <c r="M476" i="1"/>
  <c r="M79" i="1"/>
  <c r="M80" i="1"/>
  <c r="M477" i="1"/>
  <c r="M81" i="1"/>
  <c r="M478" i="1"/>
  <c r="M479" i="1"/>
  <c r="M4" i="1"/>
  <c r="M480" i="1"/>
  <c r="M481" i="1"/>
  <c r="M482" i="1"/>
  <c r="M483" i="1"/>
  <c r="M484" i="1"/>
  <c r="M485" i="1"/>
  <c r="M82" i="1"/>
  <c r="M83" i="1"/>
  <c r="M486" i="1"/>
  <c r="M84" i="1"/>
  <c r="M487" i="1"/>
  <c r="M488" i="1"/>
  <c r="M489" i="1"/>
  <c r="M85" i="1"/>
  <c r="M490" i="1"/>
  <c r="M491" i="1"/>
  <c r="M492" i="1"/>
  <c r="M86" i="1"/>
  <c r="M493" i="1"/>
  <c r="M494" i="1"/>
  <c r="M87" i="1"/>
  <c r="M88" i="1"/>
  <c r="M495" i="1"/>
  <c r="M5" i="1"/>
  <c r="M496" i="1"/>
  <c r="M497" i="1"/>
  <c r="M498" i="1"/>
  <c r="M499" i="1"/>
  <c r="M89" i="1"/>
  <c r="M500" i="1"/>
  <c r="M90" i="1"/>
  <c r="M501" i="1"/>
  <c r="M502" i="1"/>
  <c r="M91" i="1"/>
  <c r="M503" i="1"/>
  <c r="M504" i="1"/>
  <c r="M505" i="1"/>
  <c r="M506" i="1"/>
  <c r="M507" i="1"/>
  <c r="M92" i="1"/>
  <c r="M93" i="1"/>
  <c r="M508" i="1"/>
  <c r="M509" i="1"/>
  <c r="M510" i="1"/>
  <c r="M511" i="1"/>
  <c r="M94" i="1"/>
  <c r="M95" i="1"/>
  <c r="M512" i="1"/>
  <c r="M513" i="1"/>
  <c r="M514" i="1"/>
  <c r="M515" i="1"/>
  <c r="M516" i="1"/>
  <c r="M96" i="1"/>
  <c r="M97" i="1"/>
  <c r="M517" i="1"/>
  <c r="M518" i="1"/>
  <c r="M98" i="1"/>
  <c r="M99" i="1"/>
  <c r="M6" i="1"/>
  <c r="M7" i="1"/>
  <c r="M519" i="1"/>
  <c r="M520" i="1"/>
  <c r="M521" i="1"/>
  <c r="M522" i="1"/>
  <c r="M100" i="1"/>
  <c r="M101" i="1"/>
  <c r="M8" i="1"/>
  <c r="M523" i="1"/>
  <c r="M102" i="1"/>
  <c r="M103" i="1"/>
  <c r="M524" i="1"/>
  <c r="M525" i="1"/>
  <c r="M526" i="1"/>
  <c r="M527" i="1"/>
  <c r="M528" i="1"/>
  <c r="M529" i="1"/>
  <c r="M9" i="1"/>
  <c r="M530" i="1"/>
  <c r="M531" i="1"/>
  <c r="M532" i="1"/>
  <c r="M104" i="1"/>
  <c r="M105" i="1"/>
  <c r="M533" i="1"/>
  <c r="M106" i="1"/>
  <c r="M107" i="1"/>
  <c r="M108" i="1"/>
  <c r="M10" i="1"/>
  <c r="M109" i="1"/>
  <c r="M534" i="1"/>
  <c r="M535" i="1"/>
  <c r="M536" i="1"/>
  <c r="M110" i="1"/>
  <c r="M537" i="1"/>
  <c r="M538" i="1"/>
  <c r="M539" i="1"/>
  <c r="M540" i="1"/>
  <c r="M541" i="1"/>
  <c r="M542" i="1"/>
  <c r="M111" i="1"/>
  <c r="M543" i="1"/>
  <c r="M112" i="1"/>
  <c r="M113" i="1"/>
  <c r="M114" i="1"/>
  <c r="M544" i="1"/>
  <c r="M545" i="1"/>
  <c r="M115" i="1"/>
  <c r="M116" i="1"/>
  <c r="M546" i="1"/>
  <c r="M117" i="1"/>
  <c r="M547" i="1"/>
  <c r="M548" i="1"/>
  <c r="M118" i="1"/>
  <c r="M549" i="1"/>
  <c r="M119" i="1"/>
  <c r="M550" i="1"/>
  <c r="M120" i="1"/>
  <c r="M121" i="1"/>
  <c r="M551" i="1"/>
  <c r="M122" i="1"/>
  <c r="M11" i="1"/>
  <c r="M123" i="1"/>
  <c r="M124" i="1"/>
  <c r="M125" i="1"/>
  <c r="M126" i="1"/>
  <c r="M552" i="1"/>
  <c r="M553" i="1"/>
  <c r="M127" i="1"/>
  <c r="M554" i="1"/>
  <c r="M128" i="1"/>
  <c r="M129" i="1"/>
  <c r="M130" i="1"/>
  <c r="M555" i="1"/>
  <c r="M12" i="1"/>
  <c r="M556" i="1"/>
  <c r="M131" i="1"/>
  <c r="M557" i="1"/>
  <c r="M13" i="1"/>
  <c r="M558" i="1"/>
  <c r="M559" i="1"/>
  <c r="M424" i="1"/>
  <c r="M132" i="1"/>
  <c r="M133" i="1"/>
  <c r="M560" i="1"/>
  <c r="M561" i="1"/>
  <c r="M562" i="1"/>
  <c r="M134" i="1"/>
  <c r="M563" i="1"/>
  <c r="M135" i="1"/>
  <c r="M564" i="1"/>
  <c r="M565" i="1"/>
  <c r="M136" i="1"/>
  <c r="M137" i="1"/>
  <c r="M566" i="1"/>
  <c r="M138" i="1"/>
  <c r="M567" i="1"/>
  <c r="M568" i="1"/>
  <c r="M569" i="1"/>
  <c r="M570" i="1"/>
  <c r="M571" i="1"/>
  <c r="M572" i="1"/>
  <c r="M573" i="1"/>
  <c r="M14" i="1"/>
  <c r="M574" i="1"/>
  <c r="M575" i="1"/>
  <c r="M576" i="1"/>
  <c r="M139" i="1"/>
  <c r="M140" i="1"/>
  <c r="M577" i="1"/>
  <c r="M578" i="1"/>
  <c r="M141" i="1"/>
  <c r="M579" i="1"/>
  <c r="M580" i="1"/>
  <c r="M581" i="1"/>
  <c r="M582" i="1"/>
  <c r="M583" i="1"/>
  <c r="M584" i="1"/>
  <c r="M585" i="1"/>
  <c r="M586" i="1"/>
  <c r="M587" i="1"/>
  <c r="M588" i="1"/>
  <c r="M142" i="1"/>
  <c r="M143" i="1"/>
  <c r="M589" i="1"/>
  <c r="M144" i="1"/>
  <c r="M590" i="1"/>
  <c r="M591" i="1"/>
  <c r="M145" i="1"/>
  <c r="M592" i="1"/>
  <c r="M593" i="1"/>
  <c r="M594" i="1"/>
  <c r="M595" i="1"/>
  <c r="M146" i="1"/>
  <c r="M596" i="1"/>
  <c r="M597" i="1"/>
  <c r="M598" i="1"/>
  <c r="M599" i="1"/>
  <c r="M147" i="1"/>
  <c r="M600" i="1"/>
  <c r="M601" i="1"/>
  <c r="M602" i="1"/>
  <c r="M15" i="1"/>
  <c r="M425" i="1"/>
  <c r="M603" i="1"/>
  <c r="M604" i="1"/>
  <c r="M148" i="1"/>
  <c r="M605" i="1"/>
  <c r="M149" i="1"/>
  <c r="M606" i="1"/>
  <c r="M607" i="1"/>
  <c r="M608" i="1"/>
  <c r="M609" i="1"/>
  <c r="M150" i="1"/>
  <c r="M610" i="1"/>
  <c r="M151" i="1"/>
  <c r="M152" i="1"/>
  <c r="M611" i="1"/>
  <c r="M16" i="1"/>
  <c r="M612" i="1"/>
  <c r="M153" i="1"/>
  <c r="M613" i="1"/>
  <c r="M154" i="1"/>
  <c r="M614" i="1"/>
  <c r="M155" i="1"/>
  <c r="M17" i="1"/>
  <c r="M615" i="1"/>
  <c r="M156" i="1"/>
  <c r="M157" i="1"/>
  <c r="M158" i="1"/>
  <c r="M616" i="1"/>
  <c r="M159" i="1"/>
  <c r="M160" i="1"/>
  <c r="M617" i="1"/>
  <c r="M161" i="1"/>
  <c r="M162" i="1"/>
  <c r="M618" i="1"/>
  <c r="M619" i="1"/>
  <c r="M163" i="1"/>
  <c r="M620" i="1"/>
  <c r="M164" i="1"/>
  <c r="M18" i="1"/>
  <c r="M165" i="1"/>
  <c r="M621" i="1"/>
  <c r="M622" i="1"/>
  <c r="M623" i="1"/>
  <c r="M624" i="1"/>
  <c r="M166" i="1"/>
  <c r="M167" i="1"/>
  <c r="M168" i="1"/>
  <c r="M169" i="1"/>
  <c r="M19" i="1"/>
  <c r="M170" i="1"/>
  <c r="M171" i="1"/>
  <c r="M625" i="1"/>
  <c r="M172" i="1"/>
  <c r="M626" i="1"/>
  <c r="M173" i="1"/>
  <c r="M174" i="1"/>
  <c r="M175" i="1"/>
  <c r="M627" i="1"/>
  <c r="M426" i="1"/>
  <c r="M628" i="1"/>
  <c r="M629" i="1"/>
  <c r="M630" i="1"/>
  <c r="M631" i="1"/>
  <c r="M632" i="1"/>
  <c r="M633" i="1"/>
  <c r="M176" i="1"/>
  <c r="M634" i="1"/>
  <c r="M635" i="1"/>
  <c r="M20" i="1"/>
  <c r="M177" i="1"/>
  <c r="M178" i="1"/>
  <c r="M179" i="1"/>
  <c r="M180" i="1"/>
  <c r="M181" i="1"/>
  <c r="M182" i="1"/>
  <c r="M183" i="1"/>
  <c r="M636" i="1"/>
  <c r="M184" i="1"/>
  <c r="M185" i="1"/>
  <c r="M186" i="1"/>
  <c r="M637" i="1"/>
  <c r="M187" i="1"/>
  <c r="M638" i="1"/>
  <c r="M639" i="1"/>
  <c r="M427" i="1"/>
  <c r="M188" i="1"/>
  <c r="M640" i="1"/>
  <c r="M189" i="1"/>
  <c r="M641" i="1"/>
  <c r="M642" i="1"/>
  <c r="M643" i="1"/>
  <c r="M644" i="1"/>
  <c r="M645" i="1"/>
  <c r="M646" i="1"/>
  <c r="M647" i="1"/>
  <c r="M648" i="1"/>
  <c r="M190" i="1"/>
  <c r="M649" i="1"/>
  <c r="M650" i="1"/>
  <c r="M651" i="1"/>
  <c r="M191" i="1"/>
  <c r="M652" i="1"/>
  <c r="M653" i="1"/>
  <c r="M192" i="1"/>
  <c r="M193" i="1"/>
  <c r="M654" i="1"/>
  <c r="M194" i="1"/>
  <c r="M195" i="1"/>
  <c r="M196" i="1"/>
  <c r="M655" i="1"/>
  <c r="M656" i="1"/>
  <c r="M197" i="1"/>
  <c r="M657" i="1"/>
  <c r="M658" i="1"/>
  <c r="M659" i="1"/>
  <c r="M198" i="1"/>
  <c r="M199" i="1"/>
  <c r="M21" i="1"/>
  <c r="M660" i="1"/>
  <c r="M661" i="1"/>
  <c r="M200" i="1"/>
  <c r="M201" i="1"/>
  <c r="M662" i="1"/>
  <c r="M663" i="1"/>
  <c r="M664" i="1"/>
  <c r="M665" i="1"/>
  <c r="M666" i="1"/>
  <c r="M667" i="1"/>
  <c r="M202" i="1"/>
  <c r="M203" i="1"/>
  <c r="M668" i="1"/>
  <c r="M204" i="1"/>
  <c r="M205" i="1"/>
  <c r="M669" i="1"/>
  <c r="M206" i="1"/>
  <c r="M670" i="1"/>
  <c r="M671" i="1"/>
  <c r="M672" i="1"/>
  <c r="M207" i="1"/>
  <c r="M428" i="1"/>
  <c r="M673" i="1"/>
  <c r="M674" i="1"/>
  <c r="M429" i="1"/>
  <c r="M208" i="1"/>
  <c r="M209" i="1"/>
  <c r="M210" i="1"/>
  <c r="M211" i="1"/>
  <c r="M212" i="1"/>
  <c r="M675" i="1"/>
  <c r="M676" i="1"/>
  <c r="M213" i="1"/>
  <c r="M677" i="1"/>
  <c r="M214" i="1"/>
  <c r="M215" i="1"/>
  <c r="M678" i="1"/>
  <c r="M679" i="1"/>
  <c r="M680" i="1"/>
  <c r="M216" i="1"/>
  <c r="M22" i="1"/>
  <c r="M217" i="1"/>
  <c r="M681" i="1"/>
  <c r="M218" i="1"/>
  <c r="M219" i="1"/>
  <c r="M23" i="1"/>
  <c r="M682" i="1"/>
  <c r="M683" i="1"/>
  <c r="M684" i="1"/>
  <c r="M685" i="1"/>
  <c r="M686" i="1"/>
  <c r="M687" i="1"/>
  <c r="M220" i="1"/>
  <c r="M688" i="1"/>
  <c r="M24" i="1"/>
  <c r="M689" i="1"/>
  <c r="M690" i="1"/>
  <c r="M221" i="1"/>
  <c r="M25" i="1"/>
  <c r="M222" i="1"/>
  <c r="M691" i="1"/>
  <c r="M223" i="1"/>
  <c r="M692" i="1"/>
  <c r="M224" i="1"/>
  <c r="M225" i="1"/>
  <c r="M226" i="1"/>
  <c r="M693" i="1"/>
  <c r="M694" i="1"/>
  <c r="M227" i="1"/>
  <c r="M695" i="1"/>
  <c r="M228" i="1"/>
  <c r="M696" i="1"/>
  <c r="M697" i="1"/>
  <c r="M229" i="1"/>
  <c r="M698" i="1"/>
  <c r="M699" i="1"/>
  <c r="M700" i="1"/>
  <c r="M701" i="1"/>
  <c r="M702" i="1"/>
  <c r="M230" i="1"/>
  <c r="M703" i="1"/>
  <c r="M704" i="1"/>
  <c r="M705" i="1"/>
  <c r="M231" i="1"/>
  <c r="M706" i="1"/>
  <c r="M707" i="1"/>
  <c r="M708" i="1"/>
  <c r="M232" i="1"/>
  <c r="M233" i="1"/>
  <c r="M709" i="1"/>
  <c r="M710" i="1"/>
  <c r="M711" i="1"/>
  <c r="M234" i="1"/>
  <c r="M235" i="1"/>
  <c r="M236" i="1"/>
  <c r="M712" i="1"/>
  <c r="M237" i="1"/>
  <c r="M238" i="1"/>
  <c r="M713" i="1"/>
  <c r="M714" i="1"/>
  <c r="M715" i="1"/>
  <c r="M716" i="1"/>
  <c r="M717" i="1"/>
  <c r="M26" i="1"/>
  <c r="M718" i="1"/>
  <c r="M719" i="1"/>
  <c r="M720" i="1"/>
  <c r="M239" i="1"/>
  <c r="M240" i="1"/>
  <c r="M241" i="1"/>
  <c r="M242" i="1"/>
  <c r="M243" i="1"/>
  <c r="M244" i="1"/>
  <c r="M721" i="1"/>
  <c r="M722" i="1"/>
  <c r="M245" i="1"/>
  <c r="M246" i="1"/>
  <c r="M723" i="1"/>
  <c r="M247" i="1"/>
  <c r="M724" i="1"/>
  <c r="M248" i="1"/>
  <c r="M725" i="1"/>
  <c r="M249" i="1"/>
  <c r="M726" i="1"/>
  <c r="M27" i="1"/>
  <c r="M28" i="1"/>
  <c r="M250" i="1"/>
  <c r="M251" i="1"/>
  <c r="M727" i="1"/>
  <c r="M252" i="1"/>
  <c r="M728" i="1"/>
  <c r="M729" i="1"/>
  <c r="M730" i="1"/>
  <c r="M253" i="1"/>
  <c r="M731" i="1"/>
  <c r="M254" i="1"/>
  <c r="M255" i="1"/>
  <c r="M732" i="1"/>
  <c r="M256" i="1"/>
  <c r="M257" i="1"/>
  <c r="M258" i="1"/>
  <c r="M259" i="1"/>
  <c r="M430" i="1"/>
  <c r="M733" i="1"/>
  <c r="M734" i="1"/>
  <c r="M260" i="1"/>
  <c r="M735" i="1"/>
  <c r="M736" i="1"/>
  <c r="M737" i="1"/>
  <c r="M261" i="1"/>
  <c r="M262" i="1"/>
  <c r="M738" i="1"/>
  <c r="M263" i="1"/>
  <c r="M264" i="1"/>
  <c r="M265" i="1"/>
  <c r="M739" i="1"/>
  <c r="M266" i="1"/>
  <c r="M740" i="1"/>
  <c r="M741" i="1"/>
  <c r="M742" i="1"/>
  <c r="M743" i="1"/>
  <c r="M29" i="1"/>
  <c r="M267" i="1"/>
  <c r="M268" i="1"/>
  <c r="M269" i="1"/>
  <c r="M744" i="1"/>
  <c r="M745" i="1"/>
  <c r="M746" i="1"/>
  <c r="M747" i="1"/>
  <c r="M748" i="1"/>
  <c r="M749" i="1"/>
  <c r="M750" i="1"/>
  <c r="M751" i="1"/>
  <c r="M270" i="1"/>
  <c r="M752" i="1"/>
  <c r="M271" i="1"/>
  <c r="M753" i="1"/>
  <c r="M272" i="1"/>
  <c r="M754" i="1"/>
  <c r="M755" i="1"/>
  <c r="M756" i="1"/>
  <c r="M757" i="1"/>
  <c r="M273" i="1"/>
  <c r="M30" i="1"/>
  <c r="M758" i="1"/>
  <c r="M759" i="1"/>
  <c r="M274" i="1"/>
  <c r="M275" i="1"/>
  <c r="M31" i="1"/>
  <c r="M276" i="1"/>
  <c r="M760" i="1"/>
  <c r="M761" i="1"/>
  <c r="M277" i="1"/>
  <c r="M278" i="1"/>
  <c r="M762" i="1"/>
  <c r="M763" i="1"/>
  <c r="M764" i="1"/>
  <c r="M765" i="1"/>
  <c r="M279" i="1"/>
  <c r="M280" i="1"/>
  <c r="M281" i="1"/>
  <c r="M282" i="1"/>
  <c r="M766" i="1"/>
  <c r="M283" i="1"/>
  <c r="M767" i="1"/>
  <c r="M284" i="1"/>
  <c r="M768" i="1"/>
  <c r="M285" i="1"/>
  <c r="M769" i="1"/>
  <c r="M770" i="1"/>
  <c r="M286" i="1"/>
  <c r="M287" i="1"/>
  <c r="M771" i="1"/>
  <c r="M772" i="1"/>
  <c r="M773" i="1"/>
  <c r="M774" i="1"/>
  <c r="M775" i="1"/>
  <c r="M776" i="1"/>
  <c r="M777" i="1"/>
  <c r="M778" i="1"/>
  <c r="M779" i="1"/>
  <c r="M780" i="1"/>
  <c r="M32" i="1"/>
  <c r="M781" i="1"/>
  <c r="M782" i="1"/>
  <c r="M783" i="1"/>
  <c r="M784" i="1"/>
  <c r="M785" i="1"/>
  <c r="M786" i="1"/>
  <c r="M288" i="1"/>
  <c r="M289" i="1"/>
  <c r="M787" i="1"/>
  <c r="M788" i="1"/>
  <c r="M290" i="1"/>
  <c r="M789" i="1"/>
  <c r="M790" i="1"/>
  <c r="M291" i="1"/>
  <c r="M791" i="1"/>
  <c r="M792" i="1"/>
  <c r="M793" i="1"/>
  <c r="M292" i="1"/>
  <c r="M33" i="1"/>
  <c r="M794" i="1"/>
  <c r="M431" i="1"/>
  <c r="M293" i="1"/>
  <c r="M34" i="1"/>
  <c r="M795" i="1"/>
  <c r="M294" i="1"/>
  <c r="M295" i="1"/>
  <c r="M296" i="1"/>
  <c r="M432" i="1"/>
  <c r="M297" i="1"/>
  <c r="M796" i="1"/>
  <c r="M797" i="1"/>
  <c r="M798" i="1"/>
  <c r="M298" i="1"/>
  <c r="M299" i="1"/>
  <c r="M300" i="1"/>
  <c r="M301" i="1"/>
  <c r="M35" i="1"/>
  <c r="M302" i="1"/>
  <c r="M303" i="1"/>
  <c r="M304" i="1"/>
  <c r="M799" i="1"/>
  <c r="M800" i="1"/>
  <c r="M801" i="1"/>
  <c r="M802" i="1"/>
  <c r="M305" i="1"/>
  <c r="M306" i="1"/>
  <c r="M36" i="1"/>
  <c r="M307" i="1"/>
  <c r="M308" i="1"/>
  <c r="M309" i="1"/>
  <c r="M310" i="1"/>
  <c r="M311" i="1"/>
  <c r="M312" i="1"/>
  <c r="M803" i="1"/>
  <c r="M37" i="1"/>
  <c r="M804" i="1"/>
  <c r="M313" i="1"/>
  <c r="M805" i="1"/>
  <c r="M806" i="1"/>
  <c r="M807" i="1"/>
  <c r="M314" i="1"/>
  <c r="M315" i="1"/>
  <c r="M38" i="1"/>
  <c r="M808" i="1"/>
  <c r="M809" i="1"/>
  <c r="M316" i="1"/>
  <c r="M39" i="1"/>
  <c r="M810" i="1"/>
  <c r="M317" i="1"/>
  <c r="M318" i="1"/>
  <c r="M811" i="1"/>
  <c r="M812" i="1"/>
  <c r="M813" i="1"/>
  <c r="M319" i="1"/>
  <c r="M814" i="1"/>
  <c r="M815" i="1"/>
  <c r="M816" i="1"/>
  <c r="M817" i="1"/>
  <c r="M818" i="1"/>
  <c r="M819" i="1"/>
  <c r="M320" i="1"/>
  <c r="M321" i="1"/>
  <c r="M322" i="1"/>
  <c r="M820" i="1"/>
  <c r="M323" i="1"/>
  <c r="M821" i="1"/>
  <c r="M822" i="1"/>
  <c r="M324" i="1"/>
  <c r="M325" i="1"/>
  <c r="M823" i="1"/>
  <c r="M326" i="1"/>
  <c r="M824" i="1"/>
  <c r="M825" i="1"/>
  <c r="M327" i="1"/>
  <c r="M826" i="1"/>
  <c r="M827" i="1"/>
  <c r="M828" i="1"/>
  <c r="M829" i="1"/>
  <c r="M830" i="1"/>
  <c r="M328" i="1"/>
  <c r="M831" i="1"/>
  <c r="M832" i="1"/>
  <c r="M833" i="1"/>
  <c r="M329" i="1"/>
  <c r="M834" i="1"/>
  <c r="M835" i="1"/>
  <c r="M836" i="1"/>
  <c r="M837" i="1"/>
  <c r="M40" i="1"/>
  <c r="M41" i="1"/>
  <c r="M838" i="1"/>
  <c r="M839" i="1"/>
  <c r="M840" i="1"/>
  <c r="M330" i="1"/>
  <c r="M42" i="1"/>
  <c r="M841" i="1"/>
  <c r="M331" i="1"/>
  <c r="M842" i="1"/>
  <c r="M843" i="1"/>
  <c r="M43" i="1"/>
  <c r="M332" i="1"/>
  <c r="M844" i="1"/>
  <c r="M845" i="1"/>
  <c r="M846" i="1"/>
  <c r="M44" i="1"/>
  <c r="M847" i="1"/>
  <c r="M333" i="1"/>
  <c r="M334" i="1"/>
  <c r="M335" i="1"/>
  <c r="M848" i="1"/>
  <c r="M849" i="1"/>
  <c r="M336" i="1"/>
  <c r="M850" i="1"/>
  <c r="M337" i="1"/>
  <c r="M851" i="1"/>
  <c r="M852" i="1"/>
  <c r="M45" i="1"/>
  <c r="M853" i="1"/>
  <c r="M338" i="1"/>
  <c r="M854" i="1"/>
  <c r="M46" i="1"/>
  <c r="M855" i="1"/>
  <c r="M856" i="1"/>
  <c r="M857" i="1"/>
  <c r="M858" i="1"/>
  <c r="M859" i="1"/>
  <c r="M860" i="1"/>
  <c r="M339" i="1"/>
  <c r="M340" i="1"/>
  <c r="M861" i="1"/>
  <c r="M862" i="1"/>
  <c r="M863" i="1"/>
  <c r="M864" i="1"/>
  <c r="M865" i="1"/>
  <c r="M341" i="1"/>
  <c r="M342" i="1"/>
  <c r="M866" i="1"/>
  <c r="M343" i="1"/>
  <c r="M867" i="1"/>
  <c r="M47" i="1"/>
  <c r="M868" i="1"/>
  <c r="M869" i="1"/>
  <c r="M870" i="1"/>
  <c r="M344" i="1"/>
  <c r="M345" i="1"/>
  <c r="M346" i="1"/>
  <c r="M871" i="1"/>
  <c r="M347" i="1"/>
  <c r="M872" i="1"/>
  <c r="M48" i="1"/>
  <c r="M873" i="1"/>
  <c r="M874" i="1"/>
  <c r="M875" i="1"/>
  <c r="M876" i="1"/>
  <c r="M877" i="1"/>
  <c r="M348" i="1"/>
  <c r="M433" i="1"/>
  <c r="M349" i="1"/>
  <c r="M49" i="1"/>
  <c r="M350" i="1"/>
  <c r="M351" i="1"/>
  <c r="M878" i="1"/>
  <c r="M879" i="1"/>
  <c r="M352" i="1"/>
  <c r="M353" i="1"/>
  <c r="M880" i="1"/>
  <c r="M881" i="1"/>
  <c r="M354" i="1"/>
  <c r="M355" i="1"/>
  <c r="M882" i="1"/>
  <c r="M883" i="1"/>
  <c r="M884" i="1"/>
  <c r="M885" i="1"/>
  <c r="M356" i="1"/>
  <c r="M886" i="1"/>
  <c r="M887" i="1"/>
  <c r="M357" i="1"/>
  <c r="M358" i="1"/>
  <c r="M888" i="1"/>
  <c r="M359" i="1"/>
  <c r="M889" i="1"/>
  <c r="M890" i="1"/>
  <c r="M360" i="1"/>
  <c r="M891" i="1"/>
  <c r="M892" i="1"/>
  <c r="M893" i="1"/>
  <c r="M894" i="1"/>
  <c r="M361" i="1"/>
  <c r="M895" i="1"/>
  <c r="M896" i="1"/>
  <c r="M897" i="1"/>
  <c r="M898" i="1"/>
  <c r="M899" i="1"/>
  <c r="M900" i="1"/>
  <c r="M901" i="1"/>
  <c r="M902" i="1"/>
  <c r="M362" i="1"/>
  <c r="M363" i="1"/>
  <c r="M364" i="1"/>
  <c r="M903" i="1"/>
  <c r="M904" i="1"/>
  <c r="M905" i="1"/>
  <c r="M906" i="1"/>
  <c r="M365" i="1"/>
  <c r="M366" i="1"/>
  <c r="M907" i="1"/>
  <c r="M908" i="1"/>
  <c r="M909" i="1"/>
  <c r="M910" i="1"/>
  <c r="M911" i="1"/>
  <c r="M912" i="1"/>
  <c r="M367" i="1"/>
  <c r="M50" i="1"/>
  <c r="M913" i="1"/>
  <c r="M914" i="1"/>
  <c r="M915" i="1"/>
  <c r="M916" i="1"/>
  <c r="M917" i="1"/>
  <c r="M368" i="1"/>
  <c r="M918" i="1"/>
  <c r="M369" i="1"/>
  <c r="M919" i="1"/>
  <c r="M920" i="1"/>
  <c r="M921" i="1"/>
  <c r="M922" i="1"/>
  <c r="M923" i="1"/>
  <c r="M370" i="1"/>
  <c r="M371" i="1"/>
  <c r="M924" i="1"/>
  <c r="M925" i="1"/>
  <c r="M926" i="1"/>
  <c r="M927" i="1"/>
  <c r="M928" i="1"/>
  <c r="M929" i="1"/>
  <c r="M51" i="1"/>
  <c r="M930" i="1"/>
  <c r="M931" i="1"/>
  <c r="M372" i="1"/>
  <c r="M373" i="1"/>
  <c r="M932" i="1"/>
  <c r="M933" i="1"/>
  <c r="M934" i="1"/>
  <c r="M935" i="1"/>
  <c r="M374" i="1"/>
  <c r="M375" i="1"/>
  <c r="M376" i="1"/>
  <c r="M377" i="1"/>
  <c r="M936" i="1"/>
  <c r="M937" i="1"/>
  <c r="M378" i="1"/>
  <c r="M938" i="1"/>
  <c r="M939" i="1"/>
  <c r="M379" i="1"/>
  <c r="M940" i="1"/>
  <c r="M380" i="1"/>
  <c r="M381" i="1"/>
  <c r="M941" i="1"/>
  <c r="M942" i="1"/>
  <c r="M943" i="1"/>
  <c r="M944" i="1"/>
  <c r="M945" i="1"/>
  <c r="M946" i="1"/>
  <c r="M947" i="1"/>
  <c r="M382" i="1"/>
  <c r="M948" i="1"/>
  <c r="M383" i="1"/>
  <c r="M384" i="1"/>
  <c r="M949" i="1"/>
  <c r="M385" i="1"/>
  <c r="M950" i="1"/>
  <c r="M951" i="1"/>
  <c r="M434" i="1"/>
  <c r="M386" i="1"/>
  <c r="M952" i="1"/>
  <c r="M953" i="1"/>
  <c r="M387" i="1"/>
  <c r="M954" i="1"/>
  <c r="M955" i="1"/>
  <c r="M52" i="1"/>
  <c r="M956" i="1"/>
  <c r="M957" i="1"/>
  <c r="M388" i="1"/>
  <c r="M389" i="1"/>
  <c r="M958" i="1"/>
  <c r="M390" i="1"/>
  <c r="M435" i="1"/>
  <c r="M959" i="1"/>
  <c r="M391" i="1"/>
  <c r="M960" i="1"/>
  <c r="M392" i="1"/>
  <c r="M961" i="1"/>
  <c r="M962" i="1"/>
  <c r="M963" i="1"/>
  <c r="M964" i="1"/>
  <c r="M393" i="1"/>
  <c r="M394" i="1"/>
  <c r="M965" i="1"/>
  <c r="M966" i="1"/>
  <c r="M967" i="1"/>
  <c r="M395" i="1"/>
  <c r="M968" i="1"/>
  <c r="M969" i="1"/>
  <c r="M970" i="1"/>
  <c r="M971" i="1"/>
  <c r="M396" i="1"/>
  <c r="M53" i="1"/>
  <c r="M972" i="1"/>
  <c r="M397" i="1"/>
  <c r="M436" i="1"/>
  <c r="M398" i="1"/>
  <c r="M399" i="1"/>
  <c r="M973" i="1"/>
  <c r="M400" i="1"/>
  <c r="M401" i="1"/>
  <c r="M402" i="1"/>
  <c r="M403" i="1"/>
  <c r="M54" i="1"/>
  <c r="M974" i="1"/>
  <c r="M404" i="1"/>
  <c r="M975" i="1"/>
  <c r="M55" i="1"/>
  <c r="M405" i="1"/>
  <c r="M976" i="1"/>
  <c r="M977" i="1"/>
  <c r="M406" i="1"/>
  <c r="M978" i="1"/>
  <c r="M979" i="1"/>
  <c r="M407" i="1"/>
  <c r="M408" i="1"/>
  <c r="M980" i="1"/>
  <c r="M981" i="1"/>
  <c r="M409" i="1"/>
  <c r="M982" i="1"/>
  <c r="M983" i="1"/>
  <c r="M984" i="1"/>
  <c r="M985" i="1"/>
  <c r="M986" i="1"/>
  <c r="M987" i="1"/>
  <c r="M410" i="1"/>
  <c r="M411" i="1"/>
  <c r="M988" i="1"/>
  <c r="M412" i="1"/>
  <c r="M989" i="1"/>
  <c r="M990" i="1"/>
  <c r="M991" i="1"/>
  <c r="M413" i="1"/>
  <c r="M992" i="1"/>
  <c r="M993" i="1"/>
  <c r="M414" i="1"/>
  <c r="M994" i="1"/>
  <c r="M415" i="1"/>
  <c r="M995" i="1"/>
  <c r="M996" i="1"/>
  <c r="M416" i="1"/>
  <c r="M417" i="1"/>
  <c r="M997" i="1"/>
  <c r="M418" i="1"/>
  <c r="M998" i="1"/>
  <c r="M419" i="1"/>
  <c r="M999" i="1"/>
  <c r="M1000" i="1"/>
  <c r="M56" i="1"/>
  <c r="M420" i="1"/>
  <c r="M1001" i="1"/>
  <c r="M421" i="1"/>
  <c r="M57" i="1"/>
  <c r="M422" i="1"/>
  <c r="M58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T59" i="1"/>
  <c r="S59" i="1"/>
  <c r="I437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59" i="1"/>
  <c r="F59" i="1"/>
  <c r="F437" i="1"/>
  <c r="F438" i="1"/>
  <c r="F60" i="1"/>
  <c r="F61" i="1"/>
  <c r="F439" i="1"/>
  <c r="F62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E10" i="9" l="1"/>
  <c r="E11" i="9"/>
  <c r="H9" i="9"/>
  <c r="H10" i="9"/>
  <c r="H11" i="9"/>
  <c r="G3" i="9"/>
  <c r="G11" i="9"/>
  <c r="H3" i="9"/>
  <c r="G9" i="9"/>
  <c r="H5" i="9"/>
  <c r="G10" i="9"/>
  <c r="E8" i="9"/>
  <c r="F8" i="9" s="1"/>
  <c r="F11" i="9"/>
  <c r="F3" i="9"/>
  <c r="E7" i="9"/>
  <c r="G7" i="9" s="1"/>
  <c r="F10" i="9"/>
  <c r="E6" i="9"/>
  <c r="G6" i="9" s="1"/>
  <c r="F9" i="9"/>
  <c r="E13" i="9"/>
  <c r="G13" i="9" s="1"/>
  <c r="E5" i="9"/>
  <c r="F5" i="9" s="1"/>
  <c r="E12" i="9"/>
  <c r="F12" i="9" s="1"/>
  <c r="E4" i="9"/>
  <c r="G4" i="9" s="1"/>
  <c r="E2" i="9"/>
  <c r="H8" i="9" l="1"/>
  <c r="H12" i="9"/>
  <c r="F7" i="9"/>
  <c r="F4" i="9"/>
  <c r="G12" i="9"/>
  <c r="F13" i="9"/>
  <c r="G8" i="9"/>
  <c r="H13" i="9"/>
  <c r="G5" i="9"/>
  <c r="H4" i="9"/>
  <c r="H6" i="9"/>
  <c r="F6" i="9"/>
  <c r="H7" i="9"/>
  <c r="H2" i="9"/>
  <c r="G2" i="9"/>
  <c r="F2" i="9"/>
</calcChain>
</file>

<file path=xl/sharedStrings.xml><?xml version="1.0" encoding="utf-8"?>
<sst xmlns="http://schemas.openxmlformats.org/spreadsheetml/2006/main" count="7064" uniqueCount="2111">
  <si>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</si>
  <si>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</si>
  <si>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</si>
  <si>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</si>
  <si>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</si>
  <si>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</si>
  <si>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</si>
  <si>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</si>
  <si>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</si>
  <si>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</si>
  <si>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</si>
  <si>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</si>
  <si>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</si>
  <si>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</si>
  <si>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</si>
  <si>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</si>
  <si>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</si>
  <si>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</si>
  <si>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</si>
  <si>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</si>
  <si>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</si>
  <si>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</si>
  <si>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</si>
  <si>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</si>
  <si>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</si>
  <si>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</si>
  <si>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</si>
  <si>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</si>
  <si>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</si>
  <si>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</si>
  <si>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</si>
  <si>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</si>
  <si>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</si>
  <si>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</si>
  <si>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</si>
  <si>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</si>
  <si>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</si>
  <si>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</si>
  <si>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</si>
  <si>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</si>
  <si>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</si>
  <si>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</si>
  <si>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</si>
  <si>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</si>
  <si>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</si>
  <si>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</si>
  <si>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</si>
  <si>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</si>
  <si>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</si>
  <si>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</si>
  <si>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</si>
  <si>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</si>
  <si>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</si>
  <si>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</si>
  <si>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</si>
  <si>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</si>
  <si>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</si>
  <si>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</si>
  <si>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</si>
  <si>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</si>
  <si>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</si>
  <si>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</si>
  <si>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</si>
  <si>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</si>
  <si>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</si>
  <si>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</si>
  <si>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</si>
  <si>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</si>
  <si>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</si>
  <si>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</si>
  <si>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</si>
  <si>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</si>
  <si>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</si>
  <si>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</si>
  <si>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</si>
  <si>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</si>
  <si>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</si>
  <si>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</si>
  <si>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</si>
  <si>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</si>
  <si>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</si>
  <si>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</si>
  <si>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</si>
  <si>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</si>
  <si>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</si>
  <si>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</si>
  <si>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</si>
  <si>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</si>
  <si>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</si>
  <si>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</si>
  <si>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</si>
  <si>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</si>
  <si>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</si>
  <si>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</si>
  <si>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</si>
  <si>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</si>
  <si>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</si>
  <si>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</si>
  <si>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</si>
  <si>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</si>
  <si>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</si>
  <si>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</si>
  <si>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</si>
  <si>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</si>
  <si>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</si>
  <si>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</si>
  <si>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</si>
  <si>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</si>
  <si>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</si>
  <si>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</si>
  <si>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</si>
  <si>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</si>
  <si>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</si>
  <si>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</si>
  <si>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</si>
  <si>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</si>
  <si>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</si>
  <si>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</si>
  <si>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</si>
  <si>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</si>
  <si>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</si>
  <si>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</si>
  <si>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</si>
  <si>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</si>
  <si>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</si>
  <si>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</si>
  <si>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</si>
  <si>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</si>
  <si>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</si>
  <si>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</si>
  <si>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</si>
  <si>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</si>
  <si>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</si>
  <si>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</si>
  <si>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</si>
  <si>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</si>
  <si>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</si>
  <si>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</si>
  <si>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</si>
  <si>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</si>
  <si>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</si>
  <si>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</si>
  <si>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</si>
  <si>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</si>
  <si>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</si>
  <si>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</si>
  <si>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</si>
  <si>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</si>
  <si>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</si>
  <si>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</si>
  <si>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</si>
  <si>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</si>
  <si>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</si>
  <si>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</si>
  <si>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</si>
  <si>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</si>
  <si>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</si>
  <si>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</si>
  <si>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</si>
  <si>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</si>
  <si>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</si>
  <si>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</si>
  <si>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</si>
  <si>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</si>
  <si>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</si>
  <si>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</si>
  <si>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</si>
  <si>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</si>
  <si>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</si>
  <si>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</si>
  <si>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</si>
  <si>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</si>
  <si>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</si>
  <si>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</si>
  <si>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</si>
  <si>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</si>
  <si>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</si>
  <si>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</si>
  <si>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</si>
  <si>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</si>
  <si>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</si>
  <si>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</si>
  <si>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</si>
  <si>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</si>
  <si>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</si>
  <si>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</si>
  <si>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</si>
  <si>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</si>
  <si>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</si>
  <si>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</si>
  <si>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</si>
  <si>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</si>
  <si>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</si>
  <si>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</si>
  <si>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</si>
  <si>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</si>
  <si>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</si>
  <si>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</si>
  <si>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</si>
  <si>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</si>
  <si>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</si>
  <si>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</si>
  <si>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</si>
  <si>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</si>
  <si>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</si>
  <si>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</si>
  <si>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</si>
  <si>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</si>
  <si>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</si>
  <si>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</si>
  <si>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</si>
  <si>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</si>
  <si>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</si>
  <si>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</si>
  <si>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</si>
  <si>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</si>
  <si>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</si>
  <si>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</si>
  <si>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</si>
  <si>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</si>
  <si>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</si>
  <si>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</si>
  <si>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</si>
  <si>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</si>
  <si>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</si>
  <si>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</si>
  <si>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</si>
  <si>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</si>
  <si>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</si>
  <si>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</si>
  <si>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</si>
  <si>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</si>
  <si>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</si>
  <si>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</si>
  <si>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</si>
  <si>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</si>
  <si>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</si>
  <si>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</si>
  <si>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</si>
  <si>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</si>
  <si>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</si>
  <si>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</si>
  <si>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</si>
  <si>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</si>
  <si>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</si>
  <si>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</si>
  <si>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</si>
  <si>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</si>
  <si>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</si>
  <si>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</si>
  <si>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</si>
  <si>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</si>
  <si>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</si>
  <si>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</si>
  <si>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</si>
  <si>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</si>
  <si>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</si>
  <si>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</si>
  <si>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</si>
  <si>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</si>
  <si>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</si>
  <si>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</si>
  <si>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</si>
  <si>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</si>
  <si>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</si>
  <si>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</si>
  <si>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</si>
  <si>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</si>
  <si>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</si>
  <si>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</si>
  <si>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</si>
  <si>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</si>
  <si>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</si>
  <si>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</si>
  <si>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</si>
  <si>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</si>
  <si>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</si>
  <si>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</si>
  <si>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</si>
  <si>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</si>
  <si>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</si>
  <si>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</si>
  <si>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</si>
  <si>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</si>
  <si>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</si>
  <si>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</si>
  <si>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</si>
  <si>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</si>
  <si>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</si>
  <si>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</si>
  <si>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</si>
  <si>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</si>
  <si>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</si>
  <si>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</si>
  <si>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</si>
  <si>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</si>
  <si>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</si>
  <si>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</si>
  <si>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</si>
  <si>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</si>
  <si>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</si>
  <si>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</si>
  <si>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</si>
  <si>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</si>
  <si>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</si>
  <si>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</si>
  <si>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</si>
  <si>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</si>
  <si>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</si>
  <si>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</si>
  <si>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</si>
  <si>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</si>
  <si>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</si>
  <si>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</si>
  <si>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</si>
  <si>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</si>
  <si>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</si>
  <si>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</si>
  <si>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</si>
  <si>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</si>
  <si>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</si>
  <si>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</si>
  <si>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</si>
  <si>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</si>
  <si>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</si>
  <si>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</si>
  <si>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</si>
  <si>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</si>
  <si>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</si>
  <si>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</si>
  <si>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</si>
  <si>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</si>
  <si>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</si>
  <si>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</si>
  <si>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</si>
  <si>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</si>
  <si>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</si>
  <si>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</si>
  <si>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</si>
  <si>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</si>
  <si>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</si>
  <si>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</si>
  <si>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</si>
  <si>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</si>
  <si>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</si>
  <si>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</si>
  <si>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</si>
  <si>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</si>
  <si>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</si>
  <si>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</si>
  <si>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</si>
  <si>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</si>
  <si>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</si>
  <si>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</si>
  <si>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</si>
  <si>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</si>
  <si>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</si>
  <si>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</si>
  <si>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</si>
  <si>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</si>
  <si>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</si>
  <si>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</si>
  <si>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</si>
  <si>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</si>
  <si>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</si>
  <si>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</si>
  <si>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</si>
  <si>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</si>
  <si>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</si>
  <si>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</si>
  <si>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</si>
  <si>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</si>
  <si>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</si>
  <si>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</si>
  <si>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</si>
  <si>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</si>
  <si>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</si>
  <si>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</si>
  <si>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</si>
  <si>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</si>
  <si>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</si>
  <si>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</si>
  <si>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</si>
  <si>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</si>
  <si>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</si>
  <si>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</si>
  <si>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</si>
  <si>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</si>
  <si>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</si>
  <si>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</si>
  <si>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</si>
  <si>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</si>
  <si>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</si>
  <si>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</si>
  <si>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</si>
  <si>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</si>
  <si>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</si>
  <si>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</si>
  <si>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</si>
  <si>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</si>
  <si>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</si>
  <si>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</si>
  <si>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</si>
  <si>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</si>
  <si>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</si>
  <si>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</si>
  <si>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</si>
  <si>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</si>
  <si>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</si>
  <si>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</si>
  <si>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</si>
  <si>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</si>
  <si>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</si>
  <si>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</si>
  <si>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</si>
  <si>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</si>
  <si>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</si>
  <si>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</si>
  <si>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</si>
  <si>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</si>
  <si>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</si>
  <si>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</si>
  <si>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</si>
  <si>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</si>
  <si>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</si>
  <si>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</si>
  <si>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</si>
  <si>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</si>
  <si>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</si>
  <si>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</si>
  <si>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</si>
  <si>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</si>
  <si>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</si>
  <si>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</si>
  <si>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</si>
  <si>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</si>
  <si>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</si>
  <si>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</si>
  <si>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</si>
  <si>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</si>
  <si>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</si>
  <si>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</si>
  <si>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</si>
  <si>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</si>
  <si>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</si>
  <si>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</si>
  <si>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</si>
  <si>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</si>
  <si>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</si>
  <si>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</si>
  <si>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</si>
  <si>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</si>
  <si>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</si>
  <si>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</si>
  <si>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</si>
  <si>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</si>
  <si>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</si>
  <si>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</si>
  <si>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</si>
  <si>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</si>
  <si>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</si>
  <si>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</si>
  <si>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</si>
  <si>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</si>
  <si>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</si>
  <si>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</si>
  <si>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</si>
  <si>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</si>
  <si>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</si>
  <si>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</si>
  <si>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</si>
  <si>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</si>
  <si>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</si>
  <si>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</si>
  <si>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</si>
  <si>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</si>
  <si>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</si>
  <si>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</si>
  <si>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</si>
  <si>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</si>
  <si>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</si>
  <si>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</si>
  <si>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</si>
  <si>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</si>
  <si>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</si>
  <si>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</si>
  <si>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</si>
  <si>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</si>
  <si>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</si>
  <si>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</si>
  <si>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</si>
  <si>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</si>
  <si>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</si>
  <si>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</si>
  <si>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</si>
  <si>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</si>
  <si>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</si>
  <si>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</si>
  <si>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</si>
  <si>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</si>
  <si>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</si>
  <si>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</si>
  <si>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</si>
  <si>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</si>
  <si>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</si>
  <si>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</si>
  <si>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</si>
  <si>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</si>
  <si>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</si>
  <si>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</si>
  <si>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</si>
  <si>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</si>
  <si>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</si>
  <si>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</si>
  <si>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</si>
  <si>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</si>
  <si>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</si>
  <si>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</si>
  <si>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</si>
  <si>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</si>
  <si>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</si>
  <si>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</si>
  <si>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</si>
  <si>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</si>
  <si>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</si>
  <si>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</si>
  <si>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</si>
  <si>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</si>
  <si>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</si>
  <si>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</si>
  <si>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</si>
  <si>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</si>
  <si>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</si>
  <si>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</si>
  <si>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</si>
  <si>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</si>
  <si>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</si>
  <si>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</si>
  <si>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</si>
  <si>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</si>
  <si>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</si>
  <si>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</si>
  <si>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</si>
  <si>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</si>
  <si>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</si>
  <si>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</si>
  <si>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</si>
  <si>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</si>
  <si>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</si>
  <si>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</si>
  <si>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</si>
  <si>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</si>
  <si>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</si>
  <si>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</si>
  <si>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</si>
  <si>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</si>
  <si>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</si>
  <si>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</si>
  <si>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</si>
  <si>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</si>
  <si>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</si>
  <si>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</si>
  <si>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</si>
  <si>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</si>
  <si>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</si>
  <si>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</si>
  <si>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</si>
  <si>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</si>
  <si>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</si>
  <si>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</si>
  <si>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</si>
  <si>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</si>
  <si>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</si>
  <si>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</si>
  <si>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</si>
  <si>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</si>
  <si>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</si>
  <si>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</si>
  <si>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</si>
  <si>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</si>
  <si>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</si>
  <si>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</si>
  <si>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</si>
  <si>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</si>
  <si>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</si>
  <si>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</si>
  <si>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</si>
  <si>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</si>
  <si>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</si>
  <si>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</si>
  <si>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</si>
  <si>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</si>
  <si>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</si>
  <si>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</si>
  <si>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</si>
  <si>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</si>
  <si>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</si>
  <si>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</si>
  <si>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</si>
  <si>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</si>
  <si>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</si>
  <si>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</si>
  <si>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</si>
  <si>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</si>
  <si>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</si>
  <si>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</si>
  <si>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</si>
  <si>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</si>
  <si>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</si>
  <si>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</si>
  <si>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</si>
  <si>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</si>
  <si>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</si>
  <si>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</si>
  <si>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</si>
  <si>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</si>
  <si>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</si>
  <si>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</si>
  <si>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</si>
  <si>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</si>
  <si>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</si>
  <si>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</si>
  <si>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</si>
  <si>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</si>
  <si>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</si>
  <si>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</si>
  <si>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</si>
  <si>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</si>
  <si>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</si>
  <si>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</si>
  <si>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</si>
  <si>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</si>
  <si>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</si>
  <si>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</si>
  <si>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</si>
  <si>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</si>
  <si>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</si>
  <si>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</si>
  <si>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</si>
  <si>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</si>
  <si>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</si>
  <si>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</si>
  <si>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</si>
  <si>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</si>
  <si>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</si>
  <si>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</si>
  <si>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</si>
  <si>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</si>
  <si>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</si>
  <si>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</si>
  <si>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</si>
  <si>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</si>
  <si>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</si>
  <si>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</si>
  <si>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</si>
  <si>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</si>
  <si>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</si>
  <si>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</si>
  <si>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</si>
  <si>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</si>
  <si>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</si>
  <si>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</si>
  <si>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</si>
  <si>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</si>
  <si>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</si>
  <si>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</si>
  <si>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</si>
  <si>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</si>
  <si>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</si>
  <si>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</si>
  <si>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</si>
  <si>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</si>
  <si>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</si>
  <si>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</si>
  <si>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</si>
  <si>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</si>
  <si>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</si>
  <si>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</si>
  <si>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</si>
  <si>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</si>
  <si>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</si>
  <si>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</si>
  <si>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</si>
  <si>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</si>
  <si>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</si>
  <si>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</si>
  <si>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</si>
  <si>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</si>
  <si>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</si>
  <si>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</si>
  <si>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</si>
  <si>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</si>
  <si>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</si>
  <si>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</si>
  <si>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</si>
  <si>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</si>
  <si>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</si>
  <si>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</si>
  <si>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</si>
  <si>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</si>
  <si>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</si>
  <si>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</si>
  <si>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</si>
  <si>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</si>
  <si>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</si>
  <si>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</si>
  <si>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</si>
  <si>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</si>
  <si>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</si>
  <si>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</si>
  <si>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</si>
  <si>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</si>
  <si>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</si>
  <si>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</si>
  <si>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</si>
  <si>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</si>
  <si>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</si>
  <si>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</si>
  <si>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</si>
  <si>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</si>
  <si>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</si>
  <si>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</si>
  <si>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</si>
  <si>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</si>
  <si>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</si>
  <si>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</si>
  <si>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</si>
  <si>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</si>
  <si>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</si>
  <si>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</si>
  <si>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</si>
  <si>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</si>
  <si>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</si>
  <si>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</si>
  <si>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</si>
  <si>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</si>
  <si>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</si>
  <si>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</si>
  <si>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</si>
  <si>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</si>
  <si>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</si>
  <si>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</si>
  <si>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</si>
  <si>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</si>
  <si>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</si>
  <si>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</si>
  <si>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</si>
  <si>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</si>
  <si>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</si>
  <si>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</si>
  <si>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</si>
  <si>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</si>
  <si>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</si>
  <si>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</si>
  <si>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</si>
  <si>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</si>
  <si>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</si>
  <si>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</si>
  <si>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</si>
  <si>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</si>
  <si>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</si>
  <si>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</si>
  <si>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</si>
  <si>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</si>
  <si>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</si>
  <si>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</si>
  <si>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</si>
  <si>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</si>
  <si>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</si>
  <si>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</si>
  <si>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</si>
  <si>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</si>
  <si>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</si>
  <si>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</si>
  <si>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</si>
  <si>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</si>
  <si>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</si>
  <si>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</si>
  <si>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</si>
  <si>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</si>
  <si>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</si>
  <si>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</si>
  <si>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</si>
  <si>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</si>
  <si>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</si>
  <si>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</si>
  <si>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</si>
  <si>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</si>
  <si>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</si>
  <si>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</si>
  <si>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</si>
  <si>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</si>
  <si>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</si>
  <si>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</si>
  <si>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</si>
  <si>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</si>
  <si>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</si>
  <si>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</si>
  <si>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</si>
  <si>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</si>
  <si>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</si>
  <si>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</si>
  <si>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</si>
  <si>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</si>
  <si>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</si>
  <si>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</si>
  <si>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</si>
  <si>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</si>
  <si>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</si>
  <si>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</si>
  <si>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</si>
  <si>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</si>
  <si>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</si>
  <si>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</si>
  <si>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</si>
  <si>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</si>
  <si>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</si>
  <si>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</si>
  <si>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</si>
  <si>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</si>
  <si>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</si>
  <si>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</si>
  <si>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</si>
  <si>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</si>
  <si>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</si>
  <si>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</si>
  <si>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</si>
  <si>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</si>
  <si>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</si>
  <si>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</si>
  <si>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</si>
  <si>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</si>
  <si>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</si>
  <si>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</si>
  <si>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</si>
  <si>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</si>
  <si>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</si>
  <si>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</si>
  <si>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</si>
  <si>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</si>
  <si>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</si>
  <si>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</si>
  <si>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</si>
  <si>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</si>
  <si>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</si>
  <si>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</si>
  <si>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</si>
  <si>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</si>
  <si>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</si>
  <si>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</si>
  <si>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</si>
  <si>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</si>
  <si>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</si>
  <si>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</si>
  <si>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</si>
  <si>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</si>
  <si>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</si>
  <si>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</si>
  <si>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</si>
  <si>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</si>
  <si>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</si>
  <si>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</si>
  <si>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</si>
  <si>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</si>
  <si>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</si>
  <si>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</si>
  <si>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</si>
  <si>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</si>
  <si>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</si>
  <si>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</si>
  <si>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</si>
  <si>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</si>
  <si>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</si>
  <si>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</si>
  <si>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</si>
  <si>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</si>
  <si>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</si>
  <si>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</si>
  <si>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</si>
  <si>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</si>
  <si>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</si>
  <si>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</si>
  <si>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</si>
  <si>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</si>
  <si>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</si>
  <si>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</si>
  <si>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</si>
  <si>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</si>
  <si>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</si>
  <si>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</si>
  <si>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</si>
  <si>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</si>
  <si>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</si>
  <si>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</si>
  <si>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</si>
  <si>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</si>
  <si>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</si>
  <si>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</si>
  <si>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</si>
  <si>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</si>
  <si>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</si>
  <si>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</si>
  <si>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</si>
  <si>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</si>
  <si>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</si>
  <si>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</si>
  <si>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</si>
  <si>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</si>
  <si>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</si>
  <si>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</si>
  <si>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</si>
  <si>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</si>
  <si>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</si>
  <si>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</si>
  <si>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</si>
  <si>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</si>
  <si>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</si>
  <si>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</si>
  <si>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</si>
  <si>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</si>
  <si>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</si>
  <si>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</si>
  <si>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</si>
  <si>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</si>
  <si>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</si>
  <si>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</si>
  <si>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</si>
  <si>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</si>
  <si>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</si>
  <si>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</si>
  <si>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</si>
  <si>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</si>
  <si>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</si>
  <si>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</si>
  <si>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</si>
  <si>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</si>
  <si>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</si>
  <si>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</si>
  <si>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</si>
  <si>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</si>
  <si>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</si>
  <si>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</si>
  <si>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</si>
  <si>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</si>
  <si>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</si>
  <si>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</si>
  <si>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</si>
  <si>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</si>
  <si>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</si>
  <si>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</si>
  <si>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</si>
  <si>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</si>
  <si>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</si>
  <si>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</si>
  <si>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</si>
  <si>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</si>
  <si>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</si>
  <si>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</si>
  <si>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</si>
  <si>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</si>
  <si>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</si>
  <si>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</si>
  <si>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</si>
  <si>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</si>
  <si>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</si>
  <si>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</si>
  <si>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</si>
  <si>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</si>
  <si>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</si>
  <si>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</si>
  <si>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</si>
  <si>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</si>
  <si>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</si>
  <si>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</si>
  <si>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</si>
  <si>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</si>
  <si>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</si>
  <si>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</si>
  <si>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</si>
  <si>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</si>
  <si>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</si>
  <si>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</si>
  <si>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</si>
  <si>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</si>
  <si>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</si>
  <si>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</si>
  <si>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</si>
  <si>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</si>
  <si>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</si>
  <si>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</si>
  <si>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</si>
  <si>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</si>
  <si>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</si>
  <si>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</si>
  <si>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</si>
  <si>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</si>
  <si>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</si>
  <si>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</si>
  <si>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</si>
  <si>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</si>
  <si>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</si>
  <si>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</si>
  <si>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</si>
  <si>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</si>
  <si>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</si>
  <si>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</si>
  <si>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</si>
  <si>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</si>
  <si>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</si>
  <si>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</si>
  <si>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</si>
  <si>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</si>
  <si>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</si>
  <si>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</si>
  <si>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</si>
  <si>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</si>
  <si>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</si>
  <si>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</si>
  <si>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</si>
  <si>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</si>
  <si>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</si>
  <si>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</si>
  <si>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</si>
  <si>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</si>
  <si>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</si>
  <si>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</si>
  <si>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</si>
  <si>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</si>
  <si>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</si>
  <si>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</si>
  <si>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</si>
  <si>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</si>
  <si>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</si>
  <si>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</si>
  <si>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</si>
  <si>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</si>
  <si>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</si>
  <si>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</si>
  <si>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</si>
  <si>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</si>
  <si>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</si>
  <si>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</si>
  <si>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</si>
  <si>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</si>
  <si>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</si>
  <si>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</si>
  <si>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</si>
  <si>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</si>
  <si>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</si>
  <si>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</si>
  <si>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</si>
  <si>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</si>
  <si>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</si>
  <si>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</si>
  <si>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</si>
  <si>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</si>
  <si>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</si>
  <si>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</si>
  <si>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</si>
  <si>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</si>
  <si>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</si>
  <si>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</si>
  <si>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</si>
  <si>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</si>
  <si>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</si>
  <si>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</si>
  <si>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</si>
  <si>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</si>
  <si>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</si>
  <si>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</si>
  <si>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</si>
  <si>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</si>
  <si>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</si>
  <si>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</si>
  <si>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</si>
  <si>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</si>
  <si>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</si>
  <si>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</si>
  <si>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</si>
  <si>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</si>
  <si>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</si>
  <si>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</si>
  <si>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</si>
  <si>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</si>
  <si>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</si>
  <si>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</si>
  <si>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</si>
  <si>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</si>
  <si>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</si>
  <si>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</si>
  <si>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</si>
  <si>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</si>
  <si>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</si>
  <si>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</si>
  <si>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</si>
  <si>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</si>
  <si>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</si>
  <si>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</si>
  <si>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</si>
  <si>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</si>
  <si>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</si>
  <si>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</si>
  <si>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</si>
  <si>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</si>
  <si>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</si>
  <si>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</si>
  <si>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</si>
  <si>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</si>
  <si>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</si>
  <si>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</si>
  <si>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</si>
  <si>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</si>
  <si>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</si>
  <si>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</si>
  <si>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</si>
  <si>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</si>
  <si>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</si>
  <si>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</si>
  <si>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</si>
  <si>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</si>
  <si>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</si>
  <si>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</si>
  <si>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</si>
  <si>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</si>
  <si>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</si>
  <si>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</si>
  <si>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</si>
  <si>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</si>
  <si>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</si>
  <si>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</si>
  <si>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</si>
  <si>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</si>
  <si>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</si>
  <si>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</si>
  <si>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</si>
  <si>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</si>
  <si>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</si>
  <si>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</si>
  <si>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</si>
  <si>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</si>
  <si>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</si>
  <si>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</si>
  <si>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</si>
  <si>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</si>
  <si>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</si>
  <si>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</si>
  <si>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</si>
  <si>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</si>
  <si>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</si>
  <si>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</si>
  <si>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</si>
  <si>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</si>
  <si>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</si>
  <si>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</si>
  <si>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</si>
  <si>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</si>
  <si>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</si>
  <si>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</si>
  <si>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</si>
  <si>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</si>
  <si>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</si>
  <si>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</si>
  <si>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</si>
  <si>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</si>
  <si>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</si>
  <si>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</si>
  <si>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</si>
  <si>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</si>
  <si>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</si>
  <si>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</si>
  <si>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</si>
  <si>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</si>
  <si>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</si>
  <si>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</si>
  <si>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</si>
  <si>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</si>
  <si>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</si>
  <si>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</si>
  <si>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</si>
  <si>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</si>
  <si>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</si>
  <si>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</si>
  <si>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</si>
  <si>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</si>
  <si>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</si>
  <si>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</si>
  <si>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</si>
  <si>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</si>
  <si>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</si>
  <si>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</si>
  <si>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</si>
  <si>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</si>
  <si>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</si>
  <si>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</si>
  <si>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</si>
  <si>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</si>
  <si>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</si>
  <si>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</si>
  <si>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</si>
  <si>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</si>
  <si>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</si>
  <si>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</si>
  <si>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</si>
  <si>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</si>
  <si>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</si>
  <si>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</si>
  <si>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</si>
  <si>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</si>
  <si>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</si>
  <si>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</si>
  <si>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</si>
  <si>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</si>
  <si>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</si>
  <si>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</si>
  <si>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</si>
  <si>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</si>
  <si>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</si>
  <si>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</si>
  <si>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</si>
  <si>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</si>
  <si>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</si>
  <si>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</si>
  <si>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</si>
  <si>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</si>
  <si>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</si>
  <si>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</si>
  <si>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</si>
  <si>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</si>
  <si>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</si>
  <si>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</si>
  <si>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</si>
  <si>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</si>
  <si>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</si>
  <si>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</si>
  <si>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</si>
  <si>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</si>
  <si>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</si>
  <si>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</si>
  <si>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</si>
  <si>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</si>
  <si>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</si>
  <si>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</si>
  <si>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</si>
  <si>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</si>
  <si>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</si>
  <si>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</si>
  <si>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</si>
  <si>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</si>
  <si>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</si>
  <si>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</si>
  <si>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</si>
  <si>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</si>
  <si>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</si>
  <si>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</si>
  <si>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</si>
  <si>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</si>
  <si>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</si>
  <si>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</si>
  <si>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</si>
  <si>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</si>
  <si>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</si>
  <si>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</si>
  <si>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</si>
  <si>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</si>
  <si>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</si>
  <si>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</si>
  <si>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</si>
  <si>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</si>
  <si>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</si>
  <si>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</si>
  <si>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</si>
  <si>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</si>
  <si>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</si>
  <si>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</si>
  <si>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</si>
  <si>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</si>
  <si>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</si>
  <si>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</si>
  <si>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</si>
  <si>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</si>
  <si>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</si>
  <si>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</si>
  <si>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</si>
  <si>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</si>
  <si>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</si>
  <si>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</si>
  <si>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</si>
  <si>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</si>
  <si>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</si>
  <si>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</si>
  <si>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</si>
  <si>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</si>
  <si>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</si>
  <si>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</si>
  <si>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</si>
  <si>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</si>
  <si>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</si>
  <si>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</si>
  <si>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</si>
  <si>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</si>
  <si>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</si>
  <si>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</si>
  <si>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</si>
  <si>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</si>
  <si>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</si>
  <si>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</si>
  <si>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</si>
  <si>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</si>
  <si>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</si>
  <si>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</si>
  <si>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</si>
  <si>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</si>
  <si>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</si>
  <si>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</si>
  <si>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</si>
  <si>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</si>
  <si>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</si>
  <si>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</si>
  <si>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</si>
  <si>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</si>
  <si>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</si>
  <si>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</si>
  <si>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</si>
  <si>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</si>
  <si>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</si>
  <si>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</si>
  <si>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</si>
  <si>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</si>
  <si>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</si>
  <si>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</si>
  <si>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</si>
  <si>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</si>
  <si>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</si>
  <si>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</si>
  <si>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</si>
  <si>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</si>
  <si>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</si>
  <si>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</si>
  <si>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</si>
  <si>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</si>
  <si>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</si>
  <si>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</si>
  <si>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</si>
  <si>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</si>
  <si>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</si>
  <si>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</si>
  <si>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</si>
  <si>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</si>
  <si>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</si>
  <si>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</si>
  <si>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</si>
  <si>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</si>
  <si>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</si>
  <si>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</si>
  <si>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</si>
  <si>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</si>
  <si>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</si>
  <si>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</si>
  <si>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</si>
  <si>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</si>
  <si>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</si>
  <si>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</si>
  <si>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</si>
  <si>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</si>
  <si>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</si>
  <si>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</si>
  <si>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</si>
  <si>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</si>
  <si>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</si>
  <si>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</si>
  <si>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</si>
  <si>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</si>
  <si>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</si>
  <si>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</si>
  <si>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</si>
  <si>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</si>
  <si>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</si>
  <si>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</si>
  <si>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</si>
  <si>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</si>
  <si>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</si>
  <si>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</si>
  <si>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</si>
  <si>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</si>
  <si>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</si>
  <si>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</si>
  <si>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</si>
  <si>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</si>
  <si>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</si>
  <si>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</si>
  <si>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</si>
  <si>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</si>
  <si>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</si>
  <si>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</si>
  <si>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</si>
  <si>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</si>
  <si>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</si>
  <si>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</si>
  <si>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</si>
  <si>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</si>
  <si>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</si>
  <si>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</si>
  <si>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</si>
  <si>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</si>
  <si>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</si>
  <si>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</si>
  <si>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</si>
  <si>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</si>
  <si>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</si>
  <si>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</si>
  <si>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</si>
  <si>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</si>
  <si>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</si>
  <si>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</si>
  <si>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</si>
  <si>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</si>
  <si>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</si>
  <si>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</si>
  <si>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</si>
  <si>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</si>
  <si>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</si>
  <si>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</si>
  <si>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</si>
  <si>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</si>
  <si>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</si>
  <si>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</si>
  <si>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</si>
  <si>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</si>
  <si>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</si>
  <si>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</si>
  <si>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</si>
  <si>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</si>
  <si>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</si>
  <si>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</si>
  <si>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</si>
  <si>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</si>
  <si>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</si>
  <si>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</si>
  <si>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</si>
  <si>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</si>
  <si>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</si>
  <si>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</si>
  <si>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</si>
  <si>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</si>
  <si>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</si>
  <si>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</si>
  <si>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</si>
  <si>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</si>
  <si>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</si>
  <si>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</si>
  <si>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</si>
  <si>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</si>
  <si>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</si>
  <si>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</si>
  <si>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</si>
  <si>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</si>
  <si>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</si>
  <si>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</si>
  <si>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</si>
  <si>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</si>
  <si>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</si>
  <si>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</si>
  <si>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</si>
  <si>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</si>
  <si>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</si>
  <si>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</si>
  <si>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</si>
  <si>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</si>
  <si>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</si>
  <si>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</si>
  <si>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</si>
  <si>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</si>
  <si>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</si>
  <si>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</si>
  <si>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</si>
  <si>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</si>
  <si>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</si>
  <si>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</si>
  <si>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</si>
  <si>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</si>
  <si>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</si>
  <si>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</si>
  <si>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</si>
  <si>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</si>
  <si>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</si>
  <si>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</si>
  <si>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</si>
  <si>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</si>
  <si>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</si>
  <si>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</si>
  <si>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</si>
  <si>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</si>
  <si>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</si>
  <si>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</si>
  <si>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</si>
  <si>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</si>
  <si>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</si>
  <si>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</si>
  <si>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</si>
  <si>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</si>
  <si>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</si>
  <si>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</si>
  <si>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</si>
  <si>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</si>
  <si>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</si>
  <si>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</si>
  <si>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</si>
  <si>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</si>
  <si>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</si>
  <si>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</si>
  <si>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</si>
  <si>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</si>
  <si>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</si>
  <si>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</si>
  <si>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</si>
  <si>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</si>
  <si>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</si>
  <si>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</si>
  <si>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</si>
  <si>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</si>
  <si>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</si>
  <si>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</si>
  <si>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</si>
  <si>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</si>
  <si>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</si>
  <si>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</si>
  <si>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</si>
  <si>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</si>
  <si>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</si>
  <si>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</si>
  <si>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</si>
  <si>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</si>
  <si>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</si>
  <si>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</si>
  <si>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</si>
  <si>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</si>
  <si>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</si>
  <si>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</si>
  <si>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</si>
  <si>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</si>
  <si>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</si>
  <si>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</si>
  <si>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</si>
  <si>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</si>
  <si>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</si>
  <si>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</si>
  <si>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</si>
  <si>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</si>
  <si>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</si>
  <si>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</si>
  <si>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</si>
  <si>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</si>
  <si>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</si>
  <si>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</si>
  <si>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</si>
  <si>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</si>
  <si>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</si>
  <si>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</si>
  <si>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</si>
  <si>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</si>
  <si>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</si>
  <si>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</si>
  <si>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</si>
  <si>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</si>
  <si>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</si>
  <si>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</si>
  <si>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</si>
  <si>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</si>
  <si>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</si>
  <si>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</si>
  <si>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</si>
  <si>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</si>
  <si>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</si>
  <si>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</si>
  <si>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</si>
  <si>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</si>
  <si>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</si>
  <si>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</si>
  <si>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</si>
  <si>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</si>
  <si>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</si>
  <si>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</si>
  <si>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</si>
  <si>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</si>
  <si>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</si>
  <si>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</si>
  <si>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</si>
  <si>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</si>
  <si>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</si>
  <si>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</si>
  <si>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</si>
  <si>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</si>
  <si>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</si>
  <si>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</si>
  <si>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</si>
  <si>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</si>
  <si>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</si>
  <si>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</si>
  <si>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</si>
  <si>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</si>
  <si>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</si>
  <si>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</si>
  <si>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</si>
  <si>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</si>
  <si>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</si>
  <si>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</si>
  <si>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</si>
  <si>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</si>
  <si>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</si>
  <si>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</si>
  <si>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</si>
  <si>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</si>
  <si>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</si>
  <si>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</si>
  <si>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</si>
  <si>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</si>
  <si>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</si>
  <si>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</si>
  <si>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</si>
  <si>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</si>
  <si>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</si>
  <si>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</si>
  <si>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</si>
  <si>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</si>
  <si>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</si>
  <si>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</si>
  <si>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</si>
  <si>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</si>
  <si>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</si>
  <si>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</si>
  <si>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</si>
  <si>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</si>
  <si>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</si>
  <si>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</si>
  <si>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</si>
  <si>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</si>
  <si>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</si>
  <si>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</si>
  <si>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</si>
  <si>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</si>
  <si>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</si>
  <si>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</si>
  <si>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</si>
  <si>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</si>
  <si>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</si>
  <si>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</si>
  <si>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</si>
  <si>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</si>
  <si>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</si>
  <si>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</si>
  <si>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</si>
  <si>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</si>
  <si>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</si>
  <si>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</si>
  <si>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</si>
  <si>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</si>
  <si>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</si>
  <si>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</si>
  <si>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</si>
  <si>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</si>
  <si>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</si>
  <si>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</si>
  <si>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</si>
  <si>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</si>
  <si>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</si>
  <si>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</si>
  <si>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</si>
  <si>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</si>
  <si>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</si>
  <si>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</si>
  <si>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</si>
  <si>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</si>
  <si>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</si>
  <si>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</si>
  <si>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</si>
  <si>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</si>
  <si>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</si>
  <si>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</si>
  <si>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</si>
  <si>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</si>
  <si>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</si>
  <si>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</si>
  <si>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</si>
  <si>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</si>
  <si>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</si>
  <si>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</si>
  <si>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</si>
  <si>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</si>
  <si>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</si>
  <si>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</si>
  <si>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</si>
  <si>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</si>
  <si>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</si>
  <si>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</si>
  <si>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</si>
  <si>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</si>
  <si>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</si>
  <si>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</si>
  <si>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</si>
  <si>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</si>
  <si>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</si>
  <si>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</si>
  <si>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</si>
  <si>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</si>
  <si>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</si>
  <si>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</si>
  <si>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</si>
  <si>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</si>
  <si>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</si>
  <si>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</si>
  <si>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</si>
  <si>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</si>
  <si>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</si>
  <si>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</si>
  <si>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</si>
  <si>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</si>
  <si>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</si>
  <si>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</si>
  <si>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</si>
  <si>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</si>
  <si>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</si>
  <si>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</si>
  <si>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</si>
  <si>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</si>
  <si>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</si>
  <si>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</si>
  <si>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</si>
  <si>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</si>
  <si>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</si>
  <si>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</si>
  <si>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</si>
  <si>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</si>
  <si>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</si>
  <si>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</si>
  <si>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</si>
  <si>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</si>
  <si>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</si>
  <si>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</si>
  <si>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</si>
  <si>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</si>
  <si>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</si>
  <si>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</si>
  <si>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</si>
  <si>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</si>
  <si>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</si>
  <si>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</si>
  <si>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</si>
  <si>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</si>
  <si>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</si>
  <si>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</si>
  <si>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</si>
  <si>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</si>
  <si>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</si>
  <si>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</si>
  <si>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</si>
  <si>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</si>
  <si>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</si>
  <si>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</si>
  <si>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</si>
  <si>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</si>
  <si>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</si>
  <si>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</si>
  <si>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</si>
  <si>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</si>
  <si>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</si>
  <si>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</si>
  <si>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</si>
  <si>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</si>
  <si>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</si>
  <si>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</si>
  <si>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</si>
  <si>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</si>
  <si>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</si>
  <si>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</si>
  <si>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</si>
  <si>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</si>
  <si>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</si>
  <si>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</si>
  <si>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</si>
  <si>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</si>
  <si>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</si>
  <si>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</si>
  <si>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</si>
  <si>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</si>
  <si>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</si>
  <si>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</si>
  <si>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</si>
  <si>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</si>
  <si>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</si>
  <si>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</si>
  <si>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</si>
  <si>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</si>
  <si>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</si>
  <si>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</si>
  <si>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</si>
  <si>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</si>
  <si>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</si>
  <si>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</si>
  <si>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</si>
  <si>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</si>
  <si>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</si>
  <si>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</si>
  <si>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</si>
  <si>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</si>
  <si>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</si>
  <si>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</si>
  <si>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</si>
  <si>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</si>
  <si>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</si>
  <si>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</si>
  <si>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</si>
  <si>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</si>
  <si>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</si>
  <si>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</si>
  <si>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</si>
  <si>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</si>
  <si>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</si>
  <si>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</si>
  <si>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</si>
  <si>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</si>
  <si>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</si>
  <si>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</si>
  <si>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</si>
  <si>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</si>
  <si>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</si>
  <si>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</si>
  <si>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</si>
  <si>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</si>
  <si>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</si>
  <si>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</si>
  <si>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</si>
  <si>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</si>
  <si>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</si>
  <si>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</si>
  <si>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</si>
  <si>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</si>
  <si>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</si>
  <si>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</si>
  <si>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</si>
  <si>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</si>
  <si>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</si>
  <si>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</si>
  <si>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</si>
  <si>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</si>
  <si>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</si>
  <si>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</si>
  <si>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</si>
  <si>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</si>
  <si>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</si>
  <si>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</si>
  <si>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</si>
  <si>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</si>
  <si>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</si>
  <si>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</si>
  <si>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</si>
  <si>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</si>
  <si>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</si>
  <si>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</si>
  <si>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</si>
  <si>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</si>
  <si>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</si>
  <si>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</si>
  <si>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</si>
  <si>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</si>
  <si>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</si>
  <si>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</si>
  <si>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</si>
  <si>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</si>
  <si>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</si>
  <si>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</si>
  <si>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</si>
  <si>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</si>
  <si>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</si>
  <si>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</si>
  <si>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</si>
  <si>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</si>
  <si>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</si>
  <si>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</si>
  <si>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</si>
  <si>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</si>
  <si>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</si>
  <si>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</si>
  <si>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</si>
  <si>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</si>
  <si>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</si>
  <si>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</si>
  <si>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</si>
  <si>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</si>
  <si>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</si>
  <si>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</si>
  <si>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</si>
  <si>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</si>
  <si>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</si>
  <si>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</si>
  <si>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</si>
  <si>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</si>
  <si>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</si>
  <si>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</si>
  <si>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</si>
  <si>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</si>
  <si>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</si>
  <si>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</si>
  <si>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</si>
  <si>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</si>
  <si>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</si>
  <si>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</si>
  <si>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</si>
  <si>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</si>
  <si>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</si>
  <si>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</si>
  <si>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</si>
  <si>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</si>
  <si>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</si>
  <si>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</si>
  <si>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</si>
  <si>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</si>
  <si>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</si>
  <si>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</si>
  <si>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</si>
  <si>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</si>
  <si>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</si>
  <si>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</si>
  <si>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</si>
  <si>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</si>
  <si>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</si>
  <si>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</si>
  <si>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</si>
  <si>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</si>
  <si>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</si>
  <si>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</si>
  <si>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</si>
  <si>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</si>
  <si>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</si>
  <si>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</si>
  <si>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</si>
  <si>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</si>
  <si>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</si>
  <si>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</si>
  <si>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</si>
  <si>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</si>
  <si>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</si>
  <si>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</si>
  <si>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</si>
  <si>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</si>
  <si>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</si>
  <si>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</si>
  <si>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</si>
  <si>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</si>
  <si>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</si>
  <si>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</si>
  <si>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</si>
  <si>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</si>
  <si>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</si>
  <si>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</si>
  <si>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</si>
  <si>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</si>
  <si>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</si>
  <si>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</si>
  <si>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</si>
  <si>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</si>
  <si>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</si>
  <si>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</si>
  <si>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</si>
  <si>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</si>
  <si>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</si>
  <si>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</si>
  <si>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</si>
  <si>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</si>
  <si>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</si>
  <si>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</si>
  <si>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</si>
  <si>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</si>
  <si>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</si>
  <si>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</si>
  <si>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</si>
  <si>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</si>
  <si>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</si>
  <si>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</si>
  <si>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</si>
  <si>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</si>
  <si>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</si>
  <si>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</si>
  <si>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</si>
  <si>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</si>
  <si>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</si>
  <si>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</si>
  <si>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</si>
  <si>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</si>
  <si>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</si>
  <si>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</si>
  <si>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</si>
  <si>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</si>
  <si>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</si>
  <si>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</si>
  <si>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</si>
  <si>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</si>
  <si>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</si>
  <si>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</si>
  <si>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</si>
  <si>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</si>
  <si>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</si>
  <si>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</si>
  <si>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</si>
  <si>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</si>
  <si>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</si>
  <si>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</si>
  <si>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</si>
  <si>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</si>
  <si>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</si>
  <si>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</si>
  <si>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</si>
  <si>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</si>
  <si>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</si>
  <si>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</si>
  <si>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</si>
  <si>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</si>
  <si>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</si>
  <si>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</si>
  <si>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</si>
  <si>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</si>
  <si>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</si>
  <si>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</si>
  <si>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</si>
  <si>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</si>
  <si>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</si>
  <si>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</si>
  <si>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</si>
  <si>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</si>
  <si>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</si>
  <si>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average_donation</t>
  </si>
  <si>
    <t>percent_funded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</si>
  <si>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</si>
  <si>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</si>
  <si>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</si>
  <si>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</si>
  <si>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</si>
  <si>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</si>
  <si>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</si>
  <si>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</si>
  <si>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</si>
  <si>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</si>
  <si>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</si>
  <si>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</si>
  <si>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</si>
  <si>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</si>
  <si>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</si>
  <si>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</si>
  <si>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</si>
  <si>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</si>
  <si>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</si>
  <si>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</si>
  <si>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</si>
  <si>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</si>
  <si>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</si>
  <si>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</si>
  <si>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</si>
  <si>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</si>
  <si>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</si>
  <si>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</si>
  <si>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</si>
  <si>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</si>
  <si>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</si>
  <si>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</si>
  <si>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</si>
  <si>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</si>
  <si>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</si>
  <si>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</si>
  <si>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</si>
  <si>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</si>
  <si>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</si>
  <si>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</si>
  <si>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</si>
  <si>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</si>
  <si>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</si>
  <si>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</si>
  <si>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</si>
  <si>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</si>
  <si>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</si>
  <si>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</si>
  <si>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</si>
  <si>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</si>
  <si>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</si>
  <si>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</si>
  <si>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</si>
  <si>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</si>
  <si>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</si>
  <si>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</si>
  <si>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</si>
  <si>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</si>
  <si>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</si>
  <si>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</si>
  <si>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</si>
  <si>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</si>
  <si>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</si>
  <si>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</si>
  <si>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</si>
  <si>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</si>
  <si>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</si>
  <si>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15000 to 19999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</si>
  <si>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</si>
  <si>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</si>
  <si>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</si>
  <si>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</si>
  <si>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</si>
  <si>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</si>
  <si>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</si>
  <si>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</si>
  <si>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</t>
  </si>
  <si>
    <t>MIN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</si>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</sst>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F2F2F"/>
      <name val="Menlo"/>
      <family val="2"/>
    </font>
    <font>
      <sz val="12"/>
      <color rgb="FF2F2F2F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theme="1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20" fillId="0" borderId="0" xfId="0" applyFont="1"/>
    <xf numFmtId="9" fontId="0" fillId="0" borderId="0" xfId="42" applyFont="1"/>
    <xf numFmtId="9" fontId="21" fillId="0" borderId="0" xfId="42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fgColor rgb="FFFF0000"/>
          <bgColor rgb="FFFF0000"/>
        </patternFill>
      </fill>
    </dxf>
    <dxf>
      <fill>
        <patternFill>
          <bgColor rgb="FFFF577D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577D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577D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[Crowndfunding_ExcelChallenge.xlsx]Pivot 3!PivotTable6</c:name>
    <c:fmtId val="1"/>
  </c:pivotSource>
  <c:chart>
    <c:autoTitleDeleted val="0"/>
    <c:pivotFmts>
      <c:pivotFmt>
        <c:idx val="0"/>
        <c:spPr>
          <a:ln w="34925" cap="rnd">
            <a:solidFill>
              <a:srgbClr val="FFFF00"/>
            </a:solidFill>
            <a:round/>
          </a:ln>
          <a:effectLst/>
        </c:spPr>
        <c:marker>
          <c:symbol val="circle"/>
          <c:size val="10"/>
          <c:spPr>
            <a:solidFill>
              <a:srgbClr val="FFFF00"/>
            </a:solidFill>
            <a:ln w="9525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solidFill>
              <a:schemeClr val="tx2"/>
            </a:solidFill>
            <a:ln w="19050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FF00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C-3245-A2ED-E07A9E5907D1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C-3245-A2ED-E07A9E5907D1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2"/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C-3245-A2ED-E07A9E59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994111"/>
        <c:axId val="984310079"/>
      </c:lineChart>
      <c:catAx>
        <c:axId val="98399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10079"/>
        <c:crosses val="autoZero"/>
        <c:auto val="1"/>
        <c:lblAlgn val="ctr"/>
        <c:lblOffset val="100"/>
        <c:noMultiLvlLbl val="0"/>
      </c:catAx>
      <c:valAx>
        <c:axId val="9843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9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4-E04D-8AA7-F2B3CB569E81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4-E04D-8AA7-F2B3CB569E81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4-E04D-8AA7-F2B3CB56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965039"/>
        <c:axId val="1009523119"/>
      </c:lineChart>
      <c:catAx>
        <c:axId val="10069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23119"/>
        <c:crosses val="autoZero"/>
        <c:auto val="1"/>
        <c:lblAlgn val="ctr"/>
        <c:lblOffset val="100"/>
        <c:noMultiLvlLbl val="0"/>
      </c:catAx>
      <c:valAx>
        <c:axId val="10095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6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4</xdr:row>
      <xdr:rowOff>12700</xdr:rowOff>
    </xdr:from>
    <xdr:to>
      <xdr:col>16</xdr:col>
      <xdr:colOff>254000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40642-930C-27F2-6333-3995A0798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126999</xdr:colOff>
      <xdr:row>15</xdr:row>
      <xdr:rowOff>108858</xdr:rowOff>
    </xdr:from>
    <xdr:to>
      <xdr:col>9</xdr:col>
      <xdr:colOff>698499</xdr:colOff>
      <xdr:row>38</xdr:row>
      <xdr:rowOff>9071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9651AC-C3D3-DB97-D64B-F24E0E890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Brittany" refreshedDate="45612.562050115739" createdVersion="8" refreshedVersion="8" minRefreshableVersion="3" recordCount="1001" xr:uid="{466F777D-CEEA-6F4B-8E0A-100C14A5FCB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BF8EE-40DC-414E-83C8-B4016B0459D1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9B104-C286-C549-9380-64B711249BDA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8BFA6-EBC8-AD4C-8514-47BB0DB7E407}" name="PivotTable6" cacheId="2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">
  <location ref="A4:E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 countASubtotal="1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countA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E919-E670-EF46-91AE-43886388CE07}">
  <dimension ref="A1:F14"/>
  <sheetViews>
    <sheetView workbookViewId="0">
      <selection activeCell="F27" sqref="F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1" t="s">
        <v>6</v>
      </c>
      <c r="B1" t="s">
        <v>2068</v>
      </c>
    </row>
    <row r="3" spans="1:6" x14ac:dyDescent="0.2">
      <c r="A3" s="11" t="s">
        <v>2070</v>
      </c>
      <c r="B3" s="11" t="s">
        <v>2069</v>
      </c>
    </row>
    <row r="4" spans="1:6" x14ac:dyDescent="0.2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2" t="s">
        <v>2041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">
      <c r="A6" s="12" t="s">
        <v>2033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">
      <c r="A7" s="12" t="s">
        <v>2050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">
      <c r="A8" s="12" t="s">
        <v>2064</v>
      </c>
      <c r="B8" s="13"/>
      <c r="C8" s="13"/>
      <c r="D8" s="13"/>
      <c r="E8" s="13">
        <v>4</v>
      </c>
      <c r="F8" s="13">
        <v>4</v>
      </c>
    </row>
    <row r="9" spans="1:6" x14ac:dyDescent="0.2">
      <c r="A9" s="12" t="s">
        <v>2035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">
      <c r="A10" s="12" t="s">
        <v>2054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">
      <c r="A11" s="12" t="s">
        <v>2047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">
      <c r="A12" s="12" t="s">
        <v>2037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">
      <c r="A13" s="12" t="s">
        <v>2039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">
      <c r="A14" s="12" t="s">
        <v>2067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3B4-15D2-B547-9DF1-CD13C173C72C}"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1" t="s">
        <v>6</v>
      </c>
      <c r="B1" t="s">
        <v>2068</v>
      </c>
    </row>
    <row r="2" spans="1:6" x14ac:dyDescent="0.2">
      <c r="A2" s="11" t="s">
        <v>2031</v>
      </c>
      <c r="B2" t="s">
        <v>2068</v>
      </c>
    </row>
    <row r="4" spans="1:6" x14ac:dyDescent="0.2">
      <c r="A4" s="11" t="s">
        <v>2070</v>
      </c>
      <c r="B4" s="11" t="s">
        <v>2069</v>
      </c>
    </row>
    <row r="5" spans="1:6" x14ac:dyDescent="0.2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12" t="s">
        <v>2065</v>
      </c>
      <c r="B7" s="13"/>
      <c r="C7" s="13"/>
      <c r="D7" s="13"/>
      <c r="E7" s="13">
        <v>4</v>
      </c>
      <c r="F7" s="13">
        <v>4</v>
      </c>
    </row>
    <row r="8" spans="1:6" x14ac:dyDescent="0.2">
      <c r="A8" s="12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12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12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12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12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12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12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12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12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12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12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12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12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12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12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12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12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12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12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12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12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D671-0236-F644-AD5C-D90F1609CA80}">
  <dimension ref="A2:E18"/>
  <sheetViews>
    <sheetView workbookViewId="0">
      <selection activeCell="N30" sqref="N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2" spans="1:5" x14ac:dyDescent="0.2">
      <c r="A2" s="11" t="s">
        <v>2031</v>
      </c>
      <c r="B2" t="s">
        <v>2068</v>
      </c>
    </row>
    <row r="4" spans="1:5" x14ac:dyDescent="0.2">
      <c r="A4" s="11" t="s">
        <v>2070</v>
      </c>
      <c r="B4" s="11" t="s">
        <v>2069</v>
      </c>
    </row>
    <row r="5" spans="1:5" x14ac:dyDescent="0.2">
      <c r="A5" s="11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2" t="s">
        <v>2073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">
      <c r="A7" s="12" t="s">
        <v>2074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">
      <c r="A8" s="12" t="s">
        <v>2075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">
      <c r="A9" s="12" t="s">
        <v>2076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">
      <c r="A10" s="12" t="s">
        <v>2077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">
      <c r="A11" s="12" t="s">
        <v>2078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">
      <c r="A12" s="12" t="s">
        <v>2079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">
      <c r="A13" s="12" t="s">
        <v>2080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">
      <c r="A14" s="12" t="s">
        <v>2081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">
      <c r="A15" s="12" t="s">
        <v>2082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">
      <c r="A16" s="12" t="s">
        <v>2083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">
      <c r="A17" s="12" t="s">
        <v>2084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">
      <c r="A18" s="12" t="s">
        <v>2067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8281-2837-E542-B995-D598631D47B0}">
  <dimension ref="A1:H566"/>
  <sheetViews>
    <sheetView tabSelected="1" topLeftCell="C1" zoomScale="150" zoomScaleNormal="150" workbookViewId="0">
      <selection activeCell="G12" sqref="G12"/>
    </sheetView>
  </sheetViews>
  <sheetFormatPr baseColWidth="10" defaultRowHeight="16" x14ac:dyDescent="0.2"/>
  <cols>
    <col min="2" max="2" width="13.33203125" bestFit="1" customWidth="1"/>
    <col min="3" max="3" width="20.1640625" style="20" bestFit="1" customWidth="1"/>
    <col min="4" max="4" width="27.33203125" style="12" customWidth="1"/>
    <col min="7" max="7" width="20.1640625" style="20" bestFit="1" customWidth="1"/>
    <col min="8" max="8" width="10.83203125" style="12"/>
  </cols>
  <sheetData>
    <row r="1" spans="1:8" s="18" customFormat="1" x14ac:dyDescent="0.2">
      <c r="A1" s="18" t="s">
        <v>4</v>
      </c>
      <c r="B1" s="18" t="s">
        <v>5</v>
      </c>
      <c r="C1" s="19"/>
      <c r="D1" s="21"/>
      <c r="E1" s="18" t="s">
        <v>4</v>
      </c>
      <c r="F1" s="18" t="s">
        <v>5</v>
      </c>
      <c r="G1" s="19"/>
      <c r="H1" s="21"/>
    </row>
    <row r="2" spans="1:8" x14ac:dyDescent="0.2">
      <c r="A2" t="s">
        <v>20</v>
      </c>
      <c r="B2">
        <v>158</v>
      </c>
      <c r="C2" s="20" t="s">
        <v>2105</v>
      </c>
      <c r="D2" s="12">
        <f>AVERAGE(B2:B566)</f>
        <v>851.14690265486729</v>
      </c>
      <c r="E2" t="s">
        <v>14</v>
      </c>
      <c r="F2">
        <v>0</v>
      </c>
      <c r="G2" s="20" t="s">
        <v>2105</v>
      </c>
      <c r="H2" s="12">
        <f>AVERAGE(F2:F365)</f>
        <v>585.61538461538464</v>
      </c>
    </row>
    <row r="3" spans="1:8" x14ac:dyDescent="0.2">
      <c r="A3" t="s">
        <v>20</v>
      </c>
      <c r="B3">
        <v>1425</v>
      </c>
      <c r="C3" s="20" t="s">
        <v>2106</v>
      </c>
      <c r="D3" s="12">
        <f>MEDIAN(B2:B566)</f>
        <v>201</v>
      </c>
      <c r="E3" t="s">
        <v>14</v>
      </c>
      <c r="F3">
        <v>24</v>
      </c>
      <c r="G3" s="20" t="s">
        <v>2106</v>
      </c>
      <c r="H3" s="12">
        <f>MEDIAN(F2:F365)</f>
        <v>114.5</v>
      </c>
    </row>
    <row r="4" spans="1:8" x14ac:dyDescent="0.2">
      <c r="A4" t="s">
        <v>20</v>
      </c>
      <c r="B4">
        <v>174</v>
      </c>
      <c r="C4" s="20" t="s">
        <v>2107</v>
      </c>
      <c r="D4" s="12">
        <f>MAX(B2:B566)</f>
        <v>7295</v>
      </c>
      <c r="E4" t="s">
        <v>14</v>
      </c>
      <c r="F4">
        <v>53</v>
      </c>
      <c r="G4" s="20" t="s">
        <v>2107</v>
      </c>
      <c r="H4" s="12">
        <f>MAX(F2:F365)</f>
        <v>6080</v>
      </c>
    </row>
    <row r="5" spans="1:8" x14ac:dyDescent="0.2">
      <c r="A5" t="s">
        <v>20</v>
      </c>
      <c r="B5">
        <v>227</v>
      </c>
      <c r="C5" s="20" t="s">
        <v>2108</v>
      </c>
      <c r="D5" s="12">
        <f>MIN(B2:B566)</f>
        <v>16</v>
      </c>
      <c r="E5" t="s">
        <v>14</v>
      </c>
      <c r="F5">
        <v>18</v>
      </c>
      <c r="G5" s="20" t="s">
        <v>2108</v>
      </c>
      <c r="H5" s="12">
        <f>MIN(F2:F365)</f>
        <v>0</v>
      </c>
    </row>
    <row r="6" spans="1:8" x14ac:dyDescent="0.2">
      <c r="A6" t="s">
        <v>20</v>
      </c>
      <c r="B6">
        <v>220</v>
      </c>
      <c r="C6" s="20" t="s">
        <v>2109</v>
      </c>
      <c r="D6" s="12">
        <f>_xlfn.VAR.S(B2:B566)</f>
        <v>1606216.5936295739</v>
      </c>
      <c r="E6" t="s">
        <v>14</v>
      </c>
      <c r="F6">
        <v>44</v>
      </c>
      <c r="G6" s="20" t="s">
        <v>2109</v>
      </c>
      <c r="H6" s="12">
        <f>_xlfn.VAR.S(F2:F365)</f>
        <v>924113.45496927318</v>
      </c>
    </row>
    <row r="7" spans="1:8" x14ac:dyDescent="0.2">
      <c r="A7" t="s">
        <v>20</v>
      </c>
      <c r="B7">
        <v>98</v>
      </c>
      <c r="C7" s="20" t="s">
        <v>2110</v>
      </c>
      <c r="D7" s="12">
        <f>_xlfn.STDEV.S(B2:B566)</f>
        <v>1267.366006183523</v>
      </c>
      <c r="E7" t="s">
        <v>14</v>
      </c>
      <c r="F7">
        <v>27</v>
      </c>
      <c r="G7" s="20" t="s">
        <v>2110</v>
      </c>
      <c r="H7" s="12">
        <f>_xlfn.STDEV.S(F2:F365)</f>
        <v>961.30819978260524</v>
      </c>
    </row>
    <row r="8" spans="1:8" x14ac:dyDescent="0.2">
      <c r="A8" t="s">
        <v>20</v>
      </c>
      <c r="B8">
        <v>100</v>
      </c>
      <c r="E8" t="s">
        <v>14</v>
      </c>
      <c r="F8">
        <v>55</v>
      </c>
    </row>
    <row r="9" spans="1:8" x14ac:dyDescent="0.2">
      <c r="A9" t="s">
        <v>20</v>
      </c>
      <c r="B9">
        <v>1249</v>
      </c>
      <c r="E9" t="s">
        <v>14</v>
      </c>
      <c r="F9">
        <v>200</v>
      </c>
    </row>
    <row r="10" spans="1:8" x14ac:dyDescent="0.2">
      <c r="A10" t="s">
        <v>20</v>
      </c>
      <c r="B10">
        <v>1396</v>
      </c>
      <c r="E10" t="s">
        <v>14</v>
      </c>
      <c r="F10">
        <v>452</v>
      </c>
    </row>
    <row r="11" spans="1:8" x14ac:dyDescent="0.2">
      <c r="A11" t="s">
        <v>20</v>
      </c>
      <c r="B11">
        <v>890</v>
      </c>
      <c r="E11" t="s">
        <v>14</v>
      </c>
      <c r="F11">
        <v>674</v>
      </c>
    </row>
    <row r="12" spans="1:8" x14ac:dyDescent="0.2">
      <c r="A12" t="s">
        <v>20</v>
      </c>
      <c r="B12">
        <v>142</v>
      </c>
      <c r="E12" t="s">
        <v>14</v>
      </c>
      <c r="F12">
        <v>558</v>
      </c>
    </row>
    <row r="13" spans="1:8" x14ac:dyDescent="0.2">
      <c r="A13" t="s">
        <v>20</v>
      </c>
      <c r="B13">
        <v>2673</v>
      </c>
      <c r="E13" t="s">
        <v>14</v>
      </c>
      <c r="F13">
        <v>15</v>
      </c>
    </row>
    <row r="14" spans="1:8" x14ac:dyDescent="0.2">
      <c r="A14" t="s">
        <v>20</v>
      </c>
      <c r="B14">
        <v>163</v>
      </c>
      <c r="E14" t="s">
        <v>14</v>
      </c>
      <c r="F14">
        <v>2307</v>
      </c>
    </row>
    <row r="15" spans="1:8" x14ac:dyDescent="0.2">
      <c r="A15" t="s">
        <v>20</v>
      </c>
      <c r="B15">
        <v>2220</v>
      </c>
      <c r="E15" t="s">
        <v>14</v>
      </c>
      <c r="F15">
        <v>88</v>
      </c>
    </row>
    <row r="16" spans="1:8" x14ac:dyDescent="0.2">
      <c r="A16" t="s">
        <v>20</v>
      </c>
      <c r="B16">
        <v>1606</v>
      </c>
      <c r="E16" t="s">
        <v>14</v>
      </c>
      <c r="F16">
        <v>48</v>
      </c>
    </row>
    <row r="17" spans="1:6" x14ac:dyDescent="0.2">
      <c r="A17" t="s">
        <v>20</v>
      </c>
      <c r="B17">
        <v>129</v>
      </c>
      <c r="E17" t="s">
        <v>14</v>
      </c>
      <c r="F17">
        <v>1</v>
      </c>
    </row>
    <row r="18" spans="1:6" x14ac:dyDescent="0.2">
      <c r="A18" t="s">
        <v>20</v>
      </c>
      <c r="B18">
        <v>226</v>
      </c>
      <c r="E18" t="s">
        <v>14</v>
      </c>
      <c r="F18">
        <v>1467</v>
      </c>
    </row>
    <row r="19" spans="1:6" x14ac:dyDescent="0.2">
      <c r="A19" t="s">
        <v>20</v>
      </c>
      <c r="B19">
        <v>5419</v>
      </c>
      <c r="E19" t="s">
        <v>14</v>
      </c>
      <c r="F19">
        <v>75</v>
      </c>
    </row>
    <row r="20" spans="1:6" x14ac:dyDescent="0.2">
      <c r="A20" t="s">
        <v>20</v>
      </c>
      <c r="B20">
        <v>165</v>
      </c>
      <c r="E20" t="s">
        <v>14</v>
      </c>
      <c r="F20">
        <v>120</v>
      </c>
    </row>
    <row r="21" spans="1:6" x14ac:dyDescent="0.2">
      <c r="A21" t="s">
        <v>20</v>
      </c>
      <c r="B21">
        <v>1965</v>
      </c>
      <c r="E21" t="s">
        <v>14</v>
      </c>
      <c r="F21">
        <v>2253</v>
      </c>
    </row>
    <row r="22" spans="1:6" x14ac:dyDescent="0.2">
      <c r="A22" t="s">
        <v>20</v>
      </c>
      <c r="B22">
        <v>16</v>
      </c>
      <c r="E22" t="s">
        <v>14</v>
      </c>
      <c r="F22">
        <v>5</v>
      </c>
    </row>
    <row r="23" spans="1:6" x14ac:dyDescent="0.2">
      <c r="A23" t="s">
        <v>20</v>
      </c>
      <c r="B23">
        <v>107</v>
      </c>
      <c r="E23" t="s">
        <v>14</v>
      </c>
      <c r="F23">
        <v>38</v>
      </c>
    </row>
    <row r="24" spans="1:6" x14ac:dyDescent="0.2">
      <c r="A24" t="s">
        <v>20</v>
      </c>
      <c r="B24">
        <v>134</v>
      </c>
      <c r="E24" t="s">
        <v>14</v>
      </c>
      <c r="F24">
        <v>12</v>
      </c>
    </row>
    <row r="25" spans="1:6" x14ac:dyDescent="0.2">
      <c r="A25" t="s">
        <v>20</v>
      </c>
      <c r="B25">
        <v>198</v>
      </c>
      <c r="E25" t="s">
        <v>14</v>
      </c>
      <c r="F25">
        <v>1684</v>
      </c>
    </row>
    <row r="26" spans="1:6" x14ac:dyDescent="0.2">
      <c r="A26" t="s">
        <v>20</v>
      </c>
      <c r="B26">
        <v>111</v>
      </c>
      <c r="E26" t="s">
        <v>14</v>
      </c>
      <c r="F26">
        <v>56</v>
      </c>
    </row>
    <row r="27" spans="1:6" x14ac:dyDescent="0.2">
      <c r="A27" t="s">
        <v>20</v>
      </c>
      <c r="B27">
        <v>222</v>
      </c>
      <c r="E27" t="s">
        <v>14</v>
      </c>
      <c r="F27">
        <v>838</v>
      </c>
    </row>
    <row r="28" spans="1:6" x14ac:dyDescent="0.2">
      <c r="A28" t="s">
        <v>20</v>
      </c>
      <c r="B28">
        <v>6212</v>
      </c>
      <c r="E28" t="s">
        <v>14</v>
      </c>
      <c r="F28">
        <v>1000</v>
      </c>
    </row>
    <row r="29" spans="1:6" x14ac:dyDescent="0.2">
      <c r="A29" t="s">
        <v>20</v>
      </c>
      <c r="B29">
        <v>98</v>
      </c>
      <c r="E29" t="s">
        <v>14</v>
      </c>
      <c r="F29">
        <v>1482</v>
      </c>
    </row>
    <row r="30" spans="1:6" x14ac:dyDescent="0.2">
      <c r="A30" t="s">
        <v>20</v>
      </c>
      <c r="B30">
        <v>92</v>
      </c>
      <c r="E30" t="s">
        <v>14</v>
      </c>
      <c r="F30">
        <v>106</v>
      </c>
    </row>
    <row r="31" spans="1:6" x14ac:dyDescent="0.2">
      <c r="A31" t="s">
        <v>20</v>
      </c>
      <c r="B31">
        <v>149</v>
      </c>
      <c r="E31" t="s">
        <v>14</v>
      </c>
      <c r="F31">
        <v>679</v>
      </c>
    </row>
    <row r="32" spans="1:6" x14ac:dyDescent="0.2">
      <c r="A32" t="s">
        <v>20</v>
      </c>
      <c r="B32">
        <v>2431</v>
      </c>
      <c r="E32" t="s">
        <v>14</v>
      </c>
      <c r="F32">
        <v>1220</v>
      </c>
    </row>
    <row r="33" spans="1:6" x14ac:dyDescent="0.2">
      <c r="A33" t="s">
        <v>20</v>
      </c>
      <c r="B33">
        <v>303</v>
      </c>
      <c r="E33" t="s">
        <v>14</v>
      </c>
      <c r="F33">
        <v>1</v>
      </c>
    </row>
    <row r="34" spans="1:6" x14ac:dyDescent="0.2">
      <c r="A34" t="s">
        <v>20</v>
      </c>
      <c r="B34">
        <v>209</v>
      </c>
      <c r="E34" t="s">
        <v>14</v>
      </c>
      <c r="F34">
        <v>37</v>
      </c>
    </row>
    <row r="35" spans="1:6" x14ac:dyDescent="0.2">
      <c r="A35" t="s">
        <v>20</v>
      </c>
      <c r="B35">
        <v>131</v>
      </c>
      <c r="E35" t="s">
        <v>14</v>
      </c>
      <c r="F35">
        <v>60</v>
      </c>
    </row>
    <row r="36" spans="1:6" x14ac:dyDescent="0.2">
      <c r="A36" t="s">
        <v>20</v>
      </c>
      <c r="B36">
        <v>164</v>
      </c>
      <c r="E36" t="s">
        <v>14</v>
      </c>
      <c r="F36">
        <v>296</v>
      </c>
    </row>
    <row r="37" spans="1:6" x14ac:dyDescent="0.2">
      <c r="A37" t="s">
        <v>20</v>
      </c>
      <c r="B37">
        <v>201</v>
      </c>
      <c r="E37" t="s">
        <v>14</v>
      </c>
      <c r="F37">
        <v>3304</v>
      </c>
    </row>
    <row r="38" spans="1:6" x14ac:dyDescent="0.2">
      <c r="A38" t="s">
        <v>20</v>
      </c>
      <c r="B38">
        <v>211</v>
      </c>
      <c r="E38" t="s">
        <v>14</v>
      </c>
      <c r="F38">
        <v>73</v>
      </c>
    </row>
    <row r="39" spans="1:6" x14ac:dyDescent="0.2">
      <c r="A39" t="s">
        <v>20</v>
      </c>
      <c r="B39">
        <v>128</v>
      </c>
      <c r="E39" t="s">
        <v>14</v>
      </c>
      <c r="F39">
        <v>3387</v>
      </c>
    </row>
    <row r="40" spans="1:6" x14ac:dyDescent="0.2">
      <c r="A40" t="s">
        <v>20</v>
      </c>
      <c r="B40">
        <v>1600</v>
      </c>
      <c r="E40" t="s">
        <v>14</v>
      </c>
      <c r="F40">
        <v>662</v>
      </c>
    </row>
    <row r="41" spans="1:6" x14ac:dyDescent="0.2">
      <c r="A41" t="s">
        <v>20</v>
      </c>
      <c r="B41">
        <v>249</v>
      </c>
      <c r="E41" t="s">
        <v>14</v>
      </c>
      <c r="F41">
        <v>774</v>
      </c>
    </row>
    <row r="42" spans="1:6" x14ac:dyDescent="0.2">
      <c r="A42" t="s">
        <v>20</v>
      </c>
      <c r="B42">
        <v>236</v>
      </c>
      <c r="E42" t="s">
        <v>14</v>
      </c>
      <c r="F42">
        <v>672</v>
      </c>
    </row>
    <row r="43" spans="1:6" x14ac:dyDescent="0.2">
      <c r="A43" t="s">
        <v>20</v>
      </c>
      <c r="B43">
        <v>4065</v>
      </c>
      <c r="E43" t="s">
        <v>14</v>
      </c>
      <c r="F43">
        <v>940</v>
      </c>
    </row>
    <row r="44" spans="1:6" x14ac:dyDescent="0.2">
      <c r="A44" t="s">
        <v>20</v>
      </c>
      <c r="B44">
        <v>246</v>
      </c>
      <c r="E44" t="s">
        <v>14</v>
      </c>
      <c r="F44">
        <v>117</v>
      </c>
    </row>
    <row r="45" spans="1:6" x14ac:dyDescent="0.2">
      <c r="A45" t="s">
        <v>20</v>
      </c>
      <c r="B45">
        <v>2475</v>
      </c>
      <c r="E45" t="s">
        <v>14</v>
      </c>
      <c r="F45">
        <v>115</v>
      </c>
    </row>
    <row r="46" spans="1:6" x14ac:dyDescent="0.2">
      <c r="A46" t="s">
        <v>20</v>
      </c>
      <c r="B46">
        <v>76</v>
      </c>
      <c r="E46" t="s">
        <v>14</v>
      </c>
      <c r="F46">
        <v>326</v>
      </c>
    </row>
    <row r="47" spans="1:6" x14ac:dyDescent="0.2">
      <c r="A47" t="s">
        <v>20</v>
      </c>
      <c r="B47">
        <v>54</v>
      </c>
      <c r="E47" t="s">
        <v>14</v>
      </c>
      <c r="F47">
        <v>1</v>
      </c>
    </row>
    <row r="48" spans="1:6" x14ac:dyDescent="0.2">
      <c r="A48" t="s">
        <v>20</v>
      </c>
      <c r="B48">
        <v>88</v>
      </c>
      <c r="E48" t="s">
        <v>14</v>
      </c>
      <c r="F48">
        <v>1467</v>
      </c>
    </row>
    <row r="49" spans="1:6" x14ac:dyDescent="0.2">
      <c r="A49" t="s">
        <v>20</v>
      </c>
      <c r="B49">
        <v>85</v>
      </c>
      <c r="E49" t="s">
        <v>14</v>
      </c>
      <c r="F49">
        <v>5681</v>
      </c>
    </row>
    <row r="50" spans="1:6" x14ac:dyDescent="0.2">
      <c r="A50" t="s">
        <v>20</v>
      </c>
      <c r="B50">
        <v>170</v>
      </c>
      <c r="E50" t="s">
        <v>14</v>
      </c>
      <c r="F50">
        <v>1059</v>
      </c>
    </row>
    <row r="51" spans="1:6" x14ac:dyDescent="0.2">
      <c r="A51" t="s">
        <v>20</v>
      </c>
      <c r="B51">
        <v>330</v>
      </c>
      <c r="E51" t="s">
        <v>14</v>
      </c>
      <c r="F51">
        <v>1194</v>
      </c>
    </row>
    <row r="52" spans="1:6" x14ac:dyDescent="0.2">
      <c r="A52" t="s">
        <v>20</v>
      </c>
      <c r="B52">
        <v>127</v>
      </c>
      <c r="E52" t="s">
        <v>14</v>
      </c>
      <c r="F52">
        <v>30</v>
      </c>
    </row>
    <row r="53" spans="1:6" x14ac:dyDescent="0.2">
      <c r="A53" t="s">
        <v>20</v>
      </c>
      <c r="B53">
        <v>411</v>
      </c>
      <c r="E53" t="s">
        <v>14</v>
      </c>
      <c r="F53">
        <v>75</v>
      </c>
    </row>
    <row r="54" spans="1:6" x14ac:dyDescent="0.2">
      <c r="A54" t="s">
        <v>20</v>
      </c>
      <c r="B54">
        <v>180</v>
      </c>
      <c r="E54" t="s">
        <v>14</v>
      </c>
      <c r="F54">
        <v>955</v>
      </c>
    </row>
    <row r="55" spans="1:6" x14ac:dyDescent="0.2">
      <c r="A55" t="s">
        <v>20</v>
      </c>
      <c r="B55">
        <v>374</v>
      </c>
      <c r="E55" t="s">
        <v>14</v>
      </c>
      <c r="F55">
        <v>67</v>
      </c>
    </row>
    <row r="56" spans="1:6" x14ac:dyDescent="0.2">
      <c r="A56" t="s">
        <v>20</v>
      </c>
      <c r="B56">
        <v>71</v>
      </c>
      <c r="E56" t="s">
        <v>14</v>
      </c>
      <c r="F56">
        <v>5</v>
      </c>
    </row>
    <row r="57" spans="1:6" x14ac:dyDescent="0.2">
      <c r="A57" t="s">
        <v>20</v>
      </c>
      <c r="B57">
        <v>203</v>
      </c>
      <c r="E57" t="s">
        <v>14</v>
      </c>
      <c r="F57">
        <v>26</v>
      </c>
    </row>
    <row r="58" spans="1:6" x14ac:dyDescent="0.2">
      <c r="A58" t="s">
        <v>20</v>
      </c>
      <c r="B58">
        <v>113</v>
      </c>
      <c r="E58" t="s">
        <v>14</v>
      </c>
      <c r="F58">
        <v>1130</v>
      </c>
    </row>
    <row r="59" spans="1:6" x14ac:dyDescent="0.2">
      <c r="A59" t="s">
        <v>20</v>
      </c>
      <c r="B59">
        <v>96</v>
      </c>
      <c r="E59" t="s">
        <v>14</v>
      </c>
      <c r="F59">
        <v>782</v>
      </c>
    </row>
    <row r="60" spans="1:6" x14ac:dyDescent="0.2">
      <c r="A60" t="s">
        <v>20</v>
      </c>
      <c r="B60">
        <v>498</v>
      </c>
      <c r="E60" t="s">
        <v>14</v>
      </c>
      <c r="F60">
        <v>210</v>
      </c>
    </row>
    <row r="61" spans="1:6" x14ac:dyDescent="0.2">
      <c r="A61" t="s">
        <v>20</v>
      </c>
      <c r="B61">
        <v>180</v>
      </c>
      <c r="E61" t="s">
        <v>14</v>
      </c>
      <c r="F61">
        <v>136</v>
      </c>
    </row>
    <row r="62" spans="1:6" x14ac:dyDescent="0.2">
      <c r="A62" t="s">
        <v>20</v>
      </c>
      <c r="B62">
        <v>27</v>
      </c>
      <c r="E62" t="s">
        <v>14</v>
      </c>
      <c r="F62">
        <v>86</v>
      </c>
    </row>
    <row r="63" spans="1:6" x14ac:dyDescent="0.2">
      <c r="A63" t="s">
        <v>20</v>
      </c>
      <c r="B63">
        <v>2331</v>
      </c>
      <c r="E63" t="s">
        <v>14</v>
      </c>
      <c r="F63">
        <v>19</v>
      </c>
    </row>
    <row r="64" spans="1:6" x14ac:dyDescent="0.2">
      <c r="A64" t="s">
        <v>20</v>
      </c>
      <c r="B64">
        <v>113</v>
      </c>
      <c r="E64" t="s">
        <v>14</v>
      </c>
      <c r="F64">
        <v>886</v>
      </c>
    </row>
    <row r="65" spans="1:6" x14ac:dyDescent="0.2">
      <c r="A65" t="s">
        <v>20</v>
      </c>
      <c r="B65">
        <v>164</v>
      </c>
      <c r="E65" t="s">
        <v>14</v>
      </c>
      <c r="F65">
        <v>35</v>
      </c>
    </row>
    <row r="66" spans="1:6" x14ac:dyDescent="0.2">
      <c r="A66" t="s">
        <v>20</v>
      </c>
      <c r="B66">
        <v>164</v>
      </c>
      <c r="E66" t="s">
        <v>14</v>
      </c>
      <c r="F66">
        <v>24</v>
      </c>
    </row>
    <row r="67" spans="1:6" x14ac:dyDescent="0.2">
      <c r="A67" t="s">
        <v>20</v>
      </c>
      <c r="B67">
        <v>336</v>
      </c>
      <c r="E67" t="s">
        <v>14</v>
      </c>
      <c r="F67">
        <v>86</v>
      </c>
    </row>
    <row r="68" spans="1:6" x14ac:dyDescent="0.2">
      <c r="A68" t="s">
        <v>20</v>
      </c>
      <c r="B68">
        <v>1917</v>
      </c>
      <c r="E68" t="s">
        <v>14</v>
      </c>
      <c r="F68">
        <v>243</v>
      </c>
    </row>
    <row r="69" spans="1:6" x14ac:dyDescent="0.2">
      <c r="A69" t="s">
        <v>20</v>
      </c>
      <c r="B69">
        <v>95</v>
      </c>
      <c r="E69" t="s">
        <v>14</v>
      </c>
      <c r="F69">
        <v>65</v>
      </c>
    </row>
    <row r="70" spans="1:6" x14ac:dyDescent="0.2">
      <c r="A70" t="s">
        <v>20</v>
      </c>
      <c r="B70">
        <v>147</v>
      </c>
      <c r="E70" t="s">
        <v>14</v>
      </c>
      <c r="F70">
        <v>100</v>
      </c>
    </row>
    <row r="71" spans="1:6" x14ac:dyDescent="0.2">
      <c r="A71" t="s">
        <v>20</v>
      </c>
      <c r="B71">
        <v>86</v>
      </c>
      <c r="E71" t="s">
        <v>14</v>
      </c>
      <c r="F71">
        <v>168</v>
      </c>
    </row>
    <row r="72" spans="1:6" x14ac:dyDescent="0.2">
      <c r="A72" t="s">
        <v>20</v>
      </c>
      <c r="B72">
        <v>83</v>
      </c>
      <c r="E72" t="s">
        <v>14</v>
      </c>
      <c r="F72">
        <v>13</v>
      </c>
    </row>
    <row r="73" spans="1:6" x14ac:dyDescent="0.2">
      <c r="A73" t="s">
        <v>20</v>
      </c>
      <c r="B73">
        <v>676</v>
      </c>
      <c r="E73" t="s">
        <v>14</v>
      </c>
      <c r="F73">
        <v>1</v>
      </c>
    </row>
    <row r="74" spans="1:6" x14ac:dyDescent="0.2">
      <c r="A74" t="s">
        <v>20</v>
      </c>
      <c r="B74">
        <v>361</v>
      </c>
      <c r="E74" t="s">
        <v>14</v>
      </c>
      <c r="F74">
        <v>40</v>
      </c>
    </row>
    <row r="75" spans="1:6" x14ac:dyDescent="0.2">
      <c r="A75" t="s">
        <v>20</v>
      </c>
      <c r="B75">
        <v>131</v>
      </c>
      <c r="E75" t="s">
        <v>14</v>
      </c>
      <c r="F75">
        <v>226</v>
      </c>
    </row>
    <row r="76" spans="1:6" x14ac:dyDescent="0.2">
      <c r="A76" t="s">
        <v>20</v>
      </c>
      <c r="B76">
        <v>126</v>
      </c>
      <c r="E76" t="s">
        <v>14</v>
      </c>
      <c r="F76">
        <v>1625</v>
      </c>
    </row>
    <row r="77" spans="1:6" x14ac:dyDescent="0.2">
      <c r="A77" t="s">
        <v>20</v>
      </c>
      <c r="B77">
        <v>275</v>
      </c>
      <c r="E77" t="s">
        <v>14</v>
      </c>
      <c r="F77">
        <v>143</v>
      </c>
    </row>
    <row r="78" spans="1:6" x14ac:dyDescent="0.2">
      <c r="A78" t="s">
        <v>20</v>
      </c>
      <c r="B78">
        <v>67</v>
      </c>
      <c r="E78" t="s">
        <v>14</v>
      </c>
      <c r="F78">
        <v>934</v>
      </c>
    </row>
    <row r="79" spans="1:6" x14ac:dyDescent="0.2">
      <c r="A79" t="s">
        <v>20</v>
      </c>
      <c r="B79">
        <v>154</v>
      </c>
      <c r="E79" t="s">
        <v>14</v>
      </c>
      <c r="F79">
        <v>17</v>
      </c>
    </row>
    <row r="80" spans="1:6" x14ac:dyDescent="0.2">
      <c r="A80" t="s">
        <v>20</v>
      </c>
      <c r="B80">
        <v>1782</v>
      </c>
      <c r="E80" t="s">
        <v>14</v>
      </c>
      <c r="F80">
        <v>2179</v>
      </c>
    </row>
    <row r="81" spans="1:6" x14ac:dyDescent="0.2">
      <c r="A81" t="s">
        <v>20</v>
      </c>
      <c r="B81">
        <v>903</v>
      </c>
      <c r="E81" t="s">
        <v>14</v>
      </c>
      <c r="F81">
        <v>931</v>
      </c>
    </row>
    <row r="82" spans="1:6" x14ac:dyDescent="0.2">
      <c r="A82" t="s">
        <v>20</v>
      </c>
      <c r="B82">
        <v>94</v>
      </c>
      <c r="E82" t="s">
        <v>14</v>
      </c>
      <c r="F82">
        <v>92</v>
      </c>
    </row>
    <row r="83" spans="1:6" x14ac:dyDescent="0.2">
      <c r="A83" t="s">
        <v>20</v>
      </c>
      <c r="B83">
        <v>180</v>
      </c>
      <c r="E83" t="s">
        <v>14</v>
      </c>
      <c r="F83">
        <v>57</v>
      </c>
    </row>
    <row r="84" spans="1:6" x14ac:dyDescent="0.2">
      <c r="A84" t="s">
        <v>20</v>
      </c>
      <c r="B84">
        <v>533</v>
      </c>
      <c r="E84" t="s">
        <v>14</v>
      </c>
      <c r="F84">
        <v>41</v>
      </c>
    </row>
    <row r="85" spans="1:6" x14ac:dyDescent="0.2">
      <c r="A85" t="s">
        <v>20</v>
      </c>
      <c r="B85">
        <v>2443</v>
      </c>
      <c r="E85" t="s">
        <v>14</v>
      </c>
      <c r="F85">
        <v>1</v>
      </c>
    </row>
    <row r="86" spans="1:6" x14ac:dyDescent="0.2">
      <c r="A86" t="s">
        <v>20</v>
      </c>
      <c r="B86">
        <v>89</v>
      </c>
      <c r="E86" t="s">
        <v>14</v>
      </c>
      <c r="F86">
        <v>101</v>
      </c>
    </row>
    <row r="87" spans="1:6" x14ac:dyDescent="0.2">
      <c r="A87" t="s">
        <v>20</v>
      </c>
      <c r="B87">
        <v>159</v>
      </c>
      <c r="E87" t="s">
        <v>14</v>
      </c>
      <c r="F87">
        <v>1335</v>
      </c>
    </row>
    <row r="88" spans="1:6" x14ac:dyDescent="0.2">
      <c r="A88" t="s">
        <v>20</v>
      </c>
      <c r="B88">
        <v>50</v>
      </c>
      <c r="E88" t="s">
        <v>14</v>
      </c>
      <c r="F88">
        <v>15</v>
      </c>
    </row>
    <row r="89" spans="1:6" x14ac:dyDescent="0.2">
      <c r="A89" t="s">
        <v>20</v>
      </c>
      <c r="B89">
        <v>186</v>
      </c>
      <c r="E89" t="s">
        <v>14</v>
      </c>
      <c r="F89">
        <v>454</v>
      </c>
    </row>
    <row r="90" spans="1:6" x14ac:dyDescent="0.2">
      <c r="A90" t="s">
        <v>20</v>
      </c>
      <c r="B90">
        <v>1071</v>
      </c>
      <c r="E90" t="s">
        <v>14</v>
      </c>
      <c r="F90">
        <v>3182</v>
      </c>
    </row>
    <row r="91" spans="1:6" x14ac:dyDescent="0.2">
      <c r="A91" t="s">
        <v>20</v>
      </c>
      <c r="B91">
        <v>117</v>
      </c>
      <c r="E91" t="s">
        <v>14</v>
      </c>
      <c r="F91">
        <v>15</v>
      </c>
    </row>
    <row r="92" spans="1:6" x14ac:dyDescent="0.2">
      <c r="A92" t="s">
        <v>20</v>
      </c>
      <c r="B92">
        <v>70</v>
      </c>
      <c r="E92" t="s">
        <v>14</v>
      </c>
      <c r="F92">
        <v>133</v>
      </c>
    </row>
    <row r="93" spans="1:6" x14ac:dyDescent="0.2">
      <c r="A93" t="s">
        <v>20</v>
      </c>
      <c r="B93">
        <v>135</v>
      </c>
      <c r="E93" t="s">
        <v>14</v>
      </c>
      <c r="F93">
        <v>2062</v>
      </c>
    </row>
    <row r="94" spans="1:6" x14ac:dyDescent="0.2">
      <c r="A94" t="s">
        <v>20</v>
      </c>
      <c r="B94">
        <v>768</v>
      </c>
      <c r="E94" t="s">
        <v>14</v>
      </c>
      <c r="F94">
        <v>29</v>
      </c>
    </row>
    <row r="95" spans="1:6" x14ac:dyDescent="0.2">
      <c r="A95" t="s">
        <v>20</v>
      </c>
      <c r="B95">
        <v>199</v>
      </c>
      <c r="E95" t="s">
        <v>14</v>
      </c>
      <c r="F95">
        <v>132</v>
      </c>
    </row>
    <row r="96" spans="1:6" x14ac:dyDescent="0.2">
      <c r="A96" t="s">
        <v>20</v>
      </c>
      <c r="B96">
        <v>107</v>
      </c>
      <c r="E96" t="s">
        <v>14</v>
      </c>
      <c r="F96">
        <v>137</v>
      </c>
    </row>
    <row r="97" spans="1:6" x14ac:dyDescent="0.2">
      <c r="A97" t="s">
        <v>20</v>
      </c>
      <c r="B97">
        <v>195</v>
      </c>
      <c r="E97" t="s">
        <v>14</v>
      </c>
      <c r="F97">
        <v>908</v>
      </c>
    </row>
    <row r="98" spans="1:6" x14ac:dyDescent="0.2">
      <c r="A98" t="s">
        <v>20</v>
      </c>
      <c r="B98">
        <v>3376</v>
      </c>
      <c r="E98" t="s">
        <v>14</v>
      </c>
      <c r="F98">
        <v>10</v>
      </c>
    </row>
    <row r="99" spans="1:6" x14ac:dyDescent="0.2">
      <c r="A99" t="s">
        <v>20</v>
      </c>
      <c r="B99">
        <v>41</v>
      </c>
      <c r="E99" t="s">
        <v>14</v>
      </c>
      <c r="F99">
        <v>1910</v>
      </c>
    </row>
    <row r="100" spans="1:6" x14ac:dyDescent="0.2">
      <c r="A100" t="s">
        <v>20</v>
      </c>
      <c r="B100">
        <v>1821</v>
      </c>
      <c r="E100" t="s">
        <v>14</v>
      </c>
      <c r="F100">
        <v>38</v>
      </c>
    </row>
    <row r="101" spans="1:6" x14ac:dyDescent="0.2">
      <c r="A101" t="s">
        <v>20</v>
      </c>
      <c r="B101">
        <v>164</v>
      </c>
      <c r="E101" t="s">
        <v>14</v>
      </c>
      <c r="F101">
        <v>104</v>
      </c>
    </row>
    <row r="102" spans="1:6" x14ac:dyDescent="0.2">
      <c r="A102" t="s">
        <v>20</v>
      </c>
      <c r="B102">
        <v>157</v>
      </c>
      <c r="E102" t="s">
        <v>14</v>
      </c>
      <c r="F102">
        <v>49</v>
      </c>
    </row>
    <row r="103" spans="1:6" x14ac:dyDescent="0.2">
      <c r="A103" t="s">
        <v>20</v>
      </c>
      <c r="B103">
        <v>246</v>
      </c>
      <c r="E103" t="s">
        <v>14</v>
      </c>
      <c r="F103">
        <v>1</v>
      </c>
    </row>
    <row r="104" spans="1:6" x14ac:dyDescent="0.2">
      <c r="A104" t="s">
        <v>20</v>
      </c>
      <c r="B104">
        <v>1396</v>
      </c>
      <c r="E104" t="s">
        <v>14</v>
      </c>
      <c r="F104">
        <v>245</v>
      </c>
    </row>
    <row r="105" spans="1:6" x14ac:dyDescent="0.2">
      <c r="A105" t="s">
        <v>20</v>
      </c>
      <c r="B105">
        <v>2506</v>
      </c>
      <c r="E105" t="s">
        <v>14</v>
      </c>
      <c r="F105">
        <v>32</v>
      </c>
    </row>
    <row r="106" spans="1:6" x14ac:dyDescent="0.2">
      <c r="A106" t="s">
        <v>20</v>
      </c>
      <c r="B106">
        <v>244</v>
      </c>
      <c r="E106" t="s">
        <v>14</v>
      </c>
      <c r="F106">
        <v>7</v>
      </c>
    </row>
    <row r="107" spans="1:6" x14ac:dyDescent="0.2">
      <c r="A107" t="s">
        <v>20</v>
      </c>
      <c r="B107">
        <v>146</v>
      </c>
      <c r="E107" t="s">
        <v>14</v>
      </c>
      <c r="F107">
        <v>803</v>
      </c>
    </row>
    <row r="108" spans="1:6" x14ac:dyDescent="0.2">
      <c r="A108" t="s">
        <v>20</v>
      </c>
      <c r="B108">
        <v>1267</v>
      </c>
      <c r="E108" t="s">
        <v>14</v>
      </c>
      <c r="F108">
        <v>16</v>
      </c>
    </row>
    <row r="109" spans="1:6" x14ac:dyDescent="0.2">
      <c r="A109" t="s">
        <v>20</v>
      </c>
      <c r="B109">
        <v>1561</v>
      </c>
      <c r="E109" t="s">
        <v>14</v>
      </c>
      <c r="F109">
        <v>31</v>
      </c>
    </row>
    <row r="110" spans="1:6" x14ac:dyDescent="0.2">
      <c r="A110" t="s">
        <v>20</v>
      </c>
      <c r="B110">
        <v>48</v>
      </c>
      <c r="E110" t="s">
        <v>14</v>
      </c>
      <c r="F110">
        <v>108</v>
      </c>
    </row>
    <row r="111" spans="1:6" x14ac:dyDescent="0.2">
      <c r="A111" t="s">
        <v>20</v>
      </c>
      <c r="B111">
        <v>2739</v>
      </c>
      <c r="E111" t="s">
        <v>14</v>
      </c>
      <c r="F111">
        <v>30</v>
      </c>
    </row>
    <row r="112" spans="1:6" x14ac:dyDescent="0.2">
      <c r="A112" t="s">
        <v>20</v>
      </c>
      <c r="B112">
        <v>3537</v>
      </c>
      <c r="E112" t="s">
        <v>14</v>
      </c>
      <c r="F112">
        <v>17</v>
      </c>
    </row>
    <row r="113" spans="1:6" x14ac:dyDescent="0.2">
      <c r="A113" t="s">
        <v>20</v>
      </c>
      <c r="B113">
        <v>2107</v>
      </c>
      <c r="E113" t="s">
        <v>14</v>
      </c>
      <c r="F113">
        <v>80</v>
      </c>
    </row>
    <row r="114" spans="1:6" x14ac:dyDescent="0.2">
      <c r="A114" t="s">
        <v>20</v>
      </c>
      <c r="B114">
        <v>3318</v>
      </c>
      <c r="E114" t="s">
        <v>14</v>
      </c>
      <c r="F114">
        <v>2468</v>
      </c>
    </row>
    <row r="115" spans="1:6" x14ac:dyDescent="0.2">
      <c r="A115" t="s">
        <v>20</v>
      </c>
      <c r="B115">
        <v>340</v>
      </c>
      <c r="E115" t="s">
        <v>14</v>
      </c>
      <c r="F115">
        <v>26</v>
      </c>
    </row>
    <row r="116" spans="1:6" x14ac:dyDescent="0.2">
      <c r="A116" t="s">
        <v>20</v>
      </c>
      <c r="B116">
        <v>1442</v>
      </c>
      <c r="E116" t="s">
        <v>14</v>
      </c>
      <c r="F116">
        <v>73</v>
      </c>
    </row>
    <row r="117" spans="1:6" x14ac:dyDescent="0.2">
      <c r="A117" t="s">
        <v>20</v>
      </c>
      <c r="B117">
        <v>126</v>
      </c>
      <c r="E117" t="s">
        <v>14</v>
      </c>
      <c r="F117">
        <v>128</v>
      </c>
    </row>
    <row r="118" spans="1:6" x14ac:dyDescent="0.2">
      <c r="A118" t="s">
        <v>20</v>
      </c>
      <c r="B118">
        <v>524</v>
      </c>
      <c r="E118" t="s">
        <v>14</v>
      </c>
      <c r="F118">
        <v>33</v>
      </c>
    </row>
    <row r="119" spans="1:6" x14ac:dyDescent="0.2">
      <c r="A119" t="s">
        <v>20</v>
      </c>
      <c r="B119">
        <v>1989</v>
      </c>
      <c r="E119" t="s">
        <v>14</v>
      </c>
      <c r="F119">
        <v>1072</v>
      </c>
    </row>
    <row r="120" spans="1:6" x14ac:dyDescent="0.2">
      <c r="A120" t="s">
        <v>20</v>
      </c>
      <c r="B120">
        <v>157</v>
      </c>
      <c r="E120" t="s">
        <v>14</v>
      </c>
      <c r="F120">
        <v>393</v>
      </c>
    </row>
    <row r="121" spans="1:6" x14ac:dyDescent="0.2">
      <c r="A121" t="s">
        <v>20</v>
      </c>
      <c r="B121">
        <v>4498</v>
      </c>
      <c r="E121" t="s">
        <v>14</v>
      </c>
      <c r="F121">
        <v>1257</v>
      </c>
    </row>
    <row r="122" spans="1:6" x14ac:dyDescent="0.2">
      <c r="A122" t="s">
        <v>20</v>
      </c>
      <c r="B122">
        <v>80</v>
      </c>
      <c r="E122" t="s">
        <v>14</v>
      </c>
      <c r="F122">
        <v>328</v>
      </c>
    </row>
    <row r="123" spans="1:6" x14ac:dyDescent="0.2">
      <c r="A123" t="s">
        <v>20</v>
      </c>
      <c r="B123">
        <v>43</v>
      </c>
      <c r="E123" t="s">
        <v>14</v>
      </c>
      <c r="F123">
        <v>147</v>
      </c>
    </row>
    <row r="124" spans="1:6" x14ac:dyDescent="0.2">
      <c r="A124" t="s">
        <v>20</v>
      </c>
      <c r="B124">
        <v>2053</v>
      </c>
      <c r="E124" t="s">
        <v>14</v>
      </c>
      <c r="F124">
        <v>830</v>
      </c>
    </row>
    <row r="125" spans="1:6" x14ac:dyDescent="0.2">
      <c r="A125" t="s">
        <v>20</v>
      </c>
      <c r="B125">
        <v>168</v>
      </c>
      <c r="E125" t="s">
        <v>14</v>
      </c>
      <c r="F125">
        <v>331</v>
      </c>
    </row>
    <row r="126" spans="1:6" x14ac:dyDescent="0.2">
      <c r="A126" t="s">
        <v>20</v>
      </c>
      <c r="B126">
        <v>4289</v>
      </c>
      <c r="E126" t="s">
        <v>14</v>
      </c>
      <c r="F126">
        <v>25</v>
      </c>
    </row>
    <row r="127" spans="1:6" x14ac:dyDescent="0.2">
      <c r="A127" t="s">
        <v>20</v>
      </c>
      <c r="B127">
        <v>165</v>
      </c>
      <c r="E127" t="s">
        <v>14</v>
      </c>
      <c r="F127">
        <v>3483</v>
      </c>
    </row>
    <row r="128" spans="1:6" x14ac:dyDescent="0.2">
      <c r="A128" t="s">
        <v>20</v>
      </c>
      <c r="B128">
        <v>1815</v>
      </c>
      <c r="E128" t="s">
        <v>14</v>
      </c>
      <c r="F128">
        <v>923</v>
      </c>
    </row>
    <row r="129" spans="1:6" x14ac:dyDescent="0.2">
      <c r="A129" t="s">
        <v>20</v>
      </c>
      <c r="B129">
        <v>397</v>
      </c>
      <c r="E129" t="s">
        <v>14</v>
      </c>
      <c r="F129">
        <v>1</v>
      </c>
    </row>
    <row r="130" spans="1:6" x14ac:dyDescent="0.2">
      <c r="A130" t="s">
        <v>20</v>
      </c>
      <c r="B130">
        <v>1539</v>
      </c>
      <c r="E130" t="s">
        <v>14</v>
      </c>
      <c r="F130">
        <v>33</v>
      </c>
    </row>
    <row r="131" spans="1:6" x14ac:dyDescent="0.2">
      <c r="A131" t="s">
        <v>20</v>
      </c>
      <c r="B131">
        <v>138</v>
      </c>
      <c r="E131" t="s">
        <v>14</v>
      </c>
      <c r="F131">
        <v>40</v>
      </c>
    </row>
    <row r="132" spans="1:6" x14ac:dyDescent="0.2">
      <c r="A132" t="s">
        <v>20</v>
      </c>
      <c r="B132">
        <v>3594</v>
      </c>
      <c r="E132" t="s">
        <v>14</v>
      </c>
      <c r="F132">
        <v>23</v>
      </c>
    </row>
    <row r="133" spans="1:6" x14ac:dyDescent="0.2">
      <c r="A133" t="s">
        <v>20</v>
      </c>
      <c r="B133">
        <v>5880</v>
      </c>
      <c r="E133" t="s">
        <v>14</v>
      </c>
      <c r="F133">
        <v>75</v>
      </c>
    </row>
    <row r="134" spans="1:6" x14ac:dyDescent="0.2">
      <c r="A134" t="s">
        <v>20</v>
      </c>
      <c r="B134">
        <v>112</v>
      </c>
      <c r="E134" t="s">
        <v>14</v>
      </c>
      <c r="F134">
        <v>2176</v>
      </c>
    </row>
    <row r="135" spans="1:6" x14ac:dyDescent="0.2">
      <c r="A135" t="s">
        <v>20</v>
      </c>
      <c r="B135">
        <v>943</v>
      </c>
      <c r="E135" t="s">
        <v>14</v>
      </c>
      <c r="F135">
        <v>441</v>
      </c>
    </row>
    <row r="136" spans="1:6" x14ac:dyDescent="0.2">
      <c r="A136" t="s">
        <v>20</v>
      </c>
      <c r="B136">
        <v>2468</v>
      </c>
      <c r="E136" t="s">
        <v>14</v>
      </c>
      <c r="F136">
        <v>25</v>
      </c>
    </row>
    <row r="137" spans="1:6" x14ac:dyDescent="0.2">
      <c r="A137" t="s">
        <v>20</v>
      </c>
      <c r="B137">
        <v>2551</v>
      </c>
      <c r="E137" t="s">
        <v>14</v>
      </c>
      <c r="F137">
        <v>127</v>
      </c>
    </row>
    <row r="138" spans="1:6" x14ac:dyDescent="0.2">
      <c r="A138" t="s">
        <v>20</v>
      </c>
      <c r="B138">
        <v>101</v>
      </c>
      <c r="E138" t="s">
        <v>14</v>
      </c>
      <c r="F138">
        <v>355</v>
      </c>
    </row>
    <row r="139" spans="1:6" x14ac:dyDescent="0.2">
      <c r="A139" t="s">
        <v>20</v>
      </c>
      <c r="B139">
        <v>92</v>
      </c>
      <c r="E139" t="s">
        <v>14</v>
      </c>
      <c r="F139">
        <v>44</v>
      </c>
    </row>
    <row r="140" spans="1:6" x14ac:dyDescent="0.2">
      <c r="A140" t="s">
        <v>20</v>
      </c>
      <c r="B140">
        <v>62</v>
      </c>
      <c r="E140" t="s">
        <v>14</v>
      </c>
      <c r="F140">
        <v>67</v>
      </c>
    </row>
    <row r="141" spans="1:6" x14ac:dyDescent="0.2">
      <c r="A141" t="s">
        <v>20</v>
      </c>
      <c r="B141">
        <v>149</v>
      </c>
      <c r="E141" t="s">
        <v>14</v>
      </c>
      <c r="F141">
        <v>1068</v>
      </c>
    </row>
    <row r="142" spans="1:6" x14ac:dyDescent="0.2">
      <c r="A142" t="s">
        <v>20</v>
      </c>
      <c r="B142">
        <v>329</v>
      </c>
      <c r="E142" t="s">
        <v>14</v>
      </c>
      <c r="F142">
        <v>424</v>
      </c>
    </row>
    <row r="143" spans="1:6" x14ac:dyDescent="0.2">
      <c r="A143" t="s">
        <v>20</v>
      </c>
      <c r="B143">
        <v>97</v>
      </c>
      <c r="E143" t="s">
        <v>14</v>
      </c>
      <c r="F143">
        <v>151</v>
      </c>
    </row>
    <row r="144" spans="1:6" x14ac:dyDescent="0.2">
      <c r="A144" t="s">
        <v>20</v>
      </c>
      <c r="B144">
        <v>1784</v>
      </c>
      <c r="E144" t="s">
        <v>14</v>
      </c>
      <c r="F144">
        <v>1608</v>
      </c>
    </row>
    <row r="145" spans="1:6" x14ac:dyDescent="0.2">
      <c r="A145" t="s">
        <v>20</v>
      </c>
      <c r="B145">
        <v>1684</v>
      </c>
      <c r="E145" t="s">
        <v>14</v>
      </c>
      <c r="F145">
        <v>941</v>
      </c>
    </row>
    <row r="146" spans="1:6" x14ac:dyDescent="0.2">
      <c r="A146" t="s">
        <v>20</v>
      </c>
      <c r="B146">
        <v>250</v>
      </c>
      <c r="E146" t="s">
        <v>14</v>
      </c>
      <c r="F146">
        <v>1</v>
      </c>
    </row>
    <row r="147" spans="1:6" x14ac:dyDescent="0.2">
      <c r="A147" t="s">
        <v>20</v>
      </c>
      <c r="B147">
        <v>238</v>
      </c>
      <c r="E147" t="s">
        <v>14</v>
      </c>
      <c r="F147">
        <v>40</v>
      </c>
    </row>
    <row r="148" spans="1:6" x14ac:dyDescent="0.2">
      <c r="A148" t="s">
        <v>20</v>
      </c>
      <c r="B148">
        <v>53</v>
      </c>
      <c r="E148" t="s">
        <v>14</v>
      </c>
      <c r="F148">
        <v>3015</v>
      </c>
    </row>
    <row r="149" spans="1:6" x14ac:dyDescent="0.2">
      <c r="A149" t="s">
        <v>20</v>
      </c>
      <c r="B149">
        <v>214</v>
      </c>
      <c r="E149" t="s">
        <v>14</v>
      </c>
      <c r="F149">
        <v>435</v>
      </c>
    </row>
    <row r="150" spans="1:6" x14ac:dyDescent="0.2">
      <c r="A150" t="s">
        <v>20</v>
      </c>
      <c r="B150">
        <v>222</v>
      </c>
      <c r="E150" t="s">
        <v>14</v>
      </c>
      <c r="F150">
        <v>714</v>
      </c>
    </row>
    <row r="151" spans="1:6" x14ac:dyDescent="0.2">
      <c r="A151" t="s">
        <v>20</v>
      </c>
      <c r="B151">
        <v>1884</v>
      </c>
      <c r="E151" t="s">
        <v>14</v>
      </c>
      <c r="F151">
        <v>5497</v>
      </c>
    </row>
    <row r="152" spans="1:6" x14ac:dyDescent="0.2">
      <c r="A152" t="s">
        <v>20</v>
      </c>
      <c r="B152">
        <v>218</v>
      </c>
      <c r="E152" t="s">
        <v>14</v>
      </c>
      <c r="F152">
        <v>418</v>
      </c>
    </row>
    <row r="153" spans="1:6" x14ac:dyDescent="0.2">
      <c r="A153" t="s">
        <v>20</v>
      </c>
      <c r="B153">
        <v>6465</v>
      </c>
      <c r="E153" t="s">
        <v>14</v>
      </c>
      <c r="F153">
        <v>1439</v>
      </c>
    </row>
    <row r="154" spans="1:6" x14ac:dyDescent="0.2">
      <c r="A154" t="s">
        <v>20</v>
      </c>
      <c r="B154">
        <v>59</v>
      </c>
      <c r="E154" t="s">
        <v>14</v>
      </c>
      <c r="F154">
        <v>15</v>
      </c>
    </row>
    <row r="155" spans="1:6" x14ac:dyDescent="0.2">
      <c r="A155" t="s">
        <v>20</v>
      </c>
      <c r="B155">
        <v>88</v>
      </c>
      <c r="E155" t="s">
        <v>14</v>
      </c>
      <c r="F155">
        <v>1999</v>
      </c>
    </row>
    <row r="156" spans="1:6" x14ac:dyDescent="0.2">
      <c r="A156" t="s">
        <v>20</v>
      </c>
      <c r="B156">
        <v>1697</v>
      </c>
      <c r="E156" t="s">
        <v>14</v>
      </c>
      <c r="F156">
        <v>118</v>
      </c>
    </row>
    <row r="157" spans="1:6" x14ac:dyDescent="0.2">
      <c r="A157" t="s">
        <v>20</v>
      </c>
      <c r="B157">
        <v>92</v>
      </c>
      <c r="E157" t="s">
        <v>14</v>
      </c>
      <c r="F157">
        <v>162</v>
      </c>
    </row>
    <row r="158" spans="1:6" x14ac:dyDescent="0.2">
      <c r="A158" t="s">
        <v>20</v>
      </c>
      <c r="B158">
        <v>186</v>
      </c>
      <c r="E158" t="s">
        <v>14</v>
      </c>
      <c r="F158">
        <v>83</v>
      </c>
    </row>
    <row r="159" spans="1:6" x14ac:dyDescent="0.2">
      <c r="A159" t="s">
        <v>20</v>
      </c>
      <c r="B159">
        <v>138</v>
      </c>
      <c r="E159" t="s">
        <v>14</v>
      </c>
      <c r="F159">
        <v>747</v>
      </c>
    </row>
    <row r="160" spans="1:6" x14ac:dyDescent="0.2">
      <c r="A160" t="s">
        <v>20</v>
      </c>
      <c r="B160">
        <v>261</v>
      </c>
      <c r="E160" t="s">
        <v>14</v>
      </c>
      <c r="F160">
        <v>84</v>
      </c>
    </row>
    <row r="161" spans="1:6" x14ac:dyDescent="0.2">
      <c r="A161" t="s">
        <v>20</v>
      </c>
      <c r="B161">
        <v>107</v>
      </c>
      <c r="E161" t="s">
        <v>14</v>
      </c>
      <c r="F161">
        <v>91</v>
      </c>
    </row>
    <row r="162" spans="1:6" x14ac:dyDescent="0.2">
      <c r="A162" t="s">
        <v>20</v>
      </c>
      <c r="B162">
        <v>199</v>
      </c>
      <c r="E162" t="s">
        <v>14</v>
      </c>
      <c r="F162">
        <v>792</v>
      </c>
    </row>
    <row r="163" spans="1:6" x14ac:dyDescent="0.2">
      <c r="A163" t="s">
        <v>20</v>
      </c>
      <c r="B163">
        <v>5512</v>
      </c>
      <c r="E163" t="s">
        <v>14</v>
      </c>
      <c r="F163">
        <v>32</v>
      </c>
    </row>
    <row r="164" spans="1:6" x14ac:dyDescent="0.2">
      <c r="A164" t="s">
        <v>20</v>
      </c>
      <c r="B164">
        <v>86</v>
      </c>
      <c r="E164" t="s">
        <v>14</v>
      </c>
      <c r="F164">
        <v>186</v>
      </c>
    </row>
    <row r="165" spans="1:6" x14ac:dyDescent="0.2">
      <c r="A165" t="s">
        <v>20</v>
      </c>
      <c r="B165">
        <v>2768</v>
      </c>
      <c r="E165" t="s">
        <v>14</v>
      </c>
      <c r="F165">
        <v>605</v>
      </c>
    </row>
    <row r="166" spans="1:6" x14ac:dyDescent="0.2">
      <c r="A166" t="s">
        <v>20</v>
      </c>
      <c r="B166">
        <v>48</v>
      </c>
      <c r="E166" t="s">
        <v>14</v>
      </c>
      <c r="F166">
        <v>1</v>
      </c>
    </row>
    <row r="167" spans="1:6" x14ac:dyDescent="0.2">
      <c r="A167" t="s">
        <v>20</v>
      </c>
      <c r="B167">
        <v>87</v>
      </c>
      <c r="E167" t="s">
        <v>14</v>
      </c>
      <c r="F167">
        <v>31</v>
      </c>
    </row>
    <row r="168" spans="1:6" x14ac:dyDescent="0.2">
      <c r="A168" t="s">
        <v>20</v>
      </c>
      <c r="B168">
        <v>1894</v>
      </c>
      <c r="E168" t="s">
        <v>14</v>
      </c>
      <c r="F168">
        <v>1181</v>
      </c>
    </row>
    <row r="169" spans="1:6" x14ac:dyDescent="0.2">
      <c r="A169" t="s">
        <v>20</v>
      </c>
      <c r="B169">
        <v>282</v>
      </c>
      <c r="E169" t="s">
        <v>14</v>
      </c>
      <c r="F169">
        <v>39</v>
      </c>
    </row>
    <row r="170" spans="1:6" x14ac:dyDescent="0.2">
      <c r="A170" t="s">
        <v>20</v>
      </c>
      <c r="B170">
        <v>116</v>
      </c>
      <c r="E170" t="s">
        <v>14</v>
      </c>
      <c r="F170">
        <v>46</v>
      </c>
    </row>
    <row r="171" spans="1:6" x14ac:dyDescent="0.2">
      <c r="A171" t="s">
        <v>20</v>
      </c>
      <c r="B171">
        <v>83</v>
      </c>
      <c r="E171" t="s">
        <v>14</v>
      </c>
      <c r="F171">
        <v>105</v>
      </c>
    </row>
    <row r="172" spans="1:6" x14ac:dyDescent="0.2">
      <c r="A172" t="s">
        <v>20</v>
      </c>
      <c r="B172">
        <v>91</v>
      </c>
      <c r="E172" t="s">
        <v>14</v>
      </c>
      <c r="F172">
        <v>535</v>
      </c>
    </row>
    <row r="173" spans="1:6" x14ac:dyDescent="0.2">
      <c r="A173" t="s">
        <v>20</v>
      </c>
      <c r="B173">
        <v>546</v>
      </c>
      <c r="E173" t="s">
        <v>14</v>
      </c>
      <c r="F173">
        <v>16</v>
      </c>
    </row>
    <row r="174" spans="1:6" x14ac:dyDescent="0.2">
      <c r="A174" t="s">
        <v>20</v>
      </c>
      <c r="B174">
        <v>393</v>
      </c>
      <c r="E174" t="s">
        <v>14</v>
      </c>
      <c r="F174">
        <v>575</v>
      </c>
    </row>
    <row r="175" spans="1:6" x14ac:dyDescent="0.2">
      <c r="A175" t="s">
        <v>20</v>
      </c>
      <c r="B175">
        <v>133</v>
      </c>
      <c r="E175" t="s">
        <v>14</v>
      </c>
      <c r="F175">
        <v>1120</v>
      </c>
    </row>
    <row r="176" spans="1:6" x14ac:dyDescent="0.2">
      <c r="A176" t="s">
        <v>20</v>
      </c>
      <c r="B176">
        <v>254</v>
      </c>
      <c r="E176" t="s">
        <v>14</v>
      </c>
      <c r="F176">
        <v>113</v>
      </c>
    </row>
    <row r="177" spans="1:6" x14ac:dyDescent="0.2">
      <c r="A177" t="s">
        <v>20</v>
      </c>
      <c r="B177">
        <v>176</v>
      </c>
      <c r="E177" t="s">
        <v>14</v>
      </c>
      <c r="F177">
        <v>1538</v>
      </c>
    </row>
    <row r="178" spans="1:6" x14ac:dyDescent="0.2">
      <c r="A178" t="s">
        <v>20</v>
      </c>
      <c r="B178">
        <v>337</v>
      </c>
      <c r="E178" t="s">
        <v>14</v>
      </c>
      <c r="F178">
        <v>9</v>
      </c>
    </row>
    <row r="179" spans="1:6" x14ac:dyDescent="0.2">
      <c r="A179" t="s">
        <v>20</v>
      </c>
      <c r="B179">
        <v>107</v>
      </c>
      <c r="E179" t="s">
        <v>14</v>
      </c>
      <c r="F179">
        <v>554</v>
      </c>
    </row>
    <row r="180" spans="1:6" x14ac:dyDescent="0.2">
      <c r="A180" t="s">
        <v>20</v>
      </c>
      <c r="B180">
        <v>183</v>
      </c>
      <c r="E180" t="s">
        <v>14</v>
      </c>
      <c r="F180">
        <v>648</v>
      </c>
    </row>
    <row r="181" spans="1:6" x14ac:dyDescent="0.2">
      <c r="A181" t="s">
        <v>20</v>
      </c>
      <c r="B181">
        <v>72</v>
      </c>
      <c r="E181" t="s">
        <v>14</v>
      </c>
      <c r="F181">
        <v>21</v>
      </c>
    </row>
    <row r="182" spans="1:6" x14ac:dyDescent="0.2">
      <c r="A182" t="s">
        <v>20</v>
      </c>
      <c r="B182">
        <v>295</v>
      </c>
      <c r="E182" t="s">
        <v>14</v>
      </c>
      <c r="F182">
        <v>54</v>
      </c>
    </row>
    <row r="183" spans="1:6" x14ac:dyDescent="0.2">
      <c r="A183" t="s">
        <v>20</v>
      </c>
      <c r="B183">
        <v>142</v>
      </c>
      <c r="E183" t="s">
        <v>14</v>
      </c>
      <c r="F183">
        <v>120</v>
      </c>
    </row>
    <row r="184" spans="1:6" x14ac:dyDescent="0.2">
      <c r="A184" t="s">
        <v>20</v>
      </c>
      <c r="B184">
        <v>85</v>
      </c>
      <c r="E184" t="s">
        <v>14</v>
      </c>
      <c r="F184">
        <v>579</v>
      </c>
    </row>
    <row r="185" spans="1:6" x14ac:dyDescent="0.2">
      <c r="A185" t="s">
        <v>20</v>
      </c>
      <c r="B185">
        <v>659</v>
      </c>
      <c r="E185" t="s">
        <v>14</v>
      </c>
      <c r="F185">
        <v>2072</v>
      </c>
    </row>
    <row r="186" spans="1:6" x14ac:dyDescent="0.2">
      <c r="A186" t="s">
        <v>20</v>
      </c>
      <c r="B186">
        <v>121</v>
      </c>
      <c r="E186" t="s">
        <v>14</v>
      </c>
      <c r="F186">
        <v>0</v>
      </c>
    </row>
    <row r="187" spans="1:6" x14ac:dyDescent="0.2">
      <c r="A187" t="s">
        <v>20</v>
      </c>
      <c r="B187">
        <v>3742</v>
      </c>
      <c r="E187" t="s">
        <v>14</v>
      </c>
      <c r="F187">
        <v>1796</v>
      </c>
    </row>
    <row r="188" spans="1:6" x14ac:dyDescent="0.2">
      <c r="A188" t="s">
        <v>20</v>
      </c>
      <c r="B188">
        <v>223</v>
      </c>
      <c r="E188" t="s">
        <v>14</v>
      </c>
      <c r="F188">
        <v>62</v>
      </c>
    </row>
    <row r="189" spans="1:6" x14ac:dyDescent="0.2">
      <c r="A189" t="s">
        <v>20</v>
      </c>
      <c r="B189">
        <v>133</v>
      </c>
      <c r="E189" t="s">
        <v>14</v>
      </c>
      <c r="F189">
        <v>347</v>
      </c>
    </row>
    <row r="190" spans="1:6" x14ac:dyDescent="0.2">
      <c r="A190" t="s">
        <v>20</v>
      </c>
      <c r="B190">
        <v>5168</v>
      </c>
      <c r="E190" t="s">
        <v>14</v>
      </c>
      <c r="F190">
        <v>19</v>
      </c>
    </row>
    <row r="191" spans="1:6" x14ac:dyDescent="0.2">
      <c r="A191" t="s">
        <v>20</v>
      </c>
      <c r="B191">
        <v>307</v>
      </c>
      <c r="E191" t="s">
        <v>14</v>
      </c>
      <c r="F191">
        <v>1258</v>
      </c>
    </row>
    <row r="192" spans="1:6" x14ac:dyDescent="0.2">
      <c r="A192" t="s">
        <v>20</v>
      </c>
      <c r="B192">
        <v>2441</v>
      </c>
      <c r="E192" t="s">
        <v>14</v>
      </c>
      <c r="F192">
        <v>362</v>
      </c>
    </row>
    <row r="193" spans="1:6" x14ac:dyDescent="0.2">
      <c r="A193" t="s">
        <v>20</v>
      </c>
      <c r="B193">
        <v>1385</v>
      </c>
      <c r="E193" t="s">
        <v>14</v>
      </c>
      <c r="F193">
        <v>133</v>
      </c>
    </row>
    <row r="194" spans="1:6" x14ac:dyDescent="0.2">
      <c r="A194" t="s">
        <v>20</v>
      </c>
      <c r="B194">
        <v>190</v>
      </c>
      <c r="E194" t="s">
        <v>14</v>
      </c>
      <c r="F194">
        <v>846</v>
      </c>
    </row>
    <row r="195" spans="1:6" x14ac:dyDescent="0.2">
      <c r="A195" t="s">
        <v>20</v>
      </c>
      <c r="B195">
        <v>470</v>
      </c>
      <c r="E195" t="s">
        <v>14</v>
      </c>
      <c r="F195">
        <v>10</v>
      </c>
    </row>
    <row r="196" spans="1:6" x14ac:dyDescent="0.2">
      <c r="A196" t="s">
        <v>20</v>
      </c>
      <c r="B196">
        <v>253</v>
      </c>
      <c r="E196" t="s">
        <v>14</v>
      </c>
      <c r="F196">
        <v>191</v>
      </c>
    </row>
    <row r="197" spans="1:6" x14ac:dyDescent="0.2">
      <c r="A197" t="s">
        <v>20</v>
      </c>
      <c r="B197">
        <v>1113</v>
      </c>
      <c r="E197" t="s">
        <v>14</v>
      </c>
      <c r="F197">
        <v>1979</v>
      </c>
    </row>
    <row r="198" spans="1:6" x14ac:dyDescent="0.2">
      <c r="A198" t="s">
        <v>20</v>
      </c>
      <c r="B198">
        <v>2283</v>
      </c>
      <c r="E198" t="s">
        <v>14</v>
      </c>
      <c r="F198">
        <v>63</v>
      </c>
    </row>
    <row r="199" spans="1:6" x14ac:dyDescent="0.2">
      <c r="A199" t="s">
        <v>20</v>
      </c>
      <c r="B199">
        <v>1095</v>
      </c>
      <c r="E199" t="s">
        <v>14</v>
      </c>
      <c r="F199">
        <v>6080</v>
      </c>
    </row>
    <row r="200" spans="1:6" x14ac:dyDescent="0.2">
      <c r="A200" t="s">
        <v>20</v>
      </c>
      <c r="B200">
        <v>1690</v>
      </c>
      <c r="E200" t="s">
        <v>14</v>
      </c>
      <c r="F200">
        <v>80</v>
      </c>
    </row>
    <row r="201" spans="1:6" x14ac:dyDescent="0.2">
      <c r="A201" t="s">
        <v>20</v>
      </c>
      <c r="B201">
        <v>191</v>
      </c>
      <c r="E201" t="s">
        <v>14</v>
      </c>
      <c r="F201">
        <v>9</v>
      </c>
    </row>
    <row r="202" spans="1:6" x14ac:dyDescent="0.2">
      <c r="A202" t="s">
        <v>20</v>
      </c>
      <c r="B202">
        <v>2013</v>
      </c>
      <c r="E202" t="s">
        <v>14</v>
      </c>
      <c r="F202">
        <v>1784</v>
      </c>
    </row>
    <row r="203" spans="1:6" x14ac:dyDescent="0.2">
      <c r="A203" t="s">
        <v>20</v>
      </c>
      <c r="B203">
        <v>1703</v>
      </c>
      <c r="E203" t="s">
        <v>14</v>
      </c>
      <c r="F203">
        <v>243</v>
      </c>
    </row>
    <row r="204" spans="1:6" x14ac:dyDescent="0.2">
      <c r="A204" t="s">
        <v>20</v>
      </c>
      <c r="B204">
        <v>80</v>
      </c>
      <c r="E204" t="s">
        <v>14</v>
      </c>
      <c r="F204">
        <v>1296</v>
      </c>
    </row>
    <row r="205" spans="1:6" x14ac:dyDescent="0.2">
      <c r="A205" t="s">
        <v>20</v>
      </c>
      <c r="B205">
        <v>41</v>
      </c>
      <c r="E205" t="s">
        <v>14</v>
      </c>
      <c r="F205">
        <v>77</v>
      </c>
    </row>
    <row r="206" spans="1:6" x14ac:dyDescent="0.2">
      <c r="A206" t="s">
        <v>20</v>
      </c>
      <c r="B206">
        <v>187</v>
      </c>
      <c r="E206" t="s">
        <v>14</v>
      </c>
      <c r="F206">
        <v>395</v>
      </c>
    </row>
    <row r="207" spans="1:6" x14ac:dyDescent="0.2">
      <c r="A207" t="s">
        <v>20</v>
      </c>
      <c r="B207">
        <v>2875</v>
      </c>
      <c r="E207" t="s">
        <v>14</v>
      </c>
      <c r="F207">
        <v>49</v>
      </c>
    </row>
    <row r="208" spans="1:6" x14ac:dyDescent="0.2">
      <c r="A208" t="s">
        <v>20</v>
      </c>
      <c r="B208">
        <v>88</v>
      </c>
      <c r="E208" t="s">
        <v>14</v>
      </c>
      <c r="F208">
        <v>180</v>
      </c>
    </row>
    <row r="209" spans="1:6" x14ac:dyDescent="0.2">
      <c r="A209" t="s">
        <v>20</v>
      </c>
      <c r="B209">
        <v>191</v>
      </c>
      <c r="E209" t="s">
        <v>14</v>
      </c>
      <c r="F209">
        <v>2690</v>
      </c>
    </row>
    <row r="210" spans="1:6" x14ac:dyDescent="0.2">
      <c r="A210" t="s">
        <v>20</v>
      </c>
      <c r="B210">
        <v>139</v>
      </c>
      <c r="E210" t="s">
        <v>14</v>
      </c>
      <c r="F210">
        <v>2779</v>
      </c>
    </row>
    <row r="211" spans="1:6" x14ac:dyDescent="0.2">
      <c r="A211" t="s">
        <v>20</v>
      </c>
      <c r="B211">
        <v>186</v>
      </c>
      <c r="E211" t="s">
        <v>14</v>
      </c>
      <c r="F211">
        <v>92</v>
      </c>
    </row>
    <row r="212" spans="1:6" x14ac:dyDescent="0.2">
      <c r="A212" t="s">
        <v>20</v>
      </c>
      <c r="B212">
        <v>112</v>
      </c>
      <c r="E212" t="s">
        <v>14</v>
      </c>
      <c r="F212">
        <v>1028</v>
      </c>
    </row>
    <row r="213" spans="1:6" x14ac:dyDescent="0.2">
      <c r="A213" t="s">
        <v>20</v>
      </c>
      <c r="B213">
        <v>101</v>
      </c>
      <c r="E213" t="s">
        <v>14</v>
      </c>
      <c r="F213">
        <v>26</v>
      </c>
    </row>
    <row r="214" spans="1:6" x14ac:dyDescent="0.2">
      <c r="A214" t="s">
        <v>20</v>
      </c>
      <c r="B214">
        <v>206</v>
      </c>
      <c r="E214" t="s">
        <v>14</v>
      </c>
      <c r="F214">
        <v>1790</v>
      </c>
    </row>
    <row r="215" spans="1:6" x14ac:dyDescent="0.2">
      <c r="A215" t="s">
        <v>20</v>
      </c>
      <c r="B215">
        <v>154</v>
      </c>
      <c r="E215" t="s">
        <v>14</v>
      </c>
      <c r="F215">
        <v>37</v>
      </c>
    </row>
    <row r="216" spans="1:6" x14ac:dyDescent="0.2">
      <c r="A216" t="s">
        <v>20</v>
      </c>
      <c r="B216">
        <v>5966</v>
      </c>
      <c r="E216" t="s">
        <v>14</v>
      </c>
      <c r="F216">
        <v>35</v>
      </c>
    </row>
    <row r="217" spans="1:6" x14ac:dyDescent="0.2">
      <c r="A217" t="s">
        <v>20</v>
      </c>
      <c r="B217">
        <v>169</v>
      </c>
      <c r="E217" t="s">
        <v>14</v>
      </c>
      <c r="F217">
        <v>558</v>
      </c>
    </row>
    <row r="218" spans="1:6" x14ac:dyDescent="0.2">
      <c r="A218" t="s">
        <v>20</v>
      </c>
      <c r="B218">
        <v>2106</v>
      </c>
      <c r="E218" t="s">
        <v>14</v>
      </c>
      <c r="F218">
        <v>64</v>
      </c>
    </row>
    <row r="219" spans="1:6" x14ac:dyDescent="0.2">
      <c r="A219" t="s">
        <v>20</v>
      </c>
      <c r="B219">
        <v>131</v>
      </c>
      <c r="E219" t="s">
        <v>14</v>
      </c>
      <c r="F219">
        <v>245</v>
      </c>
    </row>
    <row r="220" spans="1:6" x14ac:dyDescent="0.2">
      <c r="A220" t="s">
        <v>20</v>
      </c>
      <c r="B220">
        <v>84</v>
      </c>
      <c r="E220" t="s">
        <v>14</v>
      </c>
      <c r="F220">
        <v>71</v>
      </c>
    </row>
    <row r="221" spans="1:6" x14ac:dyDescent="0.2">
      <c r="A221" t="s">
        <v>20</v>
      </c>
      <c r="B221">
        <v>155</v>
      </c>
      <c r="E221" t="s">
        <v>14</v>
      </c>
      <c r="F221">
        <v>42</v>
      </c>
    </row>
    <row r="222" spans="1:6" x14ac:dyDescent="0.2">
      <c r="A222" t="s">
        <v>20</v>
      </c>
      <c r="B222">
        <v>189</v>
      </c>
      <c r="E222" t="s">
        <v>14</v>
      </c>
      <c r="F222">
        <v>156</v>
      </c>
    </row>
    <row r="223" spans="1:6" x14ac:dyDescent="0.2">
      <c r="A223" t="s">
        <v>20</v>
      </c>
      <c r="B223">
        <v>4799</v>
      </c>
      <c r="E223" t="s">
        <v>14</v>
      </c>
      <c r="F223">
        <v>1368</v>
      </c>
    </row>
    <row r="224" spans="1:6" x14ac:dyDescent="0.2">
      <c r="A224" t="s">
        <v>20</v>
      </c>
      <c r="B224">
        <v>1137</v>
      </c>
      <c r="E224" t="s">
        <v>14</v>
      </c>
      <c r="F224">
        <v>102</v>
      </c>
    </row>
    <row r="225" spans="1:6" x14ac:dyDescent="0.2">
      <c r="A225" t="s">
        <v>20</v>
      </c>
      <c r="B225">
        <v>1152</v>
      </c>
      <c r="E225" t="s">
        <v>14</v>
      </c>
      <c r="F225">
        <v>86</v>
      </c>
    </row>
    <row r="226" spans="1:6" x14ac:dyDescent="0.2">
      <c r="A226" t="s">
        <v>20</v>
      </c>
      <c r="B226">
        <v>50</v>
      </c>
      <c r="E226" t="s">
        <v>14</v>
      </c>
      <c r="F226">
        <v>253</v>
      </c>
    </row>
    <row r="227" spans="1:6" x14ac:dyDescent="0.2">
      <c r="A227" t="s">
        <v>20</v>
      </c>
      <c r="B227">
        <v>3059</v>
      </c>
      <c r="E227" t="s">
        <v>14</v>
      </c>
      <c r="F227">
        <v>157</v>
      </c>
    </row>
    <row r="228" spans="1:6" x14ac:dyDescent="0.2">
      <c r="A228" t="s">
        <v>20</v>
      </c>
      <c r="B228">
        <v>34</v>
      </c>
      <c r="E228" t="s">
        <v>14</v>
      </c>
      <c r="F228">
        <v>183</v>
      </c>
    </row>
    <row r="229" spans="1:6" x14ac:dyDescent="0.2">
      <c r="A229" t="s">
        <v>20</v>
      </c>
      <c r="B229">
        <v>220</v>
      </c>
      <c r="E229" t="s">
        <v>14</v>
      </c>
      <c r="F229">
        <v>82</v>
      </c>
    </row>
    <row r="230" spans="1:6" x14ac:dyDescent="0.2">
      <c r="A230" t="s">
        <v>20</v>
      </c>
      <c r="B230">
        <v>1604</v>
      </c>
      <c r="E230" t="s">
        <v>14</v>
      </c>
      <c r="F230">
        <v>1</v>
      </c>
    </row>
    <row r="231" spans="1:6" x14ac:dyDescent="0.2">
      <c r="A231" t="s">
        <v>20</v>
      </c>
      <c r="B231">
        <v>454</v>
      </c>
      <c r="E231" t="s">
        <v>14</v>
      </c>
      <c r="F231">
        <v>1198</v>
      </c>
    </row>
    <row r="232" spans="1:6" x14ac:dyDescent="0.2">
      <c r="A232" t="s">
        <v>20</v>
      </c>
      <c r="B232">
        <v>123</v>
      </c>
      <c r="E232" t="s">
        <v>14</v>
      </c>
      <c r="F232">
        <v>648</v>
      </c>
    </row>
    <row r="233" spans="1:6" x14ac:dyDescent="0.2">
      <c r="A233" t="s">
        <v>20</v>
      </c>
      <c r="B233">
        <v>299</v>
      </c>
      <c r="E233" t="s">
        <v>14</v>
      </c>
      <c r="F233">
        <v>64</v>
      </c>
    </row>
    <row r="234" spans="1:6" x14ac:dyDescent="0.2">
      <c r="A234" t="s">
        <v>20</v>
      </c>
      <c r="B234">
        <v>2237</v>
      </c>
      <c r="E234" t="s">
        <v>14</v>
      </c>
      <c r="F234">
        <v>62</v>
      </c>
    </row>
    <row r="235" spans="1:6" x14ac:dyDescent="0.2">
      <c r="A235" t="s">
        <v>20</v>
      </c>
      <c r="B235">
        <v>645</v>
      </c>
      <c r="E235" t="s">
        <v>14</v>
      </c>
      <c r="F235">
        <v>750</v>
      </c>
    </row>
    <row r="236" spans="1:6" x14ac:dyDescent="0.2">
      <c r="A236" t="s">
        <v>20</v>
      </c>
      <c r="B236">
        <v>484</v>
      </c>
      <c r="E236" t="s">
        <v>14</v>
      </c>
      <c r="F236">
        <v>105</v>
      </c>
    </row>
    <row r="237" spans="1:6" x14ac:dyDescent="0.2">
      <c r="A237" t="s">
        <v>20</v>
      </c>
      <c r="B237">
        <v>154</v>
      </c>
      <c r="E237" t="s">
        <v>14</v>
      </c>
      <c r="F237">
        <v>2604</v>
      </c>
    </row>
    <row r="238" spans="1:6" x14ac:dyDescent="0.2">
      <c r="A238" t="s">
        <v>20</v>
      </c>
      <c r="B238">
        <v>82</v>
      </c>
      <c r="E238" t="s">
        <v>14</v>
      </c>
      <c r="F238">
        <v>65</v>
      </c>
    </row>
    <row r="239" spans="1:6" x14ac:dyDescent="0.2">
      <c r="A239" t="s">
        <v>20</v>
      </c>
      <c r="B239">
        <v>134</v>
      </c>
      <c r="E239" t="s">
        <v>14</v>
      </c>
      <c r="F239">
        <v>94</v>
      </c>
    </row>
    <row r="240" spans="1:6" x14ac:dyDescent="0.2">
      <c r="A240" t="s">
        <v>20</v>
      </c>
      <c r="B240">
        <v>5203</v>
      </c>
      <c r="E240" t="s">
        <v>14</v>
      </c>
      <c r="F240">
        <v>257</v>
      </c>
    </row>
    <row r="241" spans="1:6" x14ac:dyDescent="0.2">
      <c r="A241" t="s">
        <v>20</v>
      </c>
      <c r="B241">
        <v>94</v>
      </c>
      <c r="E241" t="s">
        <v>14</v>
      </c>
      <c r="F241">
        <v>2928</v>
      </c>
    </row>
    <row r="242" spans="1:6" x14ac:dyDescent="0.2">
      <c r="A242" t="s">
        <v>20</v>
      </c>
      <c r="B242">
        <v>205</v>
      </c>
      <c r="E242" t="s">
        <v>14</v>
      </c>
      <c r="F242">
        <v>4697</v>
      </c>
    </row>
    <row r="243" spans="1:6" x14ac:dyDescent="0.2">
      <c r="A243" t="s">
        <v>20</v>
      </c>
      <c r="B243">
        <v>92</v>
      </c>
      <c r="E243" t="s">
        <v>14</v>
      </c>
      <c r="F243">
        <v>2915</v>
      </c>
    </row>
    <row r="244" spans="1:6" x14ac:dyDescent="0.2">
      <c r="A244" t="s">
        <v>20</v>
      </c>
      <c r="B244">
        <v>219</v>
      </c>
      <c r="E244" t="s">
        <v>14</v>
      </c>
      <c r="F244">
        <v>18</v>
      </c>
    </row>
    <row r="245" spans="1:6" x14ac:dyDescent="0.2">
      <c r="A245" t="s">
        <v>20</v>
      </c>
      <c r="B245">
        <v>2526</v>
      </c>
      <c r="E245" t="s">
        <v>14</v>
      </c>
      <c r="F245">
        <v>602</v>
      </c>
    </row>
    <row r="246" spans="1:6" x14ac:dyDescent="0.2">
      <c r="A246" t="s">
        <v>20</v>
      </c>
      <c r="B246">
        <v>94</v>
      </c>
      <c r="E246" t="s">
        <v>14</v>
      </c>
      <c r="F246">
        <v>1</v>
      </c>
    </row>
    <row r="247" spans="1:6" x14ac:dyDescent="0.2">
      <c r="A247" t="s">
        <v>20</v>
      </c>
      <c r="B247">
        <v>1713</v>
      </c>
      <c r="E247" t="s">
        <v>14</v>
      </c>
      <c r="F247">
        <v>3868</v>
      </c>
    </row>
    <row r="248" spans="1:6" x14ac:dyDescent="0.2">
      <c r="A248" t="s">
        <v>20</v>
      </c>
      <c r="B248">
        <v>249</v>
      </c>
      <c r="E248" t="s">
        <v>14</v>
      </c>
      <c r="F248">
        <v>504</v>
      </c>
    </row>
    <row r="249" spans="1:6" x14ac:dyDescent="0.2">
      <c r="A249" t="s">
        <v>20</v>
      </c>
      <c r="B249">
        <v>192</v>
      </c>
      <c r="E249" t="s">
        <v>14</v>
      </c>
      <c r="F249">
        <v>14</v>
      </c>
    </row>
    <row r="250" spans="1:6" x14ac:dyDescent="0.2">
      <c r="A250" t="s">
        <v>20</v>
      </c>
      <c r="B250">
        <v>247</v>
      </c>
      <c r="E250" t="s">
        <v>14</v>
      </c>
      <c r="F250">
        <v>750</v>
      </c>
    </row>
    <row r="251" spans="1:6" x14ac:dyDescent="0.2">
      <c r="A251" t="s">
        <v>20</v>
      </c>
      <c r="B251">
        <v>2293</v>
      </c>
      <c r="E251" t="s">
        <v>14</v>
      </c>
      <c r="F251">
        <v>77</v>
      </c>
    </row>
    <row r="252" spans="1:6" x14ac:dyDescent="0.2">
      <c r="A252" t="s">
        <v>20</v>
      </c>
      <c r="B252">
        <v>3131</v>
      </c>
      <c r="E252" t="s">
        <v>14</v>
      </c>
      <c r="F252">
        <v>752</v>
      </c>
    </row>
    <row r="253" spans="1:6" x14ac:dyDescent="0.2">
      <c r="A253" t="s">
        <v>20</v>
      </c>
      <c r="B253">
        <v>143</v>
      </c>
      <c r="E253" t="s">
        <v>14</v>
      </c>
      <c r="F253">
        <v>131</v>
      </c>
    </row>
    <row r="254" spans="1:6" x14ac:dyDescent="0.2">
      <c r="A254" t="s">
        <v>20</v>
      </c>
      <c r="B254">
        <v>296</v>
      </c>
      <c r="E254" t="s">
        <v>14</v>
      </c>
      <c r="F254">
        <v>87</v>
      </c>
    </row>
    <row r="255" spans="1:6" x14ac:dyDescent="0.2">
      <c r="A255" t="s">
        <v>20</v>
      </c>
      <c r="B255">
        <v>170</v>
      </c>
      <c r="E255" t="s">
        <v>14</v>
      </c>
      <c r="F255">
        <v>1063</v>
      </c>
    </row>
    <row r="256" spans="1:6" x14ac:dyDescent="0.2">
      <c r="A256" t="s">
        <v>20</v>
      </c>
      <c r="B256">
        <v>86</v>
      </c>
      <c r="E256" t="s">
        <v>14</v>
      </c>
      <c r="F256">
        <v>76</v>
      </c>
    </row>
    <row r="257" spans="1:6" x14ac:dyDescent="0.2">
      <c r="A257" t="s">
        <v>20</v>
      </c>
      <c r="B257">
        <v>6286</v>
      </c>
      <c r="E257" t="s">
        <v>14</v>
      </c>
      <c r="F257">
        <v>4428</v>
      </c>
    </row>
    <row r="258" spans="1:6" x14ac:dyDescent="0.2">
      <c r="A258" t="s">
        <v>20</v>
      </c>
      <c r="B258">
        <v>3727</v>
      </c>
      <c r="E258" t="s">
        <v>14</v>
      </c>
      <c r="F258">
        <v>58</v>
      </c>
    </row>
    <row r="259" spans="1:6" x14ac:dyDescent="0.2">
      <c r="A259" t="s">
        <v>20</v>
      </c>
      <c r="B259">
        <v>1605</v>
      </c>
      <c r="E259" t="s">
        <v>14</v>
      </c>
      <c r="F259">
        <v>111</v>
      </c>
    </row>
    <row r="260" spans="1:6" x14ac:dyDescent="0.2">
      <c r="A260" t="s">
        <v>20</v>
      </c>
      <c r="B260">
        <v>2120</v>
      </c>
      <c r="E260" t="s">
        <v>14</v>
      </c>
      <c r="F260">
        <v>2955</v>
      </c>
    </row>
    <row r="261" spans="1:6" x14ac:dyDescent="0.2">
      <c r="A261" t="s">
        <v>20</v>
      </c>
      <c r="B261">
        <v>50</v>
      </c>
      <c r="E261" t="s">
        <v>14</v>
      </c>
      <c r="F261">
        <v>1657</v>
      </c>
    </row>
    <row r="262" spans="1:6" x14ac:dyDescent="0.2">
      <c r="A262" t="s">
        <v>20</v>
      </c>
      <c r="B262">
        <v>2080</v>
      </c>
      <c r="E262" t="s">
        <v>14</v>
      </c>
      <c r="F262">
        <v>926</v>
      </c>
    </row>
    <row r="263" spans="1:6" x14ac:dyDescent="0.2">
      <c r="A263" t="s">
        <v>20</v>
      </c>
      <c r="B263">
        <v>2105</v>
      </c>
      <c r="E263" t="s">
        <v>14</v>
      </c>
      <c r="F263">
        <v>77</v>
      </c>
    </row>
    <row r="264" spans="1:6" x14ac:dyDescent="0.2">
      <c r="A264" t="s">
        <v>20</v>
      </c>
      <c r="B264">
        <v>2436</v>
      </c>
      <c r="E264" t="s">
        <v>14</v>
      </c>
      <c r="F264">
        <v>1748</v>
      </c>
    </row>
    <row r="265" spans="1:6" x14ac:dyDescent="0.2">
      <c r="A265" t="s">
        <v>20</v>
      </c>
      <c r="B265">
        <v>80</v>
      </c>
      <c r="E265" t="s">
        <v>14</v>
      </c>
      <c r="F265">
        <v>79</v>
      </c>
    </row>
    <row r="266" spans="1:6" x14ac:dyDescent="0.2">
      <c r="A266" t="s">
        <v>20</v>
      </c>
      <c r="B266">
        <v>42</v>
      </c>
      <c r="E266" t="s">
        <v>14</v>
      </c>
      <c r="F266">
        <v>889</v>
      </c>
    </row>
    <row r="267" spans="1:6" x14ac:dyDescent="0.2">
      <c r="A267" t="s">
        <v>20</v>
      </c>
      <c r="B267">
        <v>139</v>
      </c>
      <c r="E267" t="s">
        <v>14</v>
      </c>
      <c r="F267">
        <v>56</v>
      </c>
    </row>
    <row r="268" spans="1:6" x14ac:dyDescent="0.2">
      <c r="A268" t="s">
        <v>20</v>
      </c>
      <c r="B268">
        <v>159</v>
      </c>
      <c r="E268" t="s">
        <v>14</v>
      </c>
      <c r="F268">
        <v>1</v>
      </c>
    </row>
    <row r="269" spans="1:6" x14ac:dyDescent="0.2">
      <c r="A269" t="s">
        <v>20</v>
      </c>
      <c r="B269">
        <v>381</v>
      </c>
      <c r="E269" t="s">
        <v>14</v>
      </c>
      <c r="F269">
        <v>83</v>
      </c>
    </row>
    <row r="270" spans="1:6" x14ac:dyDescent="0.2">
      <c r="A270" t="s">
        <v>20</v>
      </c>
      <c r="B270">
        <v>194</v>
      </c>
      <c r="E270" t="s">
        <v>14</v>
      </c>
      <c r="F270">
        <v>2025</v>
      </c>
    </row>
    <row r="271" spans="1:6" x14ac:dyDescent="0.2">
      <c r="A271" t="s">
        <v>20</v>
      </c>
      <c r="B271">
        <v>106</v>
      </c>
      <c r="E271" t="s">
        <v>14</v>
      </c>
      <c r="F271">
        <v>14</v>
      </c>
    </row>
    <row r="272" spans="1:6" x14ac:dyDescent="0.2">
      <c r="A272" t="s">
        <v>20</v>
      </c>
      <c r="B272">
        <v>142</v>
      </c>
      <c r="E272" t="s">
        <v>14</v>
      </c>
      <c r="F272">
        <v>656</v>
      </c>
    </row>
    <row r="273" spans="1:6" x14ac:dyDescent="0.2">
      <c r="A273" t="s">
        <v>20</v>
      </c>
      <c r="B273">
        <v>211</v>
      </c>
      <c r="E273" t="s">
        <v>14</v>
      </c>
      <c r="F273">
        <v>1596</v>
      </c>
    </row>
    <row r="274" spans="1:6" x14ac:dyDescent="0.2">
      <c r="A274" t="s">
        <v>20</v>
      </c>
      <c r="B274">
        <v>2756</v>
      </c>
      <c r="E274" t="s">
        <v>14</v>
      </c>
      <c r="F274">
        <v>10</v>
      </c>
    </row>
    <row r="275" spans="1:6" x14ac:dyDescent="0.2">
      <c r="A275" t="s">
        <v>20</v>
      </c>
      <c r="B275">
        <v>173</v>
      </c>
      <c r="E275" t="s">
        <v>14</v>
      </c>
      <c r="F275">
        <v>1121</v>
      </c>
    </row>
    <row r="276" spans="1:6" x14ac:dyDescent="0.2">
      <c r="A276" t="s">
        <v>20</v>
      </c>
      <c r="B276">
        <v>87</v>
      </c>
      <c r="E276" t="s">
        <v>14</v>
      </c>
      <c r="F276">
        <v>15</v>
      </c>
    </row>
    <row r="277" spans="1:6" x14ac:dyDescent="0.2">
      <c r="A277" t="s">
        <v>20</v>
      </c>
      <c r="B277">
        <v>1572</v>
      </c>
      <c r="E277" t="s">
        <v>14</v>
      </c>
      <c r="F277">
        <v>191</v>
      </c>
    </row>
    <row r="278" spans="1:6" x14ac:dyDescent="0.2">
      <c r="A278" t="s">
        <v>20</v>
      </c>
      <c r="B278">
        <v>2346</v>
      </c>
      <c r="E278" t="s">
        <v>14</v>
      </c>
      <c r="F278">
        <v>16</v>
      </c>
    </row>
    <row r="279" spans="1:6" x14ac:dyDescent="0.2">
      <c r="A279" t="s">
        <v>20</v>
      </c>
      <c r="B279">
        <v>115</v>
      </c>
      <c r="E279" t="s">
        <v>14</v>
      </c>
      <c r="F279">
        <v>17</v>
      </c>
    </row>
    <row r="280" spans="1:6" x14ac:dyDescent="0.2">
      <c r="A280" t="s">
        <v>20</v>
      </c>
      <c r="B280">
        <v>85</v>
      </c>
      <c r="E280" t="s">
        <v>14</v>
      </c>
      <c r="F280">
        <v>34</v>
      </c>
    </row>
    <row r="281" spans="1:6" x14ac:dyDescent="0.2">
      <c r="A281" t="s">
        <v>20</v>
      </c>
      <c r="B281">
        <v>144</v>
      </c>
      <c r="E281" t="s">
        <v>14</v>
      </c>
      <c r="F281">
        <v>1</v>
      </c>
    </row>
    <row r="282" spans="1:6" x14ac:dyDescent="0.2">
      <c r="A282" t="s">
        <v>20</v>
      </c>
      <c r="B282">
        <v>2443</v>
      </c>
      <c r="E282" t="s">
        <v>14</v>
      </c>
      <c r="F282">
        <v>1274</v>
      </c>
    </row>
    <row r="283" spans="1:6" x14ac:dyDescent="0.2">
      <c r="A283" t="s">
        <v>20</v>
      </c>
      <c r="B283">
        <v>64</v>
      </c>
      <c r="E283" t="s">
        <v>14</v>
      </c>
      <c r="F283">
        <v>210</v>
      </c>
    </row>
    <row r="284" spans="1:6" x14ac:dyDescent="0.2">
      <c r="A284" t="s">
        <v>20</v>
      </c>
      <c r="B284">
        <v>268</v>
      </c>
      <c r="E284" t="s">
        <v>14</v>
      </c>
      <c r="F284">
        <v>248</v>
      </c>
    </row>
    <row r="285" spans="1:6" x14ac:dyDescent="0.2">
      <c r="A285" t="s">
        <v>20</v>
      </c>
      <c r="B285">
        <v>195</v>
      </c>
      <c r="E285" t="s">
        <v>14</v>
      </c>
      <c r="F285">
        <v>513</v>
      </c>
    </row>
    <row r="286" spans="1:6" x14ac:dyDescent="0.2">
      <c r="A286" t="s">
        <v>20</v>
      </c>
      <c r="B286">
        <v>186</v>
      </c>
      <c r="E286" t="s">
        <v>14</v>
      </c>
      <c r="F286">
        <v>3410</v>
      </c>
    </row>
    <row r="287" spans="1:6" x14ac:dyDescent="0.2">
      <c r="A287" t="s">
        <v>20</v>
      </c>
      <c r="B287">
        <v>460</v>
      </c>
      <c r="E287" t="s">
        <v>14</v>
      </c>
      <c r="F287">
        <v>10</v>
      </c>
    </row>
    <row r="288" spans="1:6" x14ac:dyDescent="0.2">
      <c r="A288" t="s">
        <v>20</v>
      </c>
      <c r="B288">
        <v>2528</v>
      </c>
      <c r="E288" t="s">
        <v>14</v>
      </c>
      <c r="F288">
        <v>2201</v>
      </c>
    </row>
    <row r="289" spans="1:6" x14ac:dyDescent="0.2">
      <c r="A289" t="s">
        <v>20</v>
      </c>
      <c r="B289">
        <v>3657</v>
      </c>
      <c r="E289" t="s">
        <v>14</v>
      </c>
      <c r="F289">
        <v>676</v>
      </c>
    </row>
    <row r="290" spans="1:6" x14ac:dyDescent="0.2">
      <c r="A290" t="s">
        <v>20</v>
      </c>
      <c r="B290">
        <v>131</v>
      </c>
      <c r="E290" t="s">
        <v>14</v>
      </c>
      <c r="F290">
        <v>831</v>
      </c>
    </row>
    <row r="291" spans="1:6" x14ac:dyDescent="0.2">
      <c r="A291" t="s">
        <v>20</v>
      </c>
      <c r="B291">
        <v>239</v>
      </c>
      <c r="E291" t="s">
        <v>14</v>
      </c>
      <c r="F291">
        <v>859</v>
      </c>
    </row>
    <row r="292" spans="1:6" x14ac:dyDescent="0.2">
      <c r="A292" t="s">
        <v>20</v>
      </c>
      <c r="B292">
        <v>78</v>
      </c>
      <c r="E292" t="s">
        <v>14</v>
      </c>
      <c r="F292">
        <v>45</v>
      </c>
    </row>
    <row r="293" spans="1:6" x14ac:dyDescent="0.2">
      <c r="A293" t="s">
        <v>20</v>
      </c>
      <c r="B293">
        <v>1773</v>
      </c>
      <c r="E293" t="s">
        <v>14</v>
      </c>
      <c r="F293">
        <v>6</v>
      </c>
    </row>
    <row r="294" spans="1:6" x14ac:dyDescent="0.2">
      <c r="A294" t="s">
        <v>20</v>
      </c>
      <c r="B294">
        <v>32</v>
      </c>
      <c r="E294" t="s">
        <v>14</v>
      </c>
      <c r="F294">
        <v>7</v>
      </c>
    </row>
    <row r="295" spans="1:6" x14ac:dyDescent="0.2">
      <c r="A295" t="s">
        <v>20</v>
      </c>
      <c r="B295">
        <v>369</v>
      </c>
      <c r="E295" t="s">
        <v>14</v>
      </c>
      <c r="F295">
        <v>31</v>
      </c>
    </row>
    <row r="296" spans="1:6" x14ac:dyDescent="0.2">
      <c r="A296" t="s">
        <v>20</v>
      </c>
      <c r="B296">
        <v>89</v>
      </c>
      <c r="E296" t="s">
        <v>14</v>
      </c>
      <c r="F296">
        <v>78</v>
      </c>
    </row>
    <row r="297" spans="1:6" x14ac:dyDescent="0.2">
      <c r="A297" t="s">
        <v>20</v>
      </c>
      <c r="B297">
        <v>147</v>
      </c>
      <c r="E297" t="s">
        <v>14</v>
      </c>
      <c r="F297">
        <v>1225</v>
      </c>
    </row>
    <row r="298" spans="1:6" x14ac:dyDescent="0.2">
      <c r="A298" t="s">
        <v>20</v>
      </c>
      <c r="B298">
        <v>126</v>
      </c>
      <c r="E298" t="s">
        <v>14</v>
      </c>
      <c r="F298">
        <v>1</v>
      </c>
    </row>
    <row r="299" spans="1:6" x14ac:dyDescent="0.2">
      <c r="A299" t="s">
        <v>20</v>
      </c>
      <c r="B299">
        <v>2218</v>
      </c>
      <c r="E299" t="s">
        <v>14</v>
      </c>
      <c r="F299">
        <v>67</v>
      </c>
    </row>
    <row r="300" spans="1:6" x14ac:dyDescent="0.2">
      <c r="A300" t="s">
        <v>20</v>
      </c>
      <c r="B300">
        <v>202</v>
      </c>
      <c r="E300" t="s">
        <v>14</v>
      </c>
      <c r="F300">
        <v>19</v>
      </c>
    </row>
    <row r="301" spans="1:6" x14ac:dyDescent="0.2">
      <c r="A301" t="s">
        <v>20</v>
      </c>
      <c r="B301">
        <v>140</v>
      </c>
      <c r="E301" t="s">
        <v>14</v>
      </c>
      <c r="F301">
        <v>2108</v>
      </c>
    </row>
    <row r="302" spans="1:6" x14ac:dyDescent="0.2">
      <c r="A302" t="s">
        <v>20</v>
      </c>
      <c r="B302">
        <v>1052</v>
      </c>
      <c r="E302" t="s">
        <v>14</v>
      </c>
      <c r="F302">
        <v>679</v>
      </c>
    </row>
    <row r="303" spans="1:6" x14ac:dyDescent="0.2">
      <c r="A303" t="s">
        <v>20</v>
      </c>
      <c r="B303">
        <v>247</v>
      </c>
      <c r="E303" t="s">
        <v>14</v>
      </c>
      <c r="F303">
        <v>36</v>
      </c>
    </row>
    <row r="304" spans="1:6" x14ac:dyDescent="0.2">
      <c r="A304" t="s">
        <v>20</v>
      </c>
      <c r="B304">
        <v>84</v>
      </c>
      <c r="E304" t="s">
        <v>14</v>
      </c>
      <c r="F304">
        <v>47</v>
      </c>
    </row>
    <row r="305" spans="1:6" x14ac:dyDescent="0.2">
      <c r="A305" t="s">
        <v>20</v>
      </c>
      <c r="B305">
        <v>88</v>
      </c>
      <c r="E305" t="s">
        <v>14</v>
      </c>
      <c r="F305">
        <v>70</v>
      </c>
    </row>
    <row r="306" spans="1:6" x14ac:dyDescent="0.2">
      <c r="A306" t="s">
        <v>20</v>
      </c>
      <c r="B306">
        <v>156</v>
      </c>
      <c r="E306" t="s">
        <v>14</v>
      </c>
      <c r="F306">
        <v>154</v>
      </c>
    </row>
    <row r="307" spans="1:6" x14ac:dyDescent="0.2">
      <c r="A307" t="s">
        <v>20</v>
      </c>
      <c r="B307">
        <v>2985</v>
      </c>
      <c r="E307" t="s">
        <v>14</v>
      </c>
      <c r="F307">
        <v>22</v>
      </c>
    </row>
    <row r="308" spans="1:6" x14ac:dyDescent="0.2">
      <c r="A308" t="s">
        <v>20</v>
      </c>
      <c r="B308">
        <v>762</v>
      </c>
      <c r="E308" t="s">
        <v>14</v>
      </c>
      <c r="F308">
        <v>1758</v>
      </c>
    </row>
    <row r="309" spans="1:6" x14ac:dyDescent="0.2">
      <c r="A309" t="s">
        <v>20</v>
      </c>
      <c r="B309">
        <v>554</v>
      </c>
      <c r="E309" t="s">
        <v>14</v>
      </c>
      <c r="F309">
        <v>94</v>
      </c>
    </row>
    <row r="310" spans="1:6" x14ac:dyDescent="0.2">
      <c r="A310" t="s">
        <v>20</v>
      </c>
      <c r="B310">
        <v>135</v>
      </c>
      <c r="E310" t="s">
        <v>14</v>
      </c>
      <c r="F310">
        <v>33</v>
      </c>
    </row>
    <row r="311" spans="1:6" x14ac:dyDescent="0.2">
      <c r="A311" t="s">
        <v>20</v>
      </c>
      <c r="B311">
        <v>122</v>
      </c>
      <c r="E311" t="s">
        <v>14</v>
      </c>
      <c r="F311">
        <v>1</v>
      </c>
    </row>
    <row r="312" spans="1:6" x14ac:dyDescent="0.2">
      <c r="A312" t="s">
        <v>20</v>
      </c>
      <c r="B312">
        <v>221</v>
      </c>
      <c r="E312" t="s">
        <v>14</v>
      </c>
      <c r="F312">
        <v>31</v>
      </c>
    </row>
    <row r="313" spans="1:6" x14ac:dyDescent="0.2">
      <c r="A313" t="s">
        <v>20</v>
      </c>
      <c r="B313">
        <v>126</v>
      </c>
      <c r="E313" t="s">
        <v>14</v>
      </c>
      <c r="F313">
        <v>35</v>
      </c>
    </row>
    <row r="314" spans="1:6" x14ac:dyDescent="0.2">
      <c r="A314" t="s">
        <v>20</v>
      </c>
      <c r="B314">
        <v>1022</v>
      </c>
      <c r="E314" t="s">
        <v>14</v>
      </c>
      <c r="F314">
        <v>63</v>
      </c>
    </row>
    <row r="315" spans="1:6" x14ac:dyDescent="0.2">
      <c r="A315" t="s">
        <v>20</v>
      </c>
      <c r="B315">
        <v>3177</v>
      </c>
      <c r="E315" t="s">
        <v>14</v>
      </c>
      <c r="F315">
        <v>526</v>
      </c>
    </row>
    <row r="316" spans="1:6" x14ac:dyDescent="0.2">
      <c r="A316" t="s">
        <v>20</v>
      </c>
      <c r="B316">
        <v>198</v>
      </c>
      <c r="E316" t="s">
        <v>14</v>
      </c>
      <c r="F316">
        <v>121</v>
      </c>
    </row>
    <row r="317" spans="1:6" x14ac:dyDescent="0.2">
      <c r="A317" t="s">
        <v>20</v>
      </c>
      <c r="B317">
        <v>85</v>
      </c>
      <c r="E317" t="s">
        <v>14</v>
      </c>
      <c r="F317">
        <v>67</v>
      </c>
    </row>
    <row r="318" spans="1:6" x14ac:dyDescent="0.2">
      <c r="A318" t="s">
        <v>20</v>
      </c>
      <c r="B318">
        <v>3596</v>
      </c>
      <c r="E318" t="s">
        <v>14</v>
      </c>
      <c r="F318">
        <v>57</v>
      </c>
    </row>
    <row r="319" spans="1:6" x14ac:dyDescent="0.2">
      <c r="A319" t="s">
        <v>20</v>
      </c>
      <c r="B319">
        <v>244</v>
      </c>
      <c r="E319" t="s">
        <v>14</v>
      </c>
      <c r="F319">
        <v>1229</v>
      </c>
    </row>
    <row r="320" spans="1:6" x14ac:dyDescent="0.2">
      <c r="A320" t="s">
        <v>20</v>
      </c>
      <c r="B320">
        <v>5180</v>
      </c>
      <c r="E320" t="s">
        <v>14</v>
      </c>
      <c r="F320">
        <v>12</v>
      </c>
    </row>
    <row r="321" spans="1:6" x14ac:dyDescent="0.2">
      <c r="A321" t="s">
        <v>20</v>
      </c>
      <c r="B321">
        <v>589</v>
      </c>
      <c r="E321" t="s">
        <v>14</v>
      </c>
      <c r="F321">
        <v>452</v>
      </c>
    </row>
    <row r="322" spans="1:6" x14ac:dyDescent="0.2">
      <c r="A322" t="s">
        <v>20</v>
      </c>
      <c r="B322">
        <v>2725</v>
      </c>
      <c r="E322" t="s">
        <v>14</v>
      </c>
      <c r="F322">
        <v>1886</v>
      </c>
    </row>
    <row r="323" spans="1:6" x14ac:dyDescent="0.2">
      <c r="A323" t="s">
        <v>20</v>
      </c>
      <c r="B323">
        <v>300</v>
      </c>
      <c r="E323" t="s">
        <v>14</v>
      </c>
      <c r="F323">
        <v>1825</v>
      </c>
    </row>
    <row r="324" spans="1:6" x14ac:dyDescent="0.2">
      <c r="A324" t="s">
        <v>20</v>
      </c>
      <c r="B324">
        <v>144</v>
      </c>
      <c r="E324" t="s">
        <v>14</v>
      </c>
      <c r="F324">
        <v>31</v>
      </c>
    </row>
    <row r="325" spans="1:6" x14ac:dyDescent="0.2">
      <c r="A325" t="s">
        <v>20</v>
      </c>
      <c r="B325">
        <v>87</v>
      </c>
      <c r="E325" t="s">
        <v>14</v>
      </c>
      <c r="F325">
        <v>107</v>
      </c>
    </row>
    <row r="326" spans="1:6" x14ac:dyDescent="0.2">
      <c r="A326" t="s">
        <v>20</v>
      </c>
      <c r="B326">
        <v>3116</v>
      </c>
      <c r="E326" t="s">
        <v>14</v>
      </c>
      <c r="F326">
        <v>27</v>
      </c>
    </row>
    <row r="327" spans="1:6" x14ac:dyDescent="0.2">
      <c r="A327" t="s">
        <v>20</v>
      </c>
      <c r="B327">
        <v>909</v>
      </c>
      <c r="E327" t="s">
        <v>14</v>
      </c>
      <c r="F327">
        <v>1221</v>
      </c>
    </row>
    <row r="328" spans="1:6" x14ac:dyDescent="0.2">
      <c r="A328" t="s">
        <v>20</v>
      </c>
      <c r="B328">
        <v>1613</v>
      </c>
      <c r="E328" t="s">
        <v>14</v>
      </c>
      <c r="F328">
        <v>1</v>
      </c>
    </row>
    <row r="329" spans="1:6" x14ac:dyDescent="0.2">
      <c r="A329" t="s">
        <v>20</v>
      </c>
      <c r="B329">
        <v>136</v>
      </c>
      <c r="E329" t="s">
        <v>14</v>
      </c>
      <c r="F329">
        <v>16</v>
      </c>
    </row>
    <row r="330" spans="1:6" x14ac:dyDescent="0.2">
      <c r="A330" t="s">
        <v>20</v>
      </c>
      <c r="B330">
        <v>130</v>
      </c>
      <c r="E330" t="s">
        <v>14</v>
      </c>
      <c r="F330">
        <v>41</v>
      </c>
    </row>
    <row r="331" spans="1:6" x14ac:dyDescent="0.2">
      <c r="A331" t="s">
        <v>20</v>
      </c>
      <c r="B331">
        <v>102</v>
      </c>
      <c r="E331" t="s">
        <v>14</v>
      </c>
      <c r="F331">
        <v>523</v>
      </c>
    </row>
    <row r="332" spans="1:6" x14ac:dyDescent="0.2">
      <c r="A332" t="s">
        <v>20</v>
      </c>
      <c r="B332">
        <v>4006</v>
      </c>
      <c r="E332" t="s">
        <v>14</v>
      </c>
      <c r="F332">
        <v>141</v>
      </c>
    </row>
    <row r="333" spans="1:6" x14ac:dyDescent="0.2">
      <c r="A333" t="s">
        <v>20</v>
      </c>
      <c r="B333">
        <v>1629</v>
      </c>
      <c r="E333" t="s">
        <v>14</v>
      </c>
      <c r="F333">
        <v>52</v>
      </c>
    </row>
    <row r="334" spans="1:6" x14ac:dyDescent="0.2">
      <c r="A334" t="s">
        <v>20</v>
      </c>
      <c r="B334">
        <v>2188</v>
      </c>
      <c r="E334" t="s">
        <v>14</v>
      </c>
      <c r="F334">
        <v>225</v>
      </c>
    </row>
    <row r="335" spans="1:6" x14ac:dyDescent="0.2">
      <c r="A335" t="s">
        <v>20</v>
      </c>
      <c r="B335">
        <v>2409</v>
      </c>
      <c r="E335" t="s">
        <v>14</v>
      </c>
      <c r="F335">
        <v>38</v>
      </c>
    </row>
    <row r="336" spans="1:6" x14ac:dyDescent="0.2">
      <c r="A336" t="s">
        <v>20</v>
      </c>
      <c r="B336">
        <v>194</v>
      </c>
      <c r="E336" t="s">
        <v>14</v>
      </c>
      <c r="F336">
        <v>15</v>
      </c>
    </row>
    <row r="337" spans="1:6" x14ac:dyDescent="0.2">
      <c r="A337" t="s">
        <v>20</v>
      </c>
      <c r="B337">
        <v>1140</v>
      </c>
      <c r="E337" t="s">
        <v>14</v>
      </c>
      <c r="F337">
        <v>37</v>
      </c>
    </row>
    <row r="338" spans="1:6" x14ac:dyDescent="0.2">
      <c r="A338" t="s">
        <v>20</v>
      </c>
      <c r="B338">
        <v>102</v>
      </c>
      <c r="E338" t="s">
        <v>14</v>
      </c>
      <c r="F338">
        <v>112</v>
      </c>
    </row>
    <row r="339" spans="1:6" x14ac:dyDescent="0.2">
      <c r="A339" t="s">
        <v>20</v>
      </c>
      <c r="B339">
        <v>2857</v>
      </c>
      <c r="E339" t="s">
        <v>14</v>
      </c>
      <c r="F339">
        <v>21</v>
      </c>
    </row>
    <row r="340" spans="1:6" x14ac:dyDescent="0.2">
      <c r="A340" t="s">
        <v>20</v>
      </c>
      <c r="B340">
        <v>107</v>
      </c>
      <c r="E340" t="s">
        <v>14</v>
      </c>
      <c r="F340">
        <v>67</v>
      </c>
    </row>
    <row r="341" spans="1:6" x14ac:dyDescent="0.2">
      <c r="A341" t="s">
        <v>20</v>
      </c>
      <c r="B341">
        <v>160</v>
      </c>
      <c r="E341" t="s">
        <v>14</v>
      </c>
      <c r="F341">
        <v>78</v>
      </c>
    </row>
    <row r="342" spans="1:6" x14ac:dyDescent="0.2">
      <c r="A342" t="s">
        <v>20</v>
      </c>
      <c r="B342">
        <v>2230</v>
      </c>
      <c r="E342" t="s">
        <v>14</v>
      </c>
      <c r="F342">
        <v>67</v>
      </c>
    </row>
    <row r="343" spans="1:6" x14ac:dyDescent="0.2">
      <c r="A343" t="s">
        <v>20</v>
      </c>
      <c r="B343">
        <v>316</v>
      </c>
      <c r="E343" t="s">
        <v>14</v>
      </c>
      <c r="F343">
        <v>263</v>
      </c>
    </row>
    <row r="344" spans="1:6" x14ac:dyDescent="0.2">
      <c r="A344" t="s">
        <v>20</v>
      </c>
      <c r="B344">
        <v>117</v>
      </c>
      <c r="E344" t="s">
        <v>14</v>
      </c>
      <c r="F344">
        <v>1691</v>
      </c>
    </row>
    <row r="345" spans="1:6" x14ac:dyDescent="0.2">
      <c r="A345" t="s">
        <v>20</v>
      </c>
      <c r="B345">
        <v>6406</v>
      </c>
      <c r="E345" t="s">
        <v>14</v>
      </c>
      <c r="F345">
        <v>181</v>
      </c>
    </row>
    <row r="346" spans="1:6" x14ac:dyDescent="0.2">
      <c r="A346" t="s">
        <v>20</v>
      </c>
      <c r="B346">
        <v>192</v>
      </c>
      <c r="E346" t="s">
        <v>14</v>
      </c>
      <c r="F346">
        <v>13</v>
      </c>
    </row>
    <row r="347" spans="1:6" x14ac:dyDescent="0.2">
      <c r="A347" t="s">
        <v>20</v>
      </c>
      <c r="B347">
        <v>26</v>
      </c>
      <c r="E347" t="s">
        <v>14</v>
      </c>
      <c r="F347">
        <v>1</v>
      </c>
    </row>
    <row r="348" spans="1:6" x14ac:dyDescent="0.2">
      <c r="A348" t="s">
        <v>20</v>
      </c>
      <c r="B348">
        <v>723</v>
      </c>
      <c r="E348" t="s">
        <v>14</v>
      </c>
      <c r="F348">
        <v>21</v>
      </c>
    </row>
    <row r="349" spans="1:6" x14ac:dyDescent="0.2">
      <c r="A349" t="s">
        <v>20</v>
      </c>
      <c r="B349">
        <v>170</v>
      </c>
      <c r="E349" t="s">
        <v>14</v>
      </c>
      <c r="F349">
        <v>830</v>
      </c>
    </row>
    <row r="350" spans="1:6" x14ac:dyDescent="0.2">
      <c r="A350" t="s">
        <v>20</v>
      </c>
      <c r="B350">
        <v>238</v>
      </c>
      <c r="E350" t="s">
        <v>14</v>
      </c>
      <c r="F350">
        <v>130</v>
      </c>
    </row>
    <row r="351" spans="1:6" x14ac:dyDescent="0.2">
      <c r="A351" t="s">
        <v>20</v>
      </c>
      <c r="B351">
        <v>55</v>
      </c>
      <c r="E351" t="s">
        <v>14</v>
      </c>
      <c r="F351">
        <v>55</v>
      </c>
    </row>
    <row r="352" spans="1:6" x14ac:dyDescent="0.2">
      <c r="A352" t="s">
        <v>20</v>
      </c>
      <c r="B352">
        <v>128</v>
      </c>
      <c r="E352" t="s">
        <v>14</v>
      </c>
      <c r="F352">
        <v>114</v>
      </c>
    </row>
    <row r="353" spans="1:6" x14ac:dyDescent="0.2">
      <c r="A353" t="s">
        <v>20</v>
      </c>
      <c r="B353">
        <v>2144</v>
      </c>
      <c r="E353" t="s">
        <v>14</v>
      </c>
      <c r="F353">
        <v>594</v>
      </c>
    </row>
    <row r="354" spans="1:6" x14ac:dyDescent="0.2">
      <c r="A354" t="s">
        <v>20</v>
      </c>
      <c r="B354">
        <v>2693</v>
      </c>
      <c r="E354" t="s">
        <v>14</v>
      </c>
      <c r="F354">
        <v>24</v>
      </c>
    </row>
    <row r="355" spans="1:6" x14ac:dyDescent="0.2">
      <c r="A355" t="s">
        <v>20</v>
      </c>
      <c r="B355">
        <v>432</v>
      </c>
      <c r="E355" t="s">
        <v>14</v>
      </c>
      <c r="F355">
        <v>252</v>
      </c>
    </row>
    <row r="356" spans="1:6" x14ac:dyDescent="0.2">
      <c r="A356" t="s">
        <v>20</v>
      </c>
      <c r="B356">
        <v>189</v>
      </c>
      <c r="E356" t="s">
        <v>14</v>
      </c>
      <c r="F356">
        <v>67</v>
      </c>
    </row>
    <row r="357" spans="1:6" x14ac:dyDescent="0.2">
      <c r="A357" t="s">
        <v>20</v>
      </c>
      <c r="B357">
        <v>154</v>
      </c>
      <c r="E357" t="s">
        <v>14</v>
      </c>
      <c r="F357">
        <v>742</v>
      </c>
    </row>
    <row r="358" spans="1:6" x14ac:dyDescent="0.2">
      <c r="A358" t="s">
        <v>20</v>
      </c>
      <c r="B358">
        <v>96</v>
      </c>
      <c r="E358" t="s">
        <v>14</v>
      </c>
      <c r="F358">
        <v>75</v>
      </c>
    </row>
    <row r="359" spans="1:6" x14ac:dyDescent="0.2">
      <c r="A359" t="s">
        <v>20</v>
      </c>
      <c r="B359">
        <v>3063</v>
      </c>
      <c r="E359" t="s">
        <v>14</v>
      </c>
      <c r="F359">
        <v>4405</v>
      </c>
    </row>
    <row r="360" spans="1:6" x14ac:dyDescent="0.2">
      <c r="A360" t="s">
        <v>20</v>
      </c>
      <c r="B360">
        <v>2266</v>
      </c>
      <c r="E360" t="s">
        <v>14</v>
      </c>
      <c r="F360">
        <v>92</v>
      </c>
    </row>
    <row r="361" spans="1:6" x14ac:dyDescent="0.2">
      <c r="A361" t="s">
        <v>20</v>
      </c>
      <c r="B361">
        <v>194</v>
      </c>
      <c r="E361" t="s">
        <v>14</v>
      </c>
      <c r="F361">
        <v>64</v>
      </c>
    </row>
    <row r="362" spans="1:6" x14ac:dyDescent="0.2">
      <c r="A362" t="s">
        <v>20</v>
      </c>
      <c r="B362">
        <v>129</v>
      </c>
      <c r="E362" t="s">
        <v>14</v>
      </c>
      <c r="F362">
        <v>64</v>
      </c>
    </row>
    <row r="363" spans="1:6" x14ac:dyDescent="0.2">
      <c r="A363" t="s">
        <v>20</v>
      </c>
      <c r="B363">
        <v>375</v>
      </c>
      <c r="E363" t="s">
        <v>14</v>
      </c>
      <c r="F363">
        <v>842</v>
      </c>
    </row>
    <row r="364" spans="1:6" x14ac:dyDescent="0.2">
      <c r="A364" t="s">
        <v>20</v>
      </c>
      <c r="B364">
        <v>409</v>
      </c>
      <c r="E364" t="s">
        <v>14</v>
      </c>
      <c r="F364">
        <v>112</v>
      </c>
    </row>
    <row r="365" spans="1:6" x14ac:dyDescent="0.2">
      <c r="A365" t="s">
        <v>20</v>
      </c>
      <c r="B365">
        <v>234</v>
      </c>
      <c r="E365" t="s">
        <v>14</v>
      </c>
      <c r="F365">
        <v>374</v>
      </c>
    </row>
    <row r="366" spans="1:6" x14ac:dyDescent="0.2">
      <c r="A366" t="s">
        <v>20</v>
      </c>
      <c r="B366">
        <v>3016</v>
      </c>
    </row>
    <row r="367" spans="1:6" x14ac:dyDescent="0.2">
      <c r="A367" t="s">
        <v>20</v>
      </c>
      <c r="B367">
        <v>264</v>
      </c>
    </row>
    <row r="368" spans="1:6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12" priority="5" operator="containsText" text="canceled">
      <formula>NOT(ISERROR(SEARCH("canceled",A2)))</formula>
    </cfRule>
    <cfRule type="containsText" dxfId="11" priority="6" operator="containsText" text="live">
      <formula>NOT(ISERROR(SEARCH("live",A2)))</formula>
    </cfRule>
    <cfRule type="containsText" dxfId="10" priority="7" operator="containsText" text="successful">
      <formula>NOT(ISERROR(SEARCH("successful",A2)))</formula>
    </cfRule>
    <cfRule type="containsText" dxfId="9" priority="8" operator="containsText" text="failed">
      <formula>NOT(ISERROR(SEARCH("failed",A2)))</formula>
    </cfRule>
  </conditionalFormatting>
  <conditionalFormatting sqref="E2:E365">
    <cfRule type="containsText" dxfId="8" priority="1" operator="containsText" text="canceled">
      <formula>NOT(ISERROR(SEARCH("canceled",E2)))</formula>
    </cfRule>
    <cfRule type="containsText" dxfId="7" priority="2" operator="containsText" text="live">
      <formula>NOT(ISERROR(SEARCH("live",E2)))</formula>
    </cfRule>
    <cfRule type="containsText" dxfId="6" priority="3" operator="containsText" text="successful">
      <formula>NOT(ISERROR(SEARCH("successful",E2)))</formula>
    </cfRule>
    <cfRule type="containsText" dxfId="5" priority="4" operator="containsText" text="failed">
      <formula>NOT(ISERROR(SEARCH("failed",E2)))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551F-21CA-3247-8454-D3850FE66D8F}">
  <dimension ref="A1:N54"/>
  <sheetViews>
    <sheetView zoomScale="140" zoomScaleNormal="140" workbookViewId="0">
      <selection activeCell="B2" sqref="B2"/>
    </sheetView>
  </sheetViews>
  <sheetFormatPr baseColWidth="10" defaultRowHeight="16" x14ac:dyDescent="0.2"/>
  <cols>
    <col min="1" max="1" width="26.1640625" style="10" bestFit="1" customWidth="1"/>
    <col min="2" max="2" width="6.83203125" style="10" customWidth="1"/>
    <col min="3" max="3" width="4.6640625" style="10" customWidth="1"/>
    <col min="4" max="4" width="6.6640625" style="10" customWidth="1"/>
    <col min="5" max="5" width="4.83203125" style="10" customWidth="1"/>
    <col min="6" max="10" width="14.5" style="10" bestFit="1" customWidth="1"/>
    <col min="11" max="11" width="12.5" style="10" bestFit="1" customWidth="1"/>
    <col min="12" max="12" width="27.6640625" style="10" bestFit="1" customWidth="1"/>
    <col min="13" max="13" width="13.6640625" style="10" bestFit="1" customWidth="1"/>
    <col min="14" max="16384" width="10.83203125" style="10"/>
  </cols>
  <sheetData>
    <row r="1" spans="1:14" x14ac:dyDescent="0.2">
      <c r="A1" s="10" t="s">
        <v>2085</v>
      </c>
      <c r="B1" s="10" t="s">
        <v>2086</v>
      </c>
      <c r="C1" s="10" t="s">
        <v>2087</v>
      </c>
      <c r="D1" s="10" t="s">
        <v>2088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14" x14ac:dyDescent="0.2">
      <c r="A2" s="10" t="s">
        <v>2093</v>
      </c>
      <c r="B2" s="8">
        <f>COUNTIFS(Crowdfunding!$D:$D, "&lt;1000", Crowdfunding!$G:$G, "Successful")</f>
        <v>30</v>
      </c>
      <c r="C2" s="8">
        <f>COUNTIFS(Crowdfunding!$D:$D,"&lt;1000",Crowdfunding!$G:$G,"Failed")</f>
        <v>20</v>
      </c>
      <c r="D2" s="8">
        <f>COUNTIFS(Crowdfunding!$D:$D, "&lt;1000", Crowdfunding!$G:$G, "Canceled")</f>
        <v>1</v>
      </c>
      <c r="E2" s="8">
        <f>SUM(B2:D2)</f>
        <v>51</v>
      </c>
      <c r="F2" s="17">
        <f>ROUND(B2/E2, 2)</f>
        <v>0.59</v>
      </c>
      <c r="G2" s="16">
        <f>ROUND(C2/E2, 2)</f>
        <v>0.39</v>
      </c>
      <c r="H2" s="16">
        <f>ROUND(D2/E2, 2)</f>
        <v>0.02</v>
      </c>
    </row>
    <row r="3" spans="1:14" x14ac:dyDescent="0.2">
      <c r="A3" s="10" t="s">
        <v>2094</v>
      </c>
      <c r="B3" s="8">
        <f>COUNTIFS(Crowdfunding!$D:$D, "&gt;=1000", Crowdfunding!$D:$D, "&lt;=4999", Crowdfunding!$G:$G, "Successful")</f>
        <v>191</v>
      </c>
      <c r="C3" s="8">
        <f>COUNTIFS(Crowdfunding!$D:$D, "&gt;=1000", Crowdfunding!$D:$D, "&lt;=4999", Crowdfunding!$G:$G, "Failed")</f>
        <v>38</v>
      </c>
      <c r="D3" s="8">
        <f>COUNTIFS(Crowdfunding!$D:$D, "&gt;=1000", Crowdfunding!$D:$D, "&lt;=4999", Crowdfunding!$G:$G, "Canceled")</f>
        <v>2</v>
      </c>
      <c r="E3" s="8">
        <f t="shared" ref="E3:E13" si="0">SUM(B3:D3)</f>
        <v>231</v>
      </c>
      <c r="F3" s="17">
        <f t="shared" ref="F3:F13" si="1">ROUND(B3/E3, 2)</f>
        <v>0.83</v>
      </c>
      <c r="G3" s="16">
        <f t="shared" ref="G3:G13" si="2">ROUND(C3/E3, 2)</f>
        <v>0.16</v>
      </c>
      <c r="H3" s="16">
        <f t="shared" ref="H3:H13" si="3">ROUND(D3/E3, 2)</f>
        <v>0.01</v>
      </c>
    </row>
    <row r="4" spans="1:14" x14ac:dyDescent="0.2">
      <c r="A4" s="10" t="s">
        <v>2095</v>
      </c>
      <c r="B4" s="8">
        <f>COUNTIFS(Crowdfunding!$D:$D, "&gt;=5000", Crowdfunding!$D:$D, "&lt;=9999", Crowdfunding!$G:$G, "Successful")</f>
        <v>164</v>
      </c>
      <c r="C4" s="8">
        <f>COUNTIFS(Crowdfunding!$D:$D, "&gt;=5000", Crowdfunding!$D:$D, "&lt;=9999", Crowdfunding!$G:$G, "Failed")</f>
        <v>126</v>
      </c>
      <c r="D4" s="8">
        <f>COUNTIFS(Crowdfunding!$D:$D, "&gt;=5000", Crowdfunding!$D:$D, "&lt;=9999", Crowdfunding!$G:$G, "Canceled")</f>
        <v>25</v>
      </c>
      <c r="E4" s="8">
        <f t="shared" si="0"/>
        <v>315</v>
      </c>
      <c r="F4" s="17">
        <f t="shared" si="1"/>
        <v>0.52</v>
      </c>
      <c r="G4" s="16">
        <f t="shared" si="2"/>
        <v>0.4</v>
      </c>
      <c r="H4" s="16">
        <f t="shared" si="3"/>
        <v>0.08</v>
      </c>
    </row>
    <row r="5" spans="1:14" x14ac:dyDescent="0.2">
      <c r="A5" s="15" t="s">
        <v>2096</v>
      </c>
      <c r="B5" s="8">
        <f>COUNTIFS(Crowdfunding!$D:$D, "&gt;=10000", Crowdfunding!$D:$D, "&lt;=14999", Crowdfunding!$G:$G, "Successful")</f>
        <v>4</v>
      </c>
      <c r="C5" s="8">
        <f>COUNTIFS(Crowdfunding!$D:$D, "&gt;=10000", Crowdfunding!$D:$D, "&lt;=14999", Crowdfunding!$G:$G, "Failed")</f>
        <v>5</v>
      </c>
      <c r="D5" s="8">
        <f>COUNTIFS(Crowdfunding!$D:$D, "&gt;=10000", Crowdfunding!$D:$D, "&lt;=14999", Crowdfunding!$G:$G, "Canceled")</f>
        <v>0</v>
      </c>
      <c r="E5" s="8">
        <f t="shared" si="0"/>
        <v>9</v>
      </c>
      <c r="F5" s="17">
        <f t="shared" si="1"/>
        <v>0.44</v>
      </c>
      <c r="G5" s="16">
        <f t="shared" si="2"/>
        <v>0.56000000000000005</v>
      </c>
      <c r="H5" s="16">
        <f t="shared" si="3"/>
        <v>0</v>
      </c>
    </row>
    <row r="6" spans="1:14" x14ac:dyDescent="0.2">
      <c r="A6" s="15" t="s">
        <v>2098</v>
      </c>
      <c r="B6" s="8">
        <f>COUNTIFS(Crowdfunding!$D:$D, "&gt;=15000", Crowdfunding!$D:$D, "&lt;=19999", Crowdfunding!$G:$G, "Successful")</f>
        <v>10</v>
      </c>
      <c r="C6" s="8">
        <f>COUNTIFS(Crowdfunding!$D:$D,"&gt;=15000",Crowdfunding!$D:$D,"&lt;=19999",Crowdfunding!$G:$G,"Failed")</f>
        <v>0</v>
      </c>
      <c r="D6" s="8">
        <f>COUNTIFS(Crowdfunding!$D:$D, "&gt;=15000", Crowdfunding!$D:$D, "&lt;=19999", Crowdfunding!$G:$G, "Canceled")</f>
        <v>0</v>
      </c>
      <c r="E6" s="8">
        <f t="shared" si="0"/>
        <v>10</v>
      </c>
      <c r="F6" s="17">
        <f t="shared" si="1"/>
        <v>1</v>
      </c>
      <c r="G6" s="16">
        <f t="shared" si="2"/>
        <v>0</v>
      </c>
      <c r="H6" s="16">
        <f t="shared" si="3"/>
        <v>0</v>
      </c>
    </row>
    <row r="7" spans="1:14" x14ac:dyDescent="0.2">
      <c r="A7" s="15" t="s">
        <v>2097</v>
      </c>
      <c r="B7" s="8">
        <f>COUNTIFS(Crowdfunding!$D:$D, "&gt;=20000", Crowdfunding!$D:$D, "&lt;=24999", Crowdfunding!$G:$G, "Successful")</f>
        <v>7</v>
      </c>
      <c r="C7" s="8">
        <f>COUNTIFS(Crowdfunding!$D:$D, "&gt;=20000", Crowdfunding!$D:$D, "&lt;=24999", Crowdfunding!$G:$G, "Failed")</f>
        <v>0</v>
      </c>
      <c r="D7" s="8">
        <f>COUNTIFS(Crowdfunding!$D:$D, "&gt;=20000", Crowdfunding!$D:$D, "&lt;=24999", Crowdfunding!$G:$G, "Canceled")</f>
        <v>0</v>
      </c>
      <c r="E7" s="8">
        <f t="shared" si="0"/>
        <v>7</v>
      </c>
      <c r="F7" s="17">
        <f t="shared" si="1"/>
        <v>1</v>
      </c>
      <c r="G7" s="16">
        <f t="shared" si="2"/>
        <v>0</v>
      </c>
      <c r="H7" s="16">
        <f t="shared" si="3"/>
        <v>0</v>
      </c>
    </row>
    <row r="8" spans="1:14" x14ac:dyDescent="0.2">
      <c r="A8" s="15" t="s">
        <v>2099</v>
      </c>
      <c r="B8" s="8">
        <f>COUNTIFS(Crowdfunding!$D:$D, "&gt;=25000", Crowdfunding!$D:$D, "&lt;=29999", Crowdfunding!$G:$G, "Successful")</f>
        <v>11</v>
      </c>
      <c r="C8" s="8">
        <f>COUNTIFS(Crowdfunding!$D:$D, "&gt;=25000", Crowdfunding!$D:$D, "&lt;=29999", Crowdfunding!$G:$G, "Failed")</f>
        <v>3</v>
      </c>
      <c r="D8" s="8">
        <f>COUNTIFS(Crowdfunding!$D:$D, "&gt;=25000", Crowdfunding!$D:$D, "&lt;=29999", Crowdfunding!$G:$G, "Canceled")</f>
        <v>0</v>
      </c>
      <c r="E8" s="8">
        <f t="shared" si="0"/>
        <v>14</v>
      </c>
      <c r="F8" s="17">
        <f t="shared" si="1"/>
        <v>0.79</v>
      </c>
      <c r="G8" s="16">
        <f t="shared" si="2"/>
        <v>0.21</v>
      </c>
      <c r="H8" s="16">
        <f t="shared" si="3"/>
        <v>0</v>
      </c>
    </row>
    <row r="9" spans="1:14" x14ac:dyDescent="0.2">
      <c r="A9" s="15" t="s">
        <v>2100</v>
      </c>
      <c r="B9" s="8">
        <f>COUNTIFS(Crowdfunding!$D:$D, "&gt;=30000", Crowdfunding!$D:$D, "&lt;=34999", Crowdfunding!$G:$G, "Successful")</f>
        <v>7</v>
      </c>
      <c r="C9" s="8">
        <f>COUNTIFS(Crowdfunding!$D:$D, "&gt;=30000", Crowdfunding!$D:$D, "&lt;=34999", Crowdfunding!$G:$G, "Failed")</f>
        <v>0</v>
      </c>
      <c r="D9" s="8">
        <f>COUNTIFS(Crowdfunding!$D:$D, "&gt;=30000", Crowdfunding!$D:$D, "&lt;=34999", Crowdfunding!$G:$G, "Canceled")</f>
        <v>0</v>
      </c>
      <c r="E9" s="8">
        <f t="shared" si="0"/>
        <v>7</v>
      </c>
      <c r="F9" s="17">
        <f t="shared" si="1"/>
        <v>1</v>
      </c>
      <c r="G9" s="16">
        <f t="shared" si="2"/>
        <v>0</v>
      </c>
      <c r="H9" s="16">
        <f t="shared" si="3"/>
        <v>0</v>
      </c>
    </row>
    <row r="10" spans="1:14" x14ac:dyDescent="0.2">
      <c r="A10" s="15" t="s">
        <v>2101</v>
      </c>
      <c r="B10" s="8">
        <f>COUNTIFS(Crowdfunding!$D:$D, "&gt;=35000", Crowdfunding!$D:$D, "&lt;=39999", Crowdfunding!$G:$G, "Successful")</f>
        <v>8</v>
      </c>
      <c r="C10" s="8">
        <f>COUNTIFS(Crowdfunding!$D:$D, "&gt;=35000", Crowdfunding!$D:$D, "&lt;=39999", Crowdfunding!$G:$G, "Failed")</f>
        <v>3</v>
      </c>
      <c r="D10" s="8">
        <f>COUNTIFS(Crowdfunding!$D:$D, "&gt;=35000", Crowdfunding!$D:$D, "&lt;=39999", Crowdfunding!$G:$G, "Canceled")</f>
        <v>1</v>
      </c>
      <c r="E10" s="8">
        <f t="shared" si="0"/>
        <v>12</v>
      </c>
      <c r="F10" s="17">
        <f t="shared" si="1"/>
        <v>0.67</v>
      </c>
      <c r="G10" s="16">
        <f t="shared" si="2"/>
        <v>0.25</v>
      </c>
      <c r="H10" s="16">
        <f t="shared" si="3"/>
        <v>0.08</v>
      </c>
    </row>
    <row r="11" spans="1:14" x14ac:dyDescent="0.2">
      <c r="A11" s="15" t="s">
        <v>2102</v>
      </c>
      <c r="B11" s="8">
        <f>COUNTIFS(Crowdfunding!$D:$D, "&gt;=40000", Crowdfunding!$D:$D, "&lt;=44999", Crowdfunding!$G:$G, "Successful")</f>
        <v>11</v>
      </c>
      <c r="C11" s="8">
        <f>COUNTIFS(Crowdfunding!$D:$D, "&gt;=40000", Crowdfunding!$D:$D, "&lt;=44999", Crowdfunding!$G:$G, "Failed")</f>
        <v>3</v>
      </c>
      <c r="D11" s="8">
        <f>COUNTIFS(Crowdfunding!$D:$D, "&gt;=40000", Crowdfunding!$D:$D, "&lt;=44999", Crowdfunding!$G:$G, "Canceled")</f>
        <v>0</v>
      </c>
      <c r="E11" s="8">
        <f t="shared" si="0"/>
        <v>14</v>
      </c>
      <c r="F11" s="17">
        <f t="shared" si="1"/>
        <v>0.79</v>
      </c>
      <c r="G11" s="16">
        <f t="shared" si="2"/>
        <v>0.21</v>
      </c>
      <c r="H11" s="16">
        <f t="shared" si="3"/>
        <v>0</v>
      </c>
    </row>
    <row r="12" spans="1:14" x14ac:dyDescent="0.2">
      <c r="A12" s="15" t="s">
        <v>2103</v>
      </c>
      <c r="B12" s="8">
        <f>COUNTIFS(Crowdfunding!$D:$D, "&gt;=45000", Crowdfunding!$D:$D, "&lt;=49999", Crowdfunding!$G:$G, "Successful")</f>
        <v>8</v>
      </c>
      <c r="C12" s="8">
        <f>COUNTIFS(Crowdfunding!$D:$D,"&gt;=45000",Crowdfunding!$D:$D,"&lt;=49999",Crowdfunding!$G:$G,"Failed")</f>
        <v>3</v>
      </c>
      <c r="D12" s="8">
        <f>COUNTIFS(Crowdfunding!$D:$D, "&gt;=45000", Crowdfunding!$D:$D, "&lt;=49999", Crowdfunding!$G:$G, "Canceled")</f>
        <v>0</v>
      </c>
      <c r="E12" s="8">
        <f t="shared" si="0"/>
        <v>11</v>
      </c>
      <c r="F12" s="17">
        <f t="shared" si="1"/>
        <v>0.73</v>
      </c>
      <c r="G12" s="16">
        <f t="shared" si="2"/>
        <v>0.27</v>
      </c>
      <c r="H12" s="16">
        <f t="shared" si="3"/>
        <v>0</v>
      </c>
    </row>
    <row r="13" spans="1:14" x14ac:dyDescent="0.2">
      <c r="A13" s="15" t="s">
        <v>2104</v>
      </c>
      <c r="B13" s="8">
        <f>COUNTIFS(Crowdfunding!$D:$D, "&gt;50000", Crowdfunding!$G:$G, "Successful")</f>
        <v>114</v>
      </c>
      <c r="C13" s="8">
        <f>COUNTIFS(Crowdfunding!$D:$D, "&gt;50000", Crowdfunding!$G:$G, "Failed")</f>
        <v>163</v>
      </c>
      <c r="D13" s="8">
        <f>COUNTIFS(Crowdfunding!$D:$D, "&gt;50000", Crowdfunding!$G:$G, "Canceled")</f>
        <v>28</v>
      </c>
      <c r="E13" s="8">
        <f t="shared" si="0"/>
        <v>305</v>
      </c>
      <c r="F13" s="17">
        <f t="shared" si="1"/>
        <v>0.37</v>
      </c>
      <c r="G13" s="16">
        <f t="shared" si="2"/>
        <v>0.53</v>
      </c>
      <c r="H13" s="16">
        <f t="shared" si="3"/>
        <v>0.09</v>
      </c>
    </row>
    <row r="14" spans="1:14" x14ac:dyDescent="0.2">
      <c r="E14"/>
      <c r="F14"/>
      <c r="G14"/>
      <c r="H14"/>
      <c r="I14"/>
      <c r="J14"/>
      <c r="K14"/>
      <c r="L14"/>
      <c r="M14"/>
      <c r="N14"/>
    </row>
    <row r="15" spans="1:14" x14ac:dyDescent="0.2">
      <c r="E15"/>
      <c r="F15"/>
      <c r="G15"/>
      <c r="H15"/>
      <c r="I15"/>
      <c r="J15"/>
      <c r="K15"/>
      <c r="L15"/>
      <c r="M15"/>
      <c r="N15"/>
    </row>
    <row r="16" spans="1:14" x14ac:dyDescent="0.2">
      <c r="E16"/>
      <c r="F16"/>
      <c r="G16"/>
      <c r="H16"/>
      <c r="I16"/>
      <c r="J16"/>
      <c r="K16"/>
      <c r="L16"/>
      <c r="M16"/>
      <c r="N16"/>
    </row>
    <row r="17" spans="1:14" x14ac:dyDescent="0.2">
      <c r="E17"/>
      <c r="F17"/>
      <c r="G17"/>
      <c r="H17"/>
      <c r="I17"/>
      <c r="J17"/>
      <c r="K17"/>
      <c r="L17"/>
      <c r="M17"/>
      <c r="N17"/>
    </row>
    <row r="18" spans="1:14" x14ac:dyDescent="0.2">
      <c r="E18"/>
      <c r="F18"/>
      <c r="G18"/>
      <c r="H18"/>
      <c r="I18"/>
      <c r="J18"/>
      <c r="K18"/>
      <c r="L18"/>
      <c r="M18"/>
      <c r="N18"/>
    </row>
    <row r="19" spans="1:14" x14ac:dyDescent="0.2">
      <c r="E19"/>
      <c r="F19"/>
      <c r="G19"/>
      <c r="H19"/>
      <c r="I19"/>
      <c r="J19"/>
      <c r="K19"/>
      <c r="L19"/>
      <c r="M19"/>
      <c r="N19"/>
    </row>
    <row r="20" spans="1:14" x14ac:dyDescent="0.2">
      <c r="E20"/>
      <c r="F20"/>
      <c r="G20"/>
      <c r="H20"/>
      <c r="I20"/>
      <c r="J20"/>
      <c r="K20"/>
      <c r="L20"/>
      <c r="M20"/>
      <c r="N20"/>
    </row>
    <row r="21" spans="1:14" x14ac:dyDescent="0.2">
      <c r="E21"/>
      <c r="F21"/>
      <c r="G21"/>
      <c r="H21"/>
      <c r="I21"/>
      <c r="J21"/>
      <c r="K21"/>
      <c r="L21"/>
      <c r="M21"/>
      <c r="N21"/>
    </row>
    <row r="22" spans="1:14" x14ac:dyDescent="0.2">
      <c r="E22"/>
      <c r="F22"/>
      <c r="G22"/>
      <c r="H22"/>
      <c r="I22"/>
      <c r="J22"/>
      <c r="K22"/>
      <c r="L22"/>
      <c r="M22"/>
      <c r="N22"/>
    </row>
    <row r="23" spans="1:14" x14ac:dyDescent="0.2">
      <c r="E23"/>
      <c r="F23"/>
      <c r="G23"/>
      <c r="H23"/>
      <c r="I23"/>
      <c r="J23"/>
      <c r="K23"/>
      <c r="L23"/>
      <c r="M23"/>
      <c r="N23"/>
    </row>
    <row r="24" spans="1:14" x14ac:dyDescent="0.2">
      <c r="E24"/>
      <c r="F24"/>
      <c r="G24"/>
      <c r="H24"/>
      <c r="I24"/>
      <c r="J24"/>
      <c r="K24"/>
      <c r="L24"/>
      <c r="M24"/>
      <c r="N24"/>
    </row>
    <row r="25" spans="1:14" x14ac:dyDescent="0.2">
      <c r="E25"/>
      <c r="F25"/>
      <c r="G25"/>
      <c r="H25"/>
      <c r="I25"/>
      <c r="J25"/>
      <c r="K25"/>
      <c r="L25"/>
      <c r="M25"/>
      <c r="N25"/>
    </row>
    <row r="26" spans="1:14" x14ac:dyDescent="0.2">
      <c r="E26"/>
      <c r="F26"/>
      <c r="G26"/>
      <c r="H26"/>
      <c r="I26"/>
      <c r="J26"/>
      <c r="K26"/>
      <c r="L26"/>
      <c r="M26"/>
      <c r="N26"/>
    </row>
    <row r="27" spans="1:14" x14ac:dyDescent="0.2">
      <c r="E27"/>
      <c r="F27"/>
      <c r="G27"/>
      <c r="H27"/>
      <c r="I27"/>
      <c r="J27"/>
      <c r="K27"/>
      <c r="L27"/>
      <c r="M27"/>
      <c r="N27"/>
    </row>
    <row r="28" spans="1:14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2">
      <c r="A44"/>
      <c r="B44"/>
    </row>
    <row r="45" spans="1:14" x14ac:dyDescent="0.2">
      <c r="A45"/>
      <c r="B45"/>
    </row>
    <row r="46" spans="1:14" x14ac:dyDescent="0.2">
      <c r="A46"/>
    </row>
    <row r="47" spans="1:14" x14ac:dyDescent="0.2">
      <c r="A47"/>
    </row>
    <row r="48" spans="1:14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46" zoomScale="151" zoomScaleNormal="150" workbookViewId="0">
      <selection activeCell="G59" sqref="G59:H42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" style="5" bestFit="1" customWidth="1"/>
    <col min="8" max="8" width="13" bestFit="1" customWidth="1"/>
    <col min="9" max="9" width="16.33203125" style="7" bestFit="1" customWidth="1"/>
    <col min="12" max="12" width="11.1640625" bestFit="1" customWidth="1"/>
    <col min="13" max="13" width="22.5" bestFit="1" customWidth="1"/>
    <col min="14" max="14" width="11.1640625" bestFit="1" customWidth="1"/>
    <col min="15" max="15" width="21.5" bestFit="1" customWidth="1"/>
    <col min="18" max="18" width="28" bestFit="1" customWidth="1"/>
    <col min="19" max="19" width="14.83203125" style="10" bestFit="1" customWidth="1"/>
    <col min="20" max="20" width="12.33203125" style="10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2030</v>
      </c>
      <c r="G1" s="1" t="s">
        <v>4</v>
      </c>
      <c r="H1" s="1" t="s">
        <v>5</v>
      </c>
      <c r="I1" s="6" t="s">
        <v>2029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f>(E2/D2)*100</f>
        <v>66.912087912087912</v>
      </c>
      <c r="G2" t="s">
        <v>74</v>
      </c>
      <c r="H2">
        <v>135</v>
      </c>
      <c r="I2" s="7">
        <f>IF(H2=0, 0, E2/H2)</f>
        <v>45.103703703703701</v>
      </c>
      <c r="J2" t="s">
        <v>21</v>
      </c>
      <c r="K2" t="s">
        <v>22</v>
      </c>
      <c r="L2">
        <v>1536382800</v>
      </c>
      <c r="M2" s="14">
        <f>(((L2/60)/60)/24)+DATE(1970,1,1)</f>
        <v>43351.208333333328</v>
      </c>
      <c r="N2">
        <v>1537074000</v>
      </c>
      <c r="O2" s="14">
        <f>(((N2/60)/60)/24)+DATE(1970,1,1)</f>
        <v>43359.208333333328</v>
      </c>
      <c r="P2" t="b">
        <v>0</v>
      </c>
      <c r="Q2" t="b">
        <v>0</v>
      </c>
      <c r="R2" t="s">
        <v>33</v>
      </c>
      <c r="S2" s="9" t="str">
        <f>LEFT(R2, FIND("/", R2) - 1)</f>
        <v>theater</v>
      </c>
      <c r="T2" s="9" t="str">
        <f>MID(R2, FIND("/", R2) + 1, LEN(R2))</f>
        <v>plays</v>
      </c>
    </row>
    <row r="3" spans="1:20" ht="17" x14ac:dyDescent="0.2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f>(E3/D3)*100</f>
        <v>48.199069767441863</v>
      </c>
      <c r="G3" t="s">
        <v>74</v>
      </c>
      <c r="H3">
        <v>1480</v>
      </c>
      <c r="I3" s="7">
        <f>IF(H3=0, 0, E3/H3)</f>
        <v>35.009459459459457</v>
      </c>
      <c r="J3" t="s">
        <v>21</v>
      </c>
      <c r="K3" t="s">
        <v>22</v>
      </c>
      <c r="L3">
        <v>1533013200</v>
      </c>
      <c r="M3" s="14">
        <f>(((L3/60)/60)/24)+DATE(1970,1,1)</f>
        <v>43312.208333333328</v>
      </c>
      <c r="N3">
        <v>1535346000</v>
      </c>
      <c r="O3" s="14">
        <f>(((N3/60)/60)/24)+DATE(1970,1,1)</f>
        <v>43339.208333333328</v>
      </c>
      <c r="P3" t="b">
        <v>0</v>
      </c>
      <c r="Q3" t="b">
        <v>0</v>
      </c>
      <c r="R3" t="s">
        <v>33</v>
      </c>
      <c r="S3" s="9" t="str">
        <f>LEFT(R3, FIND("/", R3) - 1)</f>
        <v>theater</v>
      </c>
      <c r="T3" s="9" t="str">
        <f>MID(R3, FIND("/", R3) + 1, LEN(R3))</f>
        <v>plays</v>
      </c>
    </row>
    <row r="4" spans="1:20" ht="17" x14ac:dyDescent="0.2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f>(E4/D4)*100</f>
        <v>24.063291139240505</v>
      </c>
      <c r="G4" t="s">
        <v>74</v>
      </c>
      <c r="H4">
        <v>17</v>
      </c>
      <c r="I4" s="7">
        <f>IF(H4=0, 0, E4/H4)</f>
        <v>111.82352941176471</v>
      </c>
      <c r="J4" t="s">
        <v>21</v>
      </c>
      <c r="K4" t="s">
        <v>22</v>
      </c>
      <c r="L4">
        <v>1292738400</v>
      </c>
      <c r="M4" s="14">
        <f>(((L4/60)/60)/24)+DATE(1970,1,1)</f>
        <v>40531.25</v>
      </c>
      <c r="N4">
        <v>1295676000</v>
      </c>
      <c r="O4" s="14">
        <f>(((N4/60)/60)/24)+DATE(1970,1,1)</f>
        <v>40565.25</v>
      </c>
      <c r="P4" t="b">
        <v>0</v>
      </c>
      <c r="Q4" t="b">
        <v>0</v>
      </c>
      <c r="R4" t="s">
        <v>33</v>
      </c>
      <c r="S4" s="9" t="str">
        <f>LEFT(R4, FIND("/", R4) - 1)</f>
        <v>theater</v>
      </c>
      <c r="T4" s="9" t="str">
        <f>MID(R4, FIND("/", R4) + 1, LEN(R4))</f>
        <v>plays</v>
      </c>
    </row>
    <row r="5" spans="1:20" ht="17" x14ac:dyDescent="0.2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f>(E5/D5)*100</f>
        <v>60.548713235294116</v>
      </c>
      <c r="G5" t="s">
        <v>74</v>
      </c>
      <c r="H5">
        <v>610</v>
      </c>
      <c r="I5" s="7">
        <f>IF(H5=0, 0, E5/H5)</f>
        <v>107.99508196721311</v>
      </c>
      <c r="J5" t="s">
        <v>21</v>
      </c>
      <c r="K5" t="s">
        <v>22</v>
      </c>
      <c r="L5">
        <v>1350709200</v>
      </c>
      <c r="M5" s="14">
        <f>(((L5/60)/60)/24)+DATE(1970,1,1)</f>
        <v>41202.208333333336</v>
      </c>
      <c r="N5">
        <v>1351054800</v>
      </c>
      <c r="O5" s="14">
        <f>(((N5/60)/60)/24)+DATE(1970,1,1)</f>
        <v>41206.208333333336</v>
      </c>
      <c r="P5" t="b">
        <v>0</v>
      </c>
      <c r="Q5" t="b">
        <v>1</v>
      </c>
      <c r="R5" t="s">
        <v>33</v>
      </c>
      <c r="S5" s="9" t="str">
        <f>LEFT(R5, FIND("/", R5) - 1)</f>
        <v>theater</v>
      </c>
      <c r="T5" s="9" t="str">
        <f>MID(R5, FIND("/", R5) + 1, LEN(R5))</f>
        <v>plays</v>
      </c>
    </row>
    <row r="6" spans="1:20" ht="17" x14ac:dyDescent="0.2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f>(E6/D6)*100</f>
        <v>60.334277620396605</v>
      </c>
      <c r="G6" t="s">
        <v>74</v>
      </c>
      <c r="H6">
        <v>532</v>
      </c>
      <c r="I6" s="7">
        <f>IF(H6=0, 0, E6/H6)</f>
        <v>80.067669172932327</v>
      </c>
      <c r="J6" t="s">
        <v>21</v>
      </c>
      <c r="K6" t="s">
        <v>22</v>
      </c>
      <c r="L6">
        <v>1282885200</v>
      </c>
      <c r="M6" s="14">
        <f>(((L6/60)/60)/24)+DATE(1970,1,1)</f>
        <v>40417.208333333336</v>
      </c>
      <c r="N6">
        <v>1284008400</v>
      </c>
      <c r="O6" s="14">
        <f>(((N6/60)/60)/24)+DATE(1970,1,1)</f>
        <v>40430.208333333336</v>
      </c>
      <c r="P6" t="b">
        <v>0</v>
      </c>
      <c r="Q6" t="b">
        <v>0</v>
      </c>
      <c r="R6" t="s">
        <v>23</v>
      </c>
      <c r="S6" s="9" t="str">
        <f>LEFT(R6, FIND("/", R6) - 1)</f>
        <v>music</v>
      </c>
      <c r="T6" s="9" t="str">
        <f>MID(R6, FIND("/", R6) + 1, LEN(R6))</f>
        <v>rock</v>
      </c>
    </row>
    <row r="7" spans="1:20" ht="17" x14ac:dyDescent="0.2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f>(E7/D7)*100</f>
        <v>3.202693602693603</v>
      </c>
      <c r="G7" t="s">
        <v>74</v>
      </c>
      <c r="H7">
        <v>55</v>
      </c>
      <c r="I7" s="7">
        <f>IF(H7=0, 0, E7/H7)</f>
        <v>86.472727272727269</v>
      </c>
      <c r="J7" t="s">
        <v>26</v>
      </c>
      <c r="K7" t="s">
        <v>27</v>
      </c>
      <c r="L7">
        <v>1422943200</v>
      </c>
      <c r="M7" s="14">
        <f>(((L7/60)/60)/24)+DATE(1970,1,1)</f>
        <v>42038.25</v>
      </c>
      <c r="N7">
        <v>1425103200</v>
      </c>
      <c r="O7" s="14">
        <f>(((N7/60)/60)/24)+DATE(1970,1,1)</f>
        <v>42063.25</v>
      </c>
      <c r="P7" t="b">
        <v>0</v>
      </c>
      <c r="Q7" t="b">
        <v>0</v>
      </c>
      <c r="R7" t="s">
        <v>17</v>
      </c>
      <c r="S7" s="9" t="str">
        <f>LEFT(R7, FIND("/", R7) - 1)</f>
        <v>food</v>
      </c>
      <c r="T7" s="9" t="str">
        <f>MID(R7, FIND("/", R7) + 1, LEN(R7))</f>
        <v>food trucks</v>
      </c>
    </row>
    <row r="8" spans="1:20" ht="17" x14ac:dyDescent="0.2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f>(E8/D8)*100</f>
        <v>3.2862318840579712</v>
      </c>
      <c r="G8" t="s">
        <v>74</v>
      </c>
      <c r="H8">
        <v>58</v>
      </c>
      <c r="I8" s="7">
        <f>IF(H8=0, 0, E8/H8)</f>
        <v>46.913793103448278</v>
      </c>
      <c r="J8" t="s">
        <v>21</v>
      </c>
      <c r="K8" t="s">
        <v>22</v>
      </c>
      <c r="L8">
        <v>1402117200</v>
      </c>
      <c r="M8" s="14">
        <f>(((L8/60)/60)/24)+DATE(1970,1,1)</f>
        <v>41797.208333333336</v>
      </c>
      <c r="N8">
        <v>1403154000</v>
      </c>
      <c r="O8" s="14">
        <f>(((N8/60)/60)/24)+DATE(1970,1,1)</f>
        <v>41809.208333333336</v>
      </c>
      <c r="P8" t="b">
        <v>0</v>
      </c>
      <c r="Q8" t="b">
        <v>1</v>
      </c>
      <c r="R8" t="s">
        <v>53</v>
      </c>
      <c r="S8" s="9" t="str">
        <f>LEFT(R8, FIND("/", R8) - 1)</f>
        <v>film &amp; video</v>
      </c>
      <c r="T8" s="9" t="str">
        <f>MID(R8, FIND("/", R8) + 1, LEN(R8))</f>
        <v>drama</v>
      </c>
    </row>
    <row r="9" spans="1:20" ht="34" x14ac:dyDescent="0.2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f>(E9/D9)*100</f>
        <v>17.25</v>
      </c>
      <c r="G9" t="s">
        <v>74</v>
      </c>
      <c r="H9">
        <v>51</v>
      </c>
      <c r="I9" s="7">
        <f>IF(H9=0, 0, E9/H9)</f>
        <v>29.764705882352942</v>
      </c>
      <c r="J9" t="s">
        <v>21</v>
      </c>
      <c r="K9" t="s">
        <v>22</v>
      </c>
      <c r="L9">
        <v>1320732000</v>
      </c>
      <c r="M9" s="14">
        <f>(((L9/60)/60)/24)+DATE(1970,1,1)</f>
        <v>40855.25</v>
      </c>
      <c r="N9">
        <v>1322460000</v>
      </c>
      <c r="O9" s="14">
        <f>(((N9/60)/60)/24)+DATE(1970,1,1)</f>
        <v>40875.25</v>
      </c>
      <c r="P9" t="b">
        <v>0</v>
      </c>
      <c r="Q9" t="b">
        <v>0</v>
      </c>
      <c r="R9" t="s">
        <v>33</v>
      </c>
      <c r="S9" s="9" t="str">
        <f>LEFT(R9, FIND("/", R9) - 1)</f>
        <v>theater</v>
      </c>
      <c r="T9" s="9" t="str">
        <f>MID(R9, FIND("/", R9) + 1, LEN(R9))</f>
        <v>plays</v>
      </c>
    </row>
    <row r="10" spans="1:20" ht="17" x14ac:dyDescent="0.2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f>(E10/D10)*100</f>
        <v>73.939560439560438</v>
      </c>
      <c r="G10" t="s">
        <v>74</v>
      </c>
      <c r="H10">
        <v>379</v>
      </c>
      <c r="I10" s="7">
        <f>IF(H10=0, 0, E10/H10)</f>
        <v>71.013192612137203</v>
      </c>
      <c r="J10" t="s">
        <v>26</v>
      </c>
      <c r="K10" t="s">
        <v>27</v>
      </c>
      <c r="L10">
        <v>1570251600</v>
      </c>
      <c r="M10" s="14">
        <f>(((L10/60)/60)/24)+DATE(1970,1,1)</f>
        <v>43743.208333333328</v>
      </c>
      <c r="N10">
        <v>1572325200</v>
      </c>
      <c r="O10" s="14">
        <f>(((N10/60)/60)/24)+DATE(1970,1,1)</f>
        <v>43767.208333333328</v>
      </c>
      <c r="P10" t="b">
        <v>0</v>
      </c>
      <c r="Q10" t="b">
        <v>0</v>
      </c>
      <c r="R10" t="s">
        <v>23</v>
      </c>
      <c r="S10" s="9" t="str">
        <f>LEFT(R10, FIND("/", R10) - 1)</f>
        <v>music</v>
      </c>
      <c r="T10" s="9" t="str">
        <f>MID(R10, FIND("/", R10) + 1, LEN(R10))</f>
        <v>rock</v>
      </c>
    </row>
    <row r="11" spans="1:20" ht="17" x14ac:dyDescent="0.2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f>(E11/D11)*100</f>
        <v>23.525352848928385</v>
      </c>
      <c r="G11" t="s">
        <v>74</v>
      </c>
      <c r="H11">
        <v>441</v>
      </c>
      <c r="I11" s="7">
        <f>IF(H11=0, 0, E11/H11)</f>
        <v>102.0498866213152</v>
      </c>
      <c r="J11" t="s">
        <v>21</v>
      </c>
      <c r="K11" t="s">
        <v>22</v>
      </c>
      <c r="L11">
        <v>1457071200</v>
      </c>
      <c r="M11" s="14">
        <f>(((L11/60)/60)/24)+DATE(1970,1,1)</f>
        <v>42433.25</v>
      </c>
      <c r="N11">
        <v>1457071200</v>
      </c>
      <c r="O11" s="14">
        <f>(((N11/60)/60)/24)+DATE(1970,1,1)</f>
        <v>42433.25</v>
      </c>
      <c r="P11" t="b">
        <v>0</v>
      </c>
      <c r="Q11" t="b">
        <v>0</v>
      </c>
      <c r="R11" t="s">
        <v>33</v>
      </c>
      <c r="S11" s="9" t="str">
        <f>LEFT(R11, FIND("/", R11) - 1)</f>
        <v>theater</v>
      </c>
      <c r="T11" s="9" t="str">
        <f>MID(R11, FIND("/", R11) + 1, LEN(R11))</f>
        <v>plays</v>
      </c>
    </row>
    <row r="12" spans="1:20" ht="17" x14ac:dyDescent="0.2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f>(E12/D12)*100</f>
        <v>78.831325301204828</v>
      </c>
      <c r="G12" t="s">
        <v>74</v>
      </c>
      <c r="H12">
        <v>82</v>
      </c>
      <c r="I12" s="7">
        <f>IF(H12=0, 0, E12/H12)</f>
        <v>79.792682926829272</v>
      </c>
      <c r="J12" t="s">
        <v>21</v>
      </c>
      <c r="K12" t="s">
        <v>22</v>
      </c>
      <c r="L12">
        <v>1317531600</v>
      </c>
      <c r="M12" s="14">
        <f>(((L12/60)/60)/24)+DATE(1970,1,1)</f>
        <v>40818.208333333336</v>
      </c>
      <c r="N12">
        <v>1317877200</v>
      </c>
      <c r="O12" s="14">
        <f>(((N12/60)/60)/24)+DATE(1970,1,1)</f>
        <v>40822.208333333336</v>
      </c>
      <c r="P12" t="b">
        <v>0</v>
      </c>
      <c r="Q12" t="b">
        <v>0</v>
      </c>
      <c r="R12" t="s">
        <v>17</v>
      </c>
      <c r="S12" s="9" t="str">
        <f>LEFT(R12, FIND("/", R12) - 1)</f>
        <v>food</v>
      </c>
      <c r="T12" s="9" t="str">
        <f>MID(R12, FIND("/", R12) + 1, LEN(R12))</f>
        <v>food trucks</v>
      </c>
    </row>
    <row r="13" spans="1:20" ht="17" x14ac:dyDescent="0.2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f>(E13/D13)*100</f>
        <v>38.844444444444441</v>
      </c>
      <c r="G13" t="s">
        <v>74</v>
      </c>
      <c r="H13">
        <v>57</v>
      </c>
      <c r="I13" s="7">
        <f>IF(H13=0, 0, E13/H13)</f>
        <v>61.333333333333336</v>
      </c>
      <c r="J13" t="s">
        <v>21</v>
      </c>
      <c r="K13" t="s">
        <v>22</v>
      </c>
      <c r="L13">
        <v>1267250400</v>
      </c>
      <c r="M13" s="14">
        <f>(((L13/60)/60)/24)+DATE(1970,1,1)</f>
        <v>40236.25</v>
      </c>
      <c r="N13">
        <v>1268028000</v>
      </c>
      <c r="O13" s="14">
        <f>(((N13/60)/60)/24)+DATE(1970,1,1)</f>
        <v>40245.25</v>
      </c>
      <c r="P13" t="b">
        <v>0</v>
      </c>
      <c r="Q13" t="b">
        <v>0</v>
      </c>
      <c r="R13" t="s">
        <v>119</v>
      </c>
      <c r="S13" s="9" t="str">
        <f>LEFT(R13, FIND("/", R13) - 1)</f>
        <v>publishing</v>
      </c>
      <c r="T13" s="9" t="str">
        <f>MID(R13, FIND("/", R13) + 1, LEN(R13))</f>
        <v>fiction</v>
      </c>
    </row>
    <row r="14" spans="1:20" ht="17" x14ac:dyDescent="0.2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f>(E14/D14)*100</f>
        <v>76.708333333333329</v>
      </c>
      <c r="G14" t="s">
        <v>74</v>
      </c>
      <c r="H14">
        <v>67</v>
      </c>
      <c r="I14" s="7">
        <f>IF(H14=0, 0, E14/H14)</f>
        <v>82.432835820895519</v>
      </c>
      <c r="J14" t="s">
        <v>21</v>
      </c>
      <c r="K14" t="s">
        <v>22</v>
      </c>
      <c r="L14">
        <v>1369112400</v>
      </c>
      <c r="M14" s="14">
        <f>(((L14/60)/60)/24)+DATE(1970,1,1)</f>
        <v>41415.208333333336</v>
      </c>
      <c r="N14">
        <v>1374123600</v>
      </c>
      <c r="O14" s="14">
        <f>(((N14/60)/60)/24)+DATE(1970,1,1)</f>
        <v>41473.208333333336</v>
      </c>
      <c r="P14" t="b">
        <v>0</v>
      </c>
      <c r="Q14" t="b">
        <v>0</v>
      </c>
      <c r="R14" t="s">
        <v>33</v>
      </c>
      <c r="S14" s="9" t="str">
        <f>LEFT(R14, FIND("/", R14) - 1)</f>
        <v>theater</v>
      </c>
      <c r="T14" s="9" t="str">
        <f>MID(R14, FIND("/", R14) + 1, LEN(R14))</f>
        <v>plays</v>
      </c>
    </row>
    <row r="15" spans="1:20" ht="17" x14ac:dyDescent="0.2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f>(E15/D15)*100</f>
        <v>27.176538240368025</v>
      </c>
      <c r="G15" t="s">
        <v>74</v>
      </c>
      <c r="H15">
        <v>1890</v>
      </c>
      <c r="I15" s="7">
        <f>IF(H15=0, 0, E15/H15)</f>
        <v>25.005291005291006</v>
      </c>
      <c r="J15" t="s">
        <v>21</v>
      </c>
      <c r="K15" t="s">
        <v>22</v>
      </c>
      <c r="L15">
        <v>1291269600</v>
      </c>
      <c r="M15" s="14">
        <f>(((L15/60)/60)/24)+DATE(1970,1,1)</f>
        <v>40514.25</v>
      </c>
      <c r="N15">
        <v>1291442400</v>
      </c>
      <c r="O15" s="14">
        <f>(((N15/60)/60)/24)+DATE(1970,1,1)</f>
        <v>40516.25</v>
      </c>
      <c r="P15" t="b">
        <v>0</v>
      </c>
      <c r="Q15" t="b">
        <v>0</v>
      </c>
      <c r="R15" t="s">
        <v>89</v>
      </c>
      <c r="S15" s="9" t="str">
        <f>LEFT(R15, FIND("/", R15) - 1)</f>
        <v>games</v>
      </c>
      <c r="T15" s="9" t="str">
        <f>MID(R15, FIND("/", R15) + 1, LEN(R15))</f>
        <v>video games</v>
      </c>
    </row>
    <row r="16" spans="1:20" ht="17" x14ac:dyDescent="0.2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f>(E16/D16)*100</f>
        <v>17.446030330062445</v>
      </c>
      <c r="G16" t="s">
        <v>74</v>
      </c>
      <c r="H16">
        <v>184</v>
      </c>
      <c r="I16" s="7">
        <f>IF(H16=0, 0, E16/H16)</f>
        <v>106.28804347826087</v>
      </c>
      <c r="J16" t="s">
        <v>21</v>
      </c>
      <c r="K16" t="s">
        <v>22</v>
      </c>
      <c r="L16">
        <v>1479880800</v>
      </c>
      <c r="M16" s="14">
        <f>(((L16/60)/60)/24)+DATE(1970,1,1)</f>
        <v>42697.25</v>
      </c>
      <c r="N16">
        <v>1480485600</v>
      </c>
      <c r="O16" s="14">
        <f>(((N16/60)/60)/24)+DATE(1970,1,1)</f>
        <v>42704.25</v>
      </c>
      <c r="P16" t="b">
        <v>0</v>
      </c>
      <c r="Q16" t="b">
        <v>0</v>
      </c>
      <c r="R16" t="s">
        <v>33</v>
      </c>
      <c r="S16" s="9" t="str">
        <f>LEFT(R16, FIND("/", R16) - 1)</f>
        <v>theater</v>
      </c>
      <c r="T16" s="9" t="str">
        <f>MID(R16, FIND("/", R16) + 1, LEN(R16))</f>
        <v>plays</v>
      </c>
    </row>
    <row r="17" spans="1:20" ht="17" x14ac:dyDescent="0.2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f>(E17/D17)*100</f>
        <v>16.384615384615383</v>
      </c>
      <c r="G17" t="s">
        <v>74</v>
      </c>
      <c r="H17">
        <v>32</v>
      </c>
      <c r="I17" s="7">
        <f>IF(H17=0, 0, E17/H17)</f>
        <v>33.28125</v>
      </c>
      <c r="J17" t="s">
        <v>107</v>
      </c>
      <c r="K17" t="s">
        <v>108</v>
      </c>
      <c r="L17">
        <v>1286254800</v>
      </c>
      <c r="M17" s="14">
        <f>(((L17/60)/60)/24)+DATE(1970,1,1)</f>
        <v>40456.208333333336</v>
      </c>
      <c r="N17">
        <v>1287032400</v>
      </c>
      <c r="O17" s="14">
        <f>(((N17/60)/60)/24)+DATE(1970,1,1)</f>
        <v>40465.208333333336</v>
      </c>
      <c r="P17" t="b">
        <v>0</v>
      </c>
      <c r="Q17" t="b">
        <v>0</v>
      </c>
      <c r="R17" t="s">
        <v>33</v>
      </c>
      <c r="S17" s="9" t="str">
        <f>LEFT(R17, FIND("/", R17) - 1)</f>
        <v>theater</v>
      </c>
      <c r="T17" s="9" t="str">
        <f>MID(R17, FIND("/", R17) + 1, LEN(R17))</f>
        <v>plays</v>
      </c>
    </row>
    <row r="18" spans="1:20" ht="17" x14ac:dyDescent="0.2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f>(E18/D18)*100</f>
        <v>75.292682926829272</v>
      </c>
      <c r="G18" t="s">
        <v>74</v>
      </c>
      <c r="H18">
        <v>75</v>
      </c>
      <c r="I18" s="7">
        <f>IF(H18=0, 0, E18/H18)</f>
        <v>41.16</v>
      </c>
      <c r="J18" t="s">
        <v>21</v>
      </c>
      <c r="K18" t="s">
        <v>22</v>
      </c>
      <c r="L18">
        <v>1316581200</v>
      </c>
      <c r="M18" s="14">
        <f>(((L18/60)/60)/24)+DATE(1970,1,1)</f>
        <v>40807.208333333336</v>
      </c>
      <c r="N18">
        <v>1318309200</v>
      </c>
      <c r="O18" s="14">
        <f>(((N18/60)/60)/24)+DATE(1970,1,1)</f>
        <v>40827.208333333336</v>
      </c>
      <c r="P18" t="b">
        <v>0</v>
      </c>
      <c r="Q18" t="b">
        <v>1</v>
      </c>
      <c r="R18" t="s">
        <v>60</v>
      </c>
      <c r="S18" s="9" t="str">
        <f>LEFT(R18, FIND("/", R18) - 1)</f>
        <v>music</v>
      </c>
      <c r="T18" s="9" t="str">
        <f>MID(R18, FIND("/", R18) + 1, LEN(R18))</f>
        <v>indie rock</v>
      </c>
    </row>
    <row r="19" spans="1:20" ht="17" x14ac:dyDescent="0.2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>(E19/D19)*100</f>
        <v>38.702380952380956</v>
      </c>
      <c r="G19" t="s">
        <v>74</v>
      </c>
      <c r="H19">
        <v>64</v>
      </c>
      <c r="I19" s="7">
        <f>IF(H19=0, 0, E19/H19)</f>
        <v>50.796875</v>
      </c>
      <c r="J19" t="s">
        <v>21</v>
      </c>
      <c r="K19" t="s">
        <v>22</v>
      </c>
      <c r="L19">
        <v>1281589200</v>
      </c>
      <c r="M19" s="14">
        <f>(((L19/60)/60)/24)+DATE(1970,1,1)</f>
        <v>40402.208333333336</v>
      </c>
      <c r="N19">
        <v>1283662800</v>
      </c>
      <c r="O19" s="14">
        <f>(((N19/60)/60)/24)+DATE(1970,1,1)</f>
        <v>40426.208333333336</v>
      </c>
      <c r="P19" t="b">
        <v>0</v>
      </c>
      <c r="Q19" t="b">
        <v>0</v>
      </c>
      <c r="R19" t="s">
        <v>28</v>
      </c>
      <c r="S19" s="9" t="str">
        <f>LEFT(R19, FIND("/", R19) - 1)</f>
        <v>technology</v>
      </c>
      <c r="T19" s="9" t="str">
        <f>MID(R19, FIND("/", R19) + 1, LEN(R19))</f>
        <v>web</v>
      </c>
    </row>
    <row r="20" spans="1:20" ht="17" x14ac:dyDescent="0.2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f>(E20/D20)*100</f>
        <v>79.951577402787962</v>
      </c>
      <c r="G20" t="s">
        <v>74</v>
      </c>
      <c r="H20">
        <v>1297</v>
      </c>
      <c r="I20" s="7">
        <f>IF(H20=0, 0, E20/H20)</f>
        <v>84.02004626060139</v>
      </c>
      <c r="J20" t="s">
        <v>15</v>
      </c>
      <c r="K20" t="s">
        <v>16</v>
      </c>
      <c r="L20">
        <v>1501650000</v>
      </c>
      <c r="M20" s="14">
        <f>(((L20/60)/60)/24)+DATE(1970,1,1)</f>
        <v>42949.208333333328</v>
      </c>
      <c r="N20">
        <v>1502859600</v>
      </c>
      <c r="O20" s="14">
        <f>(((N20/60)/60)/24)+DATE(1970,1,1)</f>
        <v>42963.208333333328</v>
      </c>
      <c r="P20" t="b">
        <v>0</v>
      </c>
      <c r="Q20" t="b">
        <v>0</v>
      </c>
      <c r="R20" t="s">
        <v>33</v>
      </c>
      <c r="S20" s="9" t="str">
        <f>LEFT(R20, FIND("/", R20) - 1)</f>
        <v>theater</v>
      </c>
      <c r="T20" s="9" t="str">
        <f>MID(R20, FIND("/", R20) + 1, LEN(R20))</f>
        <v>plays</v>
      </c>
    </row>
    <row r="21" spans="1:20" ht="17" x14ac:dyDescent="0.2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f>(E21/D21)*100</f>
        <v>11.270034843205574</v>
      </c>
      <c r="G21" t="s">
        <v>74</v>
      </c>
      <c r="H21">
        <v>145</v>
      </c>
      <c r="I21" s="7">
        <f>IF(H21=0, 0, E21/H21)</f>
        <v>89.227586206896547</v>
      </c>
      <c r="J21" t="s">
        <v>98</v>
      </c>
      <c r="K21" t="s">
        <v>99</v>
      </c>
      <c r="L21">
        <v>1325656800</v>
      </c>
      <c r="M21" s="14">
        <f>(((L21/60)/60)/24)+DATE(1970,1,1)</f>
        <v>40912.25</v>
      </c>
      <c r="N21">
        <v>1325829600</v>
      </c>
      <c r="O21" s="14">
        <f>(((N21/60)/60)/24)+DATE(1970,1,1)</f>
        <v>40914.25</v>
      </c>
      <c r="P21" t="b">
        <v>0</v>
      </c>
      <c r="Q21" t="b">
        <v>0</v>
      </c>
      <c r="R21" t="s">
        <v>60</v>
      </c>
      <c r="S21" s="9" t="str">
        <f>LEFT(R21, FIND("/", R21) - 1)</f>
        <v>music</v>
      </c>
      <c r="T21" s="9" t="str">
        <f>MID(R21, FIND("/", R21) + 1, LEN(R21))</f>
        <v>indie rock</v>
      </c>
    </row>
    <row r="22" spans="1:20" ht="17" x14ac:dyDescent="0.2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f>(E22/D22)*100</f>
        <v>90.675916230366497</v>
      </c>
      <c r="G22" t="s">
        <v>74</v>
      </c>
      <c r="H22">
        <v>2138</v>
      </c>
      <c r="I22" s="7">
        <f>IF(H22=0, 0, E22/H22)</f>
        <v>81.006080449017773</v>
      </c>
      <c r="J22" t="s">
        <v>21</v>
      </c>
      <c r="K22" t="s">
        <v>22</v>
      </c>
      <c r="L22">
        <v>1392012000</v>
      </c>
      <c r="M22" s="14">
        <f>(((L22/60)/60)/24)+DATE(1970,1,1)</f>
        <v>41680.25</v>
      </c>
      <c r="N22">
        <v>1394427600</v>
      </c>
      <c r="O22" s="14">
        <f>(((N22/60)/60)/24)+DATE(1970,1,1)</f>
        <v>41708.208333333336</v>
      </c>
      <c r="P22" t="b">
        <v>0</v>
      </c>
      <c r="Q22" t="b">
        <v>1</v>
      </c>
      <c r="R22" t="s">
        <v>122</v>
      </c>
      <c r="S22" s="9" t="str">
        <f>LEFT(R22, FIND("/", R22) - 1)</f>
        <v>photography</v>
      </c>
      <c r="T22" s="9" t="str">
        <f>MID(R22, FIND("/", R22) + 1, LEN(R22))</f>
        <v>photography books</v>
      </c>
    </row>
    <row r="23" spans="1:20" ht="17" x14ac:dyDescent="0.2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f>(E23/D23)*100</f>
        <v>16.722222222222221</v>
      </c>
      <c r="G23" t="s">
        <v>74</v>
      </c>
      <c r="H23">
        <v>10</v>
      </c>
      <c r="I23" s="7">
        <f>IF(H23=0, 0, E23/H23)</f>
        <v>90.3</v>
      </c>
      <c r="J23" t="s">
        <v>15</v>
      </c>
      <c r="K23" t="s">
        <v>16</v>
      </c>
      <c r="L23">
        <v>1480572000</v>
      </c>
      <c r="M23" s="14">
        <f>(((L23/60)/60)/24)+DATE(1970,1,1)</f>
        <v>42705.25</v>
      </c>
      <c r="N23">
        <v>1481781600</v>
      </c>
      <c r="O23" s="14">
        <f>(((N23/60)/60)/24)+DATE(1970,1,1)</f>
        <v>42719.25</v>
      </c>
      <c r="P23" t="b">
        <v>1</v>
      </c>
      <c r="Q23" t="b">
        <v>0</v>
      </c>
      <c r="R23" t="s">
        <v>33</v>
      </c>
      <c r="S23" s="9" t="str">
        <f>LEFT(R23, FIND("/", R23) - 1)</f>
        <v>theater</v>
      </c>
      <c r="T23" s="9" t="str">
        <f>MID(R23, FIND("/", R23) + 1, LEN(R23))</f>
        <v>plays</v>
      </c>
    </row>
    <row r="24" spans="1:20" ht="17" x14ac:dyDescent="0.2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>(E24/D24)*100</f>
        <v>34.752688172043008</v>
      </c>
      <c r="G24" t="s">
        <v>74</v>
      </c>
      <c r="H24">
        <v>90</v>
      </c>
      <c r="I24" s="7">
        <f>IF(H24=0, 0, E24/H24)</f>
        <v>35.911111111111111</v>
      </c>
      <c r="J24" t="s">
        <v>21</v>
      </c>
      <c r="K24" t="s">
        <v>22</v>
      </c>
      <c r="L24">
        <v>1285822800</v>
      </c>
      <c r="M24" s="14">
        <f>(((L24/60)/60)/24)+DATE(1970,1,1)</f>
        <v>40451.208333333336</v>
      </c>
      <c r="N24">
        <v>1287464400</v>
      </c>
      <c r="O24" s="14">
        <f>(((N24/60)/60)/24)+DATE(1970,1,1)</f>
        <v>40470.208333333336</v>
      </c>
      <c r="P24" t="b">
        <v>0</v>
      </c>
      <c r="Q24" t="b">
        <v>0</v>
      </c>
      <c r="R24" t="s">
        <v>33</v>
      </c>
      <c r="S24" s="9" t="str">
        <f>LEFT(R24, FIND("/", R24) - 1)</f>
        <v>theater</v>
      </c>
      <c r="T24" s="9" t="str">
        <f>MID(R24, FIND("/", R24) + 1, LEN(R24))</f>
        <v>plays</v>
      </c>
    </row>
    <row r="25" spans="1:20" ht="34" x14ac:dyDescent="0.2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f>(E25/D25)*100</f>
        <v>24.326030927835053</v>
      </c>
      <c r="G25" t="s">
        <v>74</v>
      </c>
      <c r="H25">
        <v>439</v>
      </c>
      <c r="I25" s="7">
        <f>IF(H25=0, 0, E25/H25)</f>
        <v>86</v>
      </c>
      <c r="J25" t="s">
        <v>40</v>
      </c>
      <c r="K25" t="s">
        <v>41</v>
      </c>
      <c r="L25">
        <v>1513663200</v>
      </c>
      <c r="M25" s="14">
        <f>(((L25/60)/60)/24)+DATE(1970,1,1)</f>
        <v>43088.25</v>
      </c>
      <c r="N25">
        <v>1515045600</v>
      </c>
      <c r="O25" s="14">
        <f>(((N25/60)/60)/24)+DATE(1970,1,1)</f>
        <v>43104.25</v>
      </c>
      <c r="P25" t="b">
        <v>0</v>
      </c>
      <c r="Q25" t="b">
        <v>0</v>
      </c>
      <c r="R25" t="s">
        <v>269</v>
      </c>
      <c r="S25" s="9" t="str">
        <f>LEFT(R25, FIND("/", R25) - 1)</f>
        <v>film &amp; video</v>
      </c>
      <c r="T25" s="9" t="str">
        <f>MID(R25, FIND("/", R25) + 1, LEN(R25))</f>
        <v>television</v>
      </c>
    </row>
    <row r="26" spans="1:20" ht="17" x14ac:dyDescent="0.2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f>(E26/D26)*100</f>
        <v>23.995287958115181</v>
      </c>
      <c r="G26" t="s">
        <v>74</v>
      </c>
      <c r="H26">
        <v>595</v>
      </c>
      <c r="I26" s="7">
        <f>IF(H26=0, 0, E26/H26)</f>
        <v>77.026890756302521</v>
      </c>
      <c r="J26" t="s">
        <v>21</v>
      </c>
      <c r="K26" t="s">
        <v>22</v>
      </c>
      <c r="L26">
        <v>1275886800</v>
      </c>
      <c r="M26" s="14">
        <f>(((L26/60)/60)/24)+DATE(1970,1,1)</f>
        <v>40336.208333333336</v>
      </c>
      <c r="N26">
        <v>1278910800</v>
      </c>
      <c r="O26" s="14">
        <f>(((N26/60)/60)/24)+DATE(1970,1,1)</f>
        <v>40371.208333333336</v>
      </c>
      <c r="P26" t="b">
        <v>1</v>
      </c>
      <c r="Q26" t="b">
        <v>1</v>
      </c>
      <c r="R26" t="s">
        <v>100</v>
      </c>
      <c r="S26" s="9" t="str">
        <f>LEFT(R26, FIND("/", R26) - 1)</f>
        <v>film &amp; video</v>
      </c>
      <c r="T26" s="9" t="str">
        <f>MID(R26, FIND("/", R26) + 1, LEN(R26))</f>
        <v>shorts</v>
      </c>
    </row>
    <row r="27" spans="1:20" ht="17" x14ac:dyDescent="0.2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f>(E27/D27)*100</f>
        <v>39.277108433734945</v>
      </c>
      <c r="G27" t="s">
        <v>74</v>
      </c>
      <c r="H27">
        <v>35</v>
      </c>
      <c r="I27" s="7">
        <f>IF(H27=0, 0, E27/H27)</f>
        <v>93.142857142857139</v>
      </c>
      <c r="J27" t="s">
        <v>21</v>
      </c>
      <c r="K27" t="s">
        <v>22</v>
      </c>
      <c r="L27">
        <v>1284008400</v>
      </c>
      <c r="M27" s="14">
        <f>(((L27/60)/60)/24)+DATE(1970,1,1)</f>
        <v>40430.208333333336</v>
      </c>
      <c r="N27">
        <v>1284181200</v>
      </c>
      <c r="O27" s="14">
        <f>(((N27/60)/60)/24)+DATE(1970,1,1)</f>
        <v>40432.208333333336</v>
      </c>
      <c r="P27" t="b">
        <v>0</v>
      </c>
      <c r="Q27" t="b">
        <v>0</v>
      </c>
      <c r="R27" t="s">
        <v>269</v>
      </c>
      <c r="S27" s="9" t="str">
        <f>LEFT(R27, FIND("/", R27) - 1)</f>
        <v>film &amp; video</v>
      </c>
      <c r="T27" s="9" t="str">
        <f>MID(R27, FIND("/", R27) + 1, LEN(R27))</f>
        <v>television</v>
      </c>
    </row>
    <row r="28" spans="1:20" ht="17" x14ac:dyDescent="0.2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f>(E28/D28)*100</f>
        <v>22.439077144917089</v>
      </c>
      <c r="G28" t="s">
        <v>74</v>
      </c>
      <c r="H28">
        <v>528</v>
      </c>
      <c r="I28" s="7">
        <f>IF(H28=0, 0, E28/H28)</f>
        <v>58.945075757575758</v>
      </c>
      <c r="J28" t="s">
        <v>98</v>
      </c>
      <c r="K28" t="s">
        <v>99</v>
      </c>
      <c r="L28">
        <v>1386309600</v>
      </c>
      <c r="M28" s="14">
        <f>(((L28/60)/60)/24)+DATE(1970,1,1)</f>
        <v>41614.25</v>
      </c>
      <c r="N28">
        <v>1386741600</v>
      </c>
      <c r="O28" s="14">
        <f>(((N28/60)/60)/24)+DATE(1970,1,1)</f>
        <v>41619.25</v>
      </c>
      <c r="P28" t="b">
        <v>0</v>
      </c>
      <c r="Q28" t="b">
        <v>1</v>
      </c>
      <c r="R28" t="s">
        <v>23</v>
      </c>
      <c r="S28" s="9" t="str">
        <f>LEFT(R28, FIND("/", R28) - 1)</f>
        <v>music</v>
      </c>
      <c r="T28" s="9" t="str">
        <f>MID(R28, FIND("/", R28) + 1, LEN(R28))</f>
        <v>rock</v>
      </c>
    </row>
    <row r="29" spans="1:20" ht="34" x14ac:dyDescent="0.2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f>(E29/D29)*100</f>
        <v>4</v>
      </c>
      <c r="G29" t="s">
        <v>74</v>
      </c>
      <c r="H29">
        <v>1</v>
      </c>
      <c r="I29" s="7">
        <f>IF(H29=0, 0, E29/H29)</f>
        <v>4</v>
      </c>
      <c r="J29" t="s">
        <v>98</v>
      </c>
      <c r="K29" t="s">
        <v>99</v>
      </c>
      <c r="L29">
        <v>1330495200</v>
      </c>
      <c r="M29" s="14">
        <f>(((L29/60)/60)/24)+DATE(1970,1,1)</f>
        <v>40968.25</v>
      </c>
      <c r="N29">
        <v>1332306000</v>
      </c>
      <c r="O29" s="14">
        <f>(((N29/60)/60)/24)+DATE(1970,1,1)</f>
        <v>40989.208333333336</v>
      </c>
      <c r="P29" t="b">
        <v>0</v>
      </c>
      <c r="Q29" t="b">
        <v>0</v>
      </c>
      <c r="R29" t="s">
        <v>60</v>
      </c>
      <c r="S29" s="9" t="str">
        <f>LEFT(R29, FIND("/", R29) - 1)</f>
        <v>music</v>
      </c>
      <c r="T29" s="9" t="str">
        <f>MID(R29, FIND("/", R29) + 1, LEN(R29))</f>
        <v>indie rock</v>
      </c>
    </row>
    <row r="30" spans="1:20" ht="17" x14ac:dyDescent="0.2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f>(E30/D30)*100</f>
        <v>54.400000000000006</v>
      </c>
      <c r="G30" t="s">
        <v>74</v>
      </c>
      <c r="H30">
        <v>94</v>
      </c>
      <c r="I30" s="7">
        <f>IF(H30=0, 0, E30/H30)</f>
        <v>52.085106382978722</v>
      </c>
      <c r="J30" t="s">
        <v>21</v>
      </c>
      <c r="K30" t="s">
        <v>22</v>
      </c>
      <c r="L30">
        <v>1443416400</v>
      </c>
      <c r="M30" s="14">
        <f>(((L30/60)/60)/24)+DATE(1970,1,1)</f>
        <v>42275.208333333328</v>
      </c>
      <c r="N30">
        <v>1444798800</v>
      </c>
      <c r="O30" s="14">
        <f>(((N30/60)/60)/24)+DATE(1970,1,1)</f>
        <v>42291.208333333328</v>
      </c>
      <c r="P30" t="b">
        <v>0</v>
      </c>
      <c r="Q30" t="b">
        <v>1</v>
      </c>
      <c r="R30" t="s">
        <v>23</v>
      </c>
      <c r="S30" s="9" t="str">
        <f>LEFT(R30, FIND("/", R30) - 1)</f>
        <v>music</v>
      </c>
      <c r="T30" s="9" t="str">
        <f>MID(R30, FIND("/", R30) + 1, LEN(R30))</f>
        <v>rock</v>
      </c>
    </row>
    <row r="31" spans="1:20" ht="17" x14ac:dyDescent="0.2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f>(E31/D31)*100</f>
        <v>18.853658536585368</v>
      </c>
      <c r="G31" t="s">
        <v>74</v>
      </c>
      <c r="H31">
        <v>37</v>
      </c>
      <c r="I31" s="7">
        <f>IF(H31=0, 0, E31/H31)</f>
        <v>41.783783783783782</v>
      </c>
      <c r="J31" t="s">
        <v>21</v>
      </c>
      <c r="K31" t="s">
        <v>22</v>
      </c>
      <c r="L31">
        <v>1299823200</v>
      </c>
      <c r="M31" s="14">
        <f>(((L31/60)/60)/24)+DATE(1970,1,1)</f>
        <v>40613.25</v>
      </c>
      <c r="N31">
        <v>1302066000</v>
      </c>
      <c r="O31" s="14">
        <f>(((N31/60)/60)/24)+DATE(1970,1,1)</f>
        <v>40639.208333333336</v>
      </c>
      <c r="P31" t="b">
        <v>0</v>
      </c>
      <c r="Q31" t="b">
        <v>0</v>
      </c>
      <c r="R31" t="s">
        <v>159</v>
      </c>
      <c r="S31" s="9" t="str">
        <f>LEFT(R31, FIND("/", R31) - 1)</f>
        <v>music</v>
      </c>
      <c r="T31" s="9" t="str">
        <f>MID(R31, FIND("/", R31) + 1, LEN(R31))</f>
        <v>jazz</v>
      </c>
    </row>
    <row r="32" spans="1:20" ht="17" x14ac:dyDescent="0.2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f>(E32/D32)*100</f>
        <v>13.853658536585368</v>
      </c>
      <c r="G32" t="s">
        <v>74</v>
      </c>
      <c r="H32">
        <v>15</v>
      </c>
      <c r="I32" s="7">
        <f>IF(H32=0, 0, E32/H32)</f>
        <v>75.733333333333334</v>
      </c>
      <c r="J32" t="s">
        <v>21</v>
      </c>
      <c r="K32" t="s">
        <v>22</v>
      </c>
      <c r="L32">
        <v>1374728400</v>
      </c>
      <c r="M32" s="14">
        <f>(((L32/60)/60)/24)+DATE(1970,1,1)</f>
        <v>41480.208333333336</v>
      </c>
      <c r="N32">
        <v>1375765200</v>
      </c>
      <c r="O32" s="14">
        <f>(((N32/60)/60)/24)+DATE(1970,1,1)</f>
        <v>41492.208333333336</v>
      </c>
      <c r="P32" t="b">
        <v>0</v>
      </c>
      <c r="Q32" t="b">
        <v>0</v>
      </c>
      <c r="R32" t="s">
        <v>33</v>
      </c>
      <c r="S32" s="9" t="str">
        <f>LEFT(R32, FIND("/", R32) - 1)</f>
        <v>theater</v>
      </c>
      <c r="T32" s="9" t="str">
        <f>MID(R32, FIND("/", R32) + 1, LEN(R32))</f>
        <v>plays</v>
      </c>
    </row>
    <row r="33" spans="1:20" ht="17" x14ac:dyDescent="0.2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f>(E33/D33)*100</f>
        <v>62.873684210526314</v>
      </c>
      <c r="G33" t="s">
        <v>74</v>
      </c>
      <c r="H33">
        <v>87</v>
      </c>
      <c r="I33" s="7">
        <f>IF(H33=0, 0, E33/H33)</f>
        <v>68.65517241379311</v>
      </c>
      <c r="J33" t="s">
        <v>21</v>
      </c>
      <c r="K33" t="s">
        <v>22</v>
      </c>
      <c r="L33">
        <v>1556686800</v>
      </c>
      <c r="M33" s="14">
        <f>(((L33/60)/60)/24)+DATE(1970,1,1)</f>
        <v>43586.208333333328</v>
      </c>
      <c r="N33">
        <v>1557637200</v>
      </c>
      <c r="O33" s="14">
        <f>(((N33/60)/60)/24)+DATE(1970,1,1)</f>
        <v>43597.208333333328</v>
      </c>
      <c r="P33" t="b">
        <v>0</v>
      </c>
      <c r="Q33" t="b">
        <v>1</v>
      </c>
      <c r="R33" t="s">
        <v>33</v>
      </c>
      <c r="S33" s="9" t="str">
        <f>LEFT(R33, FIND("/", R33) - 1)</f>
        <v>theater</v>
      </c>
      <c r="T33" s="9" t="str">
        <f>MID(R33, FIND("/", R33) + 1, LEN(R33))</f>
        <v>plays</v>
      </c>
    </row>
    <row r="34" spans="1:20" ht="17" x14ac:dyDescent="0.2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f>(E34/D34)*100</f>
        <v>78.531302876480552</v>
      </c>
      <c r="G34" t="s">
        <v>74</v>
      </c>
      <c r="H34">
        <v>1658</v>
      </c>
      <c r="I34" s="7">
        <f>IF(H34=0, 0, E34/H34)</f>
        <v>55.985524728588658</v>
      </c>
      <c r="J34" t="s">
        <v>21</v>
      </c>
      <c r="K34" t="s">
        <v>22</v>
      </c>
      <c r="L34">
        <v>1490418000</v>
      </c>
      <c r="M34" s="14">
        <f>(((L34/60)/60)/24)+DATE(1970,1,1)</f>
        <v>42819.208333333328</v>
      </c>
      <c r="N34">
        <v>1491627600</v>
      </c>
      <c r="O34" s="14">
        <f>(((N34/60)/60)/24)+DATE(1970,1,1)</f>
        <v>42833.208333333328</v>
      </c>
      <c r="P34" t="b">
        <v>0</v>
      </c>
      <c r="Q34" t="b">
        <v>0</v>
      </c>
      <c r="R34" t="s">
        <v>269</v>
      </c>
      <c r="S34" s="9" t="str">
        <f>LEFT(R34, FIND("/", R34) - 1)</f>
        <v>film &amp; video</v>
      </c>
      <c r="T34" s="9" t="str">
        <f>MID(R34, FIND("/", R34) + 1, LEN(R34))</f>
        <v>television</v>
      </c>
    </row>
    <row r="35" spans="1:20" ht="17" x14ac:dyDescent="0.2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f>(E35/D35)*100</f>
        <v>63.056795131845846</v>
      </c>
      <c r="G35" t="s">
        <v>74</v>
      </c>
      <c r="H35">
        <v>723</v>
      </c>
      <c r="I35" s="7">
        <f>IF(H35=0, 0, E35/H35)</f>
        <v>85.994467496542185</v>
      </c>
      <c r="J35" t="s">
        <v>21</v>
      </c>
      <c r="K35" t="s">
        <v>22</v>
      </c>
      <c r="L35">
        <v>1499317200</v>
      </c>
      <c r="M35" s="14">
        <f>(((L35/60)/60)/24)+DATE(1970,1,1)</f>
        <v>42922.208333333328</v>
      </c>
      <c r="N35">
        <v>1500872400</v>
      </c>
      <c r="O35" s="14">
        <f>(((N35/60)/60)/24)+DATE(1970,1,1)</f>
        <v>42940.208333333328</v>
      </c>
      <c r="P35" t="b">
        <v>1</v>
      </c>
      <c r="Q35" t="b">
        <v>0</v>
      </c>
      <c r="R35" t="s">
        <v>17</v>
      </c>
      <c r="S35" s="9" t="str">
        <f>LEFT(R35, FIND("/", R35) - 1)</f>
        <v>food</v>
      </c>
      <c r="T35" s="9" t="str">
        <f>MID(R35, FIND("/", R35) + 1, LEN(R35))</f>
        <v>food trucks</v>
      </c>
    </row>
    <row r="36" spans="1:20" ht="17" x14ac:dyDescent="0.2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f>(E36/D36)*100</f>
        <v>60.064638783269963</v>
      </c>
      <c r="G36" t="s">
        <v>74</v>
      </c>
      <c r="H36">
        <v>390</v>
      </c>
      <c r="I36" s="7">
        <f>IF(H36=0, 0, E36/H36)</f>
        <v>81.010256410256417</v>
      </c>
      <c r="J36" t="s">
        <v>21</v>
      </c>
      <c r="K36" t="s">
        <v>22</v>
      </c>
      <c r="L36">
        <v>1440910800</v>
      </c>
      <c r="M36" s="14">
        <f>(((L36/60)/60)/24)+DATE(1970,1,1)</f>
        <v>42246.208333333328</v>
      </c>
      <c r="N36">
        <v>1442898000</v>
      </c>
      <c r="O36" s="14">
        <f>(((N36/60)/60)/24)+DATE(1970,1,1)</f>
        <v>42269.208333333328</v>
      </c>
      <c r="P36" t="b">
        <v>0</v>
      </c>
      <c r="Q36" t="b">
        <v>0</v>
      </c>
      <c r="R36" t="s">
        <v>23</v>
      </c>
      <c r="S36" s="9" t="str">
        <f>LEFT(R36, FIND("/", R36) - 1)</f>
        <v>music</v>
      </c>
      <c r="T36" s="9" t="str">
        <f>MID(R36, FIND("/", R36) + 1, LEN(R36))</f>
        <v>rock</v>
      </c>
    </row>
    <row r="37" spans="1:20" ht="17" x14ac:dyDescent="0.2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f>(E37/D37)*100</f>
        <v>64.032258064516128</v>
      </c>
      <c r="G37" t="s">
        <v>74</v>
      </c>
      <c r="H37">
        <v>25</v>
      </c>
      <c r="I37" s="7">
        <f>IF(H37=0, 0, E37/H37)</f>
        <v>79.400000000000006</v>
      </c>
      <c r="J37" t="s">
        <v>21</v>
      </c>
      <c r="K37" t="s">
        <v>22</v>
      </c>
      <c r="L37">
        <v>1377838800</v>
      </c>
      <c r="M37" s="14">
        <f>(((L37/60)/60)/24)+DATE(1970,1,1)</f>
        <v>41516.208333333336</v>
      </c>
      <c r="N37">
        <v>1378357200</v>
      </c>
      <c r="O37" s="14">
        <f>(((N37/60)/60)/24)+DATE(1970,1,1)</f>
        <v>41522.208333333336</v>
      </c>
      <c r="P37" t="b">
        <v>0</v>
      </c>
      <c r="Q37" t="b">
        <v>1</v>
      </c>
      <c r="R37" t="s">
        <v>33</v>
      </c>
      <c r="S37" s="9" t="str">
        <f>LEFT(R37, FIND("/", R37) - 1)</f>
        <v>theater</v>
      </c>
      <c r="T37" s="9" t="str">
        <f>MID(R37, FIND("/", R37) + 1, LEN(R37))</f>
        <v>plays</v>
      </c>
    </row>
    <row r="38" spans="1:20" ht="17" x14ac:dyDescent="0.2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f>(E38/D38)*100</f>
        <v>33.53837141183363</v>
      </c>
      <c r="G38" t="s">
        <v>74</v>
      </c>
      <c r="H38">
        <v>1218</v>
      </c>
      <c r="I38" s="7">
        <f>IF(H38=0, 0, E38/H38)</f>
        <v>47.003284072249592</v>
      </c>
      <c r="J38" t="s">
        <v>21</v>
      </c>
      <c r="K38" t="s">
        <v>22</v>
      </c>
      <c r="L38">
        <v>1313730000</v>
      </c>
      <c r="M38" s="14">
        <f>(((L38/60)/60)/24)+DATE(1970,1,1)</f>
        <v>40774.208333333336</v>
      </c>
      <c r="N38">
        <v>1317790800</v>
      </c>
      <c r="O38" s="14">
        <f>(((N38/60)/60)/24)+DATE(1970,1,1)</f>
        <v>40821.208333333336</v>
      </c>
      <c r="P38" t="b">
        <v>0</v>
      </c>
      <c r="Q38" t="b">
        <v>0</v>
      </c>
      <c r="R38" t="s">
        <v>122</v>
      </c>
      <c r="S38" s="9" t="str">
        <f>LEFT(R38, FIND("/", R38) - 1)</f>
        <v>photography</v>
      </c>
      <c r="T38" s="9" t="str">
        <f>MID(R38, FIND("/", R38) + 1, LEN(R38))</f>
        <v>photography books</v>
      </c>
    </row>
    <row r="39" spans="1:20" ht="17" x14ac:dyDescent="0.2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f>(E39/D39)*100</f>
        <v>17.968844221105527</v>
      </c>
      <c r="G39" t="s">
        <v>74</v>
      </c>
      <c r="H39">
        <v>215</v>
      </c>
      <c r="I39" s="7">
        <f>IF(H39=0, 0, E39/H39)</f>
        <v>83.158139534883716</v>
      </c>
      <c r="J39" t="s">
        <v>21</v>
      </c>
      <c r="K39" t="s">
        <v>22</v>
      </c>
      <c r="L39">
        <v>1547877600</v>
      </c>
      <c r="M39" s="14">
        <f>(((L39/60)/60)/24)+DATE(1970,1,1)</f>
        <v>43484.25</v>
      </c>
      <c r="N39">
        <v>1548050400</v>
      </c>
      <c r="O39" s="14">
        <f>(((N39/60)/60)/24)+DATE(1970,1,1)</f>
        <v>43486.25</v>
      </c>
      <c r="P39" t="b">
        <v>0</v>
      </c>
      <c r="Q39" t="b">
        <v>0</v>
      </c>
      <c r="R39" t="s">
        <v>53</v>
      </c>
      <c r="S39" s="9" t="str">
        <f>LEFT(R39, FIND("/", R39) - 1)</f>
        <v>film &amp; video</v>
      </c>
      <c r="T39" s="9" t="str">
        <f>MID(R39, FIND("/", R39) + 1, LEN(R39))</f>
        <v>drama</v>
      </c>
    </row>
    <row r="40" spans="1:20" ht="34" x14ac:dyDescent="0.2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f>(E40/D40)*100</f>
        <v>37.091954022988503</v>
      </c>
      <c r="G40" t="s">
        <v>74</v>
      </c>
      <c r="H40">
        <v>38</v>
      </c>
      <c r="I40" s="7">
        <f>IF(H40=0, 0, E40/H40)</f>
        <v>84.921052631578945</v>
      </c>
      <c r="J40" t="s">
        <v>36</v>
      </c>
      <c r="K40" t="s">
        <v>37</v>
      </c>
      <c r="L40">
        <v>1519192800</v>
      </c>
      <c r="M40" s="14">
        <f>(((L40/60)/60)/24)+DATE(1970,1,1)</f>
        <v>43152.25</v>
      </c>
      <c r="N40">
        <v>1520402400</v>
      </c>
      <c r="O40" s="14">
        <f>(((N40/60)/60)/24)+DATE(1970,1,1)</f>
        <v>43166.25</v>
      </c>
      <c r="P40" t="b">
        <v>0</v>
      </c>
      <c r="Q40" t="b">
        <v>1</v>
      </c>
      <c r="R40" t="s">
        <v>33</v>
      </c>
      <c r="S40" s="9" t="str">
        <f>LEFT(R40, FIND("/", R40) - 1)</f>
        <v>theater</v>
      </c>
      <c r="T40" s="9" t="str">
        <f>MID(R40, FIND("/", R40) + 1, LEN(R40))</f>
        <v>plays</v>
      </c>
    </row>
    <row r="41" spans="1:20" ht="17" x14ac:dyDescent="0.2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f>(E41/D41)*100</f>
        <v>4.392394822006473</v>
      </c>
      <c r="G41" t="s">
        <v>74</v>
      </c>
      <c r="H41">
        <v>60</v>
      </c>
      <c r="I41" s="7">
        <f>IF(H41=0, 0, E41/H41)</f>
        <v>90.483333333333334</v>
      </c>
      <c r="J41" t="s">
        <v>21</v>
      </c>
      <c r="K41" t="s">
        <v>22</v>
      </c>
      <c r="L41">
        <v>1522818000</v>
      </c>
      <c r="M41" s="14">
        <f>(((L41/60)/60)/24)+DATE(1970,1,1)</f>
        <v>43194.208333333328</v>
      </c>
      <c r="N41">
        <v>1523336400</v>
      </c>
      <c r="O41" s="14">
        <f>(((N41/60)/60)/24)+DATE(1970,1,1)</f>
        <v>43200.208333333328</v>
      </c>
      <c r="P41" t="b">
        <v>0</v>
      </c>
      <c r="Q41" t="b">
        <v>0</v>
      </c>
      <c r="R41" t="s">
        <v>23</v>
      </c>
      <c r="S41" s="9" t="str">
        <f>LEFT(R41, FIND("/", R41) - 1)</f>
        <v>music</v>
      </c>
      <c r="T41" s="9" t="str">
        <f>MID(R41, FIND("/", R41) + 1, LEN(R41))</f>
        <v>rock</v>
      </c>
    </row>
    <row r="42" spans="1:20" ht="17" x14ac:dyDescent="0.2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f>(E42/D42)*100</f>
        <v>88.815837937384899</v>
      </c>
      <c r="G42" t="s">
        <v>74</v>
      </c>
      <c r="H42">
        <v>524</v>
      </c>
      <c r="I42" s="7">
        <f>IF(H42=0, 0, E42/H42)</f>
        <v>92.036259541984734</v>
      </c>
      <c r="J42" t="s">
        <v>21</v>
      </c>
      <c r="K42" t="s">
        <v>22</v>
      </c>
      <c r="L42">
        <v>1287982800</v>
      </c>
      <c r="M42" s="14">
        <f>(((L42/60)/60)/24)+DATE(1970,1,1)</f>
        <v>40476.208333333336</v>
      </c>
      <c r="N42">
        <v>1288501200</v>
      </c>
      <c r="O42" s="14">
        <f>(((N42/60)/60)/24)+DATE(1970,1,1)</f>
        <v>40482.208333333336</v>
      </c>
      <c r="P42" t="b">
        <v>0</v>
      </c>
      <c r="Q42" t="b">
        <v>1</v>
      </c>
      <c r="R42" t="s">
        <v>33</v>
      </c>
      <c r="S42" s="9" t="str">
        <f>LEFT(R42, FIND("/", R42) - 1)</f>
        <v>theater</v>
      </c>
      <c r="T42" s="9" t="str">
        <f>MID(R42, FIND("/", R42) + 1, LEN(R42))</f>
        <v>plays</v>
      </c>
    </row>
    <row r="43" spans="1:20" ht="17" x14ac:dyDescent="0.2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f>(E43/D43)*100</f>
        <v>90.25</v>
      </c>
      <c r="G43" t="s">
        <v>74</v>
      </c>
      <c r="H43">
        <v>219</v>
      </c>
      <c r="I43" s="7">
        <f>IF(H43=0, 0, E43/H43)</f>
        <v>32.968036529680369</v>
      </c>
      <c r="J43" t="s">
        <v>21</v>
      </c>
      <c r="K43" t="s">
        <v>22</v>
      </c>
      <c r="L43">
        <v>1500786000</v>
      </c>
      <c r="M43" s="14">
        <f>(((L43/60)/60)/24)+DATE(1970,1,1)</f>
        <v>42939.208333333328</v>
      </c>
      <c r="N43">
        <v>1500872400</v>
      </c>
      <c r="O43" s="14">
        <f>(((N43/60)/60)/24)+DATE(1970,1,1)</f>
        <v>42940.208333333328</v>
      </c>
      <c r="P43" t="b">
        <v>0</v>
      </c>
      <c r="Q43" t="b">
        <v>0</v>
      </c>
      <c r="R43" t="s">
        <v>28</v>
      </c>
      <c r="S43" s="9" t="str">
        <f>LEFT(R43, FIND("/", R43) - 1)</f>
        <v>technology</v>
      </c>
      <c r="T43" s="9" t="str">
        <f>MID(R43, FIND("/", R43) + 1, LEN(R43))</f>
        <v>web</v>
      </c>
    </row>
    <row r="44" spans="1:20" ht="17" x14ac:dyDescent="0.2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f>(E44/D44)*100</f>
        <v>32.896103896103895</v>
      </c>
      <c r="G44" t="s">
        <v>74</v>
      </c>
      <c r="H44">
        <v>29</v>
      </c>
      <c r="I44" s="7">
        <f>IF(H44=0, 0, E44/H44)</f>
        <v>87.34482758620689</v>
      </c>
      <c r="J44" t="s">
        <v>21</v>
      </c>
      <c r="K44" t="s">
        <v>22</v>
      </c>
      <c r="L44">
        <v>1424412000</v>
      </c>
      <c r="M44" s="14">
        <f>(((L44/60)/60)/24)+DATE(1970,1,1)</f>
        <v>42055.25</v>
      </c>
      <c r="N44">
        <v>1424757600</v>
      </c>
      <c r="O44" s="14">
        <f>(((N44/60)/60)/24)+DATE(1970,1,1)</f>
        <v>42059.25</v>
      </c>
      <c r="P44" t="b">
        <v>0</v>
      </c>
      <c r="Q44" t="b">
        <v>0</v>
      </c>
      <c r="R44" t="s">
        <v>68</v>
      </c>
      <c r="S44" s="9" t="str">
        <f>LEFT(R44, FIND("/", R44) - 1)</f>
        <v>publishing</v>
      </c>
      <c r="T44" s="9" t="str">
        <f>MID(R44, FIND("/", R44) + 1, LEN(R44))</f>
        <v>nonfiction</v>
      </c>
    </row>
    <row r="45" spans="1:20" ht="17" x14ac:dyDescent="0.2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f>(E45/D45)*100</f>
        <v>34.959979476654695</v>
      </c>
      <c r="G45" t="s">
        <v>74</v>
      </c>
      <c r="H45">
        <v>614</v>
      </c>
      <c r="I45" s="7">
        <f>IF(H45=0, 0, E45/H45)</f>
        <v>110.97231270358306</v>
      </c>
      <c r="J45" t="s">
        <v>21</v>
      </c>
      <c r="K45" t="s">
        <v>22</v>
      </c>
      <c r="L45">
        <v>1267423200</v>
      </c>
      <c r="M45" s="14">
        <f>(((L45/60)/60)/24)+DATE(1970,1,1)</f>
        <v>40238.25</v>
      </c>
      <c r="N45">
        <v>1269579600</v>
      </c>
      <c r="O45" s="14">
        <f>(((N45/60)/60)/24)+DATE(1970,1,1)</f>
        <v>40263.208333333336</v>
      </c>
      <c r="P45" t="b">
        <v>0</v>
      </c>
      <c r="Q45" t="b">
        <v>1</v>
      </c>
      <c r="R45" t="s">
        <v>71</v>
      </c>
      <c r="S45" s="9" t="str">
        <f>LEFT(R45, FIND("/", R45) - 1)</f>
        <v>film &amp; video</v>
      </c>
      <c r="T45" s="9" t="str">
        <f>MID(R45, FIND("/", R45) + 1, LEN(R45))</f>
        <v>animation</v>
      </c>
    </row>
    <row r="46" spans="1:20" ht="17" x14ac:dyDescent="0.2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f>(E46/D46)*100</f>
        <v>92.448275862068968</v>
      </c>
      <c r="G46" t="s">
        <v>74</v>
      </c>
      <c r="H46">
        <v>114</v>
      </c>
      <c r="I46" s="7">
        <f>IF(H46=0, 0, E46/H46)</f>
        <v>47.035087719298247</v>
      </c>
      <c r="J46" t="s">
        <v>21</v>
      </c>
      <c r="K46" t="s">
        <v>22</v>
      </c>
      <c r="L46">
        <v>1280984400</v>
      </c>
      <c r="M46" s="14">
        <f>(((L46/60)/60)/24)+DATE(1970,1,1)</f>
        <v>40395.208333333336</v>
      </c>
      <c r="N46">
        <v>1282539600</v>
      </c>
      <c r="O46" s="14">
        <f>(((N46/60)/60)/24)+DATE(1970,1,1)</f>
        <v>40413.208333333336</v>
      </c>
      <c r="P46" t="b">
        <v>0</v>
      </c>
      <c r="Q46" t="b">
        <v>1</v>
      </c>
      <c r="R46" t="s">
        <v>33</v>
      </c>
      <c r="S46" s="9" t="str">
        <f>LEFT(R46, FIND("/", R46) - 1)</f>
        <v>theater</v>
      </c>
      <c r="T46" s="9" t="str">
        <f>MID(R46, FIND("/", R46) + 1, LEN(R46))</f>
        <v>plays</v>
      </c>
    </row>
    <row r="47" spans="1:20" ht="17" x14ac:dyDescent="0.2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f>(E47/D47)*100</f>
        <v>49.446428571428569</v>
      </c>
      <c r="G47" t="s">
        <v>74</v>
      </c>
      <c r="H47">
        <v>26</v>
      </c>
      <c r="I47" s="7">
        <f>IF(H47=0, 0, E47/H47)</f>
        <v>106.5</v>
      </c>
      <c r="J47" t="s">
        <v>21</v>
      </c>
      <c r="K47" t="s">
        <v>22</v>
      </c>
      <c r="L47">
        <v>1548482400</v>
      </c>
      <c r="M47" s="14">
        <f>(((L47/60)/60)/24)+DATE(1970,1,1)</f>
        <v>43491.25</v>
      </c>
      <c r="N47">
        <v>1550815200</v>
      </c>
      <c r="O47" s="14">
        <f>(((N47/60)/60)/24)+DATE(1970,1,1)</f>
        <v>43518.25</v>
      </c>
      <c r="P47" t="b">
        <v>0</v>
      </c>
      <c r="Q47" t="b">
        <v>0</v>
      </c>
      <c r="R47" t="s">
        <v>33</v>
      </c>
      <c r="S47" s="9" t="str">
        <f>LEFT(R47, FIND("/", R47) - 1)</f>
        <v>theater</v>
      </c>
      <c r="T47" s="9" t="str">
        <f>MID(R47, FIND("/", R47) + 1, LEN(R47))</f>
        <v>plays</v>
      </c>
    </row>
    <row r="48" spans="1:20" ht="17" x14ac:dyDescent="0.2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f>(E48/D48)*100</f>
        <v>50.735632183908038</v>
      </c>
      <c r="G48" t="s">
        <v>74</v>
      </c>
      <c r="H48">
        <v>56</v>
      </c>
      <c r="I48" s="7">
        <f>IF(H48=0, 0, E48/H48)</f>
        <v>78.821428571428569</v>
      </c>
      <c r="J48" t="s">
        <v>98</v>
      </c>
      <c r="K48" t="s">
        <v>99</v>
      </c>
      <c r="L48">
        <v>1288501200</v>
      </c>
      <c r="M48" s="14">
        <f>(((L48/60)/60)/24)+DATE(1970,1,1)</f>
        <v>40482.208333333336</v>
      </c>
      <c r="N48">
        <v>1292911200</v>
      </c>
      <c r="O48" s="14">
        <f>(((N48/60)/60)/24)+DATE(1970,1,1)</f>
        <v>40533.25</v>
      </c>
      <c r="P48" t="b">
        <v>0</v>
      </c>
      <c r="Q48" t="b">
        <v>0</v>
      </c>
      <c r="R48" t="s">
        <v>33</v>
      </c>
      <c r="S48" s="9" t="str">
        <f>LEFT(R48, FIND("/", R48) - 1)</f>
        <v>theater</v>
      </c>
      <c r="T48" s="9" t="str">
        <f>MID(R48, FIND("/", R48) + 1, LEN(R48))</f>
        <v>plays</v>
      </c>
    </row>
    <row r="49" spans="1:20" ht="17" x14ac:dyDescent="0.2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f>(E49/D49)*100</f>
        <v>30.540075309306079</v>
      </c>
      <c r="G49" t="s">
        <v>74</v>
      </c>
      <c r="H49">
        <v>1113</v>
      </c>
      <c r="I49" s="7">
        <f>IF(H49=0, 0, E49/H49)</f>
        <v>51.009883198562441</v>
      </c>
      <c r="J49" t="s">
        <v>21</v>
      </c>
      <c r="K49" t="s">
        <v>22</v>
      </c>
      <c r="L49">
        <v>1266127200</v>
      </c>
      <c r="M49" s="14">
        <f>(((L49/60)/60)/24)+DATE(1970,1,1)</f>
        <v>40223.25</v>
      </c>
      <c r="N49">
        <v>1266645600</v>
      </c>
      <c r="O49" s="14">
        <f>(((N49/60)/60)/24)+DATE(1970,1,1)</f>
        <v>40229.25</v>
      </c>
      <c r="P49" t="b">
        <v>0</v>
      </c>
      <c r="Q49" t="b">
        <v>0</v>
      </c>
      <c r="R49" t="s">
        <v>33</v>
      </c>
      <c r="S49" s="9" t="str">
        <f>LEFT(R49, FIND("/", R49) - 1)</f>
        <v>theater</v>
      </c>
      <c r="T49" s="9" t="str">
        <f>MID(R49, FIND("/", R49) + 1, LEN(R49))</f>
        <v>plays</v>
      </c>
    </row>
    <row r="50" spans="1:20" ht="17" x14ac:dyDescent="0.2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f>(E50/D50)*100</f>
        <v>99.39772727272728</v>
      </c>
      <c r="G50" t="s">
        <v>74</v>
      </c>
      <c r="H50">
        <v>94</v>
      </c>
      <c r="I50" s="7">
        <f>IF(H50=0, 0, E50/H50)</f>
        <v>93.053191489361708</v>
      </c>
      <c r="J50" t="s">
        <v>21</v>
      </c>
      <c r="K50" t="s">
        <v>22</v>
      </c>
      <c r="L50">
        <v>1327212000</v>
      </c>
      <c r="M50" s="14">
        <f>(((L50/60)/60)/24)+DATE(1970,1,1)</f>
        <v>40930.25</v>
      </c>
      <c r="N50">
        <v>1327471200</v>
      </c>
      <c r="O50" s="14">
        <f>(((N50/60)/60)/24)+DATE(1970,1,1)</f>
        <v>40933.25</v>
      </c>
      <c r="P50" t="b">
        <v>0</v>
      </c>
      <c r="Q50" t="b">
        <v>0</v>
      </c>
      <c r="R50" t="s">
        <v>42</v>
      </c>
      <c r="S50" s="9" t="str">
        <f>LEFT(R50, FIND("/", R50) - 1)</f>
        <v>film &amp; video</v>
      </c>
      <c r="T50" s="9" t="str">
        <f>MID(R50, FIND("/", R50) + 1, LEN(R50))</f>
        <v>documentary</v>
      </c>
    </row>
    <row r="51" spans="1:20" ht="17" x14ac:dyDescent="0.2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f>(E51/D51)*100</f>
        <v>43.241247264770237</v>
      </c>
      <c r="G51" t="s">
        <v>74</v>
      </c>
      <c r="H51">
        <v>898</v>
      </c>
      <c r="I51" s="7">
        <f>IF(H51=0, 0, E51/H51)</f>
        <v>88.023385300668153</v>
      </c>
      <c r="J51" t="s">
        <v>21</v>
      </c>
      <c r="K51" t="s">
        <v>22</v>
      </c>
      <c r="L51">
        <v>1304830800</v>
      </c>
      <c r="M51" s="14">
        <f>(((L51/60)/60)/24)+DATE(1970,1,1)</f>
        <v>40671.208333333336</v>
      </c>
      <c r="N51">
        <v>1304917200</v>
      </c>
      <c r="O51" s="14">
        <f>(((N51/60)/60)/24)+DATE(1970,1,1)</f>
        <v>40672.208333333336</v>
      </c>
      <c r="P51" t="b">
        <v>0</v>
      </c>
      <c r="Q51" t="b">
        <v>0</v>
      </c>
      <c r="R51" t="s">
        <v>122</v>
      </c>
      <c r="S51" s="9" t="str">
        <f>LEFT(R51, FIND("/", R51) - 1)</f>
        <v>photography</v>
      </c>
      <c r="T51" s="9" t="str">
        <f>MID(R51, FIND("/", R51) + 1, LEN(R51))</f>
        <v>photography books</v>
      </c>
    </row>
    <row r="52" spans="1:20" ht="17" x14ac:dyDescent="0.2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f>(E52/D52)*100</f>
        <v>19.556634304207122</v>
      </c>
      <c r="G52" t="s">
        <v>74</v>
      </c>
      <c r="H52">
        <v>296</v>
      </c>
      <c r="I52" s="7">
        <f>IF(H52=0, 0, E52/H52)</f>
        <v>102.07770270270271</v>
      </c>
      <c r="J52" t="s">
        <v>21</v>
      </c>
      <c r="K52" t="s">
        <v>22</v>
      </c>
      <c r="L52">
        <v>1421906400</v>
      </c>
      <c r="M52" s="14">
        <f>(((L52/60)/60)/24)+DATE(1970,1,1)</f>
        <v>42026.25</v>
      </c>
      <c r="N52">
        <v>1421992800</v>
      </c>
      <c r="O52" s="14">
        <f>(((N52/60)/60)/24)+DATE(1970,1,1)</f>
        <v>42027.25</v>
      </c>
      <c r="P52" t="b">
        <v>0</v>
      </c>
      <c r="Q52" t="b">
        <v>0</v>
      </c>
      <c r="R52" t="s">
        <v>33</v>
      </c>
      <c r="S52" s="9" t="str">
        <f>LEFT(R52, FIND("/", R52) - 1)</f>
        <v>theater</v>
      </c>
      <c r="T52" s="9" t="str">
        <f>MID(R52, FIND("/", R52) + 1, LEN(R52))</f>
        <v>plays</v>
      </c>
    </row>
    <row r="53" spans="1:20" ht="17" x14ac:dyDescent="0.2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f>(E53/D53)*100</f>
        <v>49.64385964912281</v>
      </c>
      <c r="G53" t="s">
        <v>74</v>
      </c>
      <c r="H53">
        <v>976</v>
      </c>
      <c r="I53" s="7">
        <f>IF(H53=0, 0, E53/H53)</f>
        <v>86.978483606557376</v>
      </c>
      <c r="J53" t="s">
        <v>21</v>
      </c>
      <c r="K53" t="s">
        <v>22</v>
      </c>
      <c r="L53">
        <v>1448517600</v>
      </c>
      <c r="M53" s="14">
        <f>(((L53/60)/60)/24)+DATE(1970,1,1)</f>
        <v>42334.25</v>
      </c>
      <c r="N53">
        <v>1449295200</v>
      </c>
      <c r="O53" s="14">
        <f>(((N53/60)/60)/24)+DATE(1970,1,1)</f>
        <v>42343.25</v>
      </c>
      <c r="P53" t="b">
        <v>0</v>
      </c>
      <c r="Q53" t="b">
        <v>0</v>
      </c>
      <c r="R53" t="s">
        <v>42</v>
      </c>
      <c r="S53" s="9" t="str">
        <f>LEFT(R53, FIND("/", R53) - 1)</f>
        <v>film &amp; video</v>
      </c>
      <c r="T53" s="9" t="str">
        <f>MID(R53, FIND("/", R53) + 1, LEN(R53))</f>
        <v>documentary</v>
      </c>
    </row>
    <row r="54" spans="1:20" ht="17" x14ac:dyDescent="0.2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f>(E54/D54)*100</f>
        <v>62.957446808510639</v>
      </c>
      <c r="G54" t="s">
        <v>74</v>
      </c>
      <c r="H54">
        <v>160</v>
      </c>
      <c r="I54" s="7">
        <f>IF(H54=0, 0, E54/H54)</f>
        <v>36.987499999999997</v>
      </c>
      <c r="J54" t="s">
        <v>21</v>
      </c>
      <c r="K54" t="s">
        <v>22</v>
      </c>
      <c r="L54">
        <v>1418364000</v>
      </c>
      <c r="M54" s="14">
        <f>(((L54/60)/60)/24)+DATE(1970,1,1)</f>
        <v>41985.25</v>
      </c>
      <c r="N54">
        <v>1419228000</v>
      </c>
      <c r="O54" s="14">
        <f>(((N54/60)/60)/24)+DATE(1970,1,1)</f>
        <v>41995.25</v>
      </c>
      <c r="P54" t="b">
        <v>1</v>
      </c>
      <c r="Q54" t="b">
        <v>1</v>
      </c>
      <c r="R54" t="s">
        <v>42</v>
      </c>
      <c r="S54" s="9" t="str">
        <f>LEFT(R54, FIND("/", R54) - 1)</f>
        <v>film &amp; video</v>
      </c>
      <c r="T54" s="9" t="str">
        <f>MID(R54, FIND("/", R54) + 1, LEN(R54))</f>
        <v>documentary</v>
      </c>
    </row>
    <row r="55" spans="1:20" ht="17" x14ac:dyDescent="0.2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f>(E55/D55)*100</f>
        <v>70.094158075601371</v>
      </c>
      <c r="G55" t="s">
        <v>74</v>
      </c>
      <c r="H55">
        <v>2266</v>
      </c>
      <c r="I55" s="7">
        <f>IF(H55=0, 0, E55/H55)</f>
        <v>45.007502206531335</v>
      </c>
      <c r="J55" t="s">
        <v>21</v>
      </c>
      <c r="K55" t="s">
        <v>22</v>
      </c>
      <c r="L55">
        <v>1470718800</v>
      </c>
      <c r="M55" s="14">
        <f>(((L55/60)/60)/24)+DATE(1970,1,1)</f>
        <v>42591.208333333328</v>
      </c>
      <c r="N55">
        <v>1471928400</v>
      </c>
      <c r="O55" s="14">
        <f>(((N55/60)/60)/24)+DATE(1970,1,1)</f>
        <v>42605.208333333328</v>
      </c>
      <c r="P55" t="b">
        <v>0</v>
      </c>
      <c r="Q55" t="b">
        <v>0</v>
      </c>
      <c r="R55" t="s">
        <v>42</v>
      </c>
      <c r="S55" s="9" t="str">
        <f>LEFT(R55, FIND("/", R55) - 1)</f>
        <v>film &amp; video</v>
      </c>
      <c r="T55" s="9" t="str">
        <f>MID(R55, FIND("/", R55) + 1, LEN(R55))</f>
        <v>documentary</v>
      </c>
    </row>
    <row r="56" spans="1:20" ht="17" x14ac:dyDescent="0.2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f>(E56/D56)*100</f>
        <v>77.632653061224488</v>
      </c>
      <c r="G56" t="s">
        <v>74</v>
      </c>
      <c r="H56">
        <v>75</v>
      </c>
      <c r="I56" s="7">
        <f>IF(H56=0, 0, E56/H56)</f>
        <v>101.44</v>
      </c>
      <c r="J56" t="s">
        <v>107</v>
      </c>
      <c r="K56" t="s">
        <v>108</v>
      </c>
      <c r="L56">
        <v>1450936800</v>
      </c>
      <c r="M56" s="14">
        <f>(((L56/60)/60)/24)+DATE(1970,1,1)</f>
        <v>42362.25</v>
      </c>
      <c r="N56">
        <v>1452405600</v>
      </c>
      <c r="O56" s="14">
        <f>(((N56/60)/60)/24)+DATE(1970,1,1)</f>
        <v>42379.25</v>
      </c>
      <c r="P56" t="b">
        <v>0</v>
      </c>
      <c r="Q56" t="b">
        <v>1</v>
      </c>
      <c r="R56" t="s">
        <v>122</v>
      </c>
      <c r="S56" s="9" t="str">
        <f>LEFT(R56, FIND("/", R56) - 1)</f>
        <v>photography</v>
      </c>
      <c r="T56" s="9" t="str">
        <f>MID(R56, FIND("/", R56) + 1, LEN(R56))</f>
        <v>photography books</v>
      </c>
    </row>
    <row r="57" spans="1:20" ht="17" x14ac:dyDescent="0.2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f>(E57/D57)*100</f>
        <v>60.565789473684205</v>
      </c>
      <c r="G57" t="s">
        <v>74</v>
      </c>
      <c r="H57">
        <v>139</v>
      </c>
      <c r="I57" s="7">
        <f>IF(H57=0, 0, E57/H57)</f>
        <v>33.115107913669064</v>
      </c>
      <c r="J57" t="s">
        <v>107</v>
      </c>
      <c r="K57" t="s">
        <v>108</v>
      </c>
      <c r="L57">
        <v>1390197600</v>
      </c>
      <c r="M57" s="14">
        <f>(((L57/60)/60)/24)+DATE(1970,1,1)</f>
        <v>41659.25</v>
      </c>
      <c r="N57">
        <v>1390629600</v>
      </c>
      <c r="O57" s="14">
        <f>(((N57/60)/60)/24)+DATE(1970,1,1)</f>
        <v>41664.25</v>
      </c>
      <c r="P57" t="b">
        <v>0</v>
      </c>
      <c r="Q57" t="b">
        <v>0</v>
      </c>
      <c r="R57" t="s">
        <v>33</v>
      </c>
      <c r="S57" s="9" t="str">
        <f>LEFT(R57, FIND("/", R57) - 1)</f>
        <v>theater</v>
      </c>
      <c r="T57" s="9" t="str">
        <f>MID(R57, FIND("/", R57) + 1, LEN(R57))</f>
        <v>plays</v>
      </c>
    </row>
    <row r="58" spans="1:20" ht="17" x14ac:dyDescent="0.2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f>(E58/D58)*100</f>
        <v>56.542754275427541</v>
      </c>
      <c r="G58" t="s">
        <v>74</v>
      </c>
      <c r="H58">
        <v>1122</v>
      </c>
      <c r="I58" s="7">
        <f>IF(H58=0, 0, E58/H58)</f>
        <v>55.98841354723708</v>
      </c>
      <c r="J58" t="s">
        <v>21</v>
      </c>
      <c r="K58" t="s">
        <v>22</v>
      </c>
      <c r="L58">
        <v>1467176400</v>
      </c>
      <c r="M58" s="14">
        <f>(((L58/60)/60)/24)+DATE(1970,1,1)</f>
        <v>42550.208333333328</v>
      </c>
      <c r="N58">
        <v>1467781200</v>
      </c>
      <c r="O58" s="14">
        <f>(((N58/60)/60)/24)+DATE(1970,1,1)</f>
        <v>42557.208333333328</v>
      </c>
      <c r="P58" t="b">
        <v>0</v>
      </c>
      <c r="Q58" t="b">
        <v>0</v>
      </c>
      <c r="R58" t="s">
        <v>17</v>
      </c>
      <c r="S58" s="9" t="str">
        <f>LEFT(R58, FIND("/", R58) - 1)</f>
        <v>food</v>
      </c>
      <c r="T58" s="9" t="str">
        <f>MID(R58, FIND("/", R58) + 1, LEN(R58))</f>
        <v>food trucks</v>
      </c>
    </row>
    <row r="59" spans="1:20" ht="17" x14ac:dyDescent="0.2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>(E59/D59)*100</f>
        <v>0</v>
      </c>
      <c r="G59" t="s">
        <v>14</v>
      </c>
      <c r="H59">
        <v>0</v>
      </c>
      <c r="I59" s="7">
        <f>IF(H59=0, 0, E59/H59)</f>
        <v>0</v>
      </c>
      <c r="J59" t="s">
        <v>15</v>
      </c>
      <c r="K59" t="s">
        <v>16</v>
      </c>
      <c r="L59">
        <v>1448690400</v>
      </c>
      <c r="M59" s="14">
        <f>(((L59/60)/60)/24)+DATE(1970,1,1)</f>
        <v>42336.25</v>
      </c>
      <c r="N59">
        <v>1450159200</v>
      </c>
      <c r="O59" s="14">
        <f>(((N59/60)/60)/24)+DATE(1970,1,1)</f>
        <v>42353.25</v>
      </c>
      <c r="P59" t="b">
        <v>0</v>
      </c>
      <c r="Q59" t="b">
        <v>0</v>
      </c>
      <c r="R59" t="s">
        <v>17</v>
      </c>
      <c r="S59" s="9" t="str">
        <f>LEFT(R59, FIND("/", R59) - 1)</f>
        <v>food</v>
      </c>
      <c r="T59" s="9" t="str">
        <f>MID(R59, FIND("/", R59) + 1, LEN(R59))</f>
        <v>food trucks</v>
      </c>
    </row>
    <row r="60" spans="1:20" ht="34" x14ac:dyDescent="0.2">
      <c r="A60">
        <v>3</v>
      </c>
      <c r="B60" t="s">
        <v>29</v>
      </c>
      <c r="C60" s="3" t="s">
        <v>30</v>
      </c>
      <c r="D60">
        <v>4200</v>
      </c>
      <c r="E60">
        <v>2477</v>
      </c>
      <c r="F60" s="5">
        <f>(E60/D60)*100</f>
        <v>58.976190476190467</v>
      </c>
      <c r="G60" t="s">
        <v>14</v>
      </c>
      <c r="H60">
        <v>24</v>
      </c>
      <c r="I60" s="7">
        <f>IF(H60=0, 0, E60/H60)</f>
        <v>103.20833333333333</v>
      </c>
      <c r="J60" t="s">
        <v>21</v>
      </c>
      <c r="K60" t="s">
        <v>22</v>
      </c>
      <c r="L60">
        <v>1565499600</v>
      </c>
      <c r="M60" s="14">
        <f>(((L60/60)/60)/24)+DATE(1970,1,1)</f>
        <v>43688.208333333328</v>
      </c>
      <c r="N60">
        <v>1568955600</v>
      </c>
      <c r="O60" s="14">
        <f>(((N60/60)/60)/24)+DATE(1970,1,1)</f>
        <v>43728.208333333328</v>
      </c>
      <c r="P60" t="b">
        <v>0</v>
      </c>
      <c r="Q60" t="b">
        <v>0</v>
      </c>
      <c r="R60" t="s">
        <v>23</v>
      </c>
      <c r="S60" s="9" t="str">
        <f>LEFT(R60, FIND("/", R60) - 1)</f>
        <v>music</v>
      </c>
      <c r="T60" s="9" t="str">
        <f>MID(R60, FIND("/", R60) + 1, LEN(R60))</f>
        <v>rock</v>
      </c>
    </row>
    <row r="61" spans="1:20" ht="17" x14ac:dyDescent="0.2">
      <c r="A61">
        <v>4</v>
      </c>
      <c r="B61" t="s">
        <v>31</v>
      </c>
      <c r="C61" s="3" t="s">
        <v>32</v>
      </c>
      <c r="D61">
        <v>7600</v>
      </c>
      <c r="E61">
        <v>5265</v>
      </c>
      <c r="F61" s="5">
        <f>(E61/D61)*100</f>
        <v>69.276315789473685</v>
      </c>
      <c r="G61" t="s">
        <v>14</v>
      </c>
      <c r="H61">
        <v>53</v>
      </c>
      <c r="I61" s="7">
        <f>IF(H61=0, 0, E61/H61)</f>
        <v>99.339622641509436</v>
      </c>
      <c r="J61" t="s">
        <v>21</v>
      </c>
      <c r="K61" t="s">
        <v>22</v>
      </c>
      <c r="L61">
        <v>1547964000</v>
      </c>
      <c r="M61" s="14">
        <f>(((L61/60)/60)/24)+DATE(1970,1,1)</f>
        <v>43485.25</v>
      </c>
      <c r="N61">
        <v>1548309600</v>
      </c>
      <c r="O61" s="14">
        <f>(((N61/60)/60)/24)+DATE(1970,1,1)</f>
        <v>43489.25</v>
      </c>
      <c r="P61" t="b">
        <v>0</v>
      </c>
      <c r="Q61" t="b">
        <v>0</v>
      </c>
      <c r="R61" t="s">
        <v>33</v>
      </c>
      <c r="S61" s="9" t="str">
        <f>LEFT(R61, FIND("/", R61) - 1)</f>
        <v>theater</v>
      </c>
      <c r="T61" s="9" t="str">
        <f>MID(R61, FIND("/", R61) + 1, LEN(R61))</f>
        <v>plays</v>
      </c>
    </row>
    <row r="62" spans="1:20" ht="17" x14ac:dyDescent="0.2">
      <c r="A62">
        <v>6</v>
      </c>
      <c r="B62" t="s">
        <v>38</v>
      </c>
      <c r="C62" s="3" t="s">
        <v>39</v>
      </c>
      <c r="D62">
        <v>5200</v>
      </c>
      <c r="E62">
        <v>1090</v>
      </c>
      <c r="F62" s="5">
        <f>(E62/D62)*100</f>
        <v>20.961538461538463</v>
      </c>
      <c r="G62" t="s">
        <v>14</v>
      </c>
      <c r="H62">
        <v>18</v>
      </c>
      <c r="I62" s="7">
        <f>IF(H62=0, 0, E62/H62)</f>
        <v>60.555555555555557</v>
      </c>
      <c r="J62" t="s">
        <v>40</v>
      </c>
      <c r="K62" t="s">
        <v>41</v>
      </c>
      <c r="L62">
        <v>1505278800</v>
      </c>
      <c r="M62" s="14">
        <f>(((L62/60)/60)/24)+DATE(1970,1,1)</f>
        <v>42991.208333333328</v>
      </c>
      <c r="N62">
        <v>1505365200</v>
      </c>
      <c r="O62" s="14">
        <f>(((N62/60)/60)/24)+DATE(1970,1,1)</f>
        <v>42992.208333333328</v>
      </c>
      <c r="P62" t="b">
        <v>0</v>
      </c>
      <c r="Q62" t="b">
        <v>0</v>
      </c>
      <c r="R62" t="s">
        <v>42</v>
      </c>
      <c r="S62" s="9" t="str">
        <f>LEFT(R62, FIND("/", R62) - 1)</f>
        <v>film &amp; video</v>
      </c>
      <c r="T62" s="9" t="str">
        <f>MID(R62, FIND("/", R62) + 1, LEN(R62))</f>
        <v>documentary</v>
      </c>
    </row>
    <row r="63" spans="1:20" ht="17" x14ac:dyDescent="0.2">
      <c r="A63">
        <v>9</v>
      </c>
      <c r="B63" t="s">
        <v>48</v>
      </c>
      <c r="C63" s="3" t="s">
        <v>49</v>
      </c>
      <c r="D63">
        <v>6200</v>
      </c>
      <c r="E63">
        <v>3208</v>
      </c>
      <c r="F63" s="5">
        <f>(E63/D63)*100</f>
        <v>51.741935483870968</v>
      </c>
      <c r="G63" t="s">
        <v>14</v>
      </c>
      <c r="H63">
        <v>44</v>
      </c>
      <c r="I63" s="7">
        <f>IF(H63=0, 0, E63/H63)</f>
        <v>72.909090909090907</v>
      </c>
      <c r="J63" t="s">
        <v>21</v>
      </c>
      <c r="K63" t="s">
        <v>22</v>
      </c>
      <c r="L63">
        <v>1379566800</v>
      </c>
      <c r="M63" s="14">
        <f>(((L63/60)/60)/24)+DATE(1970,1,1)</f>
        <v>41536.208333333336</v>
      </c>
      <c r="N63">
        <v>1383804000</v>
      </c>
      <c r="O63" s="14">
        <f>(((N63/60)/60)/24)+DATE(1970,1,1)</f>
        <v>41585.25</v>
      </c>
      <c r="P63" t="b">
        <v>0</v>
      </c>
      <c r="Q63" t="b">
        <v>0</v>
      </c>
      <c r="R63" t="s">
        <v>50</v>
      </c>
      <c r="S63" s="9" t="str">
        <f>LEFT(R63, FIND("/", R63) - 1)</f>
        <v>music</v>
      </c>
      <c r="T63" s="9" t="str">
        <f>MID(R63, FIND("/", R63) + 1, LEN(R63))</f>
        <v>electric music</v>
      </c>
    </row>
    <row r="64" spans="1:20" ht="34" x14ac:dyDescent="0.2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5">
        <f>(E64/D64)*100</f>
        <v>48.095238095238095</v>
      </c>
      <c r="G64" t="s">
        <v>14</v>
      </c>
      <c r="H64">
        <v>27</v>
      </c>
      <c r="I64" s="7">
        <f>IF(H64=0, 0, E64/H64)</f>
        <v>112.22222222222223</v>
      </c>
      <c r="J64" t="s">
        <v>21</v>
      </c>
      <c r="K64" t="s">
        <v>22</v>
      </c>
      <c r="L64">
        <v>1285045200</v>
      </c>
      <c r="M64" s="14">
        <f>(((L64/60)/60)/24)+DATE(1970,1,1)</f>
        <v>40442.208333333336</v>
      </c>
      <c r="N64">
        <v>1285563600</v>
      </c>
      <c r="O64" s="14">
        <f>(((N64/60)/60)/24)+DATE(1970,1,1)</f>
        <v>40448.208333333336</v>
      </c>
      <c r="P64" t="b">
        <v>0</v>
      </c>
      <c r="Q64" t="b">
        <v>1</v>
      </c>
      <c r="R64" t="s">
        <v>33</v>
      </c>
      <c r="S64" s="9" t="str">
        <f>LEFT(R64, FIND("/", R64) - 1)</f>
        <v>theater</v>
      </c>
      <c r="T64" s="9" t="str">
        <f>MID(R64, FIND("/", R64) + 1, LEN(R64))</f>
        <v>plays</v>
      </c>
    </row>
    <row r="65" spans="1:20" ht="17" x14ac:dyDescent="0.2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5">
        <f>(E65/D65)*100</f>
        <v>89.349206349206341</v>
      </c>
      <c r="G65" t="s">
        <v>14</v>
      </c>
      <c r="H65">
        <v>55</v>
      </c>
      <c r="I65" s="7">
        <f>IF(H65=0, 0, E65/H65)</f>
        <v>102.34545454545454</v>
      </c>
      <c r="J65" t="s">
        <v>21</v>
      </c>
      <c r="K65" t="s">
        <v>22</v>
      </c>
      <c r="L65">
        <v>1571720400</v>
      </c>
      <c r="M65" s="14">
        <f>(((L65/60)/60)/24)+DATE(1970,1,1)</f>
        <v>43760.208333333328</v>
      </c>
      <c r="N65">
        <v>1572411600</v>
      </c>
      <c r="O65" s="14">
        <f>(((N65/60)/60)/24)+DATE(1970,1,1)</f>
        <v>43768.208333333328</v>
      </c>
      <c r="P65" t="b">
        <v>0</v>
      </c>
      <c r="Q65" t="b">
        <v>0</v>
      </c>
      <c r="R65" t="s">
        <v>53</v>
      </c>
      <c r="S65" s="9" t="str">
        <f>LEFT(R65, FIND("/", R65) - 1)</f>
        <v>film &amp; video</v>
      </c>
      <c r="T65" s="9" t="str">
        <f>MID(R65, FIND("/", R65) + 1, LEN(R65))</f>
        <v>drama</v>
      </c>
    </row>
    <row r="66" spans="1:20" ht="17" x14ac:dyDescent="0.2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5">
        <f>(E66/D66)*100</f>
        <v>66.769503546099301</v>
      </c>
      <c r="G66" t="s">
        <v>14</v>
      </c>
      <c r="H66">
        <v>200</v>
      </c>
      <c r="I66" s="7">
        <f>IF(H66=0, 0, E66/H66)</f>
        <v>94.144999999999996</v>
      </c>
      <c r="J66" t="s">
        <v>21</v>
      </c>
      <c r="K66" t="s">
        <v>22</v>
      </c>
      <c r="L66">
        <v>1331013600</v>
      </c>
      <c r="M66" s="14">
        <f>(((L66/60)/60)/24)+DATE(1970,1,1)</f>
        <v>40974.25</v>
      </c>
      <c r="N66">
        <v>1333342800</v>
      </c>
      <c r="O66" s="14">
        <f>(((N66/60)/60)/24)+DATE(1970,1,1)</f>
        <v>41001.208333333336</v>
      </c>
      <c r="P66" t="b">
        <v>0</v>
      </c>
      <c r="Q66" t="b">
        <v>0</v>
      </c>
      <c r="R66" t="s">
        <v>60</v>
      </c>
      <c r="S66" s="9" t="str">
        <f>LEFT(R66, FIND("/", R66) - 1)</f>
        <v>music</v>
      </c>
      <c r="T66" s="9" t="str">
        <f>MID(R66, FIND("/", R66) + 1, LEN(R66))</f>
        <v>indie rock</v>
      </c>
    </row>
    <row r="67" spans="1:20" ht="17" x14ac:dyDescent="0.2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5">
        <f>(E67/D67)*100</f>
        <v>47.307881773399011</v>
      </c>
      <c r="G67" t="s">
        <v>14</v>
      </c>
      <c r="H67">
        <v>452</v>
      </c>
      <c r="I67" s="7">
        <f>IF(H67=0, 0, E67/H67)</f>
        <v>84.986725663716811</v>
      </c>
      <c r="J67" t="s">
        <v>21</v>
      </c>
      <c r="K67" t="s">
        <v>22</v>
      </c>
      <c r="L67">
        <v>1575957600</v>
      </c>
      <c r="M67" s="14">
        <f>(((L67/60)/60)/24)+DATE(1970,1,1)</f>
        <v>43809.25</v>
      </c>
      <c r="N67">
        <v>1576303200</v>
      </c>
      <c r="O67" s="14">
        <f>(((N67/60)/60)/24)+DATE(1970,1,1)</f>
        <v>43813.25</v>
      </c>
      <c r="P67" t="b">
        <v>0</v>
      </c>
      <c r="Q67" t="b">
        <v>0</v>
      </c>
      <c r="R67" t="s">
        <v>65</v>
      </c>
      <c r="S67" s="9" t="str">
        <f>LEFT(R67, FIND("/", R67) - 1)</f>
        <v>technology</v>
      </c>
      <c r="T67" s="9" t="str">
        <f>MID(R67, FIND("/", R67) + 1, LEN(R67))</f>
        <v>wearables</v>
      </c>
    </row>
    <row r="68" spans="1:20" ht="17" x14ac:dyDescent="0.2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5">
        <f>(E68/D68)*100</f>
        <v>48.529600000000002</v>
      </c>
      <c r="G68" t="s">
        <v>14</v>
      </c>
      <c r="H68">
        <v>674</v>
      </c>
      <c r="I68" s="7">
        <f>IF(H68=0, 0, E68/H68)</f>
        <v>45.001483679525222</v>
      </c>
      <c r="J68" t="s">
        <v>21</v>
      </c>
      <c r="K68" t="s">
        <v>22</v>
      </c>
      <c r="L68">
        <v>1551679200</v>
      </c>
      <c r="M68" s="14">
        <f>(((L68/60)/60)/24)+DATE(1970,1,1)</f>
        <v>43528.25</v>
      </c>
      <c r="N68">
        <v>1553490000</v>
      </c>
      <c r="O68" s="14">
        <f>(((N68/60)/60)/24)+DATE(1970,1,1)</f>
        <v>43549.208333333328</v>
      </c>
      <c r="P68" t="b">
        <v>0</v>
      </c>
      <c r="Q68" t="b">
        <v>1</v>
      </c>
      <c r="R68" t="s">
        <v>33</v>
      </c>
      <c r="S68" s="9" t="str">
        <f>LEFT(R68, FIND("/", R68) - 1)</f>
        <v>theater</v>
      </c>
      <c r="T68" s="9" t="str">
        <f>MID(R68, FIND("/", R68) + 1, LEN(R68))</f>
        <v>plays</v>
      </c>
    </row>
    <row r="69" spans="1:20" ht="17" x14ac:dyDescent="0.2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5">
        <f>(E69/D69)*100</f>
        <v>40.992553191489364</v>
      </c>
      <c r="G69" t="s">
        <v>14</v>
      </c>
      <c r="H69">
        <v>558</v>
      </c>
      <c r="I69" s="7">
        <f>IF(H69=0, 0, E69/H69)</f>
        <v>69.055555555555557</v>
      </c>
      <c r="J69" t="s">
        <v>21</v>
      </c>
      <c r="K69" t="s">
        <v>22</v>
      </c>
      <c r="L69">
        <v>1313384400</v>
      </c>
      <c r="M69" s="14">
        <f>(((L69/60)/60)/24)+DATE(1970,1,1)</f>
        <v>40770.208333333336</v>
      </c>
      <c r="N69">
        <v>1316322000</v>
      </c>
      <c r="O69" s="14">
        <f>(((N69/60)/60)/24)+DATE(1970,1,1)</f>
        <v>40804.208333333336</v>
      </c>
      <c r="P69" t="b">
        <v>0</v>
      </c>
      <c r="Q69" t="b">
        <v>0</v>
      </c>
      <c r="R69" t="s">
        <v>33</v>
      </c>
      <c r="S69" s="9" t="str">
        <f>LEFT(R69, FIND("/", R69) - 1)</f>
        <v>theater</v>
      </c>
      <c r="T69" s="9" t="str">
        <f>MID(R69, FIND("/", R69) + 1, LEN(R69))</f>
        <v>plays</v>
      </c>
    </row>
    <row r="70" spans="1:20" ht="17" x14ac:dyDescent="0.2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5">
        <f>(E70/D70)*100</f>
        <v>79.95</v>
      </c>
      <c r="G70" t="s">
        <v>14</v>
      </c>
      <c r="H70">
        <v>15</v>
      </c>
      <c r="I70" s="7">
        <f>IF(H70=0, 0, E70/H70)</f>
        <v>106.6</v>
      </c>
      <c r="J70" t="s">
        <v>21</v>
      </c>
      <c r="K70" t="s">
        <v>22</v>
      </c>
      <c r="L70">
        <v>1443848400</v>
      </c>
      <c r="M70" s="14">
        <f>(((L70/60)/60)/24)+DATE(1970,1,1)</f>
        <v>42280.208333333328</v>
      </c>
      <c r="N70">
        <v>1444539600</v>
      </c>
      <c r="O70" s="14">
        <f>(((N70/60)/60)/24)+DATE(1970,1,1)</f>
        <v>42288.208333333328</v>
      </c>
      <c r="P70" t="b">
        <v>0</v>
      </c>
      <c r="Q70" t="b">
        <v>0</v>
      </c>
      <c r="R70" t="s">
        <v>23</v>
      </c>
      <c r="S70" s="9" t="str">
        <f>LEFT(R70, FIND("/", R70) - 1)</f>
        <v>music</v>
      </c>
      <c r="T70" s="9" t="str">
        <f>MID(R70, FIND("/", R70) + 1, LEN(R70))</f>
        <v>rock</v>
      </c>
    </row>
    <row r="71" spans="1:20" ht="17" x14ac:dyDescent="0.2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5">
        <f>(E71/D71)*100</f>
        <v>86.807920792079202</v>
      </c>
      <c r="G71" t="s">
        <v>14</v>
      </c>
      <c r="H71">
        <v>2307</v>
      </c>
      <c r="I71" s="7">
        <f>IF(H71=0, 0, E71/H71)</f>
        <v>38.004334633723452</v>
      </c>
      <c r="J71" t="s">
        <v>107</v>
      </c>
      <c r="K71" t="s">
        <v>108</v>
      </c>
      <c r="L71">
        <v>1515564000</v>
      </c>
      <c r="M71" s="14">
        <f>(((L71/60)/60)/24)+DATE(1970,1,1)</f>
        <v>43110.25</v>
      </c>
      <c r="N71">
        <v>1517896800</v>
      </c>
      <c r="O71" s="14">
        <f>(((N71/60)/60)/24)+DATE(1970,1,1)</f>
        <v>43137.25</v>
      </c>
      <c r="P71" t="b">
        <v>0</v>
      </c>
      <c r="Q71" t="b">
        <v>0</v>
      </c>
      <c r="R71" t="s">
        <v>42</v>
      </c>
      <c r="S71" s="9" t="str">
        <f>LEFT(R71, FIND("/", R71) - 1)</f>
        <v>film &amp; video</v>
      </c>
      <c r="T71" s="9" t="str">
        <f>MID(R71, FIND("/", R71) + 1, LEN(R71))</f>
        <v>documentary</v>
      </c>
    </row>
    <row r="72" spans="1:20" ht="17" x14ac:dyDescent="0.2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5">
        <f>(E72/D72)*100</f>
        <v>50.777777777777779</v>
      </c>
      <c r="G72" t="s">
        <v>14</v>
      </c>
      <c r="H72">
        <v>88</v>
      </c>
      <c r="I72" s="7">
        <f>IF(H72=0, 0, E72/H72)</f>
        <v>57.125</v>
      </c>
      <c r="J72" t="s">
        <v>36</v>
      </c>
      <c r="K72" t="s">
        <v>37</v>
      </c>
      <c r="L72">
        <v>1361772000</v>
      </c>
      <c r="M72" s="14">
        <f>(((L72/60)/60)/24)+DATE(1970,1,1)</f>
        <v>41330.25</v>
      </c>
      <c r="N72">
        <v>1362978000</v>
      </c>
      <c r="O72" s="14">
        <f>(((N72/60)/60)/24)+DATE(1970,1,1)</f>
        <v>41344.208333333336</v>
      </c>
      <c r="P72" t="b">
        <v>0</v>
      </c>
      <c r="Q72" t="b">
        <v>0</v>
      </c>
      <c r="R72" t="s">
        <v>33</v>
      </c>
      <c r="S72" s="9" t="str">
        <f>LEFT(R72, FIND("/", R72) - 1)</f>
        <v>theater</v>
      </c>
      <c r="T72" s="9" t="str">
        <f>MID(R72, FIND("/", R72) + 1, LEN(R72))</f>
        <v>plays</v>
      </c>
    </row>
    <row r="73" spans="1:20" ht="34" x14ac:dyDescent="0.2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5">
        <f>(E73/D73)*100</f>
        <v>47.684210526315788</v>
      </c>
      <c r="G73" t="s">
        <v>14</v>
      </c>
      <c r="H73">
        <v>48</v>
      </c>
      <c r="I73" s="7">
        <f>IF(H73=0, 0, E73/H73)</f>
        <v>94.375</v>
      </c>
      <c r="J73" t="s">
        <v>21</v>
      </c>
      <c r="K73" t="s">
        <v>22</v>
      </c>
      <c r="L73">
        <v>1478062800</v>
      </c>
      <c r="M73" s="14">
        <f>(((L73/60)/60)/24)+DATE(1970,1,1)</f>
        <v>42676.208333333328</v>
      </c>
      <c r="N73">
        <v>1479362400</v>
      </c>
      <c r="O73" s="14">
        <f>(((N73/60)/60)/24)+DATE(1970,1,1)</f>
        <v>42691.25</v>
      </c>
      <c r="P73" t="b">
        <v>0</v>
      </c>
      <c r="Q73" t="b">
        <v>1</v>
      </c>
      <c r="R73" t="s">
        <v>33</v>
      </c>
      <c r="S73" s="9" t="str">
        <f>LEFT(R73, FIND("/", R73) - 1)</f>
        <v>theater</v>
      </c>
      <c r="T73" s="9" t="str">
        <f>MID(R73, FIND("/", R73) + 1, LEN(R73))</f>
        <v>plays</v>
      </c>
    </row>
    <row r="74" spans="1:20" ht="34" x14ac:dyDescent="0.2">
      <c r="A74">
        <v>50</v>
      </c>
      <c r="B74" t="s">
        <v>146</v>
      </c>
      <c r="C74" s="3" t="s">
        <v>147</v>
      </c>
      <c r="D74">
        <v>100</v>
      </c>
      <c r="E74">
        <v>2</v>
      </c>
      <c r="F74" s="5">
        <f>(E74/D74)*100</f>
        <v>2</v>
      </c>
      <c r="G74" t="s">
        <v>14</v>
      </c>
      <c r="H74">
        <v>1</v>
      </c>
      <c r="I74" s="7">
        <f>IF(H74=0, 0, E74/H74)</f>
        <v>2</v>
      </c>
      <c r="J74" t="s">
        <v>107</v>
      </c>
      <c r="K74" t="s">
        <v>108</v>
      </c>
      <c r="L74">
        <v>1375333200</v>
      </c>
      <c r="M74" s="14">
        <f>(((L74/60)/60)/24)+DATE(1970,1,1)</f>
        <v>41487.208333333336</v>
      </c>
      <c r="N74">
        <v>1377752400</v>
      </c>
      <c r="O74" s="14">
        <f>(((N74/60)/60)/24)+DATE(1970,1,1)</f>
        <v>41515.208333333336</v>
      </c>
      <c r="P74" t="b">
        <v>0</v>
      </c>
      <c r="Q74" t="b">
        <v>0</v>
      </c>
      <c r="R74" t="s">
        <v>148</v>
      </c>
      <c r="S74" s="9" t="str">
        <f>LEFT(R74, FIND("/", R74) - 1)</f>
        <v>music</v>
      </c>
      <c r="T74" s="9" t="str">
        <f>MID(R74, FIND("/", R74) + 1, LEN(R74))</f>
        <v>metal</v>
      </c>
    </row>
    <row r="75" spans="1:20" ht="17" x14ac:dyDescent="0.2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5">
        <f>(E75/D75)*100</f>
        <v>91.867805186590772</v>
      </c>
      <c r="G75" t="s">
        <v>14</v>
      </c>
      <c r="H75">
        <v>1467</v>
      </c>
      <c r="I75" s="7">
        <f>IF(H75=0, 0, E75/H75)</f>
        <v>99.006816632583508</v>
      </c>
      <c r="J75" t="s">
        <v>40</v>
      </c>
      <c r="K75" t="s">
        <v>41</v>
      </c>
      <c r="L75">
        <v>1332824400</v>
      </c>
      <c r="M75" s="14">
        <f>(((L75/60)/60)/24)+DATE(1970,1,1)</f>
        <v>40995.208333333336</v>
      </c>
      <c r="N75">
        <v>1334206800</v>
      </c>
      <c r="O75" s="14">
        <f>(((N75/60)/60)/24)+DATE(1970,1,1)</f>
        <v>41011.208333333336</v>
      </c>
      <c r="P75" t="b">
        <v>0</v>
      </c>
      <c r="Q75" t="b">
        <v>1</v>
      </c>
      <c r="R75" t="s">
        <v>65</v>
      </c>
      <c r="S75" s="9" t="str">
        <f>LEFT(R75, FIND("/", R75) - 1)</f>
        <v>technology</v>
      </c>
      <c r="T75" s="9" t="str">
        <f>MID(R75, FIND("/", R75) + 1, LEN(R75))</f>
        <v>wearables</v>
      </c>
    </row>
    <row r="76" spans="1:20" ht="17" x14ac:dyDescent="0.2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5">
        <f>(E76/D76)*100</f>
        <v>34.152777777777779</v>
      </c>
      <c r="G76" t="s">
        <v>14</v>
      </c>
      <c r="H76">
        <v>75</v>
      </c>
      <c r="I76" s="7">
        <f>IF(H76=0, 0, E76/H76)</f>
        <v>32.786666666666669</v>
      </c>
      <c r="J76" t="s">
        <v>21</v>
      </c>
      <c r="K76" t="s">
        <v>22</v>
      </c>
      <c r="L76">
        <v>1284526800</v>
      </c>
      <c r="M76" s="14">
        <f>(((L76/60)/60)/24)+DATE(1970,1,1)</f>
        <v>40436.208333333336</v>
      </c>
      <c r="N76">
        <v>1284872400</v>
      </c>
      <c r="O76" s="14">
        <f>(((N76/60)/60)/24)+DATE(1970,1,1)</f>
        <v>40440.208333333336</v>
      </c>
      <c r="P76" t="b">
        <v>0</v>
      </c>
      <c r="Q76" t="b">
        <v>0</v>
      </c>
      <c r="R76" t="s">
        <v>33</v>
      </c>
      <c r="S76" s="9" t="str">
        <f>LEFT(R76, FIND("/", R76) - 1)</f>
        <v>theater</v>
      </c>
      <c r="T76" s="9" t="str">
        <f>MID(R76, FIND("/", R76) + 1, LEN(R76))</f>
        <v>plays</v>
      </c>
    </row>
    <row r="77" spans="1:20" ht="34" x14ac:dyDescent="0.2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5">
        <f>(E77/D77)*100</f>
        <v>89.86666666666666</v>
      </c>
      <c r="G77" t="s">
        <v>14</v>
      </c>
      <c r="H77">
        <v>120</v>
      </c>
      <c r="I77" s="7">
        <f>IF(H77=0, 0, E77/H77)</f>
        <v>44.93333333333333</v>
      </c>
      <c r="J77" t="s">
        <v>21</v>
      </c>
      <c r="K77" t="s">
        <v>22</v>
      </c>
      <c r="L77">
        <v>1520748000</v>
      </c>
      <c r="M77" s="14">
        <f>(((L77/60)/60)/24)+DATE(1970,1,1)</f>
        <v>43170.25</v>
      </c>
      <c r="N77">
        <v>1521262800</v>
      </c>
      <c r="O77" s="14">
        <f>(((N77/60)/60)/24)+DATE(1970,1,1)</f>
        <v>43176.208333333328</v>
      </c>
      <c r="P77" t="b">
        <v>0</v>
      </c>
      <c r="Q77" t="b">
        <v>0</v>
      </c>
      <c r="R77" t="s">
        <v>65</v>
      </c>
      <c r="S77" s="9" t="str">
        <f>LEFT(R77, FIND("/", R77) - 1)</f>
        <v>technology</v>
      </c>
      <c r="T77" s="9" t="str">
        <f>MID(R77, FIND("/", R77) + 1, LEN(R77))</f>
        <v>wearables</v>
      </c>
    </row>
    <row r="78" spans="1:20" ht="34" x14ac:dyDescent="0.2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5">
        <f>(E78/D78)*100</f>
        <v>92.74598393574297</v>
      </c>
      <c r="G78" t="s">
        <v>14</v>
      </c>
      <c r="H78">
        <v>2253</v>
      </c>
      <c r="I78" s="7">
        <f>IF(H78=0, 0, E78/H78)</f>
        <v>82.001775410563695</v>
      </c>
      <c r="J78" t="s">
        <v>15</v>
      </c>
      <c r="K78" t="s">
        <v>16</v>
      </c>
      <c r="L78">
        <v>1298268000</v>
      </c>
      <c r="M78" s="14">
        <f>(((L78/60)/60)/24)+DATE(1970,1,1)</f>
        <v>40595.25</v>
      </c>
      <c r="N78">
        <v>1301720400</v>
      </c>
      <c r="O78" s="14">
        <f>(((N78/60)/60)/24)+DATE(1970,1,1)</f>
        <v>40635.208333333336</v>
      </c>
      <c r="P78" t="b">
        <v>0</v>
      </c>
      <c r="Q78" t="b">
        <v>0</v>
      </c>
      <c r="R78" t="s">
        <v>33</v>
      </c>
      <c r="S78" s="9" t="str">
        <f>LEFT(R78, FIND("/", R78) - 1)</f>
        <v>theater</v>
      </c>
      <c r="T78" s="9" t="str">
        <f>MID(R78, FIND("/", R78) + 1, LEN(R78))</f>
        <v>plays</v>
      </c>
    </row>
    <row r="79" spans="1:20" ht="17" x14ac:dyDescent="0.2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5">
        <f>(E79/D79)*100</f>
        <v>11.851063829787234</v>
      </c>
      <c r="G79" t="s">
        <v>14</v>
      </c>
      <c r="H79">
        <v>5</v>
      </c>
      <c r="I79" s="7">
        <f>IF(H79=0, 0, E79/H79)</f>
        <v>111.4</v>
      </c>
      <c r="J79" t="s">
        <v>21</v>
      </c>
      <c r="K79" t="s">
        <v>22</v>
      </c>
      <c r="L79">
        <v>1493355600</v>
      </c>
      <c r="M79" s="14">
        <f>(((L79/60)/60)/24)+DATE(1970,1,1)</f>
        <v>42853.208333333328</v>
      </c>
      <c r="N79">
        <v>1493874000</v>
      </c>
      <c r="O79" s="14">
        <f>(((N79/60)/60)/24)+DATE(1970,1,1)</f>
        <v>42859.208333333328</v>
      </c>
      <c r="P79" t="b">
        <v>0</v>
      </c>
      <c r="Q79" t="b">
        <v>0</v>
      </c>
      <c r="R79" t="s">
        <v>33</v>
      </c>
      <c r="S79" s="9" t="str">
        <f>LEFT(R79, FIND("/", R79) - 1)</f>
        <v>theater</v>
      </c>
      <c r="T79" s="9" t="str">
        <f>MID(R79, FIND("/", R79) + 1, LEN(R79))</f>
        <v>plays</v>
      </c>
    </row>
    <row r="80" spans="1:20" ht="17" x14ac:dyDescent="0.2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5">
        <f>(E80/D80)*100</f>
        <v>97.642857142857139</v>
      </c>
      <c r="G80" t="s">
        <v>14</v>
      </c>
      <c r="H80">
        <v>38</v>
      </c>
      <c r="I80" s="7">
        <f>IF(H80=0, 0, E80/H80)</f>
        <v>71.94736842105263</v>
      </c>
      <c r="J80" t="s">
        <v>21</v>
      </c>
      <c r="K80" t="s">
        <v>22</v>
      </c>
      <c r="L80">
        <v>1530507600</v>
      </c>
      <c r="M80" s="14">
        <f>(((L80/60)/60)/24)+DATE(1970,1,1)</f>
        <v>43283.208333333328</v>
      </c>
      <c r="N80">
        <v>1531803600</v>
      </c>
      <c r="O80" s="14">
        <f>(((N80/60)/60)/24)+DATE(1970,1,1)</f>
        <v>43298.208333333328</v>
      </c>
      <c r="P80" t="b">
        <v>0</v>
      </c>
      <c r="Q80" t="b">
        <v>1</v>
      </c>
      <c r="R80" t="s">
        <v>28</v>
      </c>
      <c r="S80" s="9" t="str">
        <f>LEFT(R80, FIND("/", R80) - 1)</f>
        <v>technology</v>
      </c>
      <c r="T80" s="9" t="str">
        <f>MID(R80, FIND("/", R80) + 1, LEN(R80))</f>
        <v>web</v>
      </c>
    </row>
    <row r="81" spans="1:20" ht="17" x14ac:dyDescent="0.2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5">
        <f>(E81/D81)*100</f>
        <v>45.068965517241381</v>
      </c>
      <c r="G81" t="s">
        <v>14</v>
      </c>
      <c r="H81">
        <v>12</v>
      </c>
      <c r="I81" s="7">
        <f>IF(H81=0, 0, E81/H81)</f>
        <v>108.91666666666667</v>
      </c>
      <c r="J81" t="s">
        <v>21</v>
      </c>
      <c r="K81" t="s">
        <v>22</v>
      </c>
      <c r="L81">
        <v>1428469200</v>
      </c>
      <c r="M81" s="14">
        <f>(((L81/60)/60)/24)+DATE(1970,1,1)</f>
        <v>42102.208333333328</v>
      </c>
      <c r="N81">
        <v>1428901200</v>
      </c>
      <c r="O81" s="14">
        <f>(((N81/60)/60)/24)+DATE(1970,1,1)</f>
        <v>42107.208333333328</v>
      </c>
      <c r="P81" t="b">
        <v>0</v>
      </c>
      <c r="Q81" t="b">
        <v>1</v>
      </c>
      <c r="R81" t="s">
        <v>33</v>
      </c>
      <c r="S81" s="9" t="str">
        <f>LEFT(R81, FIND("/", R81) - 1)</f>
        <v>theater</v>
      </c>
      <c r="T81" s="9" t="str">
        <f>MID(R81, FIND("/", R81) + 1, LEN(R81))</f>
        <v>plays</v>
      </c>
    </row>
    <row r="82" spans="1:20" ht="17" x14ac:dyDescent="0.2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5">
        <f>(E82/D82)*100</f>
        <v>78.106590724165997</v>
      </c>
      <c r="G82" t="s">
        <v>14</v>
      </c>
      <c r="H82">
        <v>1684</v>
      </c>
      <c r="I82" s="7">
        <f>IF(H82=0, 0, E82/H82)</f>
        <v>57.00296912114014</v>
      </c>
      <c r="J82" t="s">
        <v>21</v>
      </c>
      <c r="K82" t="s">
        <v>22</v>
      </c>
      <c r="L82">
        <v>1421992800</v>
      </c>
      <c r="M82" s="14">
        <f>(((L82/60)/60)/24)+DATE(1970,1,1)</f>
        <v>42027.25</v>
      </c>
      <c r="N82">
        <v>1426222800</v>
      </c>
      <c r="O82" s="14">
        <f>(((N82/60)/60)/24)+DATE(1970,1,1)</f>
        <v>42076.208333333328</v>
      </c>
      <c r="P82" t="b">
        <v>1</v>
      </c>
      <c r="Q82" t="b">
        <v>1</v>
      </c>
      <c r="R82" t="s">
        <v>33</v>
      </c>
      <c r="S82" s="9" t="str">
        <f>LEFT(R82, FIND("/", R82) - 1)</f>
        <v>theater</v>
      </c>
      <c r="T82" s="9" t="str">
        <f>MID(R82, FIND("/", R82) + 1, LEN(R82))</f>
        <v>plays</v>
      </c>
    </row>
    <row r="83" spans="1:20" ht="17" x14ac:dyDescent="0.2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5">
        <f>(E83/D83)*100</f>
        <v>46.94736842105263</v>
      </c>
      <c r="G83" t="s">
        <v>14</v>
      </c>
      <c r="H83">
        <v>56</v>
      </c>
      <c r="I83" s="7">
        <f>IF(H83=0, 0, E83/H83)</f>
        <v>79.642857142857139</v>
      </c>
      <c r="J83" t="s">
        <v>21</v>
      </c>
      <c r="K83" t="s">
        <v>22</v>
      </c>
      <c r="L83">
        <v>1285563600</v>
      </c>
      <c r="M83" s="14">
        <f>(((L83/60)/60)/24)+DATE(1970,1,1)</f>
        <v>40448.208333333336</v>
      </c>
      <c r="N83">
        <v>1286773200</v>
      </c>
      <c r="O83" s="14">
        <f>(((N83/60)/60)/24)+DATE(1970,1,1)</f>
        <v>40462.208333333336</v>
      </c>
      <c r="P83" t="b">
        <v>0</v>
      </c>
      <c r="Q83" t="b">
        <v>1</v>
      </c>
      <c r="R83" t="s">
        <v>71</v>
      </c>
      <c r="S83" s="9" t="str">
        <f>LEFT(R83, FIND("/", R83) - 1)</f>
        <v>film &amp; video</v>
      </c>
      <c r="T83" s="9" t="str">
        <f>MID(R83, FIND("/", R83) + 1, LEN(R83))</f>
        <v>animation</v>
      </c>
    </row>
    <row r="84" spans="1:20" ht="17" x14ac:dyDescent="0.2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5">
        <f>(E84/D84)*100</f>
        <v>69.598615916955026</v>
      </c>
      <c r="G84" t="s">
        <v>14</v>
      </c>
      <c r="H84">
        <v>838</v>
      </c>
      <c r="I84" s="7">
        <f>IF(H84=0, 0, E84/H84)</f>
        <v>48.004773269689736</v>
      </c>
      <c r="J84" t="s">
        <v>21</v>
      </c>
      <c r="K84" t="s">
        <v>22</v>
      </c>
      <c r="L84">
        <v>1529125200</v>
      </c>
      <c r="M84" s="14">
        <f>(((L84/60)/60)/24)+DATE(1970,1,1)</f>
        <v>43267.208333333328</v>
      </c>
      <c r="N84">
        <v>1529557200</v>
      </c>
      <c r="O84" s="14">
        <f>(((N84/60)/60)/24)+DATE(1970,1,1)</f>
        <v>43272.208333333328</v>
      </c>
      <c r="P84" t="b">
        <v>0</v>
      </c>
      <c r="Q84" t="b">
        <v>0</v>
      </c>
      <c r="R84" t="s">
        <v>33</v>
      </c>
      <c r="S84" s="9" t="str">
        <f>LEFT(R84, FIND("/", R84) - 1)</f>
        <v>theater</v>
      </c>
      <c r="T84" s="9" t="str">
        <f>MID(R84, FIND("/", R84) + 1, LEN(R84))</f>
        <v>plays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(E85/D85)*100</f>
        <v>37.590225563909776</v>
      </c>
      <c r="G85" t="s">
        <v>14</v>
      </c>
      <c r="H85">
        <v>1000</v>
      </c>
      <c r="I85" s="7">
        <f>IF(H85=0, 0, E85/H85)</f>
        <v>39.996000000000002</v>
      </c>
      <c r="J85" t="s">
        <v>21</v>
      </c>
      <c r="K85" t="s">
        <v>22</v>
      </c>
      <c r="L85">
        <v>1469682000</v>
      </c>
      <c r="M85" s="14">
        <f>(((L85/60)/60)/24)+DATE(1970,1,1)</f>
        <v>42579.208333333328</v>
      </c>
      <c r="N85">
        <v>1471582800</v>
      </c>
      <c r="O85" s="14">
        <f>(((N85/60)/60)/24)+DATE(1970,1,1)</f>
        <v>42601.208333333328</v>
      </c>
      <c r="P85" t="b">
        <v>0</v>
      </c>
      <c r="Q85" t="b">
        <v>0</v>
      </c>
      <c r="R85" t="s">
        <v>50</v>
      </c>
      <c r="S85" s="9" t="str">
        <f>LEFT(R85, FIND("/", R85) - 1)</f>
        <v>music</v>
      </c>
      <c r="T85" s="9" t="str">
        <f>MID(R85, FIND("/", R85) + 1, LEN(R85))</f>
        <v>electric music</v>
      </c>
    </row>
    <row r="86" spans="1:20" ht="34" x14ac:dyDescent="0.2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5">
        <f>(E86/D86)*100</f>
        <v>61.984886649874063</v>
      </c>
      <c r="G86" t="s">
        <v>14</v>
      </c>
      <c r="H86">
        <v>1482</v>
      </c>
      <c r="I86" s="7">
        <f>IF(H86=0, 0, E86/H86)</f>
        <v>83.022941970310384</v>
      </c>
      <c r="J86" t="s">
        <v>26</v>
      </c>
      <c r="K86" t="s">
        <v>27</v>
      </c>
      <c r="L86">
        <v>1299564000</v>
      </c>
      <c r="M86" s="14">
        <f>(((L86/60)/60)/24)+DATE(1970,1,1)</f>
        <v>40610.25</v>
      </c>
      <c r="N86">
        <v>1300510800</v>
      </c>
      <c r="O86" s="14">
        <f>(((N86/60)/60)/24)+DATE(1970,1,1)</f>
        <v>40621.208333333336</v>
      </c>
      <c r="P86" t="b">
        <v>0</v>
      </c>
      <c r="Q86" t="b">
        <v>1</v>
      </c>
      <c r="R86" t="s">
        <v>23</v>
      </c>
      <c r="S86" s="9" t="str">
        <f>LEFT(R86, FIND("/", R86) - 1)</f>
        <v>music</v>
      </c>
      <c r="T86" s="9" t="str">
        <f>MID(R86, FIND("/", R86) + 1, LEN(R86))</f>
        <v>rock</v>
      </c>
    </row>
    <row r="87" spans="1:20" ht="17" x14ac:dyDescent="0.2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5">
        <f>(E87/D87)*100</f>
        <v>78.615384615384613</v>
      </c>
      <c r="G87" t="s">
        <v>14</v>
      </c>
      <c r="H87">
        <v>106</v>
      </c>
      <c r="I87" s="7">
        <f>IF(H87=0, 0, E87/H87)</f>
        <v>57.849056603773583</v>
      </c>
      <c r="J87" t="s">
        <v>21</v>
      </c>
      <c r="K87" t="s">
        <v>22</v>
      </c>
      <c r="L87">
        <v>1456380000</v>
      </c>
      <c r="M87" s="14">
        <f>(((L87/60)/60)/24)+DATE(1970,1,1)</f>
        <v>42425.25</v>
      </c>
      <c r="N87">
        <v>1456380000</v>
      </c>
      <c r="O87" s="14">
        <f>(((N87/60)/60)/24)+DATE(1970,1,1)</f>
        <v>42425.25</v>
      </c>
      <c r="P87" t="b">
        <v>0</v>
      </c>
      <c r="Q87" t="b">
        <v>1</v>
      </c>
      <c r="R87" t="s">
        <v>33</v>
      </c>
      <c r="S87" s="9" t="str">
        <f>LEFT(R87, FIND("/", R87) - 1)</f>
        <v>theater</v>
      </c>
      <c r="T87" s="9" t="str">
        <f>MID(R87, FIND("/", R87) + 1, LEN(R87))</f>
        <v>plays</v>
      </c>
    </row>
    <row r="88" spans="1:20" ht="17" x14ac:dyDescent="0.2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5">
        <f>(E88/D88)*100</f>
        <v>48.404406999351913</v>
      </c>
      <c r="G88" t="s">
        <v>14</v>
      </c>
      <c r="H88">
        <v>679</v>
      </c>
      <c r="I88" s="7">
        <f>IF(H88=0, 0, E88/H88)</f>
        <v>109.99705449189985</v>
      </c>
      <c r="J88" t="s">
        <v>107</v>
      </c>
      <c r="K88" t="s">
        <v>108</v>
      </c>
      <c r="L88">
        <v>1470459600</v>
      </c>
      <c r="M88" s="14">
        <f>(((L88/60)/60)/24)+DATE(1970,1,1)</f>
        <v>42588.208333333328</v>
      </c>
      <c r="N88">
        <v>1472878800</v>
      </c>
      <c r="O88" s="14">
        <f>(((N88/60)/60)/24)+DATE(1970,1,1)</f>
        <v>42616.208333333328</v>
      </c>
      <c r="P88" t="b">
        <v>0</v>
      </c>
      <c r="Q88" t="b">
        <v>0</v>
      </c>
      <c r="R88" t="s">
        <v>206</v>
      </c>
      <c r="S88" s="9" t="str">
        <f>LEFT(R88, FIND("/", R88) - 1)</f>
        <v>publishing</v>
      </c>
      <c r="T88" s="9" t="str">
        <f>MID(R88, FIND("/", R88) + 1, LEN(R88))</f>
        <v>translations</v>
      </c>
    </row>
    <row r="89" spans="1:20" ht="17" x14ac:dyDescent="0.2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5">
        <f>(E89/D89)*100</f>
        <v>33.692229038854805</v>
      </c>
      <c r="G89" t="s">
        <v>14</v>
      </c>
      <c r="H89">
        <v>1220</v>
      </c>
      <c r="I89" s="7">
        <f>IF(H89=0, 0, E89/H89)</f>
        <v>27.009016393442622</v>
      </c>
      <c r="J89" t="s">
        <v>26</v>
      </c>
      <c r="K89" t="s">
        <v>27</v>
      </c>
      <c r="L89">
        <v>1437973200</v>
      </c>
      <c r="M89" s="14">
        <f>(((L89/60)/60)/24)+DATE(1970,1,1)</f>
        <v>42212.208333333328</v>
      </c>
      <c r="N89">
        <v>1438318800</v>
      </c>
      <c r="O89" s="14">
        <f>(((N89/60)/60)/24)+DATE(1970,1,1)</f>
        <v>42216.208333333328</v>
      </c>
      <c r="P89" t="b">
        <v>0</v>
      </c>
      <c r="Q89" t="b">
        <v>0</v>
      </c>
      <c r="R89" t="s">
        <v>89</v>
      </c>
      <c r="S89" s="9" t="str">
        <f>LEFT(R89, FIND("/", R89) - 1)</f>
        <v>games</v>
      </c>
      <c r="T89" s="9" t="str">
        <f>MID(R89, FIND("/", R89) + 1, LEN(R89))</f>
        <v>video games</v>
      </c>
    </row>
    <row r="90" spans="1:20" ht="17" x14ac:dyDescent="0.2">
      <c r="A90">
        <v>100</v>
      </c>
      <c r="B90" t="s">
        <v>249</v>
      </c>
      <c r="C90" s="3" t="s">
        <v>250</v>
      </c>
      <c r="D90">
        <v>100</v>
      </c>
      <c r="E90">
        <v>1</v>
      </c>
      <c r="F90" s="5">
        <f>(E90/D90)*100</f>
        <v>1</v>
      </c>
      <c r="G90" t="s">
        <v>14</v>
      </c>
      <c r="H90">
        <v>1</v>
      </c>
      <c r="I90" s="7">
        <f>IF(H90=0, 0, E90/H90)</f>
        <v>1</v>
      </c>
      <c r="J90" t="s">
        <v>21</v>
      </c>
      <c r="K90" t="s">
        <v>22</v>
      </c>
      <c r="L90">
        <v>1319000400</v>
      </c>
      <c r="M90" s="14">
        <f>(((L90/60)/60)/24)+DATE(1970,1,1)</f>
        <v>40835.208333333336</v>
      </c>
      <c r="N90">
        <v>1320555600</v>
      </c>
      <c r="O90" s="14">
        <f>(((N90/60)/60)/24)+DATE(1970,1,1)</f>
        <v>40853.208333333336</v>
      </c>
      <c r="P90" t="b">
        <v>0</v>
      </c>
      <c r="Q90" t="b">
        <v>0</v>
      </c>
      <c r="R90" t="s">
        <v>33</v>
      </c>
      <c r="S90" s="9" t="str">
        <f>LEFT(R90, FIND("/", R90) - 1)</f>
        <v>theater</v>
      </c>
      <c r="T90" s="9" t="str">
        <f>MID(R90, FIND("/", R90) + 1, LEN(R90))</f>
        <v>plays</v>
      </c>
    </row>
    <row r="91" spans="1:20" ht="17" x14ac:dyDescent="0.2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5">
        <f>(E91/D91)*100</f>
        <v>24.610000000000003</v>
      </c>
      <c r="G91" t="s">
        <v>14</v>
      </c>
      <c r="H91">
        <v>37</v>
      </c>
      <c r="I91" s="7">
        <f>IF(H91=0, 0, E91/H91)</f>
        <v>66.513513513513516</v>
      </c>
      <c r="J91" t="s">
        <v>107</v>
      </c>
      <c r="K91" t="s">
        <v>108</v>
      </c>
      <c r="L91">
        <v>1287896400</v>
      </c>
      <c r="M91" s="14">
        <f>(((L91/60)/60)/24)+DATE(1970,1,1)</f>
        <v>40475.208333333336</v>
      </c>
      <c r="N91">
        <v>1288674000</v>
      </c>
      <c r="O91" s="14">
        <f>(((N91/60)/60)/24)+DATE(1970,1,1)</f>
        <v>40484.208333333336</v>
      </c>
      <c r="P91" t="b">
        <v>0</v>
      </c>
      <c r="Q91" t="b">
        <v>0</v>
      </c>
      <c r="R91" t="s">
        <v>50</v>
      </c>
      <c r="S91" s="9" t="str">
        <f>LEFT(R91, FIND("/", R91) - 1)</f>
        <v>music</v>
      </c>
      <c r="T91" s="9" t="str">
        <f>MID(R91, FIND("/", R91) + 1, LEN(R91))</f>
        <v>electric music</v>
      </c>
    </row>
    <row r="92" spans="1:20" ht="17" x14ac:dyDescent="0.2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5">
        <f>(E92/D92)*100</f>
        <v>59.21153846153846</v>
      </c>
      <c r="G92" t="s">
        <v>14</v>
      </c>
      <c r="H92">
        <v>60</v>
      </c>
      <c r="I92" s="7">
        <f>IF(H92=0, 0, E92/H92)</f>
        <v>51.31666666666667</v>
      </c>
      <c r="J92" t="s">
        <v>21</v>
      </c>
      <c r="K92" t="s">
        <v>22</v>
      </c>
      <c r="L92">
        <v>1389506400</v>
      </c>
      <c r="M92" s="14">
        <f>(((L92/60)/60)/24)+DATE(1970,1,1)</f>
        <v>41651.25</v>
      </c>
      <c r="N92">
        <v>1389679200</v>
      </c>
      <c r="O92" s="14">
        <f>(((N92/60)/60)/24)+DATE(1970,1,1)</f>
        <v>41653.25</v>
      </c>
      <c r="P92" t="b">
        <v>0</v>
      </c>
      <c r="Q92" t="b">
        <v>0</v>
      </c>
      <c r="R92" t="s">
        <v>269</v>
      </c>
      <c r="S92" s="9" t="str">
        <f>LEFT(R92, FIND("/", R92) - 1)</f>
        <v>film &amp; video</v>
      </c>
      <c r="T92" s="9" t="str">
        <f>MID(R92, FIND("/", R92) + 1, LEN(R92))</f>
        <v>television</v>
      </c>
    </row>
    <row r="93" spans="1:20" ht="34" x14ac:dyDescent="0.2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5">
        <f>(E93/D93)*100</f>
        <v>14.962780898876405</v>
      </c>
      <c r="G93" t="s">
        <v>14</v>
      </c>
      <c r="H93">
        <v>296</v>
      </c>
      <c r="I93" s="7">
        <f>IF(H93=0, 0, E93/H93)</f>
        <v>71.983108108108112</v>
      </c>
      <c r="J93" t="s">
        <v>21</v>
      </c>
      <c r="K93" t="s">
        <v>22</v>
      </c>
      <c r="L93">
        <v>1536642000</v>
      </c>
      <c r="M93" s="14">
        <f>(((L93/60)/60)/24)+DATE(1970,1,1)</f>
        <v>43354.208333333328</v>
      </c>
      <c r="N93">
        <v>1538283600</v>
      </c>
      <c r="O93" s="14">
        <f>(((N93/60)/60)/24)+DATE(1970,1,1)</f>
        <v>43373.208333333328</v>
      </c>
      <c r="P93" t="b">
        <v>0</v>
      </c>
      <c r="Q93" t="b">
        <v>0</v>
      </c>
      <c r="R93" t="s">
        <v>17</v>
      </c>
      <c r="S93" s="9" t="str">
        <f>LEFT(R93, FIND("/", R93) - 1)</f>
        <v>food</v>
      </c>
      <c r="T93" s="9" t="str">
        <f>MID(R93, FIND("/", R93) + 1, LEN(R93))</f>
        <v>food trucks</v>
      </c>
    </row>
    <row r="94" spans="1:20" ht="17" x14ac:dyDescent="0.2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5">
        <f>(E94/D94)*100</f>
        <v>87.211757648470297</v>
      </c>
      <c r="G94" t="s">
        <v>14</v>
      </c>
      <c r="H94">
        <v>3304</v>
      </c>
      <c r="I94" s="7">
        <f>IF(H94=0, 0, E94/H94)</f>
        <v>44.001815980629537</v>
      </c>
      <c r="J94" t="s">
        <v>107</v>
      </c>
      <c r="K94" t="s">
        <v>108</v>
      </c>
      <c r="L94">
        <v>1510898400</v>
      </c>
      <c r="M94" s="14">
        <f>(((L94/60)/60)/24)+DATE(1970,1,1)</f>
        <v>43056.25</v>
      </c>
      <c r="N94">
        <v>1513922400</v>
      </c>
      <c r="O94" s="14">
        <f>(((N94/60)/60)/24)+DATE(1970,1,1)</f>
        <v>43091.25</v>
      </c>
      <c r="P94" t="b">
        <v>0</v>
      </c>
      <c r="Q94" t="b">
        <v>0</v>
      </c>
      <c r="R94" t="s">
        <v>119</v>
      </c>
      <c r="S94" s="9" t="str">
        <f>LEFT(R94, FIND("/", R94) - 1)</f>
        <v>publishing</v>
      </c>
      <c r="T94" s="9" t="str">
        <f>MID(R94, FIND("/", R94) + 1, LEN(R94))</f>
        <v>fiction</v>
      </c>
    </row>
    <row r="95" spans="1:20" ht="34" x14ac:dyDescent="0.2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5">
        <f>(E95/D95)*100</f>
        <v>88</v>
      </c>
      <c r="G95" t="s">
        <v>14</v>
      </c>
      <c r="H95">
        <v>73</v>
      </c>
      <c r="I95" s="7">
        <f>IF(H95=0, 0, E95/H95)</f>
        <v>86.794520547945211</v>
      </c>
      <c r="J95" t="s">
        <v>21</v>
      </c>
      <c r="K95" t="s">
        <v>22</v>
      </c>
      <c r="L95">
        <v>1442552400</v>
      </c>
      <c r="M95" s="14">
        <f>(((L95/60)/60)/24)+DATE(1970,1,1)</f>
        <v>42265.208333333328</v>
      </c>
      <c r="N95">
        <v>1442638800</v>
      </c>
      <c r="O95" s="14">
        <f>(((N95/60)/60)/24)+DATE(1970,1,1)</f>
        <v>42266.208333333328</v>
      </c>
      <c r="P95" t="b">
        <v>0</v>
      </c>
      <c r="Q95" t="b">
        <v>0</v>
      </c>
      <c r="R95" t="s">
        <v>33</v>
      </c>
      <c r="S95" s="9" t="str">
        <f>LEFT(R95, FIND("/", R95) - 1)</f>
        <v>theater</v>
      </c>
      <c r="T95" s="9" t="str">
        <f>MID(R95, FIND("/", R95) + 1, LEN(R95))</f>
        <v>plays</v>
      </c>
    </row>
    <row r="96" spans="1:20" ht="17" x14ac:dyDescent="0.2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5">
        <f>(E96/D96)*100</f>
        <v>64.367690058479525</v>
      </c>
      <c r="G96" t="s">
        <v>14</v>
      </c>
      <c r="H96">
        <v>3387</v>
      </c>
      <c r="I96" s="7">
        <f>IF(H96=0, 0, E96/H96)</f>
        <v>25.997933274284026</v>
      </c>
      <c r="J96" t="s">
        <v>21</v>
      </c>
      <c r="K96" t="s">
        <v>22</v>
      </c>
      <c r="L96">
        <v>1417068000</v>
      </c>
      <c r="M96" s="14">
        <f>(((L96/60)/60)/24)+DATE(1970,1,1)</f>
        <v>41970.25</v>
      </c>
      <c r="N96">
        <v>1419400800</v>
      </c>
      <c r="O96" s="14">
        <f>(((N96/60)/60)/24)+DATE(1970,1,1)</f>
        <v>41997.25</v>
      </c>
      <c r="P96" t="b">
        <v>0</v>
      </c>
      <c r="Q96" t="b">
        <v>0</v>
      </c>
      <c r="R96" t="s">
        <v>119</v>
      </c>
      <c r="S96" s="9" t="str">
        <f>LEFT(R96, FIND("/", R96) - 1)</f>
        <v>publishing</v>
      </c>
      <c r="T96" s="9" t="str">
        <f>MID(R96, FIND("/", R96) + 1, LEN(R96))</f>
        <v>fiction</v>
      </c>
    </row>
    <row r="97" spans="1:20" ht="17" x14ac:dyDescent="0.2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5">
        <f>(E97/D97)*100</f>
        <v>18.622397298818232</v>
      </c>
      <c r="G97" t="s">
        <v>14</v>
      </c>
      <c r="H97">
        <v>662</v>
      </c>
      <c r="I97" s="7">
        <f>IF(H97=0, 0, E97/H97)</f>
        <v>49.987915407854985</v>
      </c>
      <c r="J97" t="s">
        <v>15</v>
      </c>
      <c r="K97" t="s">
        <v>16</v>
      </c>
      <c r="L97">
        <v>1448344800</v>
      </c>
      <c r="M97" s="14">
        <f>(((L97/60)/60)/24)+DATE(1970,1,1)</f>
        <v>42332.25</v>
      </c>
      <c r="N97">
        <v>1448604000</v>
      </c>
      <c r="O97" s="14">
        <f>(((N97/60)/60)/24)+DATE(1970,1,1)</f>
        <v>42335.25</v>
      </c>
      <c r="P97" t="b">
        <v>1</v>
      </c>
      <c r="Q97" t="b">
        <v>0</v>
      </c>
      <c r="R97" t="s">
        <v>33</v>
      </c>
      <c r="S97" s="9" t="str">
        <f>LEFT(R97, FIND("/", R97) - 1)</f>
        <v>theater</v>
      </c>
      <c r="T97" s="9" t="str">
        <f>MID(R97, FIND("/", R97) + 1, LEN(R97))</f>
        <v>plays</v>
      </c>
    </row>
    <row r="98" spans="1:20" ht="17" x14ac:dyDescent="0.2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5">
        <f>(E98/D98)*100</f>
        <v>38.633185349611544</v>
      </c>
      <c r="G98" t="s">
        <v>14</v>
      </c>
      <c r="H98">
        <v>774</v>
      </c>
      <c r="I98" s="7">
        <f>IF(H98=0, 0, E98/H98)</f>
        <v>89.944444444444443</v>
      </c>
      <c r="J98" t="s">
        <v>21</v>
      </c>
      <c r="K98" t="s">
        <v>22</v>
      </c>
      <c r="L98">
        <v>1471150800</v>
      </c>
      <c r="M98" s="14">
        <f>(((L98/60)/60)/24)+DATE(1970,1,1)</f>
        <v>42596.208333333328</v>
      </c>
      <c r="N98">
        <v>1473570000</v>
      </c>
      <c r="O98" s="14">
        <f>(((N98/60)/60)/24)+DATE(1970,1,1)</f>
        <v>42624.208333333328</v>
      </c>
      <c r="P98" t="b">
        <v>0</v>
      </c>
      <c r="Q98" t="b">
        <v>1</v>
      </c>
      <c r="R98" t="s">
        <v>33</v>
      </c>
      <c r="S98" s="9" t="str">
        <f>LEFT(R98, FIND("/", R98) - 1)</f>
        <v>theater</v>
      </c>
      <c r="T98" s="9" t="str">
        <f>MID(R98, FIND("/", R98) + 1, LEN(R98))</f>
        <v>plays</v>
      </c>
    </row>
    <row r="99" spans="1:20" ht="17" x14ac:dyDescent="0.2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5">
        <f>(E99/D99)*100</f>
        <v>51.42151162790698</v>
      </c>
      <c r="G99" t="s">
        <v>14</v>
      </c>
      <c r="H99">
        <v>672</v>
      </c>
      <c r="I99" s="7">
        <f>IF(H99=0, 0, E99/H99)</f>
        <v>78.96875</v>
      </c>
      <c r="J99" t="s">
        <v>15</v>
      </c>
      <c r="K99" t="s">
        <v>16</v>
      </c>
      <c r="L99">
        <v>1273640400</v>
      </c>
      <c r="M99" s="14">
        <f>(((L99/60)/60)/24)+DATE(1970,1,1)</f>
        <v>40310.208333333336</v>
      </c>
      <c r="N99">
        <v>1273899600</v>
      </c>
      <c r="O99" s="14">
        <f>(((N99/60)/60)/24)+DATE(1970,1,1)</f>
        <v>40313.208333333336</v>
      </c>
      <c r="P99" t="b">
        <v>0</v>
      </c>
      <c r="Q99" t="b">
        <v>0</v>
      </c>
      <c r="R99" t="s">
        <v>33</v>
      </c>
      <c r="S99" s="9" t="str">
        <f>LEFT(R99, FIND("/", R99) - 1)</f>
        <v>theater</v>
      </c>
      <c r="T99" s="9" t="str">
        <f>MID(R99, FIND("/", R99) + 1, LEN(R99))</f>
        <v>plays</v>
      </c>
    </row>
    <row r="100" spans="1:20" ht="17" x14ac:dyDescent="0.2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5">
        <f>(E100/D100)*100</f>
        <v>89.73668341708543</v>
      </c>
      <c r="G100" t="s">
        <v>14</v>
      </c>
      <c r="H100">
        <v>940</v>
      </c>
      <c r="I100" s="7">
        <f>IF(H100=0, 0, E100/H100)</f>
        <v>94.987234042553197</v>
      </c>
      <c r="J100" t="s">
        <v>98</v>
      </c>
      <c r="K100" t="s">
        <v>99</v>
      </c>
      <c r="L100">
        <v>1308459600</v>
      </c>
      <c r="M100" s="14">
        <f>(((L100/60)/60)/24)+DATE(1970,1,1)</f>
        <v>40713.208333333336</v>
      </c>
      <c r="N100">
        <v>1312693200</v>
      </c>
      <c r="O100" s="14">
        <f>(((N100/60)/60)/24)+DATE(1970,1,1)</f>
        <v>40762.208333333336</v>
      </c>
      <c r="P100" t="b">
        <v>0</v>
      </c>
      <c r="Q100" t="b">
        <v>1</v>
      </c>
      <c r="R100" t="s">
        <v>42</v>
      </c>
      <c r="S100" s="9" t="str">
        <f>LEFT(R100, FIND("/", R100) - 1)</f>
        <v>film &amp; video</v>
      </c>
      <c r="T100" s="9" t="str">
        <f>MID(R100, FIND("/", R100) + 1, LEN(R100))</f>
        <v>documentary</v>
      </c>
    </row>
    <row r="101" spans="1:20" ht="17" x14ac:dyDescent="0.2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5">
        <f>(E101/D101)*100</f>
        <v>71.27272727272728</v>
      </c>
      <c r="G101" t="s">
        <v>14</v>
      </c>
      <c r="H101">
        <v>117</v>
      </c>
      <c r="I101" s="7">
        <f>IF(H101=0, 0, E101/H101)</f>
        <v>46.905982905982903</v>
      </c>
      <c r="J101" t="s">
        <v>21</v>
      </c>
      <c r="K101" t="s">
        <v>22</v>
      </c>
      <c r="L101">
        <v>1362636000</v>
      </c>
      <c r="M101" s="14">
        <f>(((L101/60)/60)/24)+DATE(1970,1,1)</f>
        <v>41340.25</v>
      </c>
      <c r="N101">
        <v>1363064400</v>
      </c>
      <c r="O101" s="14">
        <f>(((N101/60)/60)/24)+DATE(1970,1,1)</f>
        <v>41345.208333333336</v>
      </c>
      <c r="P101" t="b">
        <v>0</v>
      </c>
      <c r="Q101" t="b">
        <v>1</v>
      </c>
      <c r="R101" t="s">
        <v>33</v>
      </c>
      <c r="S101" s="9" t="str">
        <f>LEFT(R101, FIND("/", R101) - 1)</f>
        <v>theater</v>
      </c>
      <c r="T101" s="9" t="str">
        <f>MID(R101, FIND("/", R101) + 1, LEN(R101))</f>
        <v>plays</v>
      </c>
    </row>
    <row r="102" spans="1:20" ht="34" x14ac:dyDescent="0.2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5">
        <f>(E102/D102)*100</f>
        <v>96</v>
      </c>
      <c r="G102" t="s">
        <v>14</v>
      </c>
      <c r="H102">
        <v>115</v>
      </c>
      <c r="I102" s="7">
        <f>IF(H102=0, 0, E102/H102)</f>
        <v>80.139130434782615</v>
      </c>
      <c r="J102" t="s">
        <v>21</v>
      </c>
      <c r="K102" t="s">
        <v>22</v>
      </c>
      <c r="L102">
        <v>1348808400</v>
      </c>
      <c r="M102" s="14">
        <f>(((L102/60)/60)/24)+DATE(1970,1,1)</f>
        <v>41180.208333333336</v>
      </c>
      <c r="N102">
        <v>1349326800</v>
      </c>
      <c r="O102" s="14">
        <f>(((N102/60)/60)/24)+DATE(1970,1,1)</f>
        <v>41186.208333333336</v>
      </c>
      <c r="P102" t="b">
        <v>0</v>
      </c>
      <c r="Q102" t="b">
        <v>0</v>
      </c>
      <c r="R102" t="s">
        <v>292</v>
      </c>
      <c r="S102" s="9" t="str">
        <f>LEFT(R102, FIND("/", R102) - 1)</f>
        <v>games</v>
      </c>
      <c r="T102" s="9" t="str">
        <f>MID(R102, FIND("/", R102) + 1, LEN(R102))</f>
        <v>mobile games</v>
      </c>
    </row>
    <row r="103" spans="1:20" ht="17" x14ac:dyDescent="0.2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5">
        <f>(E103/D103)*100</f>
        <v>20.896851248642779</v>
      </c>
      <c r="G103" t="s">
        <v>14</v>
      </c>
      <c r="H103">
        <v>326</v>
      </c>
      <c r="I103" s="7">
        <f>IF(H103=0, 0, E103/H103)</f>
        <v>59.036809815950917</v>
      </c>
      <c r="J103" t="s">
        <v>21</v>
      </c>
      <c r="K103" t="s">
        <v>22</v>
      </c>
      <c r="L103">
        <v>1429592400</v>
      </c>
      <c r="M103" s="14">
        <f>(((L103/60)/60)/24)+DATE(1970,1,1)</f>
        <v>42115.208333333328</v>
      </c>
      <c r="N103">
        <v>1430974800</v>
      </c>
      <c r="O103" s="14">
        <f>(((N103/60)/60)/24)+DATE(1970,1,1)</f>
        <v>42131.208333333328</v>
      </c>
      <c r="P103" t="b">
        <v>0</v>
      </c>
      <c r="Q103" t="b">
        <v>1</v>
      </c>
      <c r="R103" t="s">
        <v>65</v>
      </c>
      <c r="S103" s="9" t="str">
        <f>LEFT(R103, FIND("/", R103) - 1)</f>
        <v>technology</v>
      </c>
      <c r="T103" s="9" t="str">
        <f>MID(R103, FIND("/", R103) + 1, LEN(R103))</f>
        <v>wearables</v>
      </c>
    </row>
    <row r="104" spans="1:20" ht="17" x14ac:dyDescent="0.2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5">
        <f>(E104/D104)*100</f>
        <v>1</v>
      </c>
      <c r="G104" t="s">
        <v>14</v>
      </c>
      <c r="H104">
        <v>1</v>
      </c>
      <c r="I104" s="7">
        <f>IF(H104=0, 0, E104/H104)</f>
        <v>1</v>
      </c>
      <c r="J104" t="s">
        <v>21</v>
      </c>
      <c r="K104" t="s">
        <v>22</v>
      </c>
      <c r="L104">
        <v>1544940000</v>
      </c>
      <c r="M104" s="14">
        <f>(((L104/60)/60)/24)+DATE(1970,1,1)</f>
        <v>43450.25</v>
      </c>
      <c r="N104">
        <v>1545026400</v>
      </c>
      <c r="O104" s="14">
        <f>(((N104/60)/60)/24)+DATE(1970,1,1)</f>
        <v>43451.25</v>
      </c>
      <c r="P104" t="b">
        <v>0</v>
      </c>
      <c r="Q104" t="b">
        <v>0</v>
      </c>
      <c r="R104" t="s">
        <v>23</v>
      </c>
      <c r="S104" s="9" t="str">
        <f>LEFT(R104, FIND("/", R104) - 1)</f>
        <v>music</v>
      </c>
      <c r="T104" s="9" t="str">
        <f>MID(R104, FIND("/", R104) + 1, LEN(R104))</f>
        <v>rock</v>
      </c>
    </row>
    <row r="105" spans="1:20" ht="17" x14ac:dyDescent="0.2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5">
        <f>(E105/D105)*100</f>
        <v>64.166909620991248</v>
      </c>
      <c r="G105" t="s">
        <v>14</v>
      </c>
      <c r="H105">
        <v>1467</v>
      </c>
      <c r="I105" s="7">
        <f>IF(H105=0, 0, E105/H105)</f>
        <v>60.011588275391958</v>
      </c>
      <c r="J105" t="s">
        <v>21</v>
      </c>
      <c r="K105" t="s">
        <v>22</v>
      </c>
      <c r="L105">
        <v>1402290000</v>
      </c>
      <c r="M105" s="14">
        <f>(((L105/60)/60)/24)+DATE(1970,1,1)</f>
        <v>41799.208333333336</v>
      </c>
      <c r="N105">
        <v>1406696400</v>
      </c>
      <c r="O105" s="14">
        <f>(((N105/60)/60)/24)+DATE(1970,1,1)</f>
        <v>41850.208333333336</v>
      </c>
      <c r="P105" t="b">
        <v>0</v>
      </c>
      <c r="Q105" t="b">
        <v>0</v>
      </c>
      <c r="R105" t="s">
        <v>50</v>
      </c>
      <c r="S105" s="9" t="str">
        <f>LEFT(R105, FIND("/", R105) - 1)</f>
        <v>music</v>
      </c>
      <c r="T105" s="9" t="str">
        <f>MID(R105, FIND("/", R105) + 1, LEN(R105))</f>
        <v>electric music</v>
      </c>
    </row>
    <row r="106" spans="1:20" ht="17" x14ac:dyDescent="0.2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5">
        <f>(E106/D106)*100</f>
        <v>92.984160506863773</v>
      </c>
      <c r="G106" t="s">
        <v>14</v>
      </c>
      <c r="H106">
        <v>5681</v>
      </c>
      <c r="I106" s="7">
        <f>IF(H106=0, 0, E106/H106)</f>
        <v>31.000176025347649</v>
      </c>
      <c r="J106" t="s">
        <v>21</v>
      </c>
      <c r="K106" t="s">
        <v>22</v>
      </c>
      <c r="L106">
        <v>1350622800</v>
      </c>
      <c r="M106" s="14">
        <f>(((L106/60)/60)/24)+DATE(1970,1,1)</f>
        <v>41201.208333333336</v>
      </c>
      <c r="N106">
        <v>1351141200</v>
      </c>
      <c r="O106" s="14">
        <f>(((N106/60)/60)/24)+DATE(1970,1,1)</f>
        <v>41207.208333333336</v>
      </c>
      <c r="P106" t="b">
        <v>0</v>
      </c>
      <c r="Q106" t="b">
        <v>0</v>
      </c>
      <c r="R106" t="s">
        <v>33</v>
      </c>
      <c r="S106" s="9" t="str">
        <f>LEFT(R106, FIND("/", R106) - 1)</f>
        <v>theater</v>
      </c>
      <c r="T106" s="9" t="str">
        <f>MID(R106, FIND("/", R106) + 1, LEN(R106))</f>
        <v>plays</v>
      </c>
    </row>
    <row r="107" spans="1:20" ht="17" x14ac:dyDescent="0.2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5">
        <f>(E107/D107)*100</f>
        <v>58.756567425569173</v>
      </c>
      <c r="G107" t="s">
        <v>14</v>
      </c>
      <c r="H107">
        <v>1059</v>
      </c>
      <c r="I107" s="7">
        <f>IF(H107=0, 0, E107/H107)</f>
        <v>95.042492917847028</v>
      </c>
      <c r="J107" t="s">
        <v>21</v>
      </c>
      <c r="K107" t="s">
        <v>22</v>
      </c>
      <c r="L107">
        <v>1463029200</v>
      </c>
      <c r="M107" s="14">
        <f>(((L107/60)/60)/24)+DATE(1970,1,1)</f>
        <v>42502.208333333328</v>
      </c>
      <c r="N107">
        <v>1465016400</v>
      </c>
      <c r="O107" s="14">
        <f>(((N107/60)/60)/24)+DATE(1970,1,1)</f>
        <v>42525.208333333328</v>
      </c>
      <c r="P107" t="b">
        <v>0</v>
      </c>
      <c r="Q107" t="b">
        <v>1</v>
      </c>
      <c r="R107" t="s">
        <v>60</v>
      </c>
      <c r="S107" s="9" t="str">
        <f>LEFT(R107, FIND("/", R107) - 1)</f>
        <v>music</v>
      </c>
      <c r="T107" s="9" t="str">
        <f>MID(R107, FIND("/", R107) + 1, LEN(R107))</f>
        <v>indie rock</v>
      </c>
    </row>
    <row r="108" spans="1:20" ht="17" x14ac:dyDescent="0.2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5">
        <f>(E108/D108)*100</f>
        <v>65.022222222222226</v>
      </c>
      <c r="G108" t="s">
        <v>14</v>
      </c>
      <c r="H108">
        <v>1194</v>
      </c>
      <c r="I108" s="7">
        <f>IF(H108=0, 0, E108/H108)</f>
        <v>75.968174204355108</v>
      </c>
      <c r="J108" t="s">
        <v>21</v>
      </c>
      <c r="K108" t="s">
        <v>22</v>
      </c>
      <c r="L108">
        <v>1269493200</v>
      </c>
      <c r="M108" s="14">
        <f>(((L108/60)/60)/24)+DATE(1970,1,1)</f>
        <v>40262.208333333336</v>
      </c>
      <c r="N108">
        <v>1270789200</v>
      </c>
      <c r="O108" s="14">
        <f>(((N108/60)/60)/24)+DATE(1970,1,1)</f>
        <v>40277.208333333336</v>
      </c>
      <c r="P108" t="b">
        <v>0</v>
      </c>
      <c r="Q108" t="b">
        <v>0</v>
      </c>
      <c r="R108" t="s">
        <v>33</v>
      </c>
      <c r="S108" s="9" t="str">
        <f>LEFT(R108, FIND("/", R108) - 1)</f>
        <v>theater</v>
      </c>
      <c r="T108" s="9" t="str">
        <f>MID(R108, FIND("/", R108) + 1, LEN(R108))</f>
        <v>plays</v>
      </c>
    </row>
    <row r="109" spans="1:20" ht="17" x14ac:dyDescent="0.2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5">
        <f>(E109/D109)*100</f>
        <v>52.666666666666664</v>
      </c>
      <c r="G109" t="s">
        <v>14</v>
      </c>
      <c r="H109">
        <v>30</v>
      </c>
      <c r="I109" s="7">
        <f>IF(H109=0, 0, E109/H109)</f>
        <v>73.733333333333334</v>
      </c>
      <c r="J109" t="s">
        <v>26</v>
      </c>
      <c r="K109" t="s">
        <v>27</v>
      </c>
      <c r="L109">
        <v>1388383200</v>
      </c>
      <c r="M109" s="14">
        <f>(((L109/60)/60)/24)+DATE(1970,1,1)</f>
        <v>41638.25</v>
      </c>
      <c r="N109">
        <v>1389420000</v>
      </c>
      <c r="O109" s="14">
        <f>(((N109/60)/60)/24)+DATE(1970,1,1)</f>
        <v>41650.25</v>
      </c>
      <c r="P109" t="b">
        <v>0</v>
      </c>
      <c r="Q109" t="b">
        <v>0</v>
      </c>
      <c r="R109" t="s">
        <v>122</v>
      </c>
      <c r="S109" s="9" t="str">
        <f>LEFT(R109, FIND("/", R109) - 1)</f>
        <v>photography</v>
      </c>
      <c r="T109" s="9" t="str">
        <f>MID(R109, FIND("/", R109) + 1, LEN(R109))</f>
        <v>photography books</v>
      </c>
    </row>
    <row r="110" spans="1:20" ht="34" x14ac:dyDescent="0.2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5">
        <f>(E110/D110)*100</f>
        <v>78.181818181818187</v>
      </c>
      <c r="G110" t="s">
        <v>14</v>
      </c>
      <c r="H110">
        <v>75</v>
      </c>
      <c r="I110" s="7">
        <f>IF(H110=0, 0, E110/H110)</f>
        <v>57.333333333333336</v>
      </c>
      <c r="J110" t="s">
        <v>21</v>
      </c>
      <c r="K110" t="s">
        <v>22</v>
      </c>
      <c r="L110">
        <v>1442984400</v>
      </c>
      <c r="M110" s="14">
        <f>(((L110/60)/60)/24)+DATE(1970,1,1)</f>
        <v>42270.208333333328</v>
      </c>
      <c r="N110">
        <v>1443502800</v>
      </c>
      <c r="O110" s="14">
        <f>(((N110/60)/60)/24)+DATE(1970,1,1)</f>
        <v>42276.208333333328</v>
      </c>
      <c r="P110" t="b">
        <v>0</v>
      </c>
      <c r="Q110" t="b">
        <v>1</v>
      </c>
      <c r="R110" t="s">
        <v>28</v>
      </c>
      <c r="S110" s="9" t="str">
        <f>LEFT(R110, FIND("/", R110) - 1)</f>
        <v>technology</v>
      </c>
      <c r="T110" s="9" t="str">
        <f>MID(R110, FIND("/", R110) + 1, LEN(R110))</f>
        <v>web</v>
      </c>
    </row>
    <row r="111" spans="1:20" ht="17" x14ac:dyDescent="0.2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5">
        <f>(E111/D111)*100</f>
        <v>31.30913348946136</v>
      </c>
      <c r="G111" t="s">
        <v>14</v>
      </c>
      <c r="H111">
        <v>955</v>
      </c>
      <c r="I111" s="7">
        <f>IF(H111=0, 0, E111/H111)</f>
        <v>41.996858638743454</v>
      </c>
      <c r="J111" t="s">
        <v>36</v>
      </c>
      <c r="K111" t="s">
        <v>37</v>
      </c>
      <c r="L111">
        <v>1550815200</v>
      </c>
      <c r="M111" s="14">
        <f>(((L111/60)/60)/24)+DATE(1970,1,1)</f>
        <v>43518.25</v>
      </c>
      <c r="N111">
        <v>1552798800</v>
      </c>
      <c r="O111" s="14">
        <f>(((N111/60)/60)/24)+DATE(1970,1,1)</f>
        <v>43541.208333333328</v>
      </c>
      <c r="P111" t="b">
        <v>0</v>
      </c>
      <c r="Q111" t="b">
        <v>1</v>
      </c>
      <c r="R111" t="s">
        <v>60</v>
      </c>
      <c r="S111" s="9" t="str">
        <f>LEFT(R111, FIND("/", R111) - 1)</f>
        <v>music</v>
      </c>
      <c r="T111" s="9" t="str">
        <f>MID(R111, FIND("/", R111) + 1, LEN(R111))</f>
        <v>indie rock</v>
      </c>
    </row>
    <row r="112" spans="1:20" ht="17" x14ac:dyDescent="0.2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5">
        <f>(E112/D112)*100</f>
        <v>2.93886230728336</v>
      </c>
      <c r="G112" t="s">
        <v>14</v>
      </c>
      <c r="H112">
        <v>67</v>
      </c>
      <c r="I112" s="7">
        <f>IF(H112=0, 0, E112/H112)</f>
        <v>82.507462686567166</v>
      </c>
      <c r="J112" t="s">
        <v>21</v>
      </c>
      <c r="K112" t="s">
        <v>22</v>
      </c>
      <c r="L112">
        <v>1501736400</v>
      </c>
      <c r="M112" s="14">
        <f>(((L112/60)/60)/24)+DATE(1970,1,1)</f>
        <v>42950.208333333328</v>
      </c>
      <c r="N112">
        <v>1502341200</v>
      </c>
      <c r="O112" s="14">
        <f>(((N112/60)/60)/24)+DATE(1970,1,1)</f>
        <v>42957.208333333328</v>
      </c>
      <c r="P112" t="b">
        <v>0</v>
      </c>
      <c r="Q112" t="b">
        <v>0</v>
      </c>
      <c r="R112" t="s">
        <v>60</v>
      </c>
      <c r="S112" s="9" t="str">
        <f>LEFT(R112, FIND("/", R112) - 1)</f>
        <v>music</v>
      </c>
      <c r="T112" s="9" t="str">
        <f>MID(R112, FIND("/", R112) + 1, LEN(R112))</f>
        <v>indie rock</v>
      </c>
    </row>
    <row r="113" spans="1:20" ht="34" x14ac:dyDescent="0.2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5">
        <f>(E113/D113)*100</f>
        <v>10.63265306122449</v>
      </c>
      <c r="G113" t="s">
        <v>14</v>
      </c>
      <c r="H113">
        <v>5</v>
      </c>
      <c r="I113" s="7">
        <f>IF(H113=0, 0, E113/H113)</f>
        <v>104.2</v>
      </c>
      <c r="J113" t="s">
        <v>21</v>
      </c>
      <c r="K113" t="s">
        <v>22</v>
      </c>
      <c r="L113">
        <v>1395291600</v>
      </c>
      <c r="M113" s="14">
        <f>(((L113/60)/60)/24)+DATE(1970,1,1)</f>
        <v>41718.208333333336</v>
      </c>
      <c r="N113">
        <v>1397192400</v>
      </c>
      <c r="O113" s="14">
        <f>(((N113/60)/60)/24)+DATE(1970,1,1)</f>
        <v>41740.208333333336</v>
      </c>
      <c r="P113" t="b">
        <v>0</v>
      </c>
      <c r="Q113" t="b">
        <v>0</v>
      </c>
      <c r="R113" t="s">
        <v>206</v>
      </c>
      <c r="S113" s="9" t="str">
        <f>LEFT(R113, FIND("/", R113) - 1)</f>
        <v>publishing</v>
      </c>
      <c r="T113" s="9" t="str">
        <f>MID(R113, FIND("/", R113) + 1, LEN(R113))</f>
        <v>translations</v>
      </c>
    </row>
    <row r="114" spans="1:20" ht="17" x14ac:dyDescent="0.2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5">
        <f>(E114/D114)*100</f>
        <v>82.875</v>
      </c>
      <c r="G114" t="s">
        <v>14</v>
      </c>
      <c r="H114">
        <v>26</v>
      </c>
      <c r="I114" s="7">
        <f>IF(H114=0, 0, E114/H114)</f>
        <v>25.5</v>
      </c>
      <c r="J114" t="s">
        <v>21</v>
      </c>
      <c r="K114" t="s">
        <v>22</v>
      </c>
      <c r="L114">
        <v>1405746000</v>
      </c>
      <c r="M114" s="14">
        <f>(((L114/60)/60)/24)+DATE(1970,1,1)</f>
        <v>41839.208333333336</v>
      </c>
      <c r="N114">
        <v>1407042000</v>
      </c>
      <c r="O114" s="14">
        <f>(((N114/60)/60)/24)+DATE(1970,1,1)</f>
        <v>41854.208333333336</v>
      </c>
      <c r="P114" t="b">
        <v>0</v>
      </c>
      <c r="Q114" t="b">
        <v>1</v>
      </c>
      <c r="R114" t="s">
        <v>42</v>
      </c>
      <c r="S114" s="9" t="str">
        <f>LEFT(R114, FIND("/", R114) - 1)</f>
        <v>film &amp; video</v>
      </c>
      <c r="T114" s="9" t="str">
        <f>MID(R114, FIND("/", R114) + 1, LEN(R114))</f>
        <v>documentary</v>
      </c>
    </row>
    <row r="115" spans="1:20" ht="17" x14ac:dyDescent="0.2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5">
        <f>(E115/D115)*100</f>
        <v>26.191501103752756</v>
      </c>
      <c r="G115" t="s">
        <v>14</v>
      </c>
      <c r="H115">
        <v>1130</v>
      </c>
      <c r="I115" s="7">
        <f>IF(H115=0, 0, E115/H115)</f>
        <v>41.999115044247787</v>
      </c>
      <c r="J115" t="s">
        <v>21</v>
      </c>
      <c r="K115" t="s">
        <v>22</v>
      </c>
      <c r="L115">
        <v>1472619600</v>
      </c>
      <c r="M115" s="14">
        <f>(((L115/60)/60)/24)+DATE(1970,1,1)</f>
        <v>42613.208333333328</v>
      </c>
      <c r="N115">
        <v>1474261200</v>
      </c>
      <c r="O115" s="14">
        <f>(((N115/60)/60)/24)+DATE(1970,1,1)</f>
        <v>42632.208333333328</v>
      </c>
      <c r="P115" t="b">
        <v>0</v>
      </c>
      <c r="Q115" t="b">
        <v>0</v>
      </c>
      <c r="R115" t="s">
        <v>33</v>
      </c>
      <c r="S115" s="9" t="str">
        <f>LEFT(R115, FIND("/", R115) - 1)</f>
        <v>theater</v>
      </c>
      <c r="T115" s="9" t="str">
        <f>MID(R115, FIND("/", R115) + 1, LEN(R115))</f>
        <v>plays</v>
      </c>
    </row>
    <row r="116" spans="1:20" ht="34" x14ac:dyDescent="0.2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5">
        <f>(E116/D116)*100</f>
        <v>74.834782608695647</v>
      </c>
      <c r="G116" t="s">
        <v>14</v>
      </c>
      <c r="H116">
        <v>782</v>
      </c>
      <c r="I116" s="7">
        <f>IF(H116=0, 0, E116/H116)</f>
        <v>110.05115089514067</v>
      </c>
      <c r="J116" t="s">
        <v>21</v>
      </c>
      <c r="K116" t="s">
        <v>22</v>
      </c>
      <c r="L116">
        <v>1472878800</v>
      </c>
      <c r="M116" s="14">
        <f>(((L116/60)/60)/24)+DATE(1970,1,1)</f>
        <v>42616.208333333328</v>
      </c>
      <c r="N116">
        <v>1473656400</v>
      </c>
      <c r="O116" s="14">
        <f>(((N116/60)/60)/24)+DATE(1970,1,1)</f>
        <v>42625.208333333328</v>
      </c>
      <c r="P116" t="b">
        <v>0</v>
      </c>
      <c r="Q116" t="b">
        <v>0</v>
      </c>
      <c r="R116" t="s">
        <v>33</v>
      </c>
      <c r="S116" s="9" t="str">
        <f>LEFT(R116, FIND("/", R116) - 1)</f>
        <v>theater</v>
      </c>
      <c r="T116" s="9" t="str">
        <f>MID(R116, FIND("/", R116) + 1, LEN(R116))</f>
        <v>plays</v>
      </c>
    </row>
    <row r="117" spans="1:20" ht="17" x14ac:dyDescent="0.2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5">
        <f>(E117/D117)*100</f>
        <v>96.208333333333329</v>
      </c>
      <c r="G117" t="s">
        <v>14</v>
      </c>
      <c r="H117">
        <v>210</v>
      </c>
      <c r="I117" s="7">
        <f>IF(H117=0, 0, E117/H117)</f>
        <v>32.985714285714288</v>
      </c>
      <c r="J117" t="s">
        <v>21</v>
      </c>
      <c r="K117" t="s">
        <v>22</v>
      </c>
      <c r="L117">
        <v>1505970000</v>
      </c>
      <c r="M117" s="14">
        <f>(((L117/60)/60)/24)+DATE(1970,1,1)</f>
        <v>42999.208333333328</v>
      </c>
      <c r="N117">
        <v>1506747600</v>
      </c>
      <c r="O117" s="14">
        <f>(((N117/60)/60)/24)+DATE(1970,1,1)</f>
        <v>43008.208333333328</v>
      </c>
      <c r="P117" t="b">
        <v>0</v>
      </c>
      <c r="Q117" t="b">
        <v>0</v>
      </c>
      <c r="R117" t="s">
        <v>17</v>
      </c>
      <c r="S117" s="9" t="str">
        <f>LEFT(R117, FIND("/", R117) - 1)</f>
        <v>food</v>
      </c>
      <c r="T117" s="9" t="str">
        <f>MID(R117, FIND("/", R117) + 1, LEN(R117))</f>
        <v>food trucks</v>
      </c>
    </row>
    <row r="118" spans="1:20" ht="17" x14ac:dyDescent="0.2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5">
        <f>(E118/D118)*100</f>
        <v>61.802325581395344</v>
      </c>
      <c r="G118" t="s">
        <v>14</v>
      </c>
      <c r="H118">
        <v>136</v>
      </c>
      <c r="I118" s="7">
        <f>IF(H118=0, 0, E118/H118)</f>
        <v>39.080882352941174</v>
      </c>
      <c r="J118" t="s">
        <v>21</v>
      </c>
      <c r="K118" t="s">
        <v>22</v>
      </c>
      <c r="L118">
        <v>1507093200</v>
      </c>
      <c r="M118" s="14">
        <f>(((L118/60)/60)/24)+DATE(1970,1,1)</f>
        <v>43012.208333333328</v>
      </c>
      <c r="N118">
        <v>1508648400</v>
      </c>
      <c r="O118" s="14">
        <f>(((N118/60)/60)/24)+DATE(1970,1,1)</f>
        <v>43030.208333333328</v>
      </c>
      <c r="P118" t="b">
        <v>0</v>
      </c>
      <c r="Q118" t="b">
        <v>0</v>
      </c>
      <c r="R118" t="s">
        <v>28</v>
      </c>
      <c r="S118" s="9" t="str">
        <f>LEFT(R118, FIND("/", R118) - 1)</f>
        <v>technology</v>
      </c>
      <c r="T118" s="9" t="str">
        <f>MID(R118, FIND("/", R118) + 1, LEN(R118))</f>
        <v>web</v>
      </c>
    </row>
    <row r="119" spans="1:20" ht="34" x14ac:dyDescent="0.2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5">
        <f>(E119/D119)*100</f>
        <v>69.117647058823522</v>
      </c>
      <c r="G119" t="s">
        <v>14</v>
      </c>
      <c r="H119">
        <v>86</v>
      </c>
      <c r="I119" s="7">
        <f>IF(H119=0, 0, E119/H119)</f>
        <v>40.988372093023258</v>
      </c>
      <c r="J119" t="s">
        <v>15</v>
      </c>
      <c r="K119" t="s">
        <v>16</v>
      </c>
      <c r="L119">
        <v>1284008400</v>
      </c>
      <c r="M119" s="14">
        <f>(((L119/60)/60)/24)+DATE(1970,1,1)</f>
        <v>40430.208333333336</v>
      </c>
      <c r="N119">
        <v>1285131600</v>
      </c>
      <c r="O119" s="14">
        <f>(((N119/60)/60)/24)+DATE(1970,1,1)</f>
        <v>40443.208333333336</v>
      </c>
      <c r="P119" t="b">
        <v>0</v>
      </c>
      <c r="Q119" t="b">
        <v>0</v>
      </c>
      <c r="R119" t="s">
        <v>23</v>
      </c>
      <c r="S119" s="9" t="str">
        <f>LEFT(R119, FIND("/", R119) - 1)</f>
        <v>music</v>
      </c>
      <c r="T119" s="9" t="str">
        <f>MID(R119, FIND("/", R119) + 1, LEN(R119))</f>
        <v>rock</v>
      </c>
    </row>
    <row r="120" spans="1:20" ht="17" x14ac:dyDescent="0.2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5">
        <f>(E120/D120)*100</f>
        <v>71.8</v>
      </c>
      <c r="G120" t="s">
        <v>14</v>
      </c>
      <c r="H120">
        <v>19</v>
      </c>
      <c r="I120" s="7">
        <f>IF(H120=0, 0, E120/H120)</f>
        <v>37.789473684210527</v>
      </c>
      <c r="J120" t="s">
        <v>21</v>
      </c>
      <c r="K120" t="s">
        <v>22</v>
      </c>
      <c r="L120">
        <v>1526187600</v>
      </c>
      <c r="M120" s="14">
        <f>(((L120/60)/60)/24)+DATE(1970,1,1)</f>
        <v>43233.208333333328</v>
      </c>
      <c r="N120">
        <v>1527138000</v>
      </c>
      <c r="O120" s="14">
        <f>(((N120/60)/60)/24)+DATE(1970,1,1)</f>
        <v>43244.208333333328</v>
      </c>
      <c r="P120" t="b">
        <v>0</v>
      </c>
      <c r="Q120" t="b">
        <v>0</v>
      </c>
      <c r="R120" t="s">
        <v>269</v>
      </c>
      <c r="S120" s="9" t="str">
        <f>LEFT(R120, FIND("/", R120) - 1)</f>
        <v>film &amp; video</v>
      </c>
      <c r="T120" s="9" t="str">
        <f>MID(R120, FIND("/", R120) + 1, LEN(R120))</f>
        <v>television</v>
      </c>
    </row>
    <row r="121" spans="1:20" ht="17" x14ac:dyDescent="0.2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5">
        <f>(E121/D121)*100</f>
        <v>31.934684684684683</v>
      </c>
      <c r="G121" t="s">
        <v>14</v>
      </c>
      <c r="H121">
        <v>886</v>
      </c>
      <c r="I121" s="7">
        <f>IF(H121=0, 0, E121/H121)</f>
        <v>32.006772009029348</v>
      </c>
      <c r="J121" t="s">
        <v>21</v>
      </c>
      <c r="K121" t="s">
        <v>22</v>
      </c>
      <c r="L121">
        <v>1400821200</v>
      </c>
      <c r="M121" s="14">
        <f>(((L121/60)/60)/24)+DATE(1970,1,1)</f>
        <v>41782.208333333336</v>
      </c>
      <c r="N121">
        <v>1402117200</v>
      </c>
      <c r="O121" s="14">
        <f>(((N121/60)/60)/24)+DATE(1970,1,1)</f>
        <v>41797.208333333336</v>
      </c>
      <c r="P121" t="b">
        <v>0</v>
      </c>
      <c r="Q121" t="b">
        <v>0</v>
      </c>
      <c r="R121" t="s">
        <v>33</v>
      </c>
      <c r="S121" s="9" t="str">
        <f>LEFT(R121, FIND("/", R121) - 1)</f>
        <v>theater</v>
      </c>
      <c r="T121" s="9" t="str">
        <f>MID(R121, FIND("/", R121) + 1, LEN(R121))</f>
        <v>plays</v>
      </c>
    </row>
    <row r="122" spans="1:20" ht="17" x14ac:dyDescent="0.2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5">
        <f>(E122/D122)*100</f>
        <v>32.012195121951223</v>
      </c>
      <c r="G122" t="s">
        <v>14</v>
      </c>
      <c r="H122">
        <v>35</v>
      </c>
      <c r="I122" s="7">
        <f>IF(H122=0, 0, E122/H122)</f>
        <v>75</v>
      </c>
      <c r="J122" t="s">
        <v>107</v>
      </c>
      <c r="K122" t="s">
        <v>108</v>
      </c>
      <c r="L122">
        <v>1417500000</v>
      </c>
      <c r="M122" s="14">
        <f>(((L122/60)/60)/24)+DATE(1970,1,1)</f>
        <v>41975.25</v>
      </c>
      <c r="N122">
        <v>1417586400</v>
      </c>
      <c r="O122" s="14">
        <f>(((N122/60)/60)/24)+DATE(1970,1,1)</f>
        <v>41976.25</v>
      </c>
      <c r="P122" t="b">
        <v>0</v>
      </c>
      <c r="Q122" t="b">
        <v>0</v>
      </c>
      <c r="R122" t="s">
        <v>33</v>
      </c>
      <c r="S122" s="9" t="str">
        <f>LEFT(R122, FIND("/", R122) - 1)</f>
        <v>theater</v>
      </c>
      <c r="T122" s="9" t="str">
        <f>MID(R122, FIND("/", R122) + 1, LEN(R122))</f>
        <v>plays</v>
      </c>
    </row>
    <row r="123" spans="1:20" ht="17" x14ac:dyDescent="0.2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5">
        <f>(E123/D123)*100</f>
        <v>68.594594594594597</v>
      </c>
      <c r="G123" t="s">
        <v>14</v>
      </c>
      <c r="H123">
        <v>24</v>
      </c>
      <c r="I123" s="7">
        <f>IF(H123=0, 0, E123/H123)</f>
        <v>105.75</v>
      </c>
      <c r="J123" t="s">
        <v>21</v>
      </c>
      <c r="K123" t="s">
        <v>22</v>
      </c>
      <c r="L123">
        <v>1370322000</v>
      </c>
      <c r="M123" s="14">
        <f>(((L123/60)/60)/24)+DATE(1970,1,1)</f>
        <v>41429.208333333336</v>
      </c>
      <c r="N123">
        <v>1370408400</v>
      </c>
      <c r="O123" s="14">
        <f>(((N123/60)/60)/24)+DATE(1970,1,1)</f>
        <v>41430.208333333336</v>
      </c>
      <c r="P123" t="b">
        <v>0</v>
      </c>
      <c r="Q123" t="b">
        <v>1</v>
      </c>
      <c r="R123" t="s">
        <v>33</v>
      </c>
      <c r="S123" s="9" t="str">
        <f>LEFT(R123, FIND("/", R123) - 1)</f>
        <v>theater</v>
      </c>
      <c r="T123" s="9" t="str">
        <f>MID(R123, FIND("/", R123) + 1, LEN(R123))</f>
        <v>plays</v>
      </c>
    </row>
    <row r="124" spans="1:20" ht="17" x14ac:dyDescent="0.2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5">
        <f>(E124/D124)*100</f>
        <v>37.952380952380956</v>
      </c>
      <c r="G124" t="s">
        <v>14</v>
      </c>
      <c r="H124">
        <v>86</v>
      </c>
      <c r="I124" s="7">
        <f>IF(H124=0, 0, E124/H124)</f>
        <v>37.069767441860463</v>
      </c>
      <c r="J124" t="s">
        <v>107</v>
      </c>
      <c r="K124" t="s">
        <v>108</v>
      </c>
      <c r="L124">
        <v>1552366800</v>
      </c>
      <c r="M124" s="14">
        <f>(((L124/60)/60)/24)+DATE(1970,1,1)</f>
        <v>43536.208333333328</v>
      </c>
      <c r="N124">
        <v>1552626000</v>
      </c>
      <c r="O124" s="14">
        <f>(((N124/60)/60)/24)+DATE(1970,1,1)</f>
        <v>43539.208333333328</v>
      </c>
      <c r="P124" t="b">
        <v>0</v>
      </c>
      <c r="Q124" t="b">
        <v>0</v>
      </c>
      <c r="R124" t="s">
        <v>33</v>
      </c>
      <c r="S124" s="9" t="str">
        <f>LEFT(R124, FIND("/", R124) - 1)</f>
        <v>theater</v>
      </c>
      <c r="T124" s="9" t="str">
        <f>MID(R124, FIND("/", R124) + 1, LEN(R124))</f>
        <v>plays</v>
      </c>
    </row>
    <row r="125" spans="1:20" ht="17" x14ac:dyDescent="0.2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5">
        <f>(E125/D125)*100</f>
        <v>19.992957746478872</v>
      </c>
      <c r="G125" t="s">
        <v>14</v>
      </c>
      <c r="H125">
        <v>243</v>
      </c>
      <c r="I125" s="7">
        <f>IF(H125=0, 0, E125/H125)</f>
        <v>35.049382716049379</v>
      </c>
      <c r="J125" t="s">
        <v>21</v>
      </c>
      <c r="K125" t="s">
        <v>22</v>
      </c>
      <c r="L125">
        <v>1403845200</v>
      </c>
      <c r="M125" s="14">
        <f>(((L125/60)/60)/24)+DATE(1970,1,1)</f>
        <v>41817.208333333336</v>
      </c>
      <c r="N125">
        <v>1404190800</v>
      </c>
      <c r="O125" s="14">
        <f>(((N125/60)/60)/24)+DATE(1970,1,1)</f>
        <v>41821.208333333336</v>
      </c>
      <c r="P125" t="b">
        <v>0</v>
      </c>
      <c r="Q125" t="b">
        <v>0</v>
      </c>
      <c r="R125" t="s">
        <v>23</v>
      </c>
      <c r="S125" s="9" t="str">
        <f>LEFT(R125, FIND("/", R125) - 1)</f>
        <v>music</v>
      </c>
      <c r="T125" s="9" t="str">
        <f>MID(R125, FIND("/", R125) + 1, LEN(R125))</f>
        <v>rock</v>
      </c>
    </row>
    <row r="126" spans="1:20" ht="17" x14ac:dyDescent="0.2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5">
        <f>(E126/D126)*100</f>
        <v>45.636363636363633</v>
      </c>
      <c r="G126" t="s">
        <v>14</v>
      </c>
      <c r="H126">
        <v>65</v>
      </c>
      <c r="I126" s="7">
        <f>IF(H126=0, 0, E126/H126)</f>
        <v>46.338461538461537</v>
      </c>
      <c r="J126" t="s">
        <v>21</v>
      </c>
      <c r="K126" t="s">
        <v>22</v>
      </c>
      <c r="L126">
        <v>1523163600</v>
      </c>
      <c r="M126" s="14">
        <f>(((L126/60)/60)/24)+DATE(1970,1,1)</f>
        <v>43198.208333333328</v>
      </c>
      <c r="N126">
        <v>1523509200</v>
      </c>
      <c r="O126" s="14">
        <f>(((N126/60)/60)/24)+DATE(1970,1,1)</f>
        <v>43202.208333333328</v>
      </c>
      <c r="P126" t="b">
        <v>1</v>
      </c>
      <c r="Q126" t="b">
        <v>0</v>
      </c>
      <c r="R126" t="s">
        <v>60</v>
      </c>
      <c r="S126" s="9" t="str">
        <f>LEFT(R126, FIND("/", R126) - 1)</f>
        <v>music</v>
      </c>
      <c r="T126" s="9" t="str">
        <f>MID(R126, FIND("/", R126) + 1, LEN(R126))</f>
        <v>indie rock</v>
      </c>
    </row>
    <row r="127" spans="1:20" ht="17" x14ac:dyDescent="0.2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5">
        <f>(E127/D127)*100</f>
        <v>63.146341463414636</v>
      </c>
      <c r="G127" t="s">
        <v>14</v>
      </c>
      <c r="H127">
        <v>100</v>
      </c>
      <c r="I127" s="7">
        <f>IF(H127=0, 0, E127/H127)</f>
        <v>51.78</v>
      </c>
      <c r="J127" t="s">
        <v>36</v>
      </c>
      <c r="K127" t="s">
        <v>37</v>
      </c>
      <c r="L127">
        <v>1472878800</v>
      </c>
      <c r="M127" s="14">
        <f>(((L127/60)/60)/24)+DATE(1970,1,1)</f>
        <v>42616.208333333328</v>
      </c>
      <c r="N127">
        <v>1474520400</v>
      </c>
      <c r="O127" s="14">
        <f>(((N127/60)/60)/24)+DATE(1970,1,1)</f>
        <v>42635.208333333328</v>
      </c>
      <c r="P127" t="b">
        <v>0</v>
      </c>
      <c r="Q127" t="b">
        <v>0</v>
      </c>
      <c r="R127" t="s">
        <v>65</v>
      </c>
      <c r="S127" s="9" t="str">
        <f>LEFT(R127, FIND("/", R127) - 1)</f>
        <v>technology</v>
      </c>
      <c r="T127" s="9" t="str">
        <f>MID(R127, FIND("/", R127) + 1, LEN(R127))</f>
        <v>wearables</v>
      </c>
    </row>
    <row r="128" spans="1:20" ht="17" x14ac:dyDescent="0.2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5">
        <f>(E128/D128)*100</f>
        <v>9.5585443037974684</v>
      </c>
      <c r="G128" t="s">
        <v>14</v>
      </c>
      <c r="H128">
        <v>168</v>
      </c>
      <c r="I128" s="7">
        <f>IF(H128=0, 0, E128/H128)</f>
        <v>35.958333333333336</v>
      </c>
      <c r="J128" t="s">
        <v>21</v>
      </c>
      <c r="K128" t="s">
        <v>22</v>
      </c>
      <c r="L128">
        <v>1281070800</v>
      </c>
      <c r="M128" s="14">
        <f>(((L128/60)/60)/24)+DATE(1970,1,1)</f>
        <v>40396.208333333336</v>
      </c>
      <c r="N128">
        <v>1283576400</v>
      </c>
      <c r="O128" s="14">
        <f>(((N128/60)/60)/24)+DATE(1970,1,1)</f>
        <v>40425.208333333336</v>
      </c>
      <c r="P128" t="b">
        <v>0</v>
      </c>
      <c r="Q128" t="b">
        <v>0</v>
      </c>
      <c r="R128" t="s">
        <v>50</v>
      </c>
      <c r="S128" s="9" t="str">
        <f>LEFT(R128, FIND("/", R128) - 1)</f>
        <v>music</v>
      </c>
      <c r="T128" s="9" t="str">
        <f>MID(R128, FIND("/", R128) + 1, LEN(R128))</f>
        <v>electric music</v>
      </c>
    </row>
    <row r="129" spans="1:20" ht="17" x14ac:dyDescent="0.2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5">
        <f>(E129/D129)*100</f>
        <v>53.777777777777779</v>
      </c>
      <c r="G129" t="s">
        <v>14</v>
      </c>
      <c r="H129">
        <v>13</v>
      </c>
      <c r="I129" s="7">
        <f>IF(H129=0, 0, E129/H129)</f>
        <v>74.461538461538467</v>
      </c>
      <c r="J129" t="s">
        <v>21</v>
      </c>
      <c r="K129" t="s">
        <v>22</v>
      </c>
      <c r="L129">
        <v>1436245200</v>
      </c>
      <c r="M129" s="14">
        <f>(((L129/60)/60)/24)+DATE(1970,1,1)</f>
        <v>42192.208333333328</v>
      </c>
      <c r="N129">
        <v>1436590800</v>
      </c>
      <c r="O129" s="14">
        <f>(((N129/60)/60)/24)+DATE(1970,1,1)</f>
        <v>42196.208333333328</v>
      </c>
      <c r="P129" t="b">
        <v>0</v>
      </c>
      <c r="Q129" t="b">
        <v>0</v>
      </c>
      <c r="R129" t="s">
        <v>23</v>
      </c>
      <c r="S129" s="9" t="str">
        <f>LEFT(R129, FIND("/", R129) - 1)</f>
        <v>music</v>
      </c>
      <c r="T129" s="9" t="str">
        <f>MID(R129, FIND("/", R129) + 1, LEN(R129))</f>
        <v>rock</v>
      </c>
    </row>
    <row r="130" spans="1:20" ht="17" x14ac:dyDescent="0.2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5">
        <f>(E130/D130)*100</f>
        <v>2</v>
      </c>
      <c r="G130" t="s">
        <v>14</v>
      </c>
      <c r="H130">
        <v>1</v>
      </c>
      <c r="I130" s="7">
        <f>IF(H130=0, 0, E130/H130)</f>
        <v>2</v>
      </c>
      <c r="J130" t="s">
        <v>15</v>
      </c>
      <c r="K130" t="s">
        <v>16</v>
      </c>
      <c r="L130">
        <v>1269493200</v>
      </c>
      <c r="M130" s="14">
        <f>(((L130/60)/60)/24)+DATE(1970,1,1)</f>
        <v>40262.208333333336</v>
      </c>
      <c r="N130">
        <v>1270443600</v>
      </c>
      <c r="O130" s="14">
        <f>(((N130/60)/60)/24)+DATE(1970,1,1)</f>
        <v>40273.208333333336</v>
      </c>
      <c r="P130" t="b">
        <v>0</v>
      </c>
      <c r="Q130" t="b">
        <v>0</v>
      </c>
      <c r="R130" t="s">
        <v>33</v>
      </c>
      <c r="S130" s="9" t="str">
        <f>LEFT(R130, FIND("/", R130) - 1)</f>
        <v>theater</v>
      </c>
      <c r="T130" s="9" t="str">
        <f>MID(R130, FIND("/", R130) + 1, LEN(R130))</f>
        <v>plays</v>
      </c>
    </row>
    <row r="131" spans="1:20" ht="17" x14ac:dyDescent="0.2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5">
        <f>(E131/D131)*100</f>
        <v>3.3719999999999999</v>
      </c>
      <c r="G131" t="s">
        <v>14</v>
      </c>
      <c r="H131">
        <v>40</v>
      </c>
      <c r="I131" s="7">
        <f>IF(H131=0, 0, E131/H131)</f>
        <v>63.225000000000001</v>
      </c>
      <c r="J131" t="s">
        <v>21</v>
      </c>
      <c r="K131" t="s">
        <v>22</v>
      </c>
      <c r="L131">
        <v>1301806800</v>
      </c>
      <c r="M131" s="14">
        <f>(((L131/60)/60)/24)+DATE(1970,1,1)</f>
        <v>40636.208333333336</v>
      </c>
      <c r="N131">
        <v>1302670800</v>
      </c>
      <c r="O131" s="14">
        <f>(((N131/60)/60)/24)+DATE(1970,1,1)</f>
        <v>40646.208333333336</v>
      </c>
      <c r="P131" t="b">
        <v>0</v>
      </c>
      <c r="Q131" t="b">
        <v>0</v>
      </c>
      <c r="R131" t="s">
        <v>159</v>
      </c>
      <c r="S131" s="9" t="str">
        <f>LEFT(R131, FIND("/", R131) - 1)</f>
        <v>music</v>
      </c>
      <c r="T131" s="9" t="str">
        <f>MID(R131, FIND("/", R131) + 1, LEN(R131))</f>
        <v>jazz</v>
      </c>
    </row>
    <row r="132" spans="1:20" ht="17" x14ac:dyDescent="0.2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5">
        <f>(E132/D132)*100</f>
        <v>67.425531914893625</v>
      </c>
      <c r="G132" t="s">
        <v>14</v>
      </c>
      <c r="H132">
        <v>226</v>
      </c>
      <c r="I132" s="7">
        <f>IF(H132=0, 0, E132/H132)</f>
        <v>28.044247787610619</v>
      </c>
      <c r="J132" t="s">
        <v>36</v>
      </c>
      <c r="K132" t="s">
        <v>37</v>
      </c>
      <c r="L132">
        <v>1488520800</v>
      </c>
      <c r="M132" s="14">
        <f>(((L132/60)/60)/24)+DATE(1970,1,1)</f>
        <v>42797.25</v>
      </c>
      <c r="N132">
        <v>1490850000</v>
      </c>
      <c r="O132" s="14">
        <f>(((N132/60)/60)/24)+DATE(1970,1,1)</f>
        <v>42824.208333333328</v>
      </c>
      <c r="P132" t="b">
        <v>0</v>
      </c>
      <c r="Q132" t="b">
        <v>0</v>
      </c>
      <c r="R132" t="s">
        <v>474</v>
      </c>
      <c r="S132" s="9" t="str">
        <f>LEFT(R132, FIND("/", R132) - 1)</f>
        <v>film &amp; video</v>
      </c>
      <c r="T132" s="9" t="str">
        <f>MID(R132, FIND("/", R132) + 1, LEN(R132))</f>
        <v>science fiction</v>
      </c>
    </row>
    <row r="133" spans="1:20" ht="34" x14ac:dyDescent="0.2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5">
        <f>(E133/D133)*100</f>
        <v>94.923371647509583</v>
      </c>
      <c r="G133" t="s">
        <v>14</v>
      </c>
      <c r="H133">
        <v>1625</v>
      </c>
      <c r="I133" s="7">
        <f>IF(H133=0, 0, E133/H133)</f>
        <v>60.984615384615381</v>
      </c>
      <c r="J133" t="s">
        <v>21</v>
      </c>
      <c r="K133" t="s">
        <v>22</v>
      </c>
      <c r="L133">
        <v>1377579600</v>
      </c>
      <c r="M133" s="14">
        <f>(((L133/60)/60)/24)+DATE(1970,1,1)</f>
        <v>41513.208333333336</v>
      </c>
      <c r="N133">
        <v>1379653200</v>
      </c>
      <c r="O133" s="14">
        <f>(((N133/60)/60)/24)+DATE(1970,1,1)</f>
        <v>41537.208333333336</v>
      </c>
      <c r="P133" t="b">
        <v>0</v>
      </c>
      <c r="Q133" t="b">
        <v>0</v>
      </c>
      <c r="R133" t="s">
        <v>33</v>
      </c>
      <c r="S133" s="9" t="str">
        <f>LEFT(R133, FIND("/", R133) - 1)</f>
        <v>theater</v>
      </c>
      <c r="T133" s="9" t="str">
        <f>MID(R133, FIND("/", R133) + 1, LEN(R133))</f>
        <v>plays</v>
      </c>
    </row>
    <row r="134" spans="1:20" ht="17" x14ac:dyDescent="0.2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5">
        <f>(E134/D134)*100</f>
        <v>3.841836734693878</v>
      </c>
      <c r="G134" t="s">
        <v>14</v>
      </c>
      <c r="H134">
        <v>143</v>
      </c>
      <c r="I134" s="7">
        <f>IF(H134=0, 0, E134/H134)</f>
        <v>42.125874125874127</v>
      </c>
      <c r="J134" t="s">
        <v>21</v>
      </c>
      <c r="K134" t="s">
        <v>22</v>
      </c>
      <c r="L134">
        <v>1550037600</v>
      </c>
      <c r="M134" s="14">
        <f>(((L134/60)/60)/24)+DATE(1970,1,1)</f>
        <v>43509.25</v>
      </c>
      <c r="N134">
        <v>1550210400</v>
      </c>
      <c r="O134" s="14">
        <f>(((N134/60)/60)/24)+DATE(1970,1,1)</f>
        <v>43511.25</v>
      </c>
      <c r="P134" t="b">
        <v>0</v>
      </c>
      <c r="Q134" t="b">
        <v>0</v>
      </c>
      <c r="R134" t="s">
        <v>33</v>
      </c>
      <c r="S134" s="9" t="str">
        <f>LEFT(R134, FIND("/", R134) - 1)</f>
        <v>theater</v>
      </c>
      <c r="T134" s="9" t="str">
        <f>MID(R134, FIND("/", R134) + 1, LEN(R134))</f>
        <v>plays</v>
      </c>
    </row>
    <row r="135" spans="1:20" ht="17" x14ac:dyDescent="0.2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5">
        <f>(E135/D135)*100</f>
        <v>44.753477588871718</v>
      </c>
      <c r="G135" t="s">
        <v>14</v>
      </c>
      <c r="H135">
        <v>934</v>
      </c>
      <c r="I135" s="7">
        <f>IF(H135=0, 0, E135/H135)</f>
        <v>62.003211991434689</v>
      </c>
      <c r="J135" t="s">
        <v>21</v>
      </c>
      <c r="K135" t="s">
        <v>22</v>
      </c>
      <c r="L135">
        <v>1556427600</v>
      </c>
      <c r="M135" s="14">
        <f>(((L135/60)/60)/24)+DATE(1970,1,1)</f>
        <v>43583.208333333328</v>
      </c>
      <c r="N135">
        <v>1557205200</v>
      </c>
      <c r="O135" s="14">
        <f>(((N135/60)/60)/24)+DATE(1970,1,1)</f>
        <v>43592.208333333328</v>
      </c>
      <c r="P135" t="b">
        <v>0</v>
      </c>
      <c r="Q135" t="b">
        <v>0</v>
      </c>
      <c r="R135" t="s">
        <v>474</v>
      </c>
      <c r="S135" s="9" t="str">
        <f>LEFT(R135, FIND("/", R135) - 1)</f>
        <v>film &amp; video</v>
      </c>
      <c r="T135" s="9" t="str">
        <f>MID(R135, FIND("/", R135) + 1, LEN(R135))</f>
        <v>science fiction</v>
      </c>
    </row>
    <row r="136" spans="1:20" ht="17" x14ac:dyDescent="0.2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5">
        <f>(E136/D136)*100</f>
        <v>8.4430379746835449</v>
      </c>
      <c r="G136" t="s">
        <v>14</v>
      </c>
      <c r="H136">
        <v>17</v>
      </c>
      <c r="I136" s="7">
        <f>IF(H136=0, 0, E136/H136)</f>
        <v>39.235294117647058</v>
      </c>
      <c r="J136" t="s">
        <v>21</v>
      </c>
      <c r="K136" t="s">
        <v>22</v>
      </c>
      <c r="L136">
        <v>1309496400</v>
      </c>
      <c r="M136" s="14">
        <f>(((L136/60)/60)/24)+DATE(1970,1,1)</f>
        <v>40725.208333333336</v>
      </c>
      <c r="N136">
        <v>1311051600</v>
      </c>
      <c r="O136" s="14">
        <f>(((N136/60)/60)/24)+DATE(1970,1,1)</f>
        <v>40743.208333333336</v>
      </c>
      <c r="P136" t="b">
        <v>1</v>
      </c>
      <c r="Q136" t="b">
        <v>0</v>
      </c>
      <c r="R136" t="s">
        <v>33</v>
      </c>
      <c r="S136" s="9" t="str">
        <f>LEFT(R136, FIND("/", R136) - 1)</f>
        <v>theater</v>
      </c>
      <c r="T136" s="9" t="str">
        <f>MID(R136, FIND("/", R136) + 1, LEN(R136))</f>
        <v>plays</v>
      </c>
    </row>
    <row r="137" spans="1:20" ht="34" x14ac:dyDescent="0.2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5">
        <f>(E137/D137)*100</f>
        <v>98.625514403292186</v>
      </c>
      <c r="G137" t="s">
        <v>14</v>
      </c>
      <c r="H137">
        <v>2179</v>
      </c>
      <c r="I137" s="7">
        <f>IF(H137=0, 0, E137/H137)</f>
        <v>54.993116108306566</v>
      </c>
      <c r="J137" t="s">
        <v>21</v>
      </c>
      <c r="K137" t="s">
        <v>22</v>
      </c>
      <c r="L137">
        <v>1340254800</v>
      </c>
      <c r="M137" s="14">
        <f>(((L137/60)/60)/24)+DATE(1970,1,1)</f>
        <v>41081.208333333336</v>
      </c>
      <c r="N137">
        <v>1340427600</v>
      </c>
      <c r="O137" s="14">
        <f>(((N137/60)/60)/24)+DATE(1970,1,1)</f>
        <v>41083.208333333336</v>
      </c>
      <c r="P137" t="b">
        <v>1</v>
      </c>
      <c r="Q137" t="b">
        <v>0</v>
      </c>
      <c r="R137" t="s">
        <v>17</v>
      </c>
      <c r="S137" s="9" t="str">
        <f>LEFT(R137, FIND("/", R137) - 1)</f>
        <v>food</v>
      </c>
      <c r="T137" s="9" t="str">
        <f>MID(R137, FIND("/", R137) + 1, LEN(R137))</f>
        <v>food trucks</v>
      </c>
    </row>
    <row r="138" spans="1:20" ht="17" x14ac:dyDescent="0.2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5">
        <f>(E138/D138)*100</f>
        <v>93.81099656357388</v>
      </c>
      <c r="G138" t="s">
        <v>14</v>
      </c>
      <c r="H138">
        <v>931</v>
      </c>
      <c r="I138" s="7">
        <f>IF(H138=0, 0, E138/H138)</f>
        <v>87.966702470461868</v>
      </c>
      <c r="J138" t="s">
        <v>21</v>
      </c>
      <c r="K138" t="s">
        <v>22</v>
      </c>
      <c r="L138">
        <v>1458104400</v>
      </c>
      <c r="M138" s="14">
        <f>(((L138/60)/60)/24)+DATE(1970,1,1)</f>
        <v>42445.208333333328</v>
      </c>
      <c r="N138">
        <v>1459314000</v>
      </c>
      <c r="O138" s="14">
        <f>(((N138/60)/60)/24)+DATE(1970,1,1)</f>
        <v>42459.208333333328</v>
      </c>
      <c r="P138" t="b">
        <v>0</v>
      </c>
      <c r="Q138" t="b">
        <v>0</v>
      </c>
      <c r="R138" t="s">
        <v>33</v>
      </c>
      <c r="S138" s="9" t="str">
        <f>LEFT(R138, FIND("/", R138) - 1)</f>
        <v>theater</v>
      </c>
      <c r="T138" s="9" t="str">
        <f>MID(R138, FIND("/", R138) + 1, LEN(R138))</f>
        <v>plays</v>
      </c>
    </row>
    <row r="139" spans="1:20" ht="34" x14ac:dyDescent="0.2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5">
        <f>(E139/D139)*100</f>
        <v>41.732558139534881</v>
      </c>
      <c r="G139" t="s">
        <v>14</v>
      </c>
      <c r="H139">
        <v>92</v>
      </c>
      <c r="I139" s="7">
        <f>IF(H139=0, 0, E139/H139)</f>
        <v>39.010869565217391</v>
      </c>
      <c r="J139" t="s">
        <v>21</v>
      </c>
      <c r="K139" t="s">
        <v>22</v>
      </c>
      <c r="L139">
        <v>1486965600</v>
      </c>
      <c r="M139" s="14">
        <f>(((L139/60)/60)/24)+DATE(1970,1,1)</f>
        <v>42779.25</v>
      </c>
      <c r="N139">
        <v>1487397600</v>
      </c>
      <c r="O139" s="14">
        <f>(((N139/60)/60)/24)+DATE(1970,1,1)</f>
        <v>42784.25</v>
      </c>
      <c r="P139" t="b">
        <v>0</v>
      </c>
      <c r="Q139" t="b">
        <v>0</v>
      </c>
      <c r="R139" t="s">
        <v>71</v>
      </c>
      <c r="S139" s="9" t="str">
        <f>LEFT(R139, FIND("/", R139) - 1)</f>
        <v>film &amp; video</v>
      </c>
      <c r="T139" s="9" t="str">
        <f>MID(R139, FIND("/", R139) + 1, LEN(R139))</f>
        <v>animation</v>
      </c>
    </row>
    <row r="140" spans="1:20" ht="17" x14ac:dyDescent="0.2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5">
        <f>(E140/D140)*100</f>
        <v>10.944303797468354</v>
      </c>
      <c r="G140" t="s">
        <v>14</v>
      </c>
      <c r="H140">
        <v>57</v>
      </c>
      <c r="I140" s="7">
        <f>IF(H140=0, 0, E140/H140)</f>
        <v>75.84210526315789</v>
      </c>
      <c r="J140" t="s">
        <v>26</v>
      </c>
      <c r="K140" t="s">
        <v>27</v>
      </c>
      <c r="L140">
        <v>1561438800</v>
      </c>
      <c r="M140" s="14">
        <f>(((L140/60)/60)/24)+DATE(1970,1,1)</f>
        <v>43641.208333333328</v>
      </c>
      <c r="N140">
        <v>1562043600</v>
      </c>
      <c r="O140" s="14">
        <f>(((N140/60)/60)/24)+DATE(1970,1,1)</f>
        <v>43648.208333333328</v>
      </c>
      <c r="P140" t="b">
        <v>0</v>
      </c>
      <c r="Q140" t="b">
        <v>1</v>
      </c>
      <c r="R140" t="s">
        <v>23</v>
      </c>
      <c r="S140" s="9" t="str">
        <f>LEFT(R140, FIND("/", R140) - 1)</f>
        <v>music</v>
      </c>
      <c r="T140" s="9" t="str">
        <f>MID(R140, FIND("/", R140) + 1, LEN(R140))</f>
        <v>rock</v>
      </c>
    </row>
    <row r="141" spans="1:20" ht="34" x14ac:dyDescent="0.2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5">
        <f>(E141/D141)*100</f>
        <v>97.71875</v>
      </c>
      <c r="G141" t="s">
        <v>14</v>
      </c>
      <c r="H141">
        <v>41</v>
      </c>
      <c r="I141" s="7">
        <f>IF(H141=0, 0, E141/H141)</f>
        <v>76.268292682926827</v>
      </c>
      <c r="J141" t="s">
        <v>21</v>
      </c>
      <c r="K141" t="s">
        <v>22</v>
      </c>
      <c r="L141">
        <v>1440824400</v>
      </c>
      <c r="M141" s="14">
        <f>(((L141/60)/60)/24)+DATE(1970,1,1)</f>
        <v>42245.208333333328</v>
      </c>
      <c r="N141">
        <v>1441170000</v>
      </c>
      <c r="O141" s="14">
        <f>(((N141/60)/60)/24)+DATE(1970,1,1)</f>
        <v>42249.208333333328</v>
      </c>
      <c r="P141" t="b">
        <v>0</v>
      </c>
      <c r="Q141" t="b">
        <v>0</v>
      </c>
      <c r="R141" t="s">
        <v>65</v>
      </c>
      <c r="S141" s="9" t="str">
        <f>LEFT(R141, FIND("/", R141) - 1)</f>
        <v>technology</v>
      </c>
      <c r="T141" s="9" t="str">
        <f>MID(R141, FIND("/", R141) + 1, LEN(R141))</f>
        <v>wearables</v>
      </c>
    </row>
    <row r="142" spans="1:20" ht="17" x14ac:dyDescent="0.2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5">
        <f>(E142/D142)*100</f>
        <v>3</v>
      </c>
      <c r="G142" t="s">
        <v>14</v>
      </c>
      <c r="H142">
        <v>1</v>
      </c>
      <c r="I142" s="7">
        <f>IF(H142=0, 0, E142/H142)</f>
        <v>3</v>
      </c>
      <c r="J142" t="s">
        <v>21</v>
      </c>
      <c r="K142" t="s">
        <v>22</v>
      </c>
      <c r="L142">
        <v>1264399200</v>
      </c>
      <c r="M142" s="14">
        <f>(((L142/60)/60)/24)+DATE(1970,1,1)</f>
        <v>40203.25</v>
      </c>
      <c r="N142">
        <v>1267423200</v>
      </c>
      <c r="O142" s="14">
        <f>(((N142/60)/60)/24)+DATE(1970,1,1)</f>
        <v>40238.25</v>
      </c>
      <c r="P142" t="b">
        <v>0</v>
      </c>
      <c r="Q142" t="b">
        <v>0</v>
      </c>
      <c r="R142" t="s">
        <v>23</v>
      </c>
      <c r="S142" s="9" t="str">
        <f>LEFT(R142, FIND("/", R142) - 1)</f>
        <v>music</v>
      </c>
      <c r="T142" s="9" t="str">
        <f>MID(R142, FIND("/", R142) + 1, LEN(R142))</f>
        <v>rock</v>
      </c>
    </row>
    <row r="143" spans="1:20" ht="17" x14ac:dyDescent="0.2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5">
        <f>(E143/D143)*100</f>
        <v>54.084507042253513</v>
      </c>
      <c r="G143" t="s">
        <v>14</v>
      </c>
      <c r="H143">
        <v>101</v>
      </c>
      <c r="I143" s="7">
        <f>IF(H143=0, 0, E143/H143)</f>
        <v>38.019801980198018</v>
      </c>
      <c r="J143" t="s">
        <v>21</v>
      </c>
      <c r="K143" t="s">
        <v>22</v>
      </c>
      <c r="L143">
        <v>1355032800</v>
      </c>
      <c r="M143" s="14">
        <f>(((L143/60)/60)/24)+DATE(1970,1,1)</f>
        <v>41252.25</v>
      </c>
      <c r="N143">
        <v>1355205600</v>
      </c>
      <c r="O143" s="14">
        <f>(((N143/60)/60)/24)+DATE(1970,1,1)</f>
        <v>41254.25</v>
      </c>
      <c r="P143" t="b">
        <v>0</v>
      </c>
      <c r="Q143" t="b">
        <v>0</v>
      </c>
      <c r="R143" t="s">
        <v>33</v>
      </c>
      <c r="S143" s="9" t="str">
        <f>LEFT(R143, FIND("/", R143) - 1)</f>
        <v>theater</v>
      </c>
      <c r="T143" s="9" t="str">
        <f>MID(R143, FIND("/", R143) + 1, LEN(R143))</f>
        <v>plays</v>
      </c>
    </row>
    <row r="144" spans="1:20" ht="17" x14ac:dyDescent="0.2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5">
        <f>(E144/D144)*100</f>
        <v>89.021399176954731</v>
      </c>
      <c r="G144" t="s">
        <v>14</v>
      </c>
      <c r="H144">
        <v>1335</v>
      </c>
      <c r="I144" s="7">
        <f>IF(H144=0, 0, E144/H144)</f>
        <v>81.019475655430711</v>
      </c>
      <c r="J144" t="s">
        <v>15</v>
      </c>
      <c r="K144" t="s">
        <v>16</v>
      </c>
      <c r="L144">
        <v>1302238800</v>
      </c>
      <c r="M144" s="14">
        <f>(((L144/60)/60)/24)+DATE(1970,1,1)</f>
        <v>40641.208333333336</v>
      </c>
      <c r="N144">
        <v>1303275600</v>
      </c>
      <c r="O144" s="14">
        <f>(((N144/60)/60)/24)+DATE(1970,1,1)</f>
        <v>40653.208333333336</v>
      </c>
      <c r="P144" t="b">
        <v>0</v>
      </c>
      <c r="Q144" t="b">
        <v>0</v>
      </c>
      <c r="R144" t="s">
        <v>53</v>
      </c>
      <c r="S144" s="9" t="str">
        <f>LEFT(R144, FIND("/", R144) - 1)</f>
        <v>film &amp; video</v>
      </c>
      <c r="T144" s="9" t="str">
        <f>MID(R144, FIND("/", R144) + 1, LEN(R144))</f>
        <v>drama</v>
      </c>
    </row>
    <row r="145" spans="1:20" ht="17" x14ac:dyDescent="0.2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5">
        <f>(E145/D145)*100</f>
        <v>23.390243902439025</v>
      </c>
      <c r="G145" t="s">
        <v>14</v>
      </c>
      <c r="H145">
        <v>15</v>
      </c>
      <c r="I145" s="7">
        <f>IF(H145=0, 0, E145/H145)</f>
        <v>63.93333333333333</v>
      </c>
      <c r="J145" t="s">
        <v>40</v>
      </c>
      <c r="K145" t="s">
        <v>41</v>
      </c>
      <c r="L145">
        <v>1453615200</v>
      </c>
      <c r="M145" s="14">
        <f>(((L145/60)/60)/24)+DATE(1970,1,1)</f>
        <v>42393.25</v>
      </c>
      <c r="N145">
        <v>1456812000</v>
      </c>
      <c r="O145" s="14">
        <f>(((N145/60)/60)/24)+DATE(1970,1,1)</f>
        <v>42430.25</v>
      </c>
      <c r="P145" t="b">
        <v>0</v>
      </c>
      <c r="Q145" t="b">
        <v>0</v>
      </c>
      <c r="R145" t="s">
        <v>23</v>
      </c>
      <c r="S145" s="9" t="str">
        <f>LEFT(R145, FIND("/", R145) - 1)</f>
        <v>music</v>
      </c>
      <c r="T145" s="9" t="str">
        <f>MID(R145, FIND("/", R145) + 1, LEN(R145))</f>
        <v>rock</v>
      </c>
    </row>
    <row r="146" spans="1:20" ht="34" x14ac:dyDescent="0.2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5">
        <f>(E146/D146)*100</f>
        <v>31.201660735468568</v>
      </c>
      <c r="G146" t="s">
        <v>14</v>
      </c>
      <c r="H146">
        <v>454</v>
      </c>
      <c r="I146" s="7">
        <f>IF(H146=0, 0, E146/H146)</f>
        <v>57.936123348017624</v>
      </c>
      <c r="J146" t="s">
        <v>21</v>
      </c>
      <c r="K146" t="s">
        <v>22</v>
      </c>
      <c r="L146">
        <v>1282712400</v>
      </c>
      <c r="M146" s="14">
        <f>(((L146/60)/60)/24)+DATE(1970,1,1)</f>
        <v>40415.208333333336</v>
      </c>
      <c r="N146">
        <v>1283058000</v>
      </c>
      <c r="O146" s="14">
        <f>(((N146/60)/60)/24)+DATE(1970,1,1)</f>
        <v>40419.208333333336</v>
      </c>
      <c r="P146" t="b">
        <v>0</v>
      </c>
      <c r="Q146" t="b">
        <v>1</v>
      </c>
      <c r="R146" t="s">
        <v>23</v>
      </c>
      <c r="S146" s="9" t="str">
        <f>LEFT(R146, FIND("/", R146) - 1)</f>
        <v>music</v>
      </c>
      <c r="T146" s="9" t="str">
        <f>MID(R146, FIND("/", R146) + 1, LEN(R146))</f>
        <v>rock</v>
      </c>
    </row>
    <row r="147" spans="1:20" ht="17" x14ac:dyDescent="0.2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5">
        <f>(E147/D147)*100</f>
        <v>76.766756032171585</v>
      </c>
      <c r="G147" t="s">
        <v>14</v>
      </c>
      <c r="H147">
        <v>3182</v>
      </c>
      <c r="I147" s="7">
        <f>IF(H147=0, 0, E147/H147)</f>
        <v>26.996228786926462</v>
      </c>
      <c r="J147" t="s">
        <v>107</v>
      </c>
      <c r="K147" t="s">
        <v>108</v>
      </c>
      <c r="L147">
        <v>1415340000</v>
      </c>
      <c r="M147" s="14">
        <f>(((L147/60)/60)/24)+DATE(1970,1,1)</f>
        <v>41950.25</v>
      </c>
      <c r="N147">
        <v>1418191200</v>
      </c>
      <c r="O147" s="14">
        <f>(((N147/60)/60)/24)+DATE(1970,1,1)</f>
        <v>41983.25</v>
      </c>
      <c r="P147" t="b">
        <v>0</v>
      </c>
      <c r="Q147" t="b">
        <v>1</v>
      </c>
      <c r="R147" t="s">
        <v>159</v>
      </c>
      <c r="S147" s="9" t="str">
        <f>LEFT(R147, FIND("/", R147) - 1)</f>
        <v>music</v>
      </c>
      <c r="T147" s="9" t="str">
        <f>MID(R147, FIND("/", R147) + 1, LEN(R147))</f>
        <v>jazz</v>
      </c>
    </row>
    <row r="148" spans="1:20" ht="34" x14ac:dyDescent="0.2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5">
        <f>(E148/D148)*100</f>
        <v>32.208333333333336</v>
      </c>
      <c r="G148" t="s">
        <v>14</v>
      </c>
      <c r="H148">
        <v>15</v>
      </c>
      <c r="I148" s="7">
        <f>IF(H148=0, 0, E148/H148)</f>
        <v>51.533333333333331</v>
      </c>
      <c r="J148" t="s">
        <v>21</v>
      </c>
      <c r="K148" t="s">
        <v>22</v>
      </c>
      <c r="L148">
        <v>1509948000</v>
      </c>
      <c r="M148" s="14">
        <f>(((L148/60)/60)/24)+DATE(1970,1,1)</f>
        <v>43045.25</v>
      </c>
      <c r="N148">
        <v>1510380000</v>
      </c>
      <c r="O148" s="14">
        <f>(((N148/60)/60)/24)+DATE(1970,1,1)</f>
        <v>43050.25</v>
      </c>
      <c r="P148" t="b">
        <v>0</v>
      </c>
      <c r="Q148" t="b">
        <v>0</v>
      </c>
      <c r="R148" t="s">
        <v>33</v>
      </c>
      <c r="S148" s="9" t="str">
        <f>LEFT(R148, FIND("/", R148) - 1)</f>
        <v>theater</v>
      </c>
      <c r="T148" s="9" t="str">
        <f>MID(R148, FIND("/", R148) + 1, LEN(R148))</f>
        <v>plays</v>
      </c>
    </row>
    <row r="149" spans="1:20" ht="17" x14ac:dyDescent="0.2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5">
        <f>(E149/D149)*100</f>
        <v>96.8</v>
      </c>
      <c r="G149" t="s">
        <v>14</v>
      </c>
      <c r="H149">
        <v>133</v>
      </c>
      <c r="I149" s="7">
        <f>IF(H149=0, 0, E149/H149)</f>
        <v>40.030075187969928</v>
      </c>
      <c r="J149" t="s">
        <v>21</v>
      </c>
      <c r="K149" t="s">
        <v>22</v>
      </c>
      <c r="L149">
        <v>1334811600</v>
      </c>
      <c r="M149" s="14">
        <f>(((L149/60)/60)/24)+DATE(1970,1,1)</f>
        <v>41018.208333333336</v>
      </c>
      <c r="N149">
        <v>1335243600</v>
      </c>
      <c r="O149" s="14">
        <f>(((N149/60)/60)/24)+DATE(1970,1,1)</f>
        <v>41023.208333333336</v>
      </c>
      <c r="P149" t="b">
        <v>0</v>
      </c>
      <c r="Q149" t="b">
        <v>1</v>
      </c>
      <c r="R149" t="s">
        <v>89</v>
      </c>
      <c r="S149" s="9" t="str">
        <f>LEFT(R149, FIND("/", R149) - 1)</f>
        <v>games</v>
      </c>
      <c r="T149" s="9" t="str">
        <f>MID(R149, FIND("/", R149) + 1, LEN(R149))</f>
        <v>video games</v>
      </c>
    </row>
    <row r="150" spans="1:20" ht="17" x14ac:dyDescent="0.2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5">
        <f>(E150/D150)*100</f>
        <v>91.520972644376897</v>
      </c>
      <c r="G150" t="s">
        <v>14</v>
      </c>
      <c r="H150">
        <v>2062</v>
      </c>
      <c r="I150" s="7">
        <f>IF(H150=0, 0, E150/H150)</f>
        <v>73.012609117361791</v>
      </c>
      <c r="J150" t="s">
        <v>21</v>
      </c>
      <c r="K150" t="s">
        <v>22</v>
      </c>
      <c r="L150">
        <v>1331445600</v>
      </c>
      <c r="M150" s="14">
        <f>(((L150/60)/60)/24)+DATE(1970,1,1)</f>
        <v>40979.25</v>
      </c>
      <c r="N150">
        <v>1333256400</v>
      </c>
      <c r="O150" s="14">
        <f>(((N150/60)/60)/24)+DATE(1970,1,1)</f>
        <v>41000.208333333336</v>
      </c>
      <c r="P150" t="b">
        <v>0</v>
      </c>
      <c r="Q150" t="b">
        <v>1</v>
      </c>
      <c r="R150" t="s">
        <v>33</v>
      </c>
      <c r="S150" s="9" t="str">
        <f>LEFT(R150, FIND("/", R150) - 1)</f>
        <v>theater</v>
      </c>
      <c r="T150" s="9" t="str">
        <f>MID(R150, FIND("/", R150) + 1, LEN(R150))</f>
        <v>plays</v>
      </c>
    </row>
    <row r="151" spans="1:20" ht="34" x14ac:dyDescent="0.2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5">
        <f>(E151/D151)*100</f>
        <v>18.728395061728396</v>
      </c>
      <c r="G151" t="s">
        <v>14</v>
      </c>
      <c r="H151">
        <v>29</v>
      </c>
      <c r="I151" s="7">
        <f>IF(H151=0, 0, E151/H151)</f>
        <v>52.310344827586206</v>
      </c>
      <c r="J151" t="s">
        <v>36</v>
      </c>
      <c r="K151" t="s">
        <v>37</v>
      </c>
      <c r="L151">
        <v>1464584400</v>
      </c>
      <c r="M151" s="14">
        <f>(((L151/60)/60)/24)+DATE(1970,1,1)</f>
        <v>42520.208333333328</v>
      </c>
      <c r="N151">
        <v>1465016400</v>
      </c>
      <c r="O151" s="14">
        <f>(((N151/60)/60)/24)+DATE(1970,1,1)</f>
        <v>42525.208333333328</v>
      </c>
      <c r="P151" t="b">
        <v>0</v>
      </c>
      <c r="Q151" t="b">
        <v>0</v>
      </c>
      <c r="R151" t="s">
        <v>23</v>
      </c>
      <c r="S151" s="9" t="str">
        <f>LEFT(R151, FIND("/", R151) - 1)</f>
        <v>music</v>
      </c>
      <c r="T151" s="9" t="str">
        <f>MID(R151, FIND("/", R151) + 1, LEN(R151))</f>
        <v>rock</v>
      </c>
    </row>
    <row r="152" spans="1:20" ht="17" x14ac:dyDescent="0.2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5">
        <f>(E152/D152)*100</f>
        <v>83.193877551020407</v>
      </c>
      <c r="G152" t="s">
        <v>14</v>
      </c>
      <c r="H152">
        <v>132</v>
      </c>
      <c r="I152" s="7">
        <f>IF(H152=0, 0, E152/H152)</f>
        <v>61.765151515151516</v>
      </c>
      <c r="J152" t="s">
        <v>21</v>
      </c>
      <c r="K152" t="s">
        <v>22</v>
      </c>
      <c r="L152">
        <v>1335848400</v>
      </c>
      <c r="M152" s="14">
        <f>(((L152/60)/60)/24)+DATE(1970,1,1)</f>
        <v>41030.208333333336</v>
      </c>
      <c r="N152">
        <v>1336280400</v>
      </c>
      <c r="O152" s="14">
        <f>(((N152/60)/60)/24)+DATE(1970,1,1)</f>
        <v>41035.208333333336</v>
      </c>
      <c r="P152" t="b">
        <v>0</v>
      </c>
      <c r="Q152" t="b">
        <v>0</v>
      </c>
      <c r="R152" t="s">
        <v>28</v>
      </c>
      <c r="S152" s="9" t="str">
        <f>LEFT(R152, FIND("/", R152) - 1)</f>
        <v>technology</v>
      </c>
      <c r="T152" s="9" t="str">
        <f>MID(R152, FIND("/", R152) + 1, LEN(R152))</f>
        <v>web</v>
      </c>
    </row>
    <row r="153" spans="1:20" ht="17" x14ac:dyDescent="0.2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5">
        <f>(E153/D153)*100</f>
        <v>97.785714285714292</v>
      </c>
      <c r="G153" t="s">
        <v>14</v>
      </c>
      <c r="H153">
        <v>137</v>
      </c>
      <c r="I153" s="7">
        <f>IF(H153=0, 0, E153/H153)</f>
        <v>39.970802919708028</v>
      </c>
      <c r="J153" t="s">
        <v>36</v>
      </c>
      <c r="K153" t="s">
        <v>37</v>
      </c>
      <c r="L153">
        <v>1331701200</v>
      </c>
      <c r="M153" s="14">
        <f>(((L153/60)/60)/24)+DATE(1970,1,1)</f>
        <v>40982.208333333336</v>
      </c>
      <c r="N153">
        <v>1331787600</v>
      </c>
      <c r="O153" s="14">
        <f>(((N153/60)/60)/24)+DATE(1970,1,1)</f>
        <v>40983.208333333336</v>
      </c>
      <c r="P153" t="b">
        <v>0</v>
      </c>
      <c r="Q153" t="b">
        <v>1</v>
      </c>
      <c r="R153" t="s">
        <v>148</v>
      </c>
      <c r="S153" s="9" t="str">
        <f>LEFT(R153, FIND("/", R153) - 1)</f>
        <v>music</v>
      </c>
      <c r="T153" s="9" t="str">
        <f>MID(R153, FIND("/", R153) + 1, LEN(R153))</f>
        <v>metal</v>
      </c>
    </row>
    <row r="154" spans="1:20" ht="17" x14ac:dyDescent="0.2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5">
        <f>(E154/D154)*100</f>
        <v>54.402135231316727</v>
      </c>
      <c r="G154" t="s">
        <v>14</v>
      </c>
      <c r="H154">
        <v>908</v>
      </c>
      <c r="I154" s="7">
        <f>IF(H154=0, 0, E154/H154)</f>
        <v>101.01541850220265</v>
      </c>
      <c r="J154" t="s">
        <v>21</v>
      </c>
      <c r="K154" t="s">
        <v>22</v>
      </c>
      <c r="L154">
        <v>1368162000</v>
      </c>
      <c r="M154" s="14">
        <f>(((L154/60)/60)/24)+DATE(1970,1,1)</f>
        <v>41404.208333333336</v>
      </c>
      <c r="N154">
        <v>1370926800</v>
      </c>
      <c r="O154" s="14">
        <f>(((N154/60)/60)/24)+DATE(1970,1,1)</f>
        <v>41436.208333333336</v>
      </c>
      <c r="P154" t="b">
        <v>0</v>
      </c>
      <c r="Q154" t="b">
        <v>1</v>
      </c>
      <c r="R154" t="s">
        <v>42</v>
      </c>
      <c r="S154" s="9" t="str">
        <f>LEFT(R154, FIND("/", R154) - 1)</f>
        <v>film &amp; video</v>
      </c>
      <c r="T154" s="9" t="str">
        <f>MID(R154, FIND("/", R154) + 1, LEN(R154))</f>
        <v>documentary</v>
      </c>
    </row>
    <row r="155" spans="1:20" ht="17" x14ac:dyDescent="0.2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5">
        <f>(E155/D155)*100</f>
        <v>9.8219178082191778</v>
      </c>
      <c r="G155" t="s">
        <v>14</v>
      </c>
      <c r="H155">
        <v>10</v>
      </c>
      <c r="I155" s="7">
        <f>IF(H155=0, 0, E155/H155)</f>
        <v>71.7</v>
      </c>
      <c r="J155" t="s">
        <v>21</v>
      </c>
      <c r="K155" t="s">
        <v>22</v>
      </c>
      <c r="L155">
        <v>1331874000</v>
      </c>
      <c r="M155" s="14">
        <f>(((L155/60)/60)/24)+DATE(1970,1,1)</f>
        <v>40984.208333333336</v>
      </c>
      <c r="N155">
        <v>1333429200</v>
      </c>
      <c r="O155" s="14">
        <f>(((N155/60)/60)/24)+DATE(1970,1,1)</f>
        <v>41002.208333333336</v>
      </c>
      <c r="P155" t="b">
        <v>0</v>
      </c>
      <c r="Q155" t="b">
        <v>0</v>
      </c>
      <c r="R155" t="s">
        <v>17</v>
      </c>
      <c r="S155" s="9" t="str">
        <f>LEFT(R155, FIND("/", R155) - 1)</f>
        <v>food</v>
      </c>
      <c r="T155" s="9" t="str">
        <f>MID(R155, FIND("/", R155) + 1, LEN(R155))</f>
        <v>food trucks</v>
      </c>
    </row>
    <row r="156" spans="1:20" ht="34" x14ac:dyDescent="0.2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5">
        <f>(E156/D156)*100</f>
        <v>35.650077760497666</v>
      </c>
      <c r="G156" t="s">
        <v>14</v>
      </c>
      <c r="H156">
        <v>1910</v>
      </c>
      <c r="I156" s="7">
        <f>IF(H156=0, 0, E156/H156)</f>
        <v>36.004712041884815</v>
      </c>
      <c r="J156" t="s">
        <v>98</v>
      </c>
      <c r="K156" t="s">
        <v>99</v>
      </c>
      <c r="L156">
        <v>1381813200</v>
      </c>
      <c r="M156" s="14">
        <f>(((L156/60)/60)/24)+DATE(1970,1,1)</f>
        <v>41562.208333333336</v>
      </c>
      <c r="N156">
        <v>1383976800</v>
      </c>
      <c r="O156" s="14">
        <f>(((N156/60)/60)/24)+DATE(1970,1,1)</f>
        <v>41587.25</v>
      </c>
      <c r="P156" t="b">
        <v>0</v>
      </c>
      <c r="Q156" t="b">
        <v>0</v>
      </c>
      <c r="R156" t="s">
        <v>33</v>
      </c>
      <c r="S156" s="9" t="str">
        <f>LEFT(R156, FIND("/", R156) - 1)</f>
        <v>theater</v>
      </c>
      <c r="T156" s="9" t="str">
        <f>MID(R156, FIND("/", R156) + 1, LEN(R156))</f>
        <v>plays</v>
      </c>
    </row>
    <row r="157" spans="1:20" ht="34" x14ac:dyDescent="0.2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5">
        <f>(E157/D157)*100</f>
        <v>54.950819672131146</v>
      </c>
      <c r="G157" t="s">
        <v>14</v>
      </c>
      <c r="H157">
        <v>38</v>
      </c>
      <c r="I157" s="7">
        <f>IF(H157=0, 0, E157/H157)</f>
        <v>88.21052631578948</v>
      </c>
      <c r="J157" t="s">
        <v>26</v>
      </c>
      <c r="K157" t="s">
        <v>27</v>
      </c>
      <c r="L157">
        <v>1548655200</v>
      </c>
      <c r="M157" s="14">
        <f>(((L157/60)/60)/24)+DATE(1970,1,1)</f>
        <v>43493.25</v>
      </c>
      <c r="N157">
        <v>1550556000</v>
      </c>
      <c r="O157" s="14">
        <f>(((N157/60)/60)/24)+DATE(1970,1,1)</f>
        <v>43515.25</v>
      </c>
      <c r="P157" t="b">
        <v>0</v>
      </c>
      <c r="Q157" t="b">
        <v>0</v>
      </c>
      <c r="R157" t="s">
        <v>33</v>
      </c>
      <c r="S157" s="9" t="str">
        <f>LEFT(R157, FIND("/", R157) - 1)</f>
        <v>theater</v>
      </c>
      <c r="T157" s="9" t="str">
        <f>MID(R157, FIND("/", R157) + 1, LEN(R157))</f>
        <v>plays</v>
      </c>
    </row>
    <row r="158" spans="1:20" ht="17" x14ac:dyDescent="0.2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5">
        <f>(E158/D158)*100</f>
        <v>94.236111111111114</v>
      </c>
      <c r="G158" t="s">
        <v>14</v>
      </c>
      <c r="H158">
        <v>104</v>
      </c>
      <c r="I158" s="7">
        <f>IF(H158=0, 0, E158/H158)</f>
        <v>65.240384615384613</v>
      </c>
      <c r="J158" t="s">
        <v>26</v>
      </c>
      <c r="K158" t="s">
        <v>27</v>
      </c>
      <c r="L158">
        <v>1389679200</v>
      </c>
      <c r="M158" s="14">
        <f>(((L158/60)/60)/24)+DATE(1970,1,1)</f>
        <v>41653.25</v>
      </c>
      <c r="N158">
        <v>1390456800</v>
      </c>
      <c r="O158" s="14">
        <f>(((N158/60)/60)/24)+DATE(1970,1,1)</f>
        <v>41662.25</v>
      </c>
      <c r="P158" t="b">
        <v>0</v>
      </c>
      <c r="Q158" t="b">
        <v>1</v>
      </c>
      <c r="R158" t="s">
        <v>33</v>
      </c>
      <c r="S158" s="9" t="str">
        <f>LEFT(R158, FIND("/", R158) - 1)</f>
        <v>theater</v>
      </c>
      <c r="T158" s="9" t="str">
        <f>MID(R158, FIND("/", R158) + 1, LEN(R158))</f>
        <v>plays</v>
      </c>
    </row>
    <row r="159" spans="1:20" ht="34" x14ac:dyDescent="0.2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5">
        <f>(E159/D159)*100</f>
        <v>51.421052631578945</v>
      </c>
      <c r="G159" t="s">
        <v>14</v>
      </c>
      <c r="H159">
        <v>49</v>
      </c>
      <c r="I159" s="7">
        <f>IF(H159=0, 0, E159/H159)</f>
        <v>39.877551020408163</v>
      </c>
      <c r="J159" t="s">
        <v>21</v>
      </c>
      <c r="K159" t="s">
        <v>22</v>
      </c>
      <c r="L159">
        <v>1456984800</v>
      </c>
      <c r="M159" s="14">
        <f>(((L159/60)/60)/24)+DATE(1970,1,1)</f>
        <v>42432.25</v>
      </c>
      <c r="N159">
        <v>1461819600</v>
      </c>
      <c r="O159" s="14">
        <f>(((N159/60)/60)/24)+DATE(1970,1,1)</f>
        <v>42488.208333333328</v>
      </c>
      <c r="P159" t="b">
        <v>0</v>
      </c>
      <c r="Q159" t="b">
        <v>0</v>
      </c>
      <c r="R159" t="s">
        <v>17</v>
      </c>
      <c r="S159" s="9" t="str">
        <f>LEFT(R159, FIND("/", R159) - 1)</f>
        <v>food</v>
      </c>
      <c r="T159" s="9" t="str">
        <f>MID(R159, FIND("/", R159) + 1, LEN(R159))</f>
        <v>food trucks</v>
      </c>
    </row>
    <row r="160" spans="1:20" ht="17" x14ac:dyDescent="0.2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5">
        <f>(E160/D160)*100</f>
        <v>5</v>
      </c>
      <c r="G160" t="s">
        <v>14</v>
      </c>
      <c r="H160">
        <v>1</v>
      </c>
      <c r="I160" s="7">
        <f>IF(H160=0, 0, E160/H160)</f>
        <v>5</v>
      </c>
      <c r="J160" t="s">
        <v>36</v>
      </c>
      <c r="K160" t="s">
        <v>37</v>
      </c>
      <c r="L160">
        <v>1504069200</v>
      </c>
      <c r="M160" s="14">
        <f>(((L160/60)/60)/24)+DATE(1970,1,1)</f>
        <v>42977.208333333328</v>
      </c>
      <c r="N160">
        <v>1504155600</v>
      </c>
      <c r="O160" s="14">
        <f>(((N160/60)/60)/24)+DATE(1970,1,1)</f>
        <v>42978.208333333328</v>
      </c>
      <c r="P160" t="b">
        <v>0</v>
      </c>
      <c r="Q160" t="b">
        <v>1</v>
      </c>
      <c r="R160" t="s">
        <v>68</v>
      </c>
      <c r="S160" s="9" t="str">
        <f>LEFT(R160, FIND("/", R160) - 1)</f>
        <v>publishing</v>
      </c>
      <c r="T160" s="9" t="str">
        <f>MID(R160, FIND("/", R160) + 1, LEN(R160))</f>
        <v>nonfiction</v>
      </c>
    </row>
    <row r="161" spans="1:20" ht="17" x14ac:dyDescent="0.2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5">
        <f>(E161/D161)*100</f>
        <v>31.844940867279899</v>
      </c>
      <c r="G161" t="s">
        <v>14</v>
      </c>
      <c r="H161">
        <v>245</v>
      </c>
      <c r="I161" s="7">
        <f>IF(H161=0, 0, E161/H161)</f>
        <v>98.914285714285711</v>
      </c>
      <c r="J161" t="s">
        <v>21</v>
      </c>
      <c r="K161" t="s">
        <v>22</v>
      </c>
      <c r="L161">
        <v>1535864400</v>
      </c>
      <c r="M161" s="14">
        <f>(((L161/60)/60)/24)+DATE(1970,1,1)</f>
        <v>43345.208333333328</v>
      </c>
      <c r="N161">
        <v>1537074000</v>
      </c>
      <c r="O161" s="14">
        <f>(((N161/60)/60)/24)+DATE(1970,1,1)</f>
        <v>43359.208333333328</v>
      </c>
      <c r="P161" t="b">
        <v>0</v>
      </c>
      <c r="Q161" t="b">
        <v>0</v>
      </c>
      <c r="R161" t="s">
        <v>33</v>
      </c>
      <c r="S161" s="9" t="str">
        <f>LEFT(R161, FIND("/", R161) - 1)</f>
        <v>theater</v>
      </c>
      <c r="T161" s="9" t="str">
        <f>MID(R161, FIND("/", R161) + 1, LEN(R161))</f>
        <v>plays</v>
      </c>
    </row>
    <row r="162" spans="1:20" ht="17" x14ac:dyDescent="0.2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5">
        <f>(E162/D162)*100</f>
        <v>82.617647058823536</v>
      </c>
      <c r="G162" t="s">
        <v>14</v>
      </c>
      <c r="H162">
        <v>32</v>
      </c>
      <c r="I162" s="7">
        <f>IF(H162=0, 0, E162/H162)</f>
        <v>87.78125</v>
      </c>
      <c r="J162" t="s">
        <v>21</v>
      </c>
      <c r="K162" t="s">
        <v>22</v>
      </c>
      <c r="L162">
        <v>1452146400</v>
      </c>
      <c r="M162" s="14">
        <f>(((L162/60)/60)/24)+DATE(1970,1,1)</f>
        <v>42376.25</v>
      </c>
      <c r="N162">
        <v>1452578400</v>
      </c>
      <c r="O162" s="14">
        <f>(((N162/60)/60)/24)+DATE(1970,1,1)</f>
        <v>42381.25</v>
      </c>
      <c r="P162" t="b">
        <v>0</v>
      </c>
      <c r="Q162" t="b">
        <v>0</v>
      </c>
      <c r="R162" t="s">
        <v>60</v>
      </c>
      <c r="S162" s="9" t="str">
        <f>LEFT(R162, FIND("/", R162) - 1)</f>
        <v>music</v>
      </c>
      <c r="T162" s="9" t="str">
        <f>MID(R162, FIND("/", R162) + 1, LEN(R162))</f>
        <v>indie rock</v>
      </c>
    </row>
    <row r="163" spans="1:20" ht="34" x14ac:dyDescent="0.2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5">
        <f>(E163/D163)*100</f>
        <v>7.9076923076923071</v>
      </c>
      <c r="G163" t="s">
        <v>14</v>
      </c>
      <c r="H163">
        <v>7</v>
      </c>
      <c r="I163" s="7">
        <f>IF(H163=0, 0, E163/H163)</f>
        <v>73.428571428571431</v>
      </c>
      <c r="J163" t="s">
        <v>21</v>
      </c>
      <c r="K163" t="s">
        <v>22</v>
      </c>
      <c r="L163">
        <v>1500008400</v>
      </c>
      <c r="M163" s="14">
        <f>(((L163/60)/60)/24)+DATE(1970,1,1)</f>
        <v>42930.208333333328</v>
      </c>
      <c r="N163">
        <v>1500267600</v>
      </c>
      <c r="O163" s="14">
        <f>(((N163/60)/60)/24)+DATE(1970,1,1)</f>
        <v>42933.208333333328</v>
      </c>
      <c r="P163" t="b">
        <v>0</v>
      </c>
      <c r="Q163" t="b">
        <v>1</v>
      </c>
      <c r="R163" t="s">
        <v>33</v>
      </c>
      <c r="S163" s="9" t="str">
        <f>LEFT(R163, FIND("/", R163) - 1)</f>
        <v>theater</v>
      </c>
      <c r="T163" s="9" t="str">
        <f>MID(R163, FIND("/", R163) + 1, LEN(R163))</f>
        <v>plays</v>
      </c>
    </row>
    <row r="164" spans="1:20" ht="17" x14ac:dyDescent="0.2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5">
        <f>(E164/D164)*100</f>
        <v>74.077834179357026</v>
      </c>
      <c r="G164" t="s">
        <v>14</v>
      </c>
      <c r="H164">
        <v>803</v>
      </c>
      <c r="I164" s="7">
        <f>IF(H164=0, 0, E164/H164)</f>
        <v>109.04109589041096</v>
      </c>
      <c r="J164" t="s">
        <v>21</v>
      </c>
      <c r="K164" t="s">
        <v>22</v>
      </c>
      <c r="L164">
        <v>1303102800</v>
      </c>
      <c r="M164" s="14">
        <f>(((L164/60)/60)/24)+DATE(1970,1,1)</f>
        <v>40651.208333333336</v>
      </c>
      <c r="N164">
        <v>1303189200</v>
      </c>
      <c r="O164" s="14">
        <f>(((N164/60)/60)/24)+DATE(1970,1,1)</f>
        <v>40652.208333333336</v>
      </c>
      <c r="P164" t="b">
        <v>0</v>
      </c>
      <c r="Q164" t="b">
        <v>0</v>
      </c>
      <c r="R164" t="s">
        <v>33</v>
      </c>
      <c r="S164" s="9" t="str">
        <f>LEFT(R164, FIND("/", R164) - 1)</f>
        <v>theater</v>
      </c>
      <c r="T164" s="9" t="str">
        <f>MID(R164, FIND("/", R164) + 1, LEN(R164))</f>
        <v>plays</v>
      </c>
    </row>
    <row r="165" spans="1:20" ht="17" x14ac:dyDescent="0.2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5">
        <f>(E165/D165)*100</f>
        <v>20.333333333333332</v>
      </c>
      <c r="G165" t="s">
        <v>14</v>
      </c>
      <c r="H165">
        <v>16</v>
      </c>
      <c r="I165" s="7">
        <f>IF(H165=0, 0, E165/H165)</f>
        <v>99.125</v>
      </c>
      <c r="J165" t="s">
        <v>21</v>
      </c>
      <c r="K165" t="s">
        <v>22</v>
      </c>
      <c r="L165">
        <v>1270789200</v>
      </c>
      <c r="M165" s="14">
        <f>(((L165/60)/60)/24)+DATE(1970,1,1)</f>
        <v>40277.208333333336</v>
      </c>
      <c r="N165">
        <v>1272171600</v>
      </c>
      <c r="O165" s="14">
        <f>(((N165/60)/60)/24)+DATE(1970,1,1)</f>
        <v>40293.208333333336</v>
      </c>
      <c r="P165" t="b">
        <v>0</v>
      </c>
      <c r="Q165" t="b">
        <v>0</v>
      </c>
      <c r="R165" t="s">
        <v>89</v>
      </c>
      <c r="S165" s="9" t="str">
        <f>LEFT(R165, FIND("/", R165) - 1)</f>
        <v>games</v>
      </c>
      <c r="T165" s="9" t="str">
        <f>MID(R165, FIND("/", R165) + 1, LEN(R165))</f>
        <v>video games</v>
      </c>
    </row>
    <row r="166" spans="1:20" ht="34" x14ac:dyDescent="0.2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5">
        <f>(E166/D166)*100</f>
        <v>33.89473684210526</v>
      </c>
      <c r="G166" t="s">
        <v>14</v>
      </c>
      <c r="H166">
        <v>31</v>
      </c>
      <c r="I166" s="7">
        <f>IF(H166=0, 0, E166/H166)</f>
        <v>103.87096774193549</v>
      </c>
      <c r="J166" t="s">
        <v>21</v>
      </c>
      <c r="K166" t="s">
        <v>22</v>
      </c>
      <c r="L166">
        <v>1400907600</v>
      </c>
      <c r="M166" s="14">
        <f>(((L166/60)/60)/24)+DATE(1970,1,1)</f>
        <v>41783.208333333336</v>
      </c>
      <c r="N166">
        <v>1403413200</v>
      </c>
      <c r="O166" s="14">
        <f>(((N166/60)/60)/24)+DATE(1970,1,1)</f>
        <v>41812.208333333336</v>
      </c>
      <c r="P166" t="b">
        <v>0</v>
      </c>
      <c r="Q166" t="b">
        <v>0</v>
      </c>
      <c r="R166" t="s">
        <v>33</v>
      </c>
      <c r="S166" s="9" t="str">
        <f>LEFT(R166, FIND("/", R166) - 1)</f>
        <v>theater</v>
      </c>
      <c r="T166" s="9" t="str">
        <f>MID(R166, FIND("/", R166) + 1, LEN(R166))</f>
        <v>plays</v>
      </c>
    </row>
    <row r="167" spans="1:20" ht="17" x14ac:dyDescent="0.2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5">
        <f>(E167/D167)*100</f>
        <v>66.677083333333329</v>
      </c>
      <c r="G167" t="s">
        <v>14</v>
      </c>
      <c r="H167">
        <v>108</v>
      </c>
      <c r="I167" s="7">
        <f>IF(H167=0, 0, E167/H167)</f>
        <v>59.268518518518519</v>
      </c>
      <c r="J167" t="s">
        <v>107</v>
      </c>
      <c r="K167" t="s">
        <v>108</v>
      </c>
      <c r="L167">
        <v>1574143200</v>
      </c>
      <c r="M167" s="14">
        <f>(((L167/60)/60)/24)+DATE(1970,1,1)</f>
        <v>43788.25</v>
      </c>
      <c r="N167">
        <v>1574229600</v>
      </c>
      <c r="O167" s="14">
        <f>(((N167/60)/60)/24)+DATE(1970,1,1)</f>
        <v>43789.25</v>
      </c>
      <c r="P167" t="b">
        <v>0</v>
      </c>
      <c r="Q167" t="b">
        <v>1</v>
      </c>
      <c r="R167" t="s">
        <v>17</v>
      </c>
      <c r="S167" s="9" t="str">
        <f>LEFT(R167, FIND("/", R167) - 1)</f>
        <v>food</v>
      </c>
      <c r="T167" s="9" t="str">
        <f>MID(R167, FIND("/", R167) + 1, LEN(R167))</f>
        <v>food trucks</v>
      </c>
    </row>
    <row r="168" spans="1:20" ht="17" x14ac:dyDescent="0.2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5">
        <f>(E168/D168)*100</f>
        <v>19.227272727272727</v>
      </c>
      <c r="G168" t="s">
        <v>14</v>
      </c>
      <c r="H168">
        <v>30</v>
      </c>
      <c r="I168" s="7">
        <f>IF(H168=0, 0, E168/H168)</f>
        <v>42.3</v>
      </c>
      <c r="J168" t="s">
        <v>21</v>
      </c>
      <c r="K168" t="s">
        <v>22</v>
      </c>
      <c r="L168">
        <v>1494738000</v>
      </c>
      <c r="M168" s="14">
        <f>(((L168/60)/60)/24)+DATE(1970,1,1)</f>
        <v>42869.208333333328</v>
      </c>
      <c r="N168">
        <v>1495861200</v>
      </c>
      <c r="O168" s="14">
        <f>(((N168/60)/60)/24)+DATE(1970,1,1)</f>
        <v>42882.208333333328</v>
      </c>
      <c r="P168" t="b">
        <v>0</v>
      </c>
      <c r="Q168" t="b">
        <v>0</v>
      </c>
      <c r="R168" t="s">
        <v>33</v>
      </c>
      <c r="S168" s="9" t="str">
        <f>LEFT(R168, FIND("/", R168) - 1)</f>
        <v>theater</v>
      </c>
      <c r="T168" s="9" t="str">
        <f>MID(R168, FIND("/", R168) + 1, LEN(R168))</f>
        <v>plays</v>
      </c>
    </row>
    <row r="169" spans="1:20" ht="34" x14ac:dyDescent="0.2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5">
        <f>(E169/D169)*100</f>
        <v>15.842105263157894</v>
      </c>
      <c r="G169" t="s">
        <v>14</v>
      </c>
      <c r="H169">
        <v>17</v>
      </c>
      <c r="I169" s="7">
        <f>IF(H169=0, 0, E169/H169)</f>
        <v>53.117647058823529</v>
      </c>
      <c r="J169" t="s">
        <v>21</v>
      </c>
      <c r="K169" t="s">
        <v>22</v>
      </c>
      <c r="L169">
        <v>1392357600</v>
      </c>
      <c r="M169" s="14">
        <f>(((L169/60)/60)/24)+DATE(1970,1,1)</f>
        <v>41684.25</v>
      </c>
      <c r="N169">
        <v>1392530400</v>
      </c>
      <c r="O169" s="14">
        <f>(((N169/60)/60)/24)+DATE(1970,1,1)</f>
        <v>41686.25</v>
      </c>
      <c r="P169" t="b">
        <v>0</v>
      </c>
      <c r="Q169" t="b">
        <v>0</v>
      </c>
      <c r="R169" t="s">
        <v>23</v>
      </c>
      <c r="S169" s="9" t="str">
        <f>LEFT(R169, FIND("/", R169) - 1)</f>
        <v>music</v>
      </c>
      <c r="T169" s="9" t="str">
        <f>MID(R169, FIND("/", R169) + 1, LEN(R169))</f>
        <v>rock</v>
      </c>
    </row>
    <row r="170" spans="1:20" ht="17" x14ac:dyDescent="0.2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5">
        <f>(E170/D170)*100</f>
        <v>9.5876777251184837</v>
      </c>
      <c r="G170" t="s">
        <v>14</v>
      </c>
      <c r="H170">
        <v>80</v>
      </c>
      <c r="I170" s="7">
        <f>IF(H170=0, 0, E170/H170)</f>
        <v>101.15</v>
      </c>
      <c r="J170" t="s">
        <v>21</v>
      </c>
      <c r="K170" t="s">
        <v>22</v>
      </c>
      <c r="L170">
        <v>1305003600</v>
      </c>
      <c r="M170" s="14">
        <f>(((L170/60)/60)/24)+DATE(1970,1,1)</f>
        <v>40673.208333333336</v>
      </c>
      <c r="N170">
        <v>1305781200</v>
      </c>
      <c r="O170" s="14">
        <f>(((N170/60)/60)/24)+DATE(1970,1,1)</f>
        <v>40682.208333333336</v>
      </c>
      <c r="P170" t="b">
        <v>0</v>
      </c>
      <c r="Q170" t="b">
        <v>0</v>
      </c>
      <c r="R170" t="s">
        <v>119</v>
      </c>
      <c r="S170" s="9" t="str">
        <f>LEFT(R170, FIND("/", R170) - 1)</f>
        <v>publishing</v>
      </c>
      <c r="T170" s="9" t="str">
        <f>MID(R170, FIND("/", R170) + 1, LEN(R170))</f>
        <v>fiction</v>
      </c>
    </row>
    <row r="171" spans="1:20" ht="34" x14ac:dyDescent="0.2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5">
        <f>(E171/D171)*100</f>
        <v>94.144366197183089</v>
      </c>
      <c r="G171" t="s">
        <v>14</v>
      </c>
      <c r="H171">
        <v>2468</v>
      </c>
      <c r="I171" s="7">
        <f>IF(H171=0, 0, E171/H171)</f>
        <v>65.000810372771468</v>
      </c>
      <c r="J171" t="s">
        <v>21</v>
      </c>
      <c r="K171" t="s">
        <v>22</v>
      </c>
      <c r="L171">
        <v>1301634000</v>
      </c>
      <c r="M171" s="14">
        <f>(((L171/60)/60)/24)+DATE(1970,1,1)</f>
        <v>40634.208333333336</v>
      </c>
      <c r="N171">
        <v>1302325200</v>
      </c>
      <c r="O171" s="14">
        <f>(((N171/60)/60)/24)+DATE(1970,1,1)</f>
        <v>40642.208333333336</v>
      </c>
      <c r="P171" t="b">
        <v>0</v>
      </c>
      <c r="Q171" t="b">
        <v>0</v>
      </c>
      <c r="R171" t="s">
        <v>100</v>
      </c>
      <c r="S171" s="9" t="str">
        <f>LEFT(R171, FIND("/", R171) - 1)</f>
        <v>film &amp; video</v>
      </c>
      <c r="T171" s="9" t="str">
        <f>MID(R171, FIND("/", R171) + 1, LEN(R171))</f>
        <v>shorts</v>
      </c>
    </row>
    <row r="172" spans="1:20" ht="17" x14ac:dyDescent="0.2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5">
        <f>(E172/D172)*100</f>
        <v>24.134831460674157</v>
      </c>
      <c r="G172" t="s">
        <v>14</v>
      </c>
      <c r="H172">
        <v>26</v>
      </c>
      <c r="I172" s="7">
        <f>IF(H172=0, 0, E172/H172)</f>
        <v>82.615384615384613</v>
      </c>
      <c r="J172" t="s">
        <v>40</v>
      </c>
      <c r="K172" t="s">
        <v>41</v>
      </c>
      <c r="L172">
        <v>1395896400</v>
      </c>
      <c r="M172" s="14">
        <f>(((L172/60)/60)/24)+DATE(1970,1,1)</f>
        <v>41725.208333333336</v>
      </c>
      <c r="N172">
        <v>1396069200</v>
      </c>
      <c r="O172" s="14">
        <f>(((N172/60)/60)/24)+DATE(1970,1,1)</f>
        <v>41727.208333333336</v>
      </c>
      <c r="P172" t="b">
        <v>0</v>
      </c>
      <c r="Q172" t="b">
        <v>0</v>
      </c>
      <c r="R172" t="s">
        <v>42</v>
      </c>
      <c r="S172" s="9" t="str">
        <f>LEFT(R172, FIND("/", R172) - 1)</f>
        <v>film &amp; video</v>
      </c>
      <c r="T172" s="9" t="str">
        <f>MID(R172, FIND("/", R172) + 1, LEN(R172))</f>
        <v>documentary</v>
      </c>
    </row>
    <row r="173" spans="1:20" ht="34" x14ac:dyDescent="0.2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5">
        <f>(E173/D173)*100</f>
        <v>90.723076923076931</v>
      </c>
      <c r="G173" t="s">
        <v>14</v>
      </c>
      <c r="H173">
        <v>73</v>
      </c>
      <c r="I173" s="7">
        <f>IF(H173=0, 0, E173/H173)</f>
        <v>80.780821917808225</v>
      </c>
      <c r="J173" t="s">
        <v>21</v>
      </c>
      <c r="K173" t="s">
        <v>22</v>
      </c>
      <c r="L173">
        <v>1529125200</v>
      </c>
      <c r="M173" s="14">
        <f>(((L173/60)/60)/24)+DATE(1970,1,1)</f>
        <v>43267.208333333328</v>
      </c>
      <c r="N173">
        <v>1531112400</v>
      </c>
      <c r="O173" s="14">
        <f>(((N173/60)/60)/24)+DATE(1970,1,1)</f>
        <v>43290.208333333328</v>
      </c>
      <c r="P173" t="b">
        <v>0</v>
      </c>
      <c r="Q173" t="b">
        <v>1</v>
      </c>
      <c r="R173" t="s">
        <v>33</v>
      </c>
      <c r="S173" s="9" t="str">
        <f>LEFT(R173, FIND("/", R173) - 1)</f>
        <v>theater</v>
      </c>
      <c r="T173" s="9" t="str">
        <f>MID(R173, FIND("/", R173) + 1, LEN(R173))</f>
        <v>plays</v>
      </c>
    </row>
    <row r="174" spans="1:20" ht="34" x14ac:dyDescent="0.2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5">
        <f>(E174/D174)*100</f>
        <v>46.194444444444443</v>
      </c>
      <c r="G174" t="s">
        <v>14</v>
      </c>
      <c r="H174">
        <v>128</v>
      </c>
      <c r="I174" s="7">
        <f>IF(H174=0, 0, E174/H174)</f>
        <v>25.984375</v>
      </c>
      <c r="J174" t="s">
        <v>21</v>
      </c>
      <c r="K174" t="s">
        <v>22</v>
      </c>
      <c r="L174">
        <v>1451109600</v>
      </c>
      <c r="M174" s="14">
        <f>(((L174/60)/60)/24)+DATE(1970,1,1)</f>
        <v>42364.25</v>
      </c>
      <c r="N174">
        <v>1451628000</v>
      </c>
      <c r="O174" s="14">
        <f>(((N174/60)/60)/24)+DATE(1970,1,1)</f>
        <v>42370.25</v>
      </c>
      <c r="P174" t="b">
        <v>0</v>
      </c>
      <c r="Q174" t="b">
        <v>0</v>
      </c>
      <c r="R174" t="s">
        <v>71</v>
      </c>
      <c r="S174" s="9" t="str">
        <f>LEFT(R174, FIND("/", R174) - 1)</f>
        <v>film &amp; video</v>
      </c>
      <c r="T174" s="9" t="str">
        <f>MID(R174, FIND("/", R174) + 1, LEN(R174))</f>
        <v>animation</v>
      </c>
    </row>
    <row r="175" spans="1:20" ht="17" x14ac:dyDescent="0.2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5">
        <f>(E175/D175)*100</f>
        <v>38.53846153846154</v>
      </c>
      <c r="G175" t="s">
        <v>14</v>
      </c>
      <c r="H175">
        <v>33</v>
      </c>
      <c r="I175" s="7">
        <f>IF(H175=0, 0, E175/H175)</f>
        <v>30.363636363636363</v>
      </c>
      <c r="J175" t="s">
        <v>21</v>
      </c>
      <c r="K175" t="s">
        <v>22</v>
      </c>
      <c r="L175">
        <v>1566968400</v>
      </c>
      <c r="M175" s="14">
        <f>(((L175/60)/60)/24)+DATE(1970,1,1)</f>
        <v>43705.208333333328</v>
      </c>
      <c r="N175">
        <v>1567314000</v>
      </c>
      <c r="O175" s="14">
        <f>(((N175/60)/60)/24)+DATE(1970,1,1)</f>
        <v>43709.208333333328</v>
      </c>
      <c r="P175" t="b">
        <v>0</v>
      </c>
      <c r="Q175" t="b">
        <v>1</v>
      </c>
      <c r="R175" t="s">
        <v>33</v>
      </c>
      <c r="S175" s="9" t="str">
        <f>LEFT(R175, FIND("/", R175) - 1)</f>
        <v>theater</v>
      </c>
      <c r="T175" s="9" t="str">
        <f>MID(R175, FIND("/", R175) + 1, LEN(R175))</f>
        <v>plays</v>
      </c>
    </row>
    <row r="176" spans="1:20" ht="17" x14ac:dyDescent="0.2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5">
        <f>(E176/D176)*100</f>
        <v>97.032531824611041</v>
      </c>
      <c r="G176" t="s">
        <v>14</v>
      </c>
      <c r="H176">
        <v>1072</v>
      </c>
      <c r="I176" s="7">
        <f>IF(H176=0, 0, E176/H176)</f>
        <v>63.994402985074629</v>
      </c>
      <c r="J176" t="s">
        <v>21</v>
      </c>
      <c r="K176" t="s">
        <v>22</v>
      </c>
      <c r="L176">
        <v>1292392800</v>
      </c>
      <c r="M176" s="14">
        <f>(((L176/60)/60)/24)+DATE(1970,1,1)</f>
        <v>40527.25</v>
      </c>
      <c r="N176">
        <v>1292479200</v>
      </c>
      <c r="O176" s="14">
        <f>(((N176/60)/60)/24)+DATE(1970,1,1)</f>
        <v>40528.25</v>
      </c>
      <c r="P176" t="b">
        <v>0</v>
      </c>
      <c r="Q176" t="b">
        <v>1</v>
      </c>
      <c r="R176" t="s">
        <v>23</v>
      </c>
      <c r="S176" s="9" t="str">
        <f>LEFT(R176, FIND("/", R176) - 1)</f>
        <v>music</v>
      </c>
      <c r="T176" s="9" t="str">
        <f>MID(R176, FIND("/", R176) + 1, LEN(R176))</f>
        <v>rock</v>
      </c>
    </row>
    <row r="177" spans="1:20" ht="17" x14ac:dyDescent="0.2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5">
        <f>(E177/D177)*100</f>
        <v>94.242587601078171</v>
      </c>
      <c r="G177" t="s">
        <v>14</v>
      </c>
      <c r="H177">
        <v>393</v>
      </c>
      <c r="I177" s="7">
        <f>IF(H177=0, 0, E177/H177)</f>
        <v>88.966921119592882</v>
      </c>
      <c r="J177" t="s">
        <v>21</v>
      </c>
      <c r="K177" t="s">
        <v>22</v>
      </c>
      <c r="L177">
        <v>1323669600</v>
      </c>
      <c r="M177" s="14">
        <f>(((L177/60)/60)/24)+DATE(1970,1,1)</f>
        <v>40889.25</v>
      </c>
      <c r="N177">
        <v>1323756000</v>
      </c>
      <c r="O177" s="14">
        <f>(((N177/60)/60)/24)+DATE(1970,1,1)</f>
        <v>40890.25</v>
      </c>
      <c r="P177" t="b">
        <v>0</v>
      </c>
      <c r="Q177" t="b">
        <v>0</v>
      </c>
      <c r="R177" t="s">
        <v>122</v>
      </c>
      <c r="S177" s="9" t="str">
        <f>LEFT(R177, FIND("/", R177) - 1)</f>
        <v>photography</v>
      </c>
      <c r="T177" s="9" t="str">
        <f>MID(R177, FIND("/", R177) + 1, LEN(R177))</f>
        <v>photography books</v>
      </c>
    </row>
    <row r="178" spans="1:20" ht="34" x14ac:dyDescent="0.2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5">
        <f>(E178/D178)*100</f>
        <v>84.669291338582681</v>
      </c>
      <c r="G178" t="s">
        <v>14</v>
      </c>
      <c r="H178">
        <v>1257</v>
      </c>
      <c r="I178" s="7">
        <f>IF(H178=0, 0, E178/H178)</f>
        <v>76.990453460620529</v>
      </c>
      <c r="J178" t="s">
        <v>21</v>
      </c>
      <c r="K178" t="s">
        <v>22</v>
      </c>
      <c r="L178">
        <v>1440738000</v>
      </c>
      <c r="M178" s="14">
        <f>(((L178/60)/60)/24)+DATE(1970,1,1)</f>
        <v>42244.208333333328</v>
      </c>
      <c r="N178">
        <v>1441342800</v>
      </c>
      <c r="O178" s="14">
        <f>(((N178/60)/60)/24)+DATE(1970,1,1)</f>
        <v>42251.208333333328</v>
      </c>
      <c r="P178" t="b">
        <v>0</v>
      </c>
      <c r="Q178" t="b">
        <v>0</v>
      </c>
      <c r="R178" t="s">
        <v>60</v>
      </c>
      <c r="S178" s="9" t="str">
        <f>LEFT(R178, FIND("/", R178) - 1)</f>
        <v>music</v>
      </c>
      <c r="T178" s="9" t="str">
        <f>MID(R178, FIND("/", R178) + 1, LEN(R178))</f>
        <v>indie rock</v>
      </c>
    </row>
    <row r="179" spans="1:20" ht="17" x14ac:dyDescent="0.2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5">
        <f>(E179/D179)*100</f>
        <v>66.521920668058456</v>
      </c>
      <c r="G179" t="s">
        <v>14</v>
      </c>
      <c r="H179">
        <v>328</v>
      </c>
      <c r="I179" s="7">
        <f>IF(H179=0, 0, E179/H179)</f>
        <v>97.146341463414629</v>
      </c>
      <c r="J179" t="s">
        <v>21</v>
      </c>
      <c r="K179" t="s">
        <v>22</v>
      </c>
      <c r="L179">
        <v>1374296400</v>
      </c>
      <c r="M179" s="14">
        <f>(((L179/60)/60)/24)+DATE(1970,1,1)</f>
        <v>41475.208333333336</v>
      </c>
      <c r="N179">
        <v>1375333200</v>
      </c>
      <c r="O179" s="14">
        <f>(((N179/60)/60)/24)+DATE(1970,1,1)</f>
        <v>41487.208333333336</v>
      </c>
      <c r="P179" t="b">
        <v>0</v>
      </c>
      <c r="Q179" t="b">
        <v>0</v>
      </c>
      <c r="R179" t="s">
        <v>33</v>
      </c>
      <c r="S179" s="9" t="str">
        <f>LEFT(R179, FIND("/", R179) - 1)</f>
        <v>theater</v>
      </c>
      <c r="T179" s="9" t="str">
        <f>MID(R179, FIND("/", R179) + 1, LEN(R179))</f>
        <v>plays</v>
      </c>
    </row>
    <row r="180" spans="1:20" ht="17" x14ac:dyDescent="0.2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5">
        <f>(E180/D180)*100</f>
        <v>53.922222222222224</v>
      </c>
      <c r="G180" t="s">
        <v>14</v>
      </c>
      <c r="H180">
        <v>147</v>
      </c>
      <c r="I180" s="7">
        <f>IF(H180=0, 0, E180/H180)</f>
        <v>33.013605442176868</v>
      </c>
      <c r="J180" t="s">
        <v>21</v>
      </c>
      <c r="K180" t="s">
        <v>22</v>
      </c>
      <c r="L180">
        <v>1384840800</v>
      </c>
      <c r="M180" s="14">
        <f>(((L180/60)/60)/24)+DATE(1970,1,1)</f>
        <v>41597.25</v>
      </c>
      <c r="N180">
        <v>1389420000</v>
      </c>
      <c r="O180" s="14">
        <f>(((N180/60)/60)/24)+DATE(1970,1,1)</f>
        <v>41650.25</v>
      </c>
      <c r="P180" t="b">
        <v>0</v>
      </c>
      <c r="Q180" t="b">
        <v>0</v>
      </c>
      <c r="R180" t="s">
        <v>33</v>
      </c>
      <c r="S180" s="9" t="str">
        <f>LEFT(R180, FIND("/", R180) - 1)</f>
        <v>theater</v>
      </c>
      <c r="T180" s="9" t="str">
        <f>MID(R180, FIND("/", R180) + 1, LEN(R180))</f>
        <v>plays</v>
      </c>
    </row>
    <row r="181" spans="1:20" ht="17" x14ac:dyDescent="0.2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5">
        <f>(E181/D181)*100</f>
        <v>41.983299595141702</v>
      </c>
      <c r="G181" t="s">
        <v>14</v>
      </c>
      <c r="H181">
        <v>830</v>
      </c>
      <c r="I181" s="7">
        <f>IF(H181=0, 0, E181/H181)</f>
        <v>99.950602409638549</v>
      </c>
      <c r="J181" t="s">
        <v>21</v>
      </c>
      <c r="K181" t="s">
        <v>22</v>
      </c>
      <c r="L181">
        <v>1516600800</v>
      </c>
      <c r="M181" s="14">
        <f>(((L181/60)/60)/24)+DATE(1970,1,1)</f>
        <v>43122.25</v>
      </c>
      <c r="N181">
        <v>1520056800</v>
      </c>
      <c r="O181" s="14">
        <f>(((N181/60)/60)/24)+DATE(1970,1,1)</f>
        <v>43162.25</v>
      </c>
      <c r="P181" t="b">
        <v>0</v>
      </c>
      <c r="Q181" t="b">
        <v>0</v>
      </c>
      <c r="R181" t="s">
        <v>89</v>
      </c>
      <c r="S181" s="9" t="str">
        <f>LEFT(R181, FIND("/", R181) - 1)</f>
        <v>games</v>
      </c>
      <c r="T181" s="9" t="str">
        <f>MID(R181, FIND("/", R181) + 1, LEN(R181))</f>
        <v>video games</v>
      </c>
    </row>
    <row r="182" spans="1:20" ht="17" x14ac:dyDescent="0.2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5">
        <f>(E182/D182)*100</f>
        <v>14.69479695431472</v>
      </c>
      <c r="G182" t="s">
        <v>14</v>
      </c>
      <c r="H182">
        <v>331</v>
      </c>
      <c r="I182" s="7">
        <f>IF(H182=0, 0, E182/H182)</f>
        <v>69.966767371601208</v>
      </c>
      <c r="J182" t="s">
        <v>40</v>
      </c>
      <c r="K182" t="s">
        <v>41</v>
      </c>
      <c r="L182">
        <v>1436418000</v>
      </c>
      <c r="M182" s="14">
        <f>(((L182/60)/60)/24)+DATE(1970,1,1)</f>
        <v>42194.208333333328</v>
      </c>
      <c r="N182">
        <v>1436504400</v>
      </c>
      <c r="O182" s="14">
        <f>(((N182/60)/60)/24)+DATE(1970,1,1)</f>
        <v>42195.208333333328</v>
      </c>
      <c r="P182" t="b">
        <v>0</v>
      </c>
      <c r="Q182" t="b">
        <v>0</v>
      </c>
      <c r="R182" t="s">
        <v>53</v>
      </c>
      <c r="S182" s="9" t="str">
        <f>LEFT(R182, FIND("/", R182) - 1)</f>
        <v>film &amp; video</v>
      </c>
      <c r="T182" s="9" t="str">
        <f>MID(R182, FIND("/", R182) + 1, LEN(R182))</f>
        <v>drama</v>
      </c>
    </row>
    <row r="183" spans="1:20" ht="17" x14ac:dyDescent="0.2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5">
        <f>(E183/D183)*100</f>
        <v>34.475000000000001</v>
      </c>
      <c r="G183" t="s">
        <v>14</v>
      </c>
      <c r="H183">
        <v>25</v>
      </c>
      <c r="I183" s="7">
        <f>IF(H183=0, 0, E183/H183)</f>
        <v>110.32</v>
      </c>
      <c r="J183" t="s">
        <v>21</v>
      </c>
      <c r="K183" t="s">
        <v>22</v>
      </c>
      <c r="L183">
        <v>1503550800</v>
      </c>
      <c r="M183" s="14">
        <f>(((L183/60)/60)/24)+DATE(1970,1,1)</f>
        <v>42971.208333333328</v>
      </c>
      <c r="N183">
        <v>1508302800</v>
      </c>
      <c r="O183" s="14">
        <f>(((N183/60)/60)/24)+DATE(1970,1,1)</f>
        <v>43026.208333333328</v>
      </c>
      <c r="P183" t="b">
        <v>0</v>
      </c>
      <c r="Q183" t="b">
        <v>1</v>
      </c>
      <c r="R183" t="s">
        <v>60</v>
      </c>
      <c r="S183" s="9" t="str">
        <f>LEFT(R183, FIND("/", R183) - 1)</f>
        <v>music</v>
      </c>
      <c r="T183" s="9" t="str">
        <f>MID(R183, FIND("/", R183) + 1, LEN(R183))</f>
        <v>indie rock</v>
      </c>
    </row>
    <row r="184" spans="1:20" ht="17" x14ac:dyDescent="0.2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5">
        <f>(E184/D184)*100</f>
        <v>71.770351758793964</v>
      </c>
      <c r="G184" t="s">
        <v>14</v>
      </c>
      <c r="H184">
        <v>3483</v>
      </c>
      <c r="I184" s="7">
        <f>IF(H184=0, 0, E184/H184)</f>
        <v>41.005742176284812</v>
      </c>
      <c r="J184" t="s">
        <v>21</v>
      </c>
      <c r="K184" t="s">
        <v>22</v>
      </c>
      <c r="L184">
        <v>1487224800</v>
      </c>
      <c r="M184" s="14">
        <f>(((L184/60)/60)/24)+DATE(1970,1,1)</f>
        <v>42782.25</v>
      </c>
      <c r="N184">
        <v>1488348000</v>
      </c>
      <c r="O184" s="14">
        <f>(((N184/60)/60)/24)+DATE(1970,1,1)</f>
        <v>42795.25</v>
      </c>
      <c r="P184" t="b">
        <v>0</v>
      </c>
      <c r="Q184" t="b">
        <v>0</v>
      </c>
      <c r="R184" t="s">
        <v>17</v>
      </c>
      <c r="S184" s="9" t="str">
        <f>LEFT(R184, FIND("/", R184) - 1)</f>
        <v>food</v>
      </c>
      <c r="T184" s="9" t="str">
        <f>MID(R184, FIND("/", R184) + 1, LEN(R184))</f>
        <v>food trucks</v>
      </c>
    </row>
    <row r="185" spans="1:20" ht="17" x14ac:dyDescent="0.2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5">
        <f>(E185/D185)*100</f>
        <v>53.074115044247783</v>
      </c>
      <c r="G185" t="s">
        <v>14</v>
      </c>
      <c r="H185">
        <v>923</v>
      </c>
      <c r="I185" s="7">
        <f>IF(H185=0, 0, E185/H185)</f>
        <v>103.96316359696641</v>
      </c>
      <c r="J185" t="s">
        <v>21</v>
      </c>
      <c r="K185" t="s">
        <v>22</v>
      </c>
      <c r="L185">
        <v>1500008400</v>
      </c>
      <c r="M185" s="14">
        <f>(((L185/60)/60)/24)+DATE(1970,1,1)</f>
        <v>42930.208333333328</v>
      </c>
      <c r="N185">
        <v>1502600400</v>
      </c>
      <c r="O185" s="14">
        <f>(((N185/60)/60)/24)+DATE(1970,1,1)</f>
        <v>42960.208333333328</v>
      </c>
      <c r="P185" t="b">
        <v>0</v>
      </c>
      <c r="Q185" t="b">
        <v>0</v>
      </c>
      <c r="R185" t="s">
        <v>33</v>
      </c>
      <c r="S185" s="9" t="str">
        <f>LEFT(R185, FIND("/", R185) - 1)</f>
        <v>theater</v>
      </c>
      <c r="T185" s="9" t="str">
        <f>MID(R185, FIND("/", R185) + 1, LEN(R185))</f>
        <v>plays</v>
      </c>
    </row>
    <row r="186" spans="1:20" ht="17" x14ac:dyDescent="0.2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5">
        <f>(E186/D186)*100</f>
        <v>5</v>
      </c>
      <c r="G186" t="s">
        <v>14</v>
      </c>
      <c r="H186">
        <v>1</v>
      </c>
      <c r="I186" s="7">
        <f>IF(H186=0, 0, E186/H186)</f>
        <v>5</v>
      </c>
      <c r="J186" t="s">
        <v>21</v>
      </c>
      <c r="K186" t="s">
        <v>22</v>
      </c>
      <c r="L186">
        <v>1432098000</v>
      </c>
      <c r="M186" s="14">
        <f>(((L186/60)/60)/24)+DATE(1970,1,1)</f>
        <v>42144.208333333328</v>
      </c>
      <c r="N186">
        <v>1433653200</v>
      </c>
      <c r="O186" s="14">
        <f>(((N186/60)/60)/24)+DATE(1970,1,1)</f>
        <v>42162.208333333328</v>
      </c>
      <c r="P186" t="b">
        <v>0</v>
      </c>
      <c r="Q186" t="b">
        <v>1</v>
      </c>
      <c r="R186" t="s">
        <v>159</v>
      </c>
      <c r="S186" s="9" t="str">
        <f>LEFT(R186, FIND("/", R186) - 1)</f>
        <v>music</v>
      </c>
      <c r="T186" s="9" t="str">
        <f>MID(R186, FIND("/", R186) + 1, LEN(R186))</f>
        <v>jazz</v>
      </c>
    </row>
    <row r="187" spans="1:20" ht="17" x14ac:dyDescent="0.2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5">
        <f>(E187/D187)*100</f>
        <v>34.892857142857139</v>
      </c>
      <c r="G187" t="s">
        <v>14</v>
      </c>
      <c r="H187">
        <v>33</v>
      </c>
      <c r="I187" s="7">
        <f>IF(H187=0, 0, E187/H187)</f>
        <v>29.606060606060606</v>
      </c>
      <c r="J187" t="s">
        <v>15</v>
      </c>
      <c r="K187" t="s">
        <v>16</v>
      </c>
      <c r="L187">
        <v>1446876000</v>
      </c>
      <c r="M187" s="14">
        <f>(((L187/60)/60)/24)+DATE(1970,1,1)</f>
        <v>42315.25</v>
      </c>
      <c r="N187">
        <v>1447567200</v>
      </c>
      <c r="O187" s="14">
        <f>(((N187/60)/60)/24)+DATE(1970,1,1)</f>
        <v>42323.25</v>
      </c>
      <c r="P187" t="b">
        <v>0</v>
      </c>
      <c r="Q187" t="b">
        <v>0</v>
      </c>
      <c r="R187" t="s">
        <v>33</v>
      </c>
      <c r="S187" s="9" t="str">
        <f>LEFT(R187, FIND("/", R187) - 1)</f>
        <v>theater</v>
      </c>
      <c r="T187" s="9" t="str">
        <f>MID(R187, FIND("/", R187) + 1, LEN(R187))</f>
        <v>plays</v>
      </c>
    </row>
    <row r="188" spans="1:20" ht="17" x14ac:dyDescent="0.2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5">
        <f>(E188/D188)*100</f>
        <v>36.892473118279568</v>
      </c>
      <c r="G188" t="s">
        <v>14</v>
      </c>
      <c r="H188">
        <v>40</v>
      </c>
      <c r="I188" s="7">
        <f>IF(H188=0, 0, E188/H188)</f>
        <v>85.775000000000006</v>
      </c>
      <c r="J188" t="s">
        <v>107</v>
      </c>
      <c r="K188" t="s">
        <v>108</v>
      </c>
      <c r="L188">
        <v>1326520800</v>
      </c>
      <c r="M188" s="14">
        <f>(((L188/60)/60)/24)+DATE(1970,1,1)</f>
        <v>40922.25</v>
      </c>
      <c r="N188">
        <v>1327298400</v>
      </c>
      <c r="O188" s="14">
        <f>(((N188/60)/60)/24)+DATE(1970,1,1)</f>
        <v>40931.25</v>
      </c>
      <c r="P188" t="b">
        <v>0</v>
      </c>
      <c r="Q188" t="b">
        <v>0</v>
      </c>
      <c r="R188" t="s">
        <v>33</v>
      </c>
      <c r="S188" s="9" t="str">
        <f>LEFT(R188, FIND("/", R188) - 1)</f>
        <v>theater</v>
      </c>
      <c r="T188" s="9" t="str">
        <f>MID(R188, FIND("/", R188) + 1, LEN(R188))</f>
        <v>plays</v>
      </c>
    </row>
    <row r="189" spans="1:20" ht="17" x14ac:dyDescent="0.2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5">
        <f>(E189/D189)*100</f>
        <v>11.814432989690722</v>
      </c>
      <c r="G189" t="s">
        <v>14</v>
      </c>
      <c r="H189">
        <v>23</v>
      </c>
      <c r="I189" s="7">
        <f>IF(H189=0, 0, E189/H189)</f>
        <v>49.826086956521742</v>
      </c>
      <c r="J189" t="s">
        <v>15</v>
      </c>
      <c r="K189" t="s">
        <v>16</v>
      </c>
      <c r="L189">
        <v>1533877200</v>
      </c>
      <c r="M189" s="14">
        <f>(((L189/60)/60)/24)+DATE(1970,1,1)</f>
        <v>43322.208333333328</v>
      </c>
      <c r="N189">
        <v>1534136400</v>
      </c>
      <c r="O189" s="14">
        <f>(((N189/60)/60)/24)+DATE(1970,1,1)</f>
        <v>43325.208333333328</v>
      </c>
      <c r="P189" t="b">
        <v>1</v>
      </c>
      <c r="Q189" t="b">
        <v>0</v>
      </c>
      <c r="R189" t="s">
        <v>122</v>
      </c>
      <c r="S189" s="9" t="str">
        <f>LEFT(R189, FIND("/", R189) - 1)</f>
        <v>photography</v>
      </c>
      <c r="T189" s="9" t="str">
        <f>MID(R189, FIND("/", R189) + 1, LEN(R189))</f>
        <v>photography books</v>
      </c>
    </row>
    <row r="190" spans="1:20" ht="17" x14ac:dyDescent="0.2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5">
        <f>(E190/D190)*100</f>
        <v>18.888888888888889</v>
      </c>
      <c r="G190" t="s">
        <v>14</v>
      </c>
      <c r="H190">
        <v>75</v>
      </c>
      <c r="I190" s="7">
        <f>IF(H190=0, 0, E190/H190)</f>
        <v>24.933333333333334</v>
      </c>
      <c r="J190" t="s">
        <v>21</v>
      </c>
      <c r="K190" t="s">
        <v>22</v>
      </c>
      <c r="L190">
        <v>1413608400</v>
      </c>
      <c r="M190" s="14">
        <f>(((L190/60)/60)/24)+DATE(1970,1,1)</f>
        <v>41930.208333333336</v>
      </c>
      <c r="N190">
        <v>1415685600</v>
      </c>
      <c r="O190" s="14">
        <f>(((N190/60)/60)/24)+DATE(1970,1,1)</f>
        <v>41954.25</v>
      </c>
      <c r="P190" t="b">
        <v>0</v>
      </c>
      <c r="Q190" t="b">
        <v>1</v>
      </c>
      <c r="R190" t="s">
        <v>33</v>
      </c>
      <c r="S190" s="9" t="str">
        <f>LEFT(R190, FIND("/", R190) - 1)</f>
        <v>theater</v>
      </c>
      <c r="T190" s="9" t="str">
        <f>MID(R190, FIND("/", R190) + 1, LEN(R190))</f>
        <v>plays</v>
      </c>
    </row>
    <row r="191" spans="1:20" ht="17" x14ac:dyDescent="0.2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5">
        <f>(E191/D191)*100</f>
        <v>67.869978858350947</v>
      </c>
      <c r="G191" t="s">
        <v>14</v>
      </c>
      <c r="H191">
        <v>2176</v>
      </c>
      <c r="I191" s="7">
        <f>IF(H191=0, 0, E191/H191)</f>
        <v>59.011948529411768</v>
      </c>
      <c r="J191" t="s">
        <v>21</v>
      </c>
      <c r="K191" t="s">
        <v>22</v>
      </c>
      <c r="L191">
        <v>1423375200</v>
      </c>
      <c r="M191" s="14">
        <f>(((L191/60)/60)/24)+DATE(1970,1,1)</f>
        <v>42043.25</v>
      </c>
      <c r="N191">
        <v>1427778000</v>
      </c>
      <c r="O191" s="14">
        <f>(((N191/60)/60)/24)+DATE(1970,1,1)</f>
        <v>42094.208333333328</v>
      </c>
      <c r="P191" t="b">
        <v>0</v>
      </c>
      <c r="Q191" t="b">
        <v>0</v>
      </c>
      <c r="R191" t="s">
        <v>33</v>
      </c>
      <c r="S191" s="9" t="str">
        <f>LEFT(R191, FIND("/", R191) - 1)</f>
        <v>theater</v>
      </c>
      <c r="T191" s="9" t="str">
        <f>MID(R191, FIND("/", R191) + 1, LEN(R191))</f>
        <v>plays</v>
      </c>
    </row>
    <row r="192" spans="1:20" ht="34" x14ac:dyDescent="0.2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5">
        <f>(E192/D192)*100</f>
        <v>13.185782556750297</v>
      </c>
      <c r="G192" t="s">
        <v>14</v>
      </c>
      <c r="H192">
        <v>441</v>
      </c>
      <c r="I192" s="7">
        <f>IF(H192=0, 0, E192/H192)</f>
        <v>50.05215419501134</v>
      </c>
      <c r="J192" t="s">
        <v>21</v>
      </c>
      <c r="K192" t="s">
        <v>22</v>
      </c>
      <c r="L192">
        <v>1547186400</v>
      </c>
      <c r="M192" s="14">
        <f>(((L192/60)/60)/24)+DATE(1970,1,1)</f>
        <v>43476.25</v>
      </c>
      <c r="N192">
        <v>1547618400</v>
      </c>
      <c r="O192" s="14">
        <f>(((N192/60)/60)/24)+DATE(1970,1,1)</f>
        <v>43481.25</v>
      </c>
      <c r="P192" t="b">
        <v>0</v>
      </c>
      <c r="Q192" t="b">
        <v>1</v>
      </c>
      <c r="R192" t="s">
        <v>42</v>
      </c>
      <c r="S192" s="9" t="str">
        <f>LEFT(R192, FIND("/", R192) - 1)</f>
        <v>film &amp; video</v>
      </c>
      <c r="T192" s="9" t="str">
        <f>MID(R192, FIND("/", R192) + 1, LEN(R192))</f>
        <v>documentary</v>
      </c>
    </row>
    <row r="193" spans="1:20" ht="34" x14ac:dyDescent="0.2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5">
        <f>(E193/D193)*100</f>
        <v>54.777777777777779</v>
      </c>
      <c r="G193" t="s">
        <v>14</v>
      </c>
      <c r="H193">
        <v>25</v>
      </c>
      <c r="I193" s="7">
        <f>IF(H193=0, 0, E193/H193)</f>
        <v>59.16</v>
      </c>
      <c r="J193" t="s">
        <v>21</v>
      </c>
      <c r="K193" t="s">
        <v>22</v>
      </c>
      <c r="L193">
        <v>1444971600</v>
      </c>
      <c r="M193" s="14">
        <f>(((L193/60)/60)/24)+DATE(1970,1,1)</f>
        <v>42293.208333333328</v>
      </c>
      <c r="N193">
        <v>1449900000</v>
      </c>
      <c r="O193" s="14">
        <f>(((N193/60)/60)/24)+DATE(1970,1,1)</f>
        <v>42350.25</v>
      </c>
      <c r="P193" t="b">
        <v>0</v>
      </c>
      <c r="Q193" t="b">
        <v>0</v>
      </c>
      <c r="R193" t="s">
        <v>60</v>
      </c>
      <c r="S193" s="9" t="str">
        <f>LEFT(R193, FIND("/", R193) - 1)</f>
        <v>music</v>
      </c>
      <c r="T193" s="9" t="str">
        <f>MID(R193, FIND("/", R193) + 1, LEN(R193))</f>
        <v>indie rock</v>
      </c>
    </row>
    <row r="194" spans="1:20" ht="17" x14ac:dyDescent="0.2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5">
        <f>(E194/D194)*100</f>
        <v>10.257545271629779</v>
      </c>
      <c r="G194" t="s">
        <v>14</v>
      </c>
      <c r="H194">
        <v>127</v>
      </c>
      <c r="I194" s="7">
        <f>IF(H194=0, 0, E194/H194)</f>
        <v>40.14173228346457</v>
      </c>
      <c r="J194" t="s">
        <v>21</v>
      </c>
      <c r="K194" t="s">
        <v>22</v>
      </c>
      <c r="L194">
        <v>1571720400</v>
      </c>
      <c r="M194" s="14">
        <f>(((L194/60)/60)/24)+DATE(1970,1,1)</f>
        <v>43760.208333333328</v>
      </c>
      <c r="N194">
        <v>1572933600</v>
      </c>
      <c r="O194" s="14">
        <f>(((N194/60)/60)/24)+DATE(1970,1,1)</f>
        <v>43774.25</v>
      </c>
      <c r="P194" t="b">
        <v>0</v>
      </c>
      <c r="Q194" t="b">
        <v>0</v>
      </c>
      <c r="R194" t="s">
        <v>33</v>
      </c>
      <c r="S194" s="9" t="str">
        <f>LEFT(R194, FIND("/", R194) - 1)</f>
        <v>theater</v>
      </c>
      <c r="T194" s="9" t="str">
        <f>MID(R194, FIND("/", R194) + 1, LEN(R194))</f>
        <v>plays</v>
      </c>
    </row>
    <row r="195" spans="1:20" ht="17" x14ac:dyDescent="0.2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5">
        <f>(E195/D195)*100</f>
        <v>13.962962962962964</v>
      </c>
      <c r="G195" t="s">
        <v>14</v>
      </c>
      <c r="H195">
        <v>355</v>
      </c>
      <c r="I195" s="7">
        <f>IF(H195=0, 0, E195/H195)</f>
        <v>70.090140845070422</v>
      </c>
      <c r="J195" t="s">
        <v>21</v>
      </c>
      <c r="K195" t="s">
        <v>22</v>
      </c>
      <c r="L195">
        <v>1526878800</v>
      </c>
      <c r="M195" s="14">
        <f>(((L195/60)/60)/24)+DATE(1970,1,1)</f>
        <v>43241.208333333328</v>
      </c>
      <c r="N195">
        <v>1530162000</v>
      </c>
      <c r="O195" s="14">
        <f>(((N195/60)/60)/24)+DATE(1970,1,1)</f>
        <v>43279.208333333328</v>
      </c>
      <c r="P195" t="b">
        <v>0</v>
      </c>
      <c r="Q195" t="b">
        <v>0</v>
      </c>
      <c r="R195" t="s">
        <v>42</v>
      </c>
      <c r="S195" s="9" t="str">
        <f>LEFT(R195, FIND("/", R195) - 1)</f>
        <v>film &amp; video</v>
      </c>
      <c r="T195" s="9" t="str">
        <f>MID(R195, FIND("/", R195) + 1, LEN(R195))</f>
        <v>documentary</v>
      </c>
    </row>
    <row r="196" spans="1:20" ht="17" x14ac:dyDescent="0.2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5">
        <f>(E196/D196)*100</f>
        <v>40.444444444444443</v>
      </c>
      <c r="G196" t="s">
        <v>14</v>
      </c>
      <c r="H196">
        <v>44</v>
      </c>
      <c r="I196" s="7">
        <f>IF(H196=0, 0, E196/H196)</f>
        <v>66.181818181818187</v>
      </c>
      <c r="J196" t="s">
        <v>40</v>
      </c>
      <c r="K196" t="s">
        <v>41</v>
      </c>
      <c r="L196">
        <v>1319691600</v>
      </c>
      <c r="M196" s="14">
        <f>(((L196/60)/60)/24)+DATE(1970,1,1)</f>
        <v>40843.208333333336</v>
      </c>
      <c r="N196">
        <v>1320904800</v>
      </c>
      <c r="O196" s="14">
        <f>(((N196/60)/60)/24)+DATE(1970,1,1)</f>
        <v>40857.25</v>
      </c>
      <c r="P196" t="b">
        <v>0</v>
      </c>
      <c r="Q196" t="b">
        <v>0</v>
      </c>
      <c r="R196" t="s">
        <v>33</v>
      </c>
      <c r="S196" s="9" t="str">
        <f>LEFT(R196, FIND("/", R196) - 1)</f>
        <v>theater</v>
      </c>
      <c r="T196" s="9" t="str">
        <f>MID(R196, FIND("/", R196) + 1, LEN(R196))</f>
        <v>plays</v>
      </c>
    </row>
    <row r="197" spans="1:20" ht="34" x14ac:dyDescent="0.2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5">
        <f>(E197/D197)*100</f>
        <v>63.769230769230766</v>
      </c>
      <c r="G197" t="s">
        <v>14</v>
      </c>
      <c r="H197">
        <v>67</v>
      </c>
      <c r="I197" s="7">
        <f>IF(H197=0, 0, E197/H197)</f>
        <v>86.611940298507463</v>
      </c>
      <c r="J197" t="s">
        <v>21</v>
      </c>
      <c r="K197" t="s">
        <v>22</v>
      </c>
      <c r="L197">
        <v>1508130000</v>
      </c>
      <c r="M197" s="14">
        <f>(((L197/60)/60)/24)+DATE(1970,1,1)</f>
        <v>43024.208333333328</v>
      </c>
      <c r="N197">
        <v>1509771600</v>
      </c>
      <c r="O197" s="14">
        <f>(((N197/60)/60)/24)+DATE(1970,1,1)</f>
        <v>43043.208333333328</v>
      </c>
      <c r="P197" t="b">
        <v>0</v>
      </c>
      <c r="Q197" t="b">
        <v>0</v>
      </c>
      <c r="R197" t="s">
        <v>122</v>
      </c>
      <c r="S197" s="9" t="str">
        <f>LEFT(R197, FIND("/", R197) - 1)</f>
        <v>photography</v>
      </c>
      <c r="T197" s="9" t="str">
        <f>MID(R197, FIND("/", R197) + 1, LEN(R197))</f>
        <v>photography books</v>
      </c>
    </row>
    <row r="198" spans="1:20" ht="34" x14ac:dyDescent="0.2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5">
        <f>(E198/D198)*100</f>
        <v>76.42361623616236</v>
      </c>
      <c r="G198" t="s">
        <v>14</v>
      </c>
      <c r="H198">
        <v>1068</v>
      </c>
      <c r="I198" s="7">
        <f>IF(H198=0, 0, E198/H198)</f>
        <v>96.960674157303373</v>
      </c>
      <c r="J198" t="s">
        <v>21</v>
      </c>
      <c r="K198" t="s">
        <v>22</v>
      </c>
      <c r="L198">
        <v>1277528400</v>
      </c>
      <c r="M198" s="14">
        <f>(((L198/60)/60)/24)+DATE(1970,1,1)</f>
        <v>40355.208333333336</v>
      </c>
      <c r="N198">
        <v>1278565200</v>
      </c>
      <c r="O198" s="14">
        <f>(((N198/60)/60)/24)+DATE(1970,1,1)</f>
        <v>40367.208333333336</v>
      </c>
      <c r="P198" t="b">
        <v>0</v>
      </c>
      <c r="Q198" t="b">
        <v>0</v>
      </c>
      <c r="R198" t="s">
        <v>33</v>
      </c>
      <c r="S198" s="9" t="str">
        <f>LEFT(R198, FIND("/", R198) - 1)</f>
        <v>theater</v>
      </c>
      <c r="T198" s="9" t="str">
        <f>MID(R198, FIND("/", R198) + 1, LEN(R198))</f>
        <v>plays</v>
      </c>
    </row>
    <row r="199" spans="1:20" ht="17" x14ac:dyDescent="0.2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5">
        <f>(E199/D199)*100</f>
        <v>39.261467889908261</v>
      </c>
      <c r="G199" t="s">
        <v>14</v>
      </c>
      <c r="H199">
        <v>424</v>
      </c>
      <c r="I199" s="7">
        <f>IF(H199=0, 0, E199/H199)</f>
        <v>100.93160377358491</v>
      </c>
      <c r="J199" t="s">
        <v>21</v>
      </c>
      <c r="K199" t="s">
        <v>22</v>
      </c>
      <c r="L199">
        <v>1339477200</v>
      </c>
      <c r="M199" s="14">
        <f>(((L199/60)/60)/24)+DATE(1970,1,1)</f>
        <v>41072.208333333336</v>
      </c>
      <c r="N199">
        <v>1339909200</v>
      </c>
      <c r="O199" s="14">
        <f>(((N199/60)/60)/24)+DATE(1970,1,1)</f>
        <v>41077.208333333336</v>
      </c>
      <c r="P199" t="b">
        <v>0</v>
      </c>
      <c r="Q199" t="b">
        <v>0</v>
      </c>
      <c r="R199" t="s">
        <v>65</v>
      </c>
      <c r="S199" s="9" t="str">
        <f>LEFT(R199, FIND("/", R199) - 1)</f>
        <v>technology</v>
      </c>
      <c r="T199" s="9" t="str">
        <f>MID(R199, FIND("/", R199) + 1, LEN(R199))</f>
        <v>wearables</v>
      </c>
    </row>
    <row r="200" spans="1:20" ht="17" x14ac:dyDescent="0.2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5">
        <f>(E200/D200)*100</f>
        <v>7.2731788079470201</v>
      </c>
      <c r="G200" t="s">
        <v>14</v>
      </c>
      <c r="H200">
        <v>151</v>
      </c>
      <c r="I200" s="7">
        <f>IF(H200=0, 0, E200/H200)</f>
        <v>29.09271523178808</v>
      </c>
      <c r="J200" t="s">
        <v>21</v>
      </c>
      <c r="K200" t="s">
        <v>22</v>
      </c>
      <c r="L200">
        <v>1389679200</v>
      </c>
      <c r="M200" s="14">
        <f>(((L200/60)/60)/24)+DATE(1970,1,1)</f>
        <v>41653.25</v>
      </c>
      <c r="N200">
        <v>1389852000</v>
      </c>
      <c r="O200" s="14">
        <f>(((N200/60)/60)/24)+DATE(1970,1,1)</f>
        <v>41655.25</v>
      </c>
      <c r="P200" t="b">
        <v>0</v>
      </c>
      <c r="Q200" t="b">
        <v>0</v>
      </c>
      <c r="R200" t="s">
        <v>68</v>
      </c>
      <c r="S200" s="9" t="str">
        <f>LEFT(R200, FIND("/", R200) - 1)</f>
        <v>publishing</v>
      </c>
      <c r="T200" s="9" t="str">
        <f>MID(R200, FIND("/", R200) + 1, LEN(R200))</f>
        <v>nonfiction</v>
      </c>
    </row>
    <row r="201" spans="1:20" ht="34" x14ac:dyDescent="0.2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5">
        <f>(E201/D201)*100</f>
        <v>65.642371234207957</v>
      </c>
      <c r="G201" t="s">
        <v>14</v>
      </c>
      <c r="H201">
        <v>1608</v>
      </c>
      <c r="I201" s="7">
        <f>IF(H201=0, 0, E201/H201)</f>
        <v>42.006218905472636</v>
      </c>
      <c r="J201" t="s">
        <v>21</v>
      </c>
      <c r="K201" t="s">
        <v>22</v>
      </c>
      <c r="L201">
        <v>1294293600</v>
      </c>
      <c r="M201" s="14">
        <f>(((L201/60)/60)/24)+DATE(1970,1,1)</f>
        <v>40549.25</v>
      </c>
      <c r="N201">
        <v>1294466400</v>
      </c>
      <c r="O201" s="14">
        <f>(((N201/60)/60)/24)+DATE(1970,1,1)</f>
        <v>40551.25</v>
      </c>
      <c r="P201" t="b">
        <v>0</v>
      </c>
      <c r="Q201" t="b">
        <v>0</v>
      </c>
      <c r="R201" t="s">
        <v>65</v>
      </c>
      <c r="S201" s="9" t="str">
        <f>LEFT(R201, FIND("/", R201) - 1)</f>
        <v>technology</v>
      </c>
      <c r="T201" s="9" t="str">
        <f>MID(R201, FIND("/", R201) + 1, LEN(R201))</f>
        <v>wearables</v>
      </c>
    </row>
    <row r="202" spans="1:20" ht="17" x14ac:dyDescent="0.2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5">
        <f>(E202/D202)*100</f>
        <v>63.850976361767728</v>
      </c>
      <c r="G202" t="s">
        <v>14</v>
      </c>
      <c r="H202">
        <v>941</v>
      </c>
      <c r="I202" s="7">
        <f>IF(H202=0, 0, E202/H202)</f>
        <v>66.022316684378325</v>
      </c>
      <c r="J202" t="s">
        <v>21</v>
      </c>
      <c r="K202" t="s">
        <v>22</v>
      </c>
      <c r="L202">
        <v>1296626400</v>
      </c>
      <c r="M202" s="14">
        <f>(((L202/60)/60)/24)+DATE(1970,1,1)</f>
        <v>40576.25</v>
      </c>
      <c r="N202">
        <v>1297231200</v>
      </c>
      <c r="O202" s="14">
        <f>(((N202/60)/60)/24)+DATE(1970,1,1)</f>
        <v>40583.25</v>
      </c>
      <c r="P202" t="b">
        <v>0</v>
      </c>
      <c r="Q202" t="b">
        <v>0</v>
      </c>
      <c r="R202" t="s">
        <v>60</v>
      </c>
      <c r="S202" s="9" t="str">
        <f>LEFT(R202, FIND("/", R202) - 1)</f>
        <v>music</v>
      </c>
      <c r="T202" s="9" t="str">
        <f>MID(R202, FIND("/", R202) + 1, LEN(R202))</f>
        <v>indie rock</v>
      </c>
    </row>
    <row r="203" spans="1:20" ht="34" x14ac:dyDescent="0.2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5">
        <f>(E203/D203)*100</f>
        <v>2</v>
      </c>
      <c r="G203" t="s">
        <v>14</v>
      </c>
      <c r="H203">
        <v>1</v>
      </c>
      <c r="I203" s="7">
        <f>IF(H203=0, 0, E203/H203)</f>
        <v>2</v>
      </c>
      <c r="J203" t="s">
        <v>21</v>
      </c>
      <c r="K203" t="s">
        <v>22</v>
      </c>
      <c r="L203">
        <v>1376629200</v>
      </c>
      <c r="M203" s="14">
        <f>(((L203/60)/60)/24)+DATE(1970,1,1)</f>
        <v>41502.208333333336</v>
      </c>
      <c r="N203">
        <v>1378530000</v>
      </c>
      <c r="O203" s="14">
        <f>(((N203/60)/60)/24)+DATE(1970,1,1)</f>
        <v>41524.208333333336</v>
      </c>
      <c r="P203" t="b">
        <v>0</v>
      </c>
      <c r="Q203" t="b">
        <v>1</v>
      </c>
      <c r="R203" t="s">
        <v>122</v>
      </c>
      <c r="S203" s="9" t="str">
        <f>LEFT(R203, FIND("/", R203) - 1)</f>
        <v>photography</v>
      </c>
      <c r="T203" s="9" t="str">
        <f>MID(R203, FIND("/", R203) + 1, LEN(R203))</f>
        <v>photography books</v>
      </c>
    </row>
    <row r="204" spans="1:20" ht="17" x14ac:dyDescent="0.2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>(E204/D204)*100</f>
        <v>40.356164383561641</v>
      </c>
      <c r="G204" t="s">
        <v>14</v>
      </c>
      <c r="H204">
        <v>40</v>
      </c>
      <c r="I204" s="7">
        <f>IF(H204=0, 0, E204/H204)</f>
        <v>73.650000000000006</v>
      </c>
      <c r="J204" t="s">
        <v>21</v>
      </c>
      <c r="K204" t="s">
        <v>22</v>
      </c>
      <c r="L204">
        <v>1325829600</v>
      </c>
      <c r="M204" s="14">
        <f>(((L204/60)/60)/24)+DATE(1970,1,1)</f>
        <v>40914.25</v>
      </c>
      <c r="N204">
        <v>1329890400</v>
      </c>
      <c r="O204" s="14">
        <f>(((N204/60)/60)/24)+DATE(1970,1,1)</f>
        <v>40961.25</v>
      </c>
      <c r="P204" t="b">
        <v>0</v>
      </c>
      <c r="Q204" t="b">
        <v>1</v>
      </c>
      <c r="R204" t="s">
        <v>100</v>
      </c>
      <c r="S204" s="9" t="str">
        <f>LEFT(R204, FIND("/", R204) - 1)</f>
        <v>film &amp; video</v>
      </c>
      <c r="T204" s="9" t="str">
        <f>MID(R204, FIND("/", R204) + 1, LEN(R204))</f>
        <v>shorts</v>
      </c>
    </row>
    <row r="205" spans="1:20" ht="17" x14ac:dyDescent="0.2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5">
        <f>(E205/D205)*100</f>
        <v>86.220633299284984</v>
      </c>
      <c r="G205" t="s">
        <v>14</v>
      </c>
      <c r="H205">
        <v>3015</v>
      </c>
      <c r="I205" s="7">
        <f>IF(H205=0, 0, E205/H205)</f>
        <v>55.99336650082919</v>
      </c>
      <c r="J205" t="s">
        <v>15</v>
      </c>
      <c r="K205" t="s">
        <v>16</v>
      </c>
      <c r="L205">
        <v>1273640400</v>
      </c>
      <c r="M205" s="14">
        <f>(((L205/60)/60)/24)+DATE(1970,1,1)</f>
        <v>40310.208333333336</v>
      </c>
      <c r="N205">
        <v>1276750800</v>
      </c>
      <c r="O205" s="14">
        <f>(((N205/60)/60)/24)+DATE(1970,1,1)</f>
        <v>40346.208333333336</v>
      </c>
      <c r="P205" t="b">
        <v>0</v>
      </c>
      <c r="Q205" t="b">
        <v>1</v>
      </c>
      <c r="R205" t="s">
        <v>33</v>
      </c>
      <c r="S205" s="9" t="str">
        <f>LEFT(R205, FIND("/", R205) - 1)</f>
        <v>theater</v>
      </c>
      <c r="T205" s="9" t="str">
        <f>MID(R205, FIND("/", R205) + 1, LEN(R205))</f>
        <v>plays</v>
      </c>
    </row>
    <row r="206" spans="1:20" ht="17" x14ac:dyDescent="0.2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5">
        <f>(E206/D206)*100</f>
        <v>89.618243243243242</v>
      </c>
      <c r="G206" t="s">
        <v>14</v>
      </c>
      <c r="H206">
        <v>435</v>
      </c>
      <c r="I206" s="7">
        <f>IF(H206=0, 0, E206/H206)</f>
        <v>60.981609195402299</v>
      </c>
      <c r="J206" t="s">
        <v>21</v>
      </c>
      <c r="K206" t="s">
        <v>22</v>
      </c>
      <c r="L206">
        <v>1528088400</v>
      </c>
      <c r="M206" s="14">
        <f>(((L206/60)/60)/24)+DATE(1970,1,1)</f>
        <v>43255.208333333328</v>
      </c>
      <c r="N206">
        <v>1532408400</v>
      </c>
      <c r="O206" s="14">
        <f>(((N206/60)/60)/24)+DATE(1970,1,1)</f>
        <v>43305.208333333328</v>
      </c>
      <c r="P206" t="b">
        <v>0</v>
      </c>
      <c r="Q206" t="b">
        <v>0</v>
      </c>
      <c r="R206" t="s">
        <v>33</v>
      </c>
      <c r="S206" s="9" t="str">
        <f>LEFT(R206, FIND("/", R206) - 1)</f>
        <v>theater</v>
      </c>
      <c r="T206" s="9" t="str">
        <f>MID(R206, FIND("/", R206) + 1, LEN(R206))</f>
        <v>plays</v>
      </c>
    </row>
    <row r="207" spans="1:20" ht="17" x14ac:dyDescent="0.2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5">
        <f>(E207/D207)*100</f>
        <v>46.315634218289084</v>
      </c>
      <c r="G207" t="s">
        <v>14</v>
      </c>
      <c r="H207">
        <v>714</v>
      </c>
      <c r="I207" s="7">
        <f>IF(H207=0, 0, E207/H207)</f>
        <v>87.960784313725483</v>
      </c>
      <c r="J207" t="s">
        <v>21</v>
      </c>
      <c r="K207" t="s">
        <v>22</v>
      </c>
      <c r="L207">
        <v>1492491600</v>
      </c>
      <c r="M207" s="14">
        <f>(((L207/60)/60)/24)+DATE(1970,1,1)</f>
        <v>42843.208333333328</v>
      </c>
      <c r="N207">
        <v>1492837200</v>
      </c>
      <c r="O207" s="14">
        <f>(((N207/60)/60)/24)+DATE(1970,1,1)</f>
        <v>42847.208333333328</v>
      </c>
      <c r="P207" t="b">
        <v>0</v>
      </c>
      <c r="Q207" t="b">
        <v>0</v>
      </c>
      <c r="R207" t="s">
        <v>23</v>
      </c>
      <c r="S207" s="9" t="str">
        <f>LEFT(R207, FIND("/", R207) - 1)</f>
        <v>music</v>
      </c>
      <c r="T207" s="9" t="str">
        <f>MID(R207, FIND("/", R207) + 1, LEN(R207))</f>
        <v>rock</v>
      </c>
    </row>
    <row r="208" spans="1:20" ht="17" x14ac:dyDescent="0.2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5">
        <f>(E208/D208)*100</f>
        <v>84.699787460148784</v>
      </c>
      <c r="G208" t="s">
        <v>14</v>
      </c>
      <c r="H208">
        <v>5497</v>
      </c>
      <c r="I208" s="7">
        <f>IF(H208=0, 0, E208/H208)</f>
        <v>28.998544660724033</v>
      </c>
      <c r="J208" t="s">
        <v>21</v>
      </c>
      <c r="K208" t="s">
        <v>22</v>
      </c>
      <c r="L208">
        <v>1271739600</v>
      </c>
      <c r="M208" s="14">
        <f>(((L208/60)/60)/24)+DATE(1970,1,1)</f>
        <v>40288.208333333336</v>
      </c>
      <c r="N208">
        <v>1272430800</v>
      </c>
      <c r="O208" s="14">
        <f>(((N208/60)/60)/24)+DATE(1970,1,1)</f>
        <v>40296.208333333336</v>
      </c>
      <c r="P208" t="b">
        <v>0</v>
      </c>
      <c r="Q208" t="b">
        <v>1</v>
      </c>
      <c r="R208" t="s">
        <v>17</v>
      </c>
      <c r="S208" s="9" t="str">
        <f>LEFT(R208, FIND("/", R208) - 1)</f>
        <v>food</v>
      </c>
      <c r="T208" s="9" t="str">
        <f>MID(R208, FIND("/", R208) + 1, LEN(R208))</f>
        <v>food trucks</v>
      </c>
    </row>
    <row r="209" spans="1:20" ht="17" x14ac:dyDescent="0.2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5">
        <f>(E209/D209)*100</f>
        <v>11.059030837004405</v>
      </c>
      <c r="G209" t="s">
        <v>14</v>
      </c>
      <c r="H209">
        <v>418</v>
      </c>
      <c r="I209" s="7">
        <f>IF(H209=0, 0, E209/H209)</f>
        <v>30.028708133971293</v>
      </c>
      <c r="J209" t="s">
        <v>21</v>
      </c>
      <c r="K209" t="s">
        <v>22</v>
      </c>
      <c r="L209">
        <v>1326434400</v>
      </c>
      <c r="M209" s="14">
        <f>(((L209/60)/60)/24)+DATE(1970,1,1)</f>
        <v>40921.25</v>
      </c>
      <c r="N209">
        <v>1327903200</v>
      </c>
      <c r="O209" s="14">
        <f>(((N209/60)/60)/24)+DATE(1970,1,1)</f>
        <v>40938.25</v>
      </c>
      <c r="P209" t="b">
        <v>0</v>
      </c>
      <c r="Q209" t="b">
        <v>0</v>
      </c>
      <c r="R209" t="s">
        <v>33</v>
      </c>
      <c r="S209" s="9" t="str">
        <f>LEFT(R209, FIND("/", R209) - 1)</f>
        <v>theater</v>
      </c>
      <c r="T209" s="9" t="str">
        <f>MID(R209, FIND("/", R209) + 1, LEN(R209))</f>
        <v>plays</v>
      </c>
    </row>
    <row r="210" spans="1:20" ht="34" x14ac:dyDescent="0.2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5">
        <f>(E210/D210)*100</f>
        <v>43.838781575037146</v>
      </c>
      <c r="G210" t="s">
        <v>14</v>
      </c>
      <c r="H210">
        <v>1439</v>
      </c>
      <c r="I210" s="7">
        <f>IF(H210=0, 0, E210/H210)</f>
        <v>41.005559416261292</v>
      </c>
      <c r="J210" t="s">
        <v>21</v>
      </c>
      <c r="K210" t="s">
        <v>22</v>
      </c>
      <c r="L210">
        <v>1295244000</v>
      </c>
      <c r="M210" s="14">
        <f>(((L210/60)/60)/24)+DATE(1970,1,1)</f>
        <v>40560.25</v>
      </c>
      <c r="N210">
        <v>1296021600</v>
      </c>
      <c r="O210" s="14">
        <f>(((N210/60)/60)/24)+DATE(1970,1,1)</f>
        <v>40569.25</v>
      </c>
      <c r="P210" t="b">
        <v>0</v>
      </c>
      <c r="Q210" t="b">
        <v>1</v>
      </c>
      <c r="R210" t="s">
        <v>42</v>
      </c>
      <c r="S210" s="9" t="str">
        <f>LEFT(R210, FIND("/", R210) - 1)</f>
        <v>film &amp; video</v>
      </c>
      <c r="T210" s="9" t="str">
        <f>MID(R210, FIND("/", R210) + 1, LEN(R210))</f>
        <v>documentary</v>
      </c>
    </row>
    <row r="211" spans="1:20" ht="17" x14ac:dyDescent="0.2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5">
        <f>(E211/D211)*100</f>
        <v>55.470588235294116</v>
      </c>
      <c r="G211" t="s">
        <v>14</v>
      </c>
      <c r="H211">
        <v>15</v>
      </c>
      <c r="I211" s="7">
        <f>IF(H211=0, 0, E211/H211)</f>
        <v>62.866666666666667</v>
      </c>
      <c r="J211" t="s">
        <v>21</v>
      </c>
      <c r="K211" t="s">
        <v>22</v>
      </c>
      <c r="L211">
        <v>1541221200</v>
      </c>
      <c r="M211" s="14">
        <f>(((L211/60)/60)/24)+DATE(1970,1,1)</f>
        <v>43407.208333333328</v>
      </c>
      <c r="N211">
        <v>1543298400</v>
      </c>
      <c r="O211" s="14">
        <f>(((N211/60)/60)/24)+DATE(1970,1,1)</f>
        <v>43431.25</v>
      </c>
      <c r="P211" t="b">
        <v>0</v>
      </c>
      <c r="Q211" t="b">
        <v>0</v>
      </c>
      <c r="R211" t="s">
        <v>33</v>
      </c>
      <c r="S211" s="9" t="str">
        <f>LEFT(R211, FIND("/", R211) - 1)</f>
        <v>theater</v>
      </c>
      <c r="T211" s="9" t="str">
        <f>MID(R211, FIND("/", R211) + 1, LEN(R211))</f>
        <v>plays</v>
      </c>
    </row>
    <row r="212" spans="1:20" ht="17" x14ac:dyDescent="0.2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5">
        <f>(E212/D212)*100</f>
        <v>57.399511301160658</v>
      </c>
      <c r="G212" t="s">
        <v>14</v>
      </c>
      <c r="H212">
        <v>1999</v>
      </c>
      <c r="I212" s="7">
        <f>IF(H212=0, 0, E212/H212)</f>
        <v>47.005002501250623</v>
      </c>
      <c r="J212" t="s">
        <v>15</v>
      </c>
      <c r="K212" t="s">
        <v>16</v>
      </c>
      <c r="L212">
        <v>1336280400</v>
      </c>
      <c r="M212" s="14">
        <f>(((L212/60)/60)/24)+DATE(1970,1,1)</f>
        <v>41035.208333333336</v>
      </c>
      <c r="N212">
        <v>1336366800</v>
      </c>
      <c r="O212" s="14">
        <f>(((N212/60)/60)/24)+DATE(1970,1,1)</f>
        <v>41036.208333333336</v>
      </c>
      <c r="P212" t="b">
        <v>0</v>
      </c>
      <c r="Q212" t="b">
        <v>0</v>
      </c>
      <c r="R212" t="s">
        <v>42</v>
      </c>
      <c r="S212" s="9" t="str">
        <f>LEFT(R212, FIND("/", R212) - 1)</f>
        <v>film &amp; video</v>
      </c>
      <c r="T212" s="9" t="str">
        <f>MID(R212, FIND("/", R212) + 1, LEN(R212))</f>
        <v>documentary</v>
      </c>
    </row>
    <row r="213" spans="1:20" ht="17" x14ac:dyDescent="0.2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5">
        <f>(E213/D213)*100</f>
        <v>63.989361702127653</v>
      </c>
      <c r="G213" t="s">
        <v>14</v>
      </c>
      <c r="H213">
        <v>118</v>
      </c>
      <c r="I213" s="7">
        <f>IF(H213=0, 0, E213/H213)</f>
        <v>50.974576271186443</v>
      </c>
      <c r="J213" t="s">
        <v>21</v>
      </c>
      <c r="K213" t="s">
        <v>22</v>
      </c>
      <c r="L213">
        <v>1498712400</v>
      </c>
      <c r="M213" s="14">
        <f>(((L213/60)/60)/24)+DATE(1970,1,1)</f>
        <v>42915.208333333328</v>
      </c>
      <c r="N213">
        <v>1501304400</v>
      </c>
      <c r="O213" s="14">
        <f>(((N213/60)/60)/24)+DATE(1970,1,1)</f>
        <v>42945.208333333328</v>
      </c>
      <c r="P213" t="b">
        <v>0</v>
      </c>
      <c r="Q213" t="b">
        <v>1</v>
      </c>
      <c r="R213" t="s">
        <v>65</v>
      </c>
      <c r="S213" s="9" t="str">
        <f>LEFT(R213, FIND("/", R213) - 1)</f>
        <v>technology</v>
      </c>
      <c r="T213" s="9" t="str">
        <f>MID(R213, FIND("/", R213) + 1, LEN(R213))</f>
        <v>wearables</v>
      </c>
    </row>
    <row r="214" spans="1:20" ht="17" x14ac:dyDescent="0.2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5">
        <f>(E214/D214)*100</f>
        <v>10.638024357239512</v>
      </c>
      <c r="G214" t="s">
        <v>14</v>
      </c>
      <c r="H214">
        <v>162</v>
      </c>
      <c r="I214" s="7">
        <f>IF(H214=0, 0, E214/H214)</f>
        <v>97.055555555555557</v>
      </c>
      <c r="J214" t="s">
        <v>21</v>
      </c>
      <c r="K214" t="s">
        <v>22</v>
      </c>
      <c r="L214">
        <v>1316667600</v>
      </c>
      <c r="M214" s="14">
        <f>(((L214/60)/60)/24)+DATE(1970,1,1)</f>
        <v>40808.208333333336</v>
      </c>
      <c r="N214">
        <v>1316840400</v>
      </c>
      <c r="O214" s="14">
        <f>(((N214/60)/60)/24)+DATE(1970,1,1)</f>
        <v>40810.208333333336</v>
      </c>
      <c r="P214" t="b">
        <v>0</v>
      </c>
      <c r="Q214" t="b">
        <v>1</v>
      </c>
      <c r="R214" t="s">
        <v>17</v>
      </c>
      <c r="S214" s="9" t="str">
        <f>LEFT(R214, FIND("/", R214) - 1)</f>
        <v>food</v>
      </c>
      <c r="T214" s="9" t="str">
        <f>MID(R214, FIND("/", R214) + 1, LEN(R214))</f>
        <v>food trucks</v>
      </c>
    </row>
    <row r="215" spans="1:20" ht="17" x14ac:dyDescent="0.2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5">
        <f>(E215/D215)*100</f>
        <v>40.470588235294116</v>
      </c>
      <c r="G215" t="s">
        <v>14</v>
      </c>
      <c r="H215">
        <v>83</v>
      </c>
      <c r="I215" s="7">
        <f>IF(H215=0, 0, E215/H215)</f>
        <v>24.867469879518072</v>
      </c>
      <c r="J215" t="s">
        <v>21</v>
      </c>
      <c r="K215" t="s">
        <v>22</v>
      </c>
      <c r="L215">
        <v>1524027600</v>
      </c>
      <c r="M215" s="14">
        <f>(((L215/60)/60)/24)+DATE(1970,1,1)</f>
        <v>43208.208333333328</v>
      </c>
      <c r="N215">
        <v>1524546000</v>
      </c>
      <c r="O215" s="14">
        <f>(((N215/60)/60)/24)+DATE(1970,1,1)</f>
        <v>43214.208333333328</v>
      </c>
      <c r="P215" t="b">
        <v>0</v>
      </c>
      <c r="Q215" t="b">
        <v>0</v>
      </c>
      <c r="R215" t="s">
        <v>60</v>
      </c>
      <c r="S215" s="9" t="str">
        <f>LEFT(R215, FIND("/", R215) - 1)</f>
        <v>music</v>
      </c>
      <c r="T215" s="9" t="str">
        <f>MID(R215, FIND("/", R215) + 1, LEN(R215))</f>
        <v>indie rock</v>
      </c>
    </row>
    <row r="216" spans="1:20" ht="17" x14ac:dyDescent="0.2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5">
        <f>(E216/D216)*100</f>
        <v>46.387573964497044</v>
      </c>
      <c r="G216" t="s">
        <v>14</v>
      </c>
      <c r="H216">
        <v>747</v>
      </c>
      <c r="I216" s="7">
        <f>IF(H216=0, 0, E216/H216)</f>
        <v>62.967871485943775</v>
      </c>
      <c r="J216" t="s">
        <v>21</v>
      </c>
      <c r="K216" t="s">
        <v>22</v>
      </c>
      <c r="L216">
        <v>1297404000</v>
      </c>
      <c r="M216" s="14">
        <f>(((L216/60)/60)/24)+DATE(1970,1,1)</f>
        <v>40585.25</v>
      </c>
      <c r="N216">
        <v>1298008800</v>
      </c>
      <c r="O216" s="14">
        <f>(((N216/60)/60)/24)+DATE(1970,1,1)</f>
        <v>40592.25</v>
      </c>
      <c r="P216" t="b">
        <v>0</v>
      </c>
      <c r="Q216" t="b">
        <v>0</v>
      </c>
      <c r="R216" t="s">
        <v>71</v>
      </c>
      <c r="S216" s="9" t="str">
        <f>LEFT(R216, FIND("/", R216) - 1)</f>
        <v>film &amp; video</v>
      </c>
      <c r="T216" s="9" t="str">
        <f>MID(R216, FIND("/", R216) + 1, LEN(R216))</f>
        <v>animation</v>
      </c>
    </row>
    <row r="217" spans="1:20" ht="34" x14ac:dyDescent="0.2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5">
        <f>(E217/D217)*100</f>
        <v>67.740740740740748</v>
      </c>
      <c r="G217" t="s">
        <v>14</v>
      </c>
      <c r="H217">
        <v>84</v>
      </c>
      <c r="I217" s="7">
        <f>IF(H217=0, 0, E217/H217)</f>
        <v>65.321428571428569</v>
      </c>
      <c r="J217" t="s">
        <v>21</v>
      </c>
      <c r="K217" t="s">
        <v>22</v>
      </c>
      <c r="L217">
        <v>1569733200</v>
      </c>
      <c r="M217" s="14">
        <f>(((L217/60)/60)/24)+DATE(1970,1,1)</f>
        <v>43737.208333333328</v>
      </c>
      <c r="N217">
        <v>1572670800</v>
      </c>
      <c r="O217" s="14">
        <f>(((N217/60)/60)/24)+DATE(1970,1,1)</f>
        <v>43771.208333333328</v>
      </c>
      <c r="P217" t="b">
        <v>0</v>
      </c>
      <c r="Q217" t="b">
        <v>0</v>
      </c>
      <c r="R217" t="s">
        <v>33</v>
      </c>
      <c r="S217" s="9" t="str">
        <f>LEFT(R217, FIND("/", R217) - 1)</f>
        <v>theater</v>
      </c>
      <c r="T217" s="9" t="str">
        <f>MID(R217, FIND("/", R217) + 1, LEN(R217))</f>
        <v>plays</v>
      </c>
    </row>
    <row r="218" spans="1:20" ht="17" x14ac:dyDescent="0.2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5">
        <f>(E218/D218)*100</f>
        <v>82.714285714285722</v>
      </c>
      <c r="G218" t="s">
        <v>14</v>
      </c>
      <c r="H218">
        <v>91</v>
      </c>
      <c r="I218" s="7">
        <f>IF(H218=0, 0, E218/H218)</f>
        <v>69.989010989010993</v>
      </c>
      <c r="J218" t="s">
        <v>21</v>
      </c>
      <c r="K218" t="s">
        <v>22</v>
      </c>
      <c r="L218">
        <v>1399006800</v>
      </c>
      <c r="M218" s="14">
        <f>(((L218/60)/60)/24)+DATE(1970,1,1)</f>
        <v>41761.208333333336</v>
      </c>
      <c r="N218">
        <v>1400734800</v>
      </c>
      <c r="O218" s="14">
        <f>(((N218/60)/60)/24)+DATE(1970,1,1)</f>
        <v>41781.208333333336</v>
      </c>
      <c r="P218" t="b">
        <v>0</v>
      </c>
      <c r="Q218" t="b">
        <v>0</v>
      </c>
      <c r="R218" t="s">
        <v>33</v>
      </c>
      <c r="S218" s="9" t="str">
        <f>LEFT(R218, FIND("/", R218) - 1)</f>
        <v>theater</v>
      </c>
      <c r="T218" s="9" t="str">
        <f>MID(R218, FIND("/", R218) + 1, LEN(R218))</f>
        <v>plays</v>
      </c>
    </row>
    <row r="219" spans="1:20" ht="17" x14ac:dyDescent="0.2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5">
        <f>(E219/D219)*100</f>
        <v>54.163920922570021</v>
      </c>
      <c r="G219" t="s">
        <v>14</v>
      </c>
      <c r="H219">
        <v>792</v>
      </c>
      <c r="I219" s="7">
        <f>IF(H219=0, 0, E219/H219)</f>
        <v>83.023989898989896</v>
      </c>
      <c r="J219" t="s">
        <v>21</v>
      </c>
      <c r="K219" t="s">
        <v>22</v>
      </c>
      <c r="L219">
        <v>1385359200</v>
      </c>
      <c r="M219" s="14">
        <f>(((L219/60)/60)/24)+DATE(1970,1,1)</f>
        <v>41603.25</v>
      </c>
      <c r="N219">
        <v>1386741600</v>
      </c>
      <c r="O219" s="14">
        <f>(((N219/60)/60)/24)+DATE(1970,1,1)</f>
        <v>41619.25</v>
      </c>
      <c r="P219" t="b">
        <v>0</v>
      </c>
      <c r="Q219" t="b">
        <v>1</v>
      </c>
      <c r="R219" t="s">
        <v>42</v>
      </c>
      <c r="S219" s="9" t="str">
        <f>LEFT(R219, FIND("/", R219) - 1)</f>
        <v>film &amp; video</v>
      </c>
      <c r="T219" s="9" t="str">
        <f>MID(R219, FIND("/", R219) + 1, LEN(R219))</f>
        <v>documentary</v>
      </c>
    </row>
    <row r="220" spans="1:20" ht="17" x14ac:dyDescent="0.2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5">
        <f>(E220/D220)*100</f>
        <v>24.914285714285715</v>
      </c>
      <c r="G220" t="s">
        <v>14</v>
      </c>
      <c r="H220">
        <v>32</v>
      </c>
      <c r="I220" s="7">
        <f>IF(H220=0, 0, E220/H220)</f>
        <v>54.5</v>
      </c>
      <c r="J220" t="s">
        <v>21</v>
      </c>
      <c r="K220" t="s">
        <v>22</v>
      </c>
      <c r="L220">
        <v>1335416400</v>
      </c>
      <c r="M220" s="14">
        <f>(((L220/60)/60)/24)+DATE(1970,1,1)</f>
        <v>41025.208333333336</v>
      </c>
      <c r="N220">
        <v>1337835600</v>
      </c>
      <c r="O220" s="14">
        <f>(((N220/60)/60)/24)+DATE(1970,1,1)</f>
        <v>41053.208333333336</v>
      </c>
      <c r="P220" t="b">
        <v>0</v>
      </c>
      <c r="Q220" t="b">
        <v>0</v>
      </c>
      <c r="R220" t="s">
        <v>65</v>
      </c>
      <c r="S220" s="9" t="str">
        <f>LEFT(R220, FIND("/", R220) - 1)</f>
        <v>technology</v>
      </c>
      <c r="T220" s="9" t="str">
        <f>MID(R220, FIND("/", R220) + 1, LEN(R220))</f>
        <v>wearables</v>
      </c>
    </row>
    <row r="221" spans="1:20" ht="17" x14ac:dyDescent="0.2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5">
        <f>(E221/D221)*100</f>
        <v>82.044117647058826</v>
      </c>
      <c r="G221" t="s">
        <v>14</v>
      </c>
      <c r="H221">
        <v>186</v>
      </c>
      <c r="I221" s="7">
        <f>IF(H221=0, 0, E221/H221)</f>
        <v>29.99462365591398</v>
      </c>
      <c r="J221" t="s">
        <v>21</v>
      </c>
      <c r="K221" t="s">
        <v>22</v>
      </c>
      <c r="L221">
        <v>1355810400</v>
      </c>
      <c r="M221" s="14">
        <f>(((L221/60)/60)/24)+DATE(1970,1,1)</f>
        <v>41261.25</v>
      </c>
      <c r="N221">
        <v>1355983200</v>
      </c>
      <c r="O221" s="14">
        <f>(((N221/60)/60)/24)+DATE(1970,1,1)</f>
        <v>41263.25</v>
      </c>
      <c r="P221" t="b">
        <v>0</v>
      </c>
      <c r="Q221" t="b">
        <v>0</v>
      </c>
      <c r="R221" t="s">
        <v>65</v>
      </c>
      <c r="S221" s="9" t="str">
        <f>LEFT(R221, FIND("/", R221) - 1)</f>
        <v>technology</v>
      </c>
      <c r="T221" s="9" t="str">
        <f>MID(R221, FIND("/", R221) + 1, LEN(R221))</f>
        <v>wearables</v>
      </c>
    </row>
    <row r="222" spans="1:20" ht="17" x14ac:dyDescent="0.2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>(E222/D222)*100</f>
        <v>50.482758620689658</v>
      </c>
      <c r="G222" t="s">
        <v>14</v>
      </c>
      <c r="H222">
        <v>605</v>
      </c>
      <c r="I222" s="7">
        <f>IF(H222=0, 0, E222/H222)</f>
        <v>75.014876033057845</v>
      </c>
      <c r="J222" t="s">
        <v>21</v>
      </c>
      <c r="K222" t="s">
        <v>22</v>
      </c>
      <c r="L222">
        <v>1365915600</v>
      </c>
      <c r="M222" s="14">
        <f>(((L222/60)/60)/24)+DATE(1970,1,1)</f>
        <v>41378.208333333336</v>
      </c>
      <c r="N222">
        <v>1366088400</v>
      </c>
      <c r="O222" s="14">
        <f>(((N222/60)/60)/24)+DATE(1970,1,1)</f>
        <v>41380.208333333336</v>
      </c>
      <c r="P222" t="b">
        <v>0</v>
      </c>
      <c r="Q222" t="b">
        <v>1</v>
      </c>
      <c r="R222" t="s">
        <v>89</v>
      </c>
      <c r="S222" s="9" t="str">
        <f>LEFT(R222, FIND("/", R222) - 1)</f>
        <v>games</v>
      </c>
      <c r="T222" s="9" t="str">
        <f>MID(R222, FIND("/", R222) + 1, LEN(R222))</f>
        <v>video games</v>
      </c>
    </row>
    <row r="223" spans="1:20" ht="17" x14ac:dyDescent="0.2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5">
        <f>(E223/D223)*100</f>
        <v>4</v>
      </c>
      <c r="G223" t="s">
        <v>14</v>
      </c>
      <c r="H223">
        <v>1</v>
      </c>
      <c r="I223" s="7">
        <f>IF(H223=0, 0, E223/H223)</f>
        <v>4</v>
      </c>
      <c r="J223" t="s">
        <v>15</v>
      </c>
      <c r="K223" t="s">
        <v>16</v>
      </c>
      <c r="L223">
        <v>1540098000</v>
      </c>
      <c r="M223" s="14">
        <f>(((L223/60)/60)/24)+DATE(1970,1,1)</f>
        <v>43394.208333333328</v>
      </c>
      <c r="N223">
        <v>1542088800</v>
      </c>
      <c r="O223" s="14">
        <f>(((N223/60)/60)/24)+DATE(1970,1,1)</f>
        <v>43417.25</v>
      </c>
      <c r="P223" t="b">
        <v>0</v>
      </c>
      <c r="Q223" t="b">
        <v>0</v>
      </c>
      <c r="R223" t="s">
        <v>71</v>
      </c>
      <c r="S223" s="9" t="str">
        <f>LEFT(R223, FIND("/", R223) - 1)</f>
        <v>film &amp; video</v>
      </c>
      <c r="T223" s="9" t="str">
        <f>MID(R223, FIND("/", R223) + 1, LEN(R223))</f>
        <v>animation</v>
      </c>
    </row>
    <row r="224" spans="1:20" ht="34" x14ac:dyDescent="0.2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5">
        <f>(E224/D224)*100</f>
        <v>63.4375</v>
      </c>
      <c r="G224" t="s">
        <v>14</v>
      </c>
      <c r="H224">
        <v>31</v>
      </c>
      <c r="I224" s="7">
        <f>IF(H224=0, 0, E224/H224)</f>
        <v>98.225806451612897</v>
      </c>
      <c r="J224" t="s">
        <v>21</v>
      </c>
      <c r="K224" t="s">
        <v>22</v>
      </c>
      <c r="L224">
        <v>1278392400</v>
      </c>
      <c r="M224" s="14">
        <f>(((L224/60)/60)/24)+DATE(1970,1,1)</f>
        <v>40365.208333333336</v>
      </c>
      <c r="N224">
        <v>1278478800</v>
      </c>
      <c r="O224" s="14">
        <f>(((N224/60)/60)/24)+DATE(1970,1,1)</f>
        <v>40366.208333333336</v>
      </c>
      <c r="P224" t="b">
        <v>0</v>
      </c>
      <c r="Q224" t="b">
        <v>0</v>
      </c>
      <c r="R224" t="s">
        <v>53</v>
      </c>
      <c r="S224" s="9" t="str">
        <f>LEFT(R224, FIND("/", R224) - 1)</f>
        <v>film &amp; video</v>
      </c>
      <c r="T224" s="9" t="str">
        <f>MID(R224, FIND("/", R224) + 1, LEN(R224))</f>
        <v>drama</v>
      </c>
    </row>
    <row r="225" spans="1:20" ht="34" x14ac:dyDescent="0.2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5">
        <f>(E225/D225)*100</f>
        <v>56.331688596491226</v>
      </c>
      <c r="G225" t="s">
        <v>14</v>
      </c>
      <c r="H225">
        <v>1181</v>
      </c>
      <c r="I225" s="7">
        <f>IF(H225=0, 0, E225/H225)</f>
        <v>87.001693480101608</v>
      </c>
      <c r="J225" t="s">
        <v>21</v>
      </c>
      <c r="K225" t="s">
        <v>22</v>
      </c>
      <c r="L225">
        <v>1480572000</v>
      </c>
      <c r="M225" s="14">
        <f>(((L225/60)/60)/24)+DATE(1970,1,1)</f>
        <v>42705.25</v>
      </c>
      <c r="N225">
        <v>1484114400</v>
      </c>
      <c r="O225" s="14">
        <f>(((N225/60)/60)/24)+DATE(1970,1,1)</f>
        <v>42746.25</v>
      </c>
      <c r="P225" t="b">
        <v>0</v>
      </c>
      <c r="Q225" t="b">
        <v>0</v>
      </c>
      <c r="R225" t="s">
        <v>474</v>
      </c>
      <c r="S225" s="9" t="str">
        <f>LEFT(R225, FIND("/", R225) - 1)</f>
        <v>film &amp; video</v>
      </c>
      <c r="T225" s="9" t="str">
        <f>MID(R225, FIND("/", R225) + 1, LEN(R225))</f>
        <v>science fiction</v>
      </c>
    </row>
    <row r="226" spans="1:20" ht="17" x14ac:dyDescent="0.2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5">
        <f>(E226/D226)*100</f>
        <v>44.074999999999996</v>
      </c>
      <c r="G226" t="s">
        <v>14</v>
      </c>
      <c r="H226">
        <v>39</v>
      </c>
      <c r="I226" s="7">
        <f>IF(H226=0, 0, E226/H226)</f>
        <v>45.205128205128204</v>
      </c>
      <c r="J226" t="s">
        <v>21</v>
      </c>
      <c r="K226" t="s">
        <v>22</v>
      </c>
      <c r="L226">
        <v>1382331600</v>
      </c>
      <c r="M226" s="14">
        <f>(((L226/60)/60)/24)+DATE(1970,1,1)</f>
        <v>41568.208333333336</v>
      </c>
      <c r="N226">
        <v>1385445600</v>
      </c>
      <c r="O226" s="14">
        <f>(((N226/60)/60)/24)+DATE(1970,1,1)</f>
        <v>41604.25</v>
      </c>
      <c r="P226" t="b">
        <v>0</v>
      </c>
      <c r="Q226" t="b">
        <v>1</v>
      </c>
      <c r="R226" t="s">
        <v>53</v>
      </c>
      <c r="S226" s="9" t="str">
        <f>LEFT(R226, FIND("/", R226) - 1)</f>
        <v>film &amp; video</v>
      </c>
      <c r="T226" s="9" t="str">
        <f>MID(R226, FIND("/", R226) + 1, LEN(R226))</f>
        <v>drama</v>
      </c>
    </row>
    <row r="227" spans="1:20" ht="17" x14ac:dyDescent="0.2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5">
        <f>(E227/D227)*100</f>
        <v>26.640000000000004</v>
      </c>
      <c r="G227" t="s">
        <v>14</v>
      </c>
      <c r="H227">
        <v>46</v>
      </c>
      <c r="I227" s="7">
        <f>IF(H227=0, 0, E227/H227)</f>
        <v>28.956521739130434</v>
      </c>
      <c r="J227" t="s">
        <v>21</v>
      </c>
      <c r="K227" t="s">
        <v>22</v>
      </c>
      <c r="L227">
        <v>1476421200</v>
      </c>
      <c r="M227" s="14">
        <f>(((L227/60)/60)/24)+DATE(1970,1,1)</f>
        <v>42657.208333333328</v>
      </c>
      <c r="N227">
        <v>1476594000</v>
      </c>
      <c r="O227" s="14">
        <f>(((N227/60)/60)/24)+DATE(1970,1,1)</f>
        <v>42659.208333333328</v>
      </c>
      <c r="P227" t="b">
        <v>0</v>
      </c>
      <c r="Q227" t="b">
        <v>0</v>
      </c>
      <c r="R227" t="s">
        <v>33</v>
      </c>
      <c r="S227" s="9" t="str">
        <f>LEFT(R227, FIND("/", R227) - 1)</f>
        <v>theater</v>
      </c>
      <c r="T227" s="9" t="str">
        <f>MID(R227, FIND("/", R227) + 1, LEN(R227))</f>
        <v>plays</v>
      </c>
    </row>
    <row r="228" spans="1:20" ht="17" x14ac:dyDescent="0.2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5">
        <f>(E228/D228)*100</f>
        <v>90.063492063492063</v>
      </c>
      <c r="G228" t="s">
        <v>14</v>
      </c>
      <c r="H228">
        <v>105</v>
      </c>
      <c r="I228" s="7">
        <f>IF(H228=0, 0, E228/H228)</f>
        <v>54.038095238095238</v>
      </c>
      <c r="J228" t="s">
        <v>21</v>
      </c>
      <c r="K228" t="s">
        <v>22</v>
      </c>
      <c r="L228">
        <v>1419746400</v>
      </c>
      <c r="M228" s="14">
        <f>(((L228/60)/60)/24)+DATE(1970,1,1)</f>
        <v>42001.25</v>
      </c>
      <c r="N228">
        <v>1421906400</v>
      </c>
      <c r="O228" s="14">
        <f>(((N228/60)/60)/24)+DATE(1970,1,1)</f>
        <v>42026.25</v>
      </c>
      <c r="P228" t="b">
        <v>0</v>
      </c>
      <c r="Q228" t="b">
        <v>0</v>
      </c>
      <c r="R228" t="s">
        <v>42</v>
      </c>
      <c r="S228" s="9" t="str">
        <f>LEFT(R228, FIND("/", R228) - 1)</f>
        <v>film &amp; video</v>
      </c>
      <c r="T228" s="9" t="str">
        <f>MID(R228, FIND("/", R228) + 1, LEN(R228))</f>
        <v>documentary</v>
      </c>
    </row>
    <row r="229" spans="1:20" ht="17" x14ac:dyDescent="0.2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5">
        <f>(E229/D229)*100</f>
        <v>30.57944915254237</v>
      </c>
      <c r="G229" t="s">
        <v>14</v>
      </c>
      <c r="H229">
        <v>535</v>
      </c>
      <c r="I229" s="7">
        <f>IF(H229=0, 0, E229/H229)</f>
        <v>107.91401869158878</v>
      </c>
      <c r="J229" t="s">
        <v>21</v>
      </c>
      <c r="K229" t="s">
        <v>22</v>
      </c>
      <c r="L229">
        <v>1359525600</v>
      </c>
      <c r="M229" s="14">
        <f>(((L229/60)/60)/24)+DATE(1970,1,1)</f>
        <v>41304.25</v>
      </c>
      <c r="N229">
        <v>1362808800</v>
      </c>
      <c r="O229" s="14">
        <f>(((N229/60)/60)/24)+DATE(1970,1,1)</f>
        <v>41342.25</v>
      </c>
      <c r="P229" t="b">
        <v>0</v>
      </c>
      <c r="Q229" t="b">
        <v>0</v>
      </c>
      <c r="R229" t="s">
        <v>292</v>
      </c>
      <c r="S229" s="9" t="str">
        <f>LEFT(R229, FIND("/", R229) - 1)</f>
        <v>games</v>
      </c>
      <c r="T229" s="9" t="str">
        <f>MID(R229, FIND("/", R229) + 1, LEN(R229))</f>
        <v>mobile games</v>
      </c>
    </row>
    <row r="230" spans="1:20" ht="17" x14ac:dyDescent="0.2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5">
        <f>(E230/D230)*100</f>
        <v>40.5</v>
      </c>
      <c r="G230" t="s">
        <v>14</v>
      </c>
      <c r="H230">
        <v>16</v>
      </c>
      <c r="I230" s="7">
        <f>IF(H230=0, 0, E230/H230)</f>
        <v>101.25</v>
      </c>
      <c r="J230" t="s">
        <v>21</v>
      </c>
      <c r="K230" t="s">
        <v>22</v>
      </c>
      <c r="L230">
        <v>1555218000</v>
      </c>
      <c r="M230" s="14">
        <f>(((L230/60)/60)/24)+DATE(1970,1,1)</f>
        <v>43569.208333333328</v>
      </c>
      <c r="N230">
        <v>1556600400</v>
      </c>
      <c r="O230" s="14">
        <f>(((N230/60)/60)/24)+DATE(1970,1,1)</f>
        <v>43585.208333333328</v>
      </c>
      <c r="P230" t="b">
        <v>0</v>
      </c>
      <c r="Q230" t="b">
        <v>0</v>
      </c>
      <c r="R230" t="s">
        <v>33</v>
      </c>
      <c r="S230" s="9" t="str">
        <f>LEFT(R230, FIND("/", R230) - 1)</f>
        <v>theater</v>
      </c>
      <c r="T230" s="9" t="str">
        <f>MID(R230, FIND("/", R230) + 1, LEN(R230))</f>
        <v>plays</v>
      </c>
    </row>
    <row r="231" spans="1:20" ht="34" x14ac:dyDescent="0.2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5">
        <f>(E231/D231)*100</f>
        <v>39.234070221066318</v>
      </c>
      <c r="G231" t="s">
        <v>14</v>
      </c>
      <c r="H231">
        <v>575</v>
      </c>
      <c r="I231" s="7">
        <f>IF(H231=0, 0, E231/H231)</f>
        <v>104.94260869565217</v>
      </c>
      <c r="J231" t="s">
        <v>21</v>
      </c>
      <c r="K231" t="s">
        <v>22</v>
      </c>
      <c r="L231">
        <v>1552280400</v>
      </c>
      <c r="M231" s="14">
        <f>(((L231/60)/60)/24)+DATE(1970,1,1)</f>
        <v>43535.208333333328</v>
      </c>
      <c r="N231">
        <v>1556946000</v>
      </c>
      <c r="O231" s="14">
        <f>(((N231/60)/60)/24)+DATE(1970,1,1)</f>
        <v>43589.208333333328</v>
      </c>
      <c r="P231" t="b">
        <v>0</v>
      </c>
      <c r="Q231" t="b">
        <v>0</v>
      </c>
      <c r="R231" t="s">
        <v>23</v>
      </c>
      <c r="S231" s="9" t="str">
        <f>LEFT(R231, FIND("/", R231) - 1)</f>
        <v>music</v>
      </c>
      <c r="T231" s="9" t="str">
        <f>MID(R231, FIND("/", R231) + 1, LEN(R231))</f>
        <v>rock</v>
      </c>
    </row>
    <row r="232" spans="1:20" ht="34" x14ac:dyDescent="0.2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5">
        <f>(E232/D232)*100</f>
        <v>29.828720626631856</v>
      </c>
      <c r="G232" t="s">
        <v>14</v>
      </c>
      <c r="H232">
        <v>1120</v>
      </c>
      <c r="I232" s="7">
        <f>IF(H232=0, 0, E232/H232)</f>
        <v>51.001785714285717</v>
      </c>
      <c r="J232" t="s">
        <v>21</v>
      </c>
      <c r="K232" t="s">
        <v>22</v>
      </c>
      <c r="L232">
        <v>1533877200</v>
      </c>
      <c r="M232" s="14">
        <f>(((L232/60)/60)/24)+DATE(1970,1,1)</f>
        <v>43322.208333333328</v>
      </c>
      <c r="N232">
        <v>1534395600</v>
      </c>
      <c r="O232" s="14">
        <f>(((N232/60)/60)/24)+DATE(1970,1,1)</f>
        <v>43328.208333333328</v>
      </c>
      <c r="P232" t="b">
        <v>0</v>
      </c>
      <c r="Q232" t="b">
        <v>0</v>
      </c>
      <c r="R232" t="s">
        <v>119</v>
      </c>
      <c r="S232" s="9" t="str">
        <f>LEFT(R232, FIND("/", R232) - 1)</f>
        <v>publishing</v>
      </c>
      <c r="T232" s="9" t="str">
        <f>MID(R232, FIND("/", R232) + 1, LEN(R232))</f>
        <v>fiction</v>
      </c>
    </row>
    <row r="233" spans="1:20" ht="17" x14ac:dyDescent="0.2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5">
        <f>(E233/D233)*100</f>
        <v>54.270588235294113</v>
      </c>
      <c r="G233" t="s">
        <v>14</v>
      </c>
      <c r="H233">
        <v>113</v>
      </c>
      <c r="I233" s="7">
        <f>IF(H233=0, 0, E233/H233)</f>
        <v>40.823008849557525</v>
      </c>
      <c r="J233" t="s">
        <v>21</v>
      </c>
      <c r="K233" t="s">
        <v>22</v>
      </c>
      <c r="L233">
        <v>1309064400</v>
      </c>
      <c r="M233" s="14">
        <f>(((L233/60)/60)/24)+DATE(1970,1,1)</f>
        <v>40720.208333333336</v>
      </c>
      <c r="N233">
        <v>1311397200</v>
      </c>
      <c r="O233" s="14">
        <f>(((N233/60)/60)/24)+DATE(1970,1,1)</f>
        <v>40747.208333333336</v>
      </c>
      <c r="P233" t="b">
        <v>0</v>
      </c>
      <c r="Q233" t="b">
        <v>0</v>
      </c>
      <c r="R233" t="s">
        <v>474</v>
      </c>
      <c r="S233" s="9" t="str">
        <f>LEFT(R233, FIND("/", R233) - 1)</f>
        <v>film &amp; video</v>
      </c>
      <c r="T233" s="9" t="str">
        <f>MID(R233, FIND("/", R233) + 1, LEN(R233))</f>
        <v>science fiction</v>
      </c>
    </row>
    <row r="234" spans="1:20" ht="34" x14ac:dyDescent="0.2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5">
        <f>(E234/D234)*100</f>
        <v>81.348423194303152</v>
      </c>
      <c r="G234" t="s">
        <v>14</v>
      </c>
      <c r="H234">
        <v>1538</v>
      </c>
      <c r="I234" s="7">
        <f>IF(H234=0, 0, E234/H234)</f>
        <v>103.98634590377114</v>
      </c>
      <c r="J234" t="s">
        <v>21</v>
      </c>
      <c r="K234" t="s">
        <v>22</v>
      </c>
      <c r="L234">
        <v>1412139600</v>
      </c>
      <c r="M234" s="14">
        <f>(((L234/60)/60)/24)+DATE(1970,1,1)</f>
        <v>41913.208333333336</v>
      </c>
      <c r="N234">
        <v>1415772000</v>
      </c>
      <c r="O234" s="14">
        <f>(((N234/60)/60)/24)+DATE(1970,1,1)</f>
        <v>41955.25</v>
      </c>
      <c r="P234" t="b">
        <v>0</v>
      </c>
      <c r="Q234" t="b">
        <v>1</v>
      </c>
      <c r="R234" t="s">
        <v>33</v>
      </c>
      <c r="S234" s="9" t="str">
        <f>LEFT(R234, FIND("/", R234) - 1)</f>
        <v>theater</v>
      </c>
      <c r="T234" s="9" t="str">
        <f>MID(R234, FIND("/", R234) + 1, LEN(R234))</f>
        <v>plays</v>
      </c>
    </row>
    <row r="235" spans="1:20" ht="34" x14ac:dyDescent="0.2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5">
        <f>(E235/D235)*100</f>
        <v>16.404761904761905</v>
      </c>
      <c r="G235" t="s">
        <v>14</v>
      </c>
      <c r="H235">
        <v>9</v>
      </c>
      <c r="I235" s="7">
        <f>IF(H235=0, 0, E235/H235)</f>
        <v>76.555555555555557</v>
      </c>
      <c r="J235" t="s">
        <v>21</v>
      </c>
      <c r="K235" t="s">
        <v>22</v>
      </c>
      <c r="L235">
        <v>1330063200</v>
      </c>
      <c r="M235" s="14">
        <f>(((L235/60)/60)/24)+DATE(1970,1,1)</f>
        <v>40963.25</v>
      </c>
      <c r="N235">
        <v>1331013600</v>
      </c>
      <c r="O235" s="14">
        <f>(((N235/60)/60)/24)+DATE(1970,1,1)</f>
        <v>40974.25</v>
      </c>
      <c r="P235" t="b">
        <v>0</v>
      </c>
      <c r="Q235" t="b">
        <v>1</v>
      </c>
      <c r="R235" t="s">
        <v>119</v>
      </c>
      <c r="S235" s="9" t="str">
        <f>LEFT(R235, FIND("/", R235) - 1)</f>
        <v>publishing</v>
      </c>
      <c r="T235" s="9" t="str">
        <f>MID(R235, FIND("/", R235) + 1, LEN(R235))</f>
        <v>fiction</v>
      </c>
    </row>
    <row r="236" spans="1:20" ht="17" x14ac:dyDescent="0.2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5">
        <f>(E236/D236)*100</f>
        <v>52.774617067833695</v>
      </c>
      <c r="G236" t="s">
        <v>14</v>
      </c>
      <c r="H236">
        <v>554</v>
      </c>
      <c r="I236" s="7">
        <f>IF(H236=0, 0, E236/H236)</f>
        <v>87.068592057761734</v>
      </c>
      <c r="J236" t="s">
        <v>21</v>
      </c>
      <c r="K236" t="s">
        <v>22</v>
      </c>
      <c r="L236">
        <v>1576130400</v>
      </c>
      <c r="M236" s="14">
        <f>(((L236/60)/60)/24)+DATE(1970,1,1)</f>
        <v>43811.25</v>
      </c>
      <c r="N236">
        <v>1576735200</v>
      </c>
      <c r="O236" s="14">
        <f>(((N236/60)/60)/24)+DATE(1970,1,1)</f>
        <v>43818.25</v>
      </c>
      <c r="P236" t="b">
        <v>0</v>
      </c>
      <c r="Q236" t="b">
        <v>0</v>
      </c>
      <c r="R236" t="s">
        <v>33</v>
      </c>
      <c r="S236" s="9" t="str">
        <f>LEFT(R236, FIND("/", R236) - 1)</f>
        <v>theater</v>
      </c>
      <c r="T236" s="9" t="str">
        <f>MID(R236, FIND("/", R236) + 1, LEN(R236))</f>
        <v>plays</v>
      </c>
    </row>
    <row r="237" spans="1:20" ht="34" x14ac:dyDescent="0.2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5">
        <f>(E237/D237)*100</f>
        <v>30.73289183222958</v>
      </c>
      <c r="G237" t="s">
        <v>14</v>
      </c>
      <c r="H237">
        <v>648</v>
      </c>
      <c r="I237" s="7">
        <f>IF(H237=0, 0, E237/H237)</f>
        <v>42.969135802469133</v>
      </c>
      <c r="J237" t="s">
        <v>40</v>
      </c>
      <c r="K237" t="s">
        <v>41</v>
      </c>
      <c r="L237">
        <v>1560142800</v>
      </c>
      <c r="M237" s="14">
        <f>(((L237/60)/60)/24)+DATE(1970,1,1)</f>
        <v>43626.208333333328</v>
      </c>
      <c r="N237">
        <v>1563685200</v>
      </c>
      <c r="O237" s="14">
        <f>(((N237/60)/60)/24)+DATE(1970,1,1)</f>
        <v>43667.208333333328</v>
      </c>
      <c r="P237" t="b">
        <v>0</v>
      </c>
      <c r="Q237" t="b">
        <v>0</v>
      </c>
      <c r="R237" t="s">
        <v>33</v>
      </c>
      <c r="S237" s="9" t="str">
        <f>LEFT(R237, FIND("/", R237) - 1)</f>
        <v>theater</v>
      </c>
      <c r="T237" s="9" t="str">
        <f>MID(R237, FIND("/", R237) + 1, LEN(R237))</f>
        <v>plays</v>
      </c>
    </row>
    <row r="238" spans="1:20" ht="34" x14ac:dyDescent="0.2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5">
        <f>(E238/D238)*100</f>
        <v>13.5</v>
      </c>
      <c r="G238" t="s">
        <v>14</v>
      </c>
      <c r="H238">
        <v>21</v>
      </c>
      <c r="I238" s="7">
        <f>IF(H238=0, 0, E238/H238)</f>
        <v>33.428571428571431</v>
      </c>
      <c r="J238" t="s">
        <v>40</v>
      </c>
      <c r="K238" t="s">
        <v>41</v>
      </c>
      <c r="L238">
        <v>1520575200</v>
      </c>
      <c r="M238" s="14">
        <f>(((L238/60)/60)/24)+DATE(1970,1,1)</f>
        <v>43168.25</v>
      </c>
      <c r="N238">
        <v>1521867600</v>
      </c>
      <c r="O238" s="14">
        <f>(((N238/60)/60)/24)+DATE(1970,1,1)</f>
        <v>43183.208333333328</v>
      </c>
      <c r="P238" t="b">
        <v>0</v>
      </c>
      <c r="Q238" t="b">
        <v>1</v>
      </c>
      <c r="R238" t="s">
        <v>206</v>
      </c>
      <c r="S238" s="9" t="str">
        <f>LEFT(R238, FIND("/", R238) - 1)</f>
        <v>publishing</v>
      </c>
      <c r="T238" s="9" t="str">
        <f>MID(R238, FIND("/", R238) + 1, LEN(R238))</f>
        <v>translations</v>
      </c>
    </row>
    <row r="239" spans="1:20" ht="17" x14ac:dyDescent="0.2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5">
        <f>(E239/D239)*100</f>
        <v>0.90696409140369971</v>
      </c>
      <c r="G239" t="s">
        <v>14</v>
      </c>
      <c r="H239">
        <v>54</v>
      </c>
      <c r="I239" s="7">
        <f>IF(H239=0, 0, E239/H239)</f>
        <v>30.87037037037037</v>
      </c>
      <c r="J239" t="s">
        <v>21</v>
      </c>
      <c r="K239" t="s">
        <v>22</v>
      </c>
      <c r="L239">
        <v>1495342800</v>
      </c>
      <c r="M239" s="14">
        <f>(((L239/60)/60)/24)+DATE(1970,1,1)</f>
        <v>42876.208333333328</v>
      </c>
      <c r="N239">
        <v>1496811600</v>
      </c>
      <c r="O239" s="14">
        <f>(((N239/60)/60)/24)+DATE(1970,1,1)</f>
        <v>42893.208333333328</v>
      </c>
      <c r="P239" t="b">
        <v>0</v>
      </c>
      <c r="Q239" t="b">
        <v>0</v>
      </c>
      <c r="R239" t="s">
        <v>71</v>
      </c>
      <c r="S239" s="9" t="str">
        <f>LEFT(R239, FIND("/", R239) - 1)</f>
        <v>film &amp; video</v>
      </c>
      <c r="T239" s="9" t="str">
        <f>MID(R239, FIND("/", R239) + 1, LEN(R239))</f>
        <v>animation</v>
      </c>
    </row>
    <row r="240" spans="1:20" ht="17" x14ac:dyDescent="0.2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5">
        <f>(E240/D240)*100</f>
        <v>34.173469387755098</v>
      </c>
      <c r="G240" t="s">
        <v>14</v>
      </c>
      <c r="H240">
        <v>120</v>
      </c>
      <c r="I240" s="7">
        <f>IF(H240=0, 0, E240/H240)</f>
        <v>27.908333333333335</v>
      </c>
      <c r="J240" t="s">
        <v>21</v>
      </c>
      <c r="K240" t="s">
        <v>22</v>
      </c>
      <c r="L240">
        <v>1482213600</v>
      </c>
      <c r="M240" s="14">
        <f>(((L240/60)/60)/24)+DATE(1970,1,1)</f>
        <v>42724.25</v>
      </c>
      <c r="N240">
        <v>1482213600</v>
      </c>
      <c r="O240" s="14">
        <f>(((N240/60)/60)/24)+DATE(1970,1,1)</f>
        <v>42724.25</v>
      </c>
      <c r="P240" t="b">
        <v>0</v>
      </c>
      <c r="Q240" t="b">
        <v>1</v>
      </c>
      <c r="R240" t="s">
        <v>65</v>
      </c>
      <c r="S240" s="9" t="str">
        <f>LEFT(R240, FIND("/", R240) - 1)</f>
        <v>technology</v>
      </c>
      <c r="T240" s="9" t="str">
        <f>MID(R240, FIND("/", R240) + 1, LEN(R240))</f>
        <v>wearables</v>
      </c>
    </row>
    <row r="241" spans="1:20" ht="17" x14ac:dyDescent="0.2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5">
        <f>(E241/D241)*100</f>
        <v>23.948810754912099</v>
      </c>
      <c r="G241" t="s">
        <v>14</v>
      </c>
      <c r="H241">
        <v>579</v>
      </c>
      <c r="I241" s="7">
        <f>IF(H241=0, 0, E241/H241)</f>
        <v>79.994818652849744</v>
      </c>
      <c r="J241" t="s">
        <v>36</v>
      </c>
      <c r="K241" t="s">
        <v>37</v>
      </c>
      <c r="L241">
        <v>1420092000</v>
      </c>
      <c r="M241" s="14">
        <f>(((L241/60)/60)/24)+DATE(1970,1,1)</f>
        <v>42005.25</v>
      </c>
      <c r="N241">
        <v>1420264800</v>
      </c>
      <c r="O241" s="14">
        <f>(((N241/60)/60)/24)+DATE(1970,1,1)</f>
        <v>42007.25</v>
      </c>
      <c r="P241" t="b">
        <v>0</v>
      </c>
      <c r="Q241" t="b">
        <v>0</v>
      </c>
      <c r="R241" t="s">
        <v>28</v>
      </c>
      <c r="S241" s="9" t="str">
        <f>LEFT(R241, FIND("/", R241) - 1)</f>
        <v>technology</v>
      </c>
      <c r="T241" s="9" t="str">
        <f>MID(R241, FIND("/", R241) + 1, LEN(R241))</f>
        <v>web</v>
      </c>
    </row>
    <row r="242" spans="1:20" ht="34" x14ac:dyDescent="0.2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5">
        <f>(E242/D242)*100</f>
        <v>48.072649572649574</v>
      </c>
      <c r="G242" t="s">
        <v>14</v>
      </c>
      <c r="H242">
        <v>2072</v>
      </c>
      <c r="I242" s="7">
        <f>IF(H242=0, 0, E242/H242)</f>
        <v>38.003378378378379</v>
      </c>
      <c r="J242" t="s">
        <v>21</v>
      </c>
      <c r="K242" t="s">
        <v>22</v>
      </c>
      <c r="L242">
        <v>1458018000</v>
      </c>
      <c r="M242" s="14">
        <f>(((L242/60)/60)/24)+DATE(1970,1,1)</f>
        <v>42444.208333333328</v>
      </c>
      <c r="N242">
        <v>1458450000</v>
      </c>
      <c r="O242" s="14">
        <f>(((N242/60)/60)/24)+DATE(1970,1,1)</f>
        <v>42449.208333333328</v>
      </c>
      <c r="P242" t="b">
        <v>0</v>
      </c>
      <c r="Q242" t="b">
        <v>1</v>
      </c>
      <c r="R242" t="s">
        <v>42</v>
      </c>
      <c r="S242" s="9" t="str">
        <f>LEFT(R242, FIND("/", R242) - 1)</f>
        <v>film &amp; video</v>
      </c>
      <c r="T242" s="9" t="str">
        <f>MID(R242, FIND("/", R242) + 1, LEN(R242))</f>
        <v>documentary</v>
      </c>
    </row>
    <row r="243" spans="1:20" ht="17" x14ac:dyDescent="0.2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5">
        <f>(E243/D243)*100</f>
        <v>0</v>
      </c>
      <c r="G243" t="s">
        <v>14</v>
      </c>
      <c r="H243">
        <v>0</v>
      </c>
      <c r="I243" s="7">
        <f>IF(H243=0, 0, E243/H243)</f>
        <v>0</v>
      </c>
      <c r="J243" t="s">
        <v>21</v>
      </c>
      <c r="K243" t="s">
        <v>22</v>
      </c>
      <c r="L243">
        <v>1367384400</v>
      </c>
      <c r="M243" s="14">
        <f>(((L243/60)/60)/24)+DATE(1970,1,1)</f>
        <v>41395.208333333336</v>
      </c>
      <c r="N243">
        <v>1369803600</v>
      </c>
      <c r="O243" s="14">
        <f>(((N243/60)/60)/24)+DATE(1970,1,1)</f>
        <v>41423.208333333336</v>
      </c>
      <c r="P243" t="b">
        <v>0</v>
      </c>
      <c r="Q243" t="b">
        <v>1</v>
      </c>
      <c r="R243" t="s">
        <v>33</v>
      </c>
      <c r="S243" s="9" t="str">
        <f>LEFT(R243, FIND("/", R243) - 1)</f>
        <v>theater</v>
      </c>
      <c r="T243" s="9" t="str">
        <f>MID(R243, FIND("/", R243) + 1, LEN(R243))</f>
        <v>plays</v>
      </c>
    </row>
    <row r="244" spans="1:20" ht="17" x14ac:dyDescent="0.2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5">
        <f>(E244/D244)*100</f>
        <v>70.145182291666657</v>
      </c>
      <c r="G244" t="s">
        <v>14</v>
      </c>
      <c r="H244">
        <v>1796</v>
      </c>
      <c r="I244" s="7">
        <f>IF(H244=0, 0, E244/H244)</f>
        <v>59.990534521158132</v>
      </c>
      <c r="J244" t="s">
        <v>21</v>
      </c>
      <c r="K244" t="s">
        <v>22</v>
      </c>
      <c r="L244">
        <v>1363064400</v>
      </c>
      <c r="M244" s="14">
        <f>(((L244/60)/60)/24)+DATE(1970,1,1)</f>
        <v>41345.208333333336</v>
      </c>
      <c r="N244">
        <v>1363237200</v>
      </c>
      <c r="O244" s="14">
        <f>(((N244/60)/60)/24)+DATE(1970,1,1)</f>
        <v>41347.208333333336</v>
      </c>
      <c r="P244" t="b">
        <v>0</v>
      </c>
      <c r="Q244" t="b">
        <v>0</v>
      </c>
      <c r="R244" t="s">
        <v>42</v>
      </c>
      <c r="S244" s="9" t="str">
        <f>LEFT(R244, FIND("/", R244) - 1)</f>
        <v>film &amp; video</v>
      </c>
      <c r="T244" s="9" t="str">
        <f>MID(R244, FIND("/", R244) + 1, LEN(R244))</f>
        <v>documentary</v>
      </c>
    </row>
    <row r="245" spans="1:20" ht="17" x14ac:dyDescent="0.2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5">
        <f>(E245/D245)*100</f>
        <v>92.320000000000007</v>
      </c>
      <c r="G245" t="s">
        <v>14</v>
      </c>
      <c r="H245">
        <v>62</v>
      </c>
      <c r="I245" s="7">
        <f>IF(H245=0, 0, E245/H245)</f>
        <v>111.6774193548387</v>
      </c>
      <c r="J245" t="s">
        <v>107</v>
      </c>
      <c r="K245" t="s">
        <v>108</v>
      </c>
      <c r="L245">
        <v>1431925200</v>
      </c>
      <c r="M245" s="14">
        <f>(((L245/60)/60)/24)+DATE(1970,1,1)</f>
        <v>42142.208333333328</v>
      </c>
      <c r="N245">
        <v>1432011600</v>
      </c>
      <c r="O245" s="14">
        <f>(((N245/60)/60)/24)+DATE(1970,1,1)</f>
        <v>42143.208333333328</v>
      </c>
      <c r="P245" t="b">
        <v>0</v>
      </c>
      <c r="Q245" t="b">
        <v>0</v>
      </c>
      <c r="R245" t="s">
        <v>23</v>
      </c>
      <c r="S245" s="9" t="str">
        <f>LEFT(R245, FIND("/", R245) - 1)</f>
        <v>music</v>
      </c>
      <c r="T245" s="9" t="str">
        <f>MID(R245, FIND("/", R245) + 1, LEN(R245))</f>
        <v>rock</v>
      </c>
    </row>
    <row r="246" spans="1:20" ht="17" x14ac:dyDescent="0.2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5">
        <f>(E246/D246)*100</f>
        <v>13.901001112347053</v>
      </c>
      <c r="G246" t="s">
        <v>14</v>
      </c>
      <c r="H246">
        <v>347</v>
      </c>
      <c r="I246" s="7">
        <f>IF(H246=0, 0, E246/H246)</f>
        <v>36.014409221902014</v>
      </c>
      <c r="J246" t="s">
        <v>21</v>
      </c>
      <c r="K246" t="s">
        <v>22</v>
      </c>
      <c r="L246">
        <v>1362722400</v>
      </c>
      <c r="M246" s="14">
        <f>(((L246/60)/60)/24)+DATE(1970,1,1)</f>
        <v>41341.25</v>
      </c>
      <c r="N246">
        <v>1366347600</v>
      </c>
      <c r="O246" s="14">
        <f>(((N246/60)/60)/24)+DATE(1970,1,1)</f>
        <v>41383.208333333336</v>
      </c>
      <c r="P246" t="b">
        <v>0</v>
      </c>
      <c r="Q246" t="b">
        <v>1</v>
      </c>
      <c r="R246" t="s">
        <v>133</v>
      </c>
      <c r="S246" s="9" t="str">
        <f>LEFT(R246, FIND("/", R246) - 1)</f>
        <v>publishing</v>
      </c>
      <c r="T246" s="9" t="str">
        <f>MID(R246, FIND("/", R246) + 1, LEN(R246))</f>
        <v>radio &amp; podcasts</v>
      </c>
    </row>
    <row r="247" spans="1:20" ht="34" x14ac:dyDescent="0.2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5">
        <f>(E247/D247)*100</f>
        <v>39.857142857142861</v>
      </c>
      <c r="G247" t="s">
        <v>14</v>
      </c>
      <c r="H247">
        <v>19</v>
      </c>
      <c r="I247" s="7">
        <f>IF(H247=0, 0, E247/H247)</f>
        <v>44.05263157894737</v>
      </c>
      <c r="J247" t="s">
        <v>21</v>
      </c>
      <c r="K247" t="s">
        <v>22</v>
      </c>
      <c r="L247">
        <v>1365483600</v>
      </c>
      <c r="M247" s="14">
        <f>(((L247/60)/60)/24)+DATE(1970,1,1)</f>
        <v>41373.208333333336</v>
      </c>
      <c r="N247">
        <v>1369717200</v>
      </c>
      <c r="O247" s="14">
        <f>(((N247/60)/60)/24)+DATE(1970,1,1)</f>
        <v>41422.208333333336</v>
      </c>
      <c r="P247" t="b">
        <v>0</v>
      </c>
      <c r="Q247" t="b">
        <v>1</v>
      </c>
      <c r="R247" t="s">
        <v>28</v>
      </c>
      <c r="S247" s="9" t="str">
        <f>LEFT(R247, FIND("/", R247) - 1)</f>
        <v>technology</v>
      </c>
      <c r="T247" s="9" t="str">
        <f>MID(R247, FIND("/", R247) + 1, LEN(R247))</f>
        <v>web</v>
      </c>
    </row>
    <row r="248" spans="1:20" ht="17" x14ac:dyDescent="0.2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5">
        <f>(E248/D248)*100</f>
        <v>70.925816023738875</v>
      </c>
      <c r="G248" t="s">
        <v>14</v>
      </c>
      <c r="H248">
        <v>1258</v>
      </c>
      <c r="I248" s="7">
        <f>IF(H248=0, 0, E248/H248)</f>
        <v>95</v>
      </c>
      <c r="J248" t="s">
        <v>21</v>
      </c>
      <c r="K248" t="s">
        <v>22</v>
      </c>
      <c r="L248">
        <v>1336194000</v>
      </c>
      <c r="M248" s="14">
        <f>(((L248/60)/60)/24)+DATE(1970,1,1)</f>
        <v>41034.208333333336</v>
      </c>
      <c r="N248">
        <v>1337058000</v>
      </c>
      <c r="O248" s="14">
        <f>(((N248/60)/60)/24)+DATE(1970,1,1)</f>
        <v>41044.208333333336</v>
      </c>
      <c r="P248" t="b">
        <v>0</v>
      </c>
      <c r="Q248" t="b">
        <v>0</v>
      </c>
      <c r="R248" t="s">
        <v>33</v>
      </c>
      <c r="S248" s="9" t="str">
        <f>LEFT(R248, FIND("/", R248) - 1)</f>
        <v>theater</v>
      </c>
      <c r="T248" s="9" t="str">
        <f>MID(R248, FIND("/", R248) + 1, LEN(R248))</f>
        <v>plays</v>
      </c>
    </row>
    <row r="249" spans="1:20" ht="17" x14ac:dyDescent="0.2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5">
        <f>(E249/D249)*100</f>
        <v>24.017591339648174</v>
      </c>
      <c r="G249" t="s">
        <v>14</v>
      </c>
      <c r="H249">
        <v>362</v>
      </c>
      <c r="I249" s="7">
        <f>IF(H249=0, 0, E249/H249)</f>
        <v>98.060773480662988</v>
      </c>
      <c r="J249" t="s">
        <v>21</v>
      </c>
      <c r="K249" t="s">
        <v>22</v>
      </c>
      <c r="L249">
        <v>1564030800</v>
      </c>
      <c r="M249" s="14">
        <f>(((L249/60)/60)/24)+DATE(1970,1,1)</f>
        <v>43671.208333333328</v>
      </c>
      <c r="N249">
        <v>1564894800</v>
      </c>
      <c r="O249" s="14">
        <f>(((N249/60)/60)/24)+DATE(1970,1,1)</f>
        <v>43681.208333333328</v>
      </c>
      <c r="P249" t="b">
        <v>0</v>
      </c>
      <c r="Q249" t="b">
        <v>0</v>
      </c>
      <c r="R249" t="s">
        <v>33</v>
      </c>
      <c r="S249" s="9" t="str">
        <f>LEFT(R249, FIND("/", R249) - 1)</f>
        <v>theater</v>
      </c>
      <c r="T249" s="9" t="str">
        <f>MID(R249, FIND("/", R249) + 1, LEN(R249))</f>
        <v>plays</v>
      </c>
    </row>
    <row r="250" spans="1:20" ht="17" x14ac:dyDescent="0.2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5">
        <f>(E250/D250)*100</f>
        <v>55.779069767441861</v>
      </c>
      <c r="G250" t="s">
        <v>14</v>
      </c>
      <c r="H250">
        <v>133</v>
      </c>
      <c r="I250" s="7">
        <f>IF(H250=0, 0, E250/H250)</f>
        <v>36.067669172932334</v>
      </c>
      <c r="J250" t="s">
        <v>15</v>
      </c>
      <c r="K250" t="s">
        <v>16</v>
      </c>
      <c r="L250">
        <v>1324620000</v>
      </c>
      <c r="M250" s="14">
        <f>(((L250/60)/60)/24)+DATE(1970,1,1)</f>
        <v>40900.25</v>
      </c>
      <c r="N250">
        <v>1324792800</v>
      </c>
      <c r="O250" s="14">
        <f>(((N250/60)/60)/24)+DATE(1970,1,1)</f>
        <v>40902.25</v>
      </c>
      <c r="P250" t="b">
        <v>0</v>
      </c>
      <c r="Q250" t="b">
        <v>1</v>
      </c>
      <c r="R250" t="s">
        <v>33</v>
      </c>
      <c r="S250" s="9" t="str">
        <f>LEFT(R250, FIND("/", R250) - 1)</f>
        <v>theater</v>
      </c>
      <c r="T250" s="9" t="str">
        <f>MID(R250, FIND("/", R250) + 1, LEN(R250))</f>
        <v>plays</v>
      </c>
    </row>
    <row r="251" spans="1:20" ht="17" x14ac:dyDescent="0.2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5">
        <f>(E251/D251)*100</f>
        <v>42.523125996810208</v>
      </c>
      <c r="G251" t="s">
        <v>14</v>
      </c>
      <c r="H251">
        <v>846</v>
      </c>
      <c r="I251" s="7">
        <f>IF(H251=0, 0, E251/H251)</f>
        <v>63.030732860520096</v>
      </c>
      <c r="J251" t="s">
        <v>21</v>
      </c>
      <c r="K251" t="s">
        <v>22</v>
      </c>
      <c r="L251">
        <v>1281070800</v>
      </c>
      <c r="M251" s="14">
        <f>(((L251/60)/60)/24)+DATE(1970,1,1)</f>
        <v>40396.208333333336</v>
      </c>
      <c r="N251">
        <v>1284354000</v>
      </c>
      <c r="O251" s="14">
        <f>(((N251/60)/60)/24)+DATE(1970,1,1)</f>
        <v>40434.208333333336</v>
      </c>
      <c r="P251" t="b">
        <v>0</v>
      </c>
      <c r="Q251" t="b">
        <v>0</v>
      </c>
      <c r="R251" t="s">
        <v>68</v>
      </c>
      <c r="S251" s="9" t="str">
        <f>LEFT(R251, FIND("/", R251) - 1)</f>
        <v>publishing</v>
      </c>
      <c r="T251" s="9" t="str">
        <f>MID(R251, FIND("/", R251) + 1, LEN(R251))</f>
        <v>nonfiction</v>
      </c>
    </row>
    <row r="252" spans="1:20" ht="34" x14ac:dyDescent="0.2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5">
        <f>(E252/D252)*100</f>
        <v>7.0681818181818183</v>
      </c>
      <c r="G252" t="s">
        <v>14</v>
      </c>
      <c r="H252">
        <v>10</v>
      </c>
      <c r="I252" s="7">
        <f>IF(H252=0, 0, E252/H252)</f>
        <v>62.2</v>
      </c>
      <c r="J252" t="s">
        <v>21</v>
      </c>
      <c r="K252" t="s">
        <v>22</v>
      </c>
      <c r="L252">
        <v>1519365600</v>
      </c>
      <c r="M252" s="14">
        <f>(((L252/60)/60)/24)+DATE(1970,1,1)</f>
        <v>43154.25</v>
      </c>
      <c r="N252">
        <v>1519538400</v>
      </c>
      <c r="O252" s="14">
        <f>(((N252/60)/60)/24)+DATE(1970,1,1)</f>
        <v>43156.25</v>
      </c>
      <c r="P252" t="b">
        <v>0</v>
      </c>
      <c r="Q252" t="b">
        <v>1</v>
      </c>
      <c r="R252" t="s">
        <v>71</v>
      </c>
      <c r="S252" s="9" t="str">
        <f>LEFT(R252, FIND("/", R252) - 1)</f>
        <v>film &amp; video</v>
      </c>
      <c r="T252" s="9" t="str">
        <f>MID(R252, FIND("/", R252) + 1, LEN(R252))</f>
        <v>animation</v>
      </c>
    </row>
    <row r="253" spans="1:20" ht="34" x14ac:dyDescent="0.2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5">
        <f>(E253/D253)*100</f>
        <v>32.453465346534657</v>
      </c>
      <c r="G253" t="s">
        <v>14</v>
      </c>
      <c r="H253">
        <v>191</v>
      </c>
      <c r="I253" s="7">
        <f>IF(H253=0, 0, E253/H253)</f>
        <v>85.806282722513089</v>
      </c>
      <c r="J253" t="s">
        <v>21</v>
      </c>
      <c r="K253" t="s">
        <v>22</v>
      </c>
      <c r="L253">
        <v>1341291600</v>
      </c>
      <c r="M253" s="14">
        <f>(((L253/60)/60)/24)+DATE(1970,1,1)</f>
        <v>41093.208333333336</v>
      </c>
      <c r="N253">
        <v>1342328400</v>
      </c>
      <c r="O253" s="14">
        <f>(((N253/60)/60)/24)+DATE(1970,1,1)</f>
        <v>41105.208333333336</v>
      </c>
      <c r="P253" t="b">
        <v>0</v>
      </c>
      <c r="Q253" t="b">
        <v>0</v>
      </c>
      <c r="R253" t="s">
        <v>100</v>
      </c>
      <c r="S253" s="9" t="str">
        <f>LEFT(R253, FIND("/", R253) - 1)</f>
        <v>film &amp; video</v>
      </c>
      <c r="T253" s="9" t="str">
        <f>MID(R253, FIND("/", R253) + 1, LEN(R253))</f>
        <v>shorts</v>
      </c>
    </row>
    <row r="254" spans="1:20" ht="17" x14ac:dyDescent="0.2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5">
        <f>(E254/D254)*100</f>
        <v>83.904860392967933</v>
      </c>
      <c r="G254" t="s">
        <v>14</v>
      </c>
      <c r="H254">
        <v>1979</v>
      </c>
      <c r="I254" s="7">
        <f>IF(H254=0, 0, E254/H254)</f>
        <v>40.998484082870135</v>
      </c>
      <c r="J254" t="s">
        <v>21</v>
      </c>
      <c r="K254" t="s">
        <v>22</v>
      </c>
      <c r="L254">
        <v>1272258000</v>
      </c>
      <c r="M254" s="14">
        <f>(((L254/60)/60)/24)+DATE(1970,1,1)</f>
        <v>40294.208333333336</v>
      </c>
      <c r="N254">
        <v>1273381200</v>
      </c>
      <c r="O254" s="14">
        <f>(((N254/60)/60)/24)+DATE(1970,1,1)</f>
        <v>40307.208333333336</v>
      </c>
      <c r="P254" t="b">
        <v>0</v>
      </c>
      <c r="Q254" t="b">
        <v>0</v>
      </c>
      <c r="R254" t="s">
        <v>33</v>
      </c>
      <c r="S254" s="9" t="str">
        <f>LEFT(R254, FIND("/", R254) - 1)</f>
        <v>theater</v>
      </c>
      <c r="T254" s="9" t="str">
        <f>MID(R254, FIND("/", R254) + 1, LEN(R254))</f>
        <v>plays</v>
      </c>
    </row>
    <row r="255" spans="1:20" ht="34" x14ac:dyDescent="0.2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5">
        <f>(E255/D255)*100</f>
        <v>84.19047619047619</v>
      </c>
      <c r="G255" t="s">
        <v>14</v>
      </c>
      <c r="H255">
        <v>63</v>
      </c>
      <c r="I255" s="7">
        <f>IF(H255=0, 0, E255/H255)</f>
        <v>28.063492063492063</v>
      </c>
      <c r="J255" t="s">
        <v>21</v>
      </c>
      <c r="K255" t="s">
        <v>22</v>
      </c>
      <c r="L255">
        <v>1290492000</v>
      </c>
      <c r="M255" s="14">
        <f>(((L255/60)/60)/24)+DATE(1970,1,1)</f>
        <v>40505.25</v>
      </c>
      <c r="N255">
        <v>1290837600</v>
      </c>
      <c r="O255" s="14">
        <f>(((N255/60)/60)/24)+DATE(1970,1,1)</f>
        <v>40509.25</v>
      </c>
      <c r="P255" t="b">
        <v>0</v>
      </c>
      <c r="Q255" t="b">
        <v>0</v>
      </c>
      <c r="R255" t="s">
        <v>65</v>
      </c>
      <c r="S255" s="9" t="str">
        <f>LEFT(R255, FIND("/", R255) - 1)</f>
        <v>technology</v>
      </c>
      <c r="T255" s="9" t="str">
        <f>MID(R255, FIND("/", R255) + 1, LEN(R255))</f>
        <v>wearables</v>
      </c>
    </row>
    <row r="256" spans="1:20" ht="17" x14ac:dyDescent="0.2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5">
        <f>(E256/D256)*100</f>
        <v>99.619450317124731</v>
      </c>
      <c r="G256" t="s">
        <v>14</v>
      </c>
      <c r="H256">
        <v>6080</v>
      </c>
      <c r="I256" s="7">
        <f>IF(H256=0, 0, E256/H256)</f>
        <v>31</v>
      </c>
      <c r="J256" t="s">
        <v>15</v>
      </c>
      <c r="K256" t="s">
        <v>16</v>
      </c>
      <c r="L256">
        <v>1454652000</v>
      </c>
      <c r="M256" s="14">
        <f>(((L256/60)/60)/24)+DATE(1970,1,1)</f>
        <v>42405.25</v>
      </c>
      <c r="N256">
        <v>1457762400</v>
      </c>
      <c r="O256" s="14">
        <f>(((N256/60)/60)/24)+DATE(1970,1,1)</f>
        <v>42441.25</v>
      </c>
      <c r="P256" t="b">
        <v>0</v>
      </c>
      <c r="Q256" t="b">
        <v>0</v>
      </c>
      <c r="R256" t="s">
        <v>71</v>
      </c>
      <c r="S256" s="9" t="str">
        <f>LEFT(R256, FIND("/", R256) - 1)</f>
        <v>film &amp; video</v>
      </c>
      <c r="T256" s="9" t="str">
        <f>MID(R256, FIND("/", R256) + 1, LEN(R256))</f>
        <v>animation</v>
      </c>
    </row>
    <row r="257" spans="1:20" ht="17" x14ac:dyDescent="0.2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5">
        <f>(E257/D257)*100</f>
        <v>80.300000000000011</v>
      </c>
      <c r="G257" t="s">
        <v>14</v>
      </c>
      <c r="H257">
        <v>80</v>
      </c>
      <c r="I257" s="7">
        <f>IF(H257=0, 0, E257/H257)</f>
        <v>90.337500000000006</v>
      </c>
      <c r="J257" t="s">
        <v>40</v>
      </c>
      <c r="K257" t="s">
        <v>41</v>
      </c>
      <c r="L257">
        <v>1385186400</v>
      </c>
      <c r="M257" s="14">
        <f>(((L257/60)/60)/24)+DATE(1970,1,1)</f>
        <v>41601.25</v>
      </c>
      <c r="N257">
        <v>1389074400</v>
      </c>
      <c r="O257" s="14">
        <f>(((N257/60)/60)/24)+DATE(1970,1,1)</f>
        <v>41646.25</v>
      </c>
      <c r="P257" t="b">
        <v>0</v>
      </c>
      <c r="Q257" t="b">
        <v>0</v>
      </c>
      <c r="R257" t="s">
        <v>60</v>
      </c>
      <c r="S257" s="9" t="str">
        <f>LEFT(R257, FIND("/", R257) - 1)</f>
        <v>music</v>
      </c>
      <c r="T257" s="9" t="str">
        <f>MID(R257, FIND("/", R257) + 1, LEN(R257))</f>
        <v>indie rock</v>
      </c>
    </row>
    <row r="258" spans="1:20" ht="17" x14ac:dyDescent="0.2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5">
        <f>(E258/D258)*100</f>
        <v>11.254901960784313</v>
      </c>
      <c r="G258" t="s">
        <v>14</v>
      </c>
      <c r="H258">
        <v>9</v>
      </c>
      <c r="I258" s="7">
        <f>IF(H258=0, 0, E258/H258)</f>
        <v>63.777777777777779</v>
      </c>
      <c r="J258" t="s">
        <v>21</v>
      </c>
      <c r="K258" t="s">
        <v>22</v>
      </c>
      <c r="L258">
        <v>1399698000</v>
      </c>
      <c r="M258" s="14">
        <f>(((L258/60)/60)/24)+DATE(1970,1,1)</f>
        <v>41769.208333333336</v>
      </c>
      <c r="N258">
        <v>1402117200</v>
      </c>
      <c r="O258" s="14">
        <f>(((N258/60)/60)/24)+DATE(1970,1,1)</f>
        <v>41797.208333333336</v>
      </c>
      <c r="P258" t="b">
        <v>0</v>
      </c>
      <c r="Q258" t="b">
        <v>0</v>
      </c>
      <c r="R258" t="s">
        <v>89</v>
      </c>
      <c r="S258" s="9" t="str">
        <f>LEFT(R258, FIND("/", R258) - 1)</f>
        <v>games</v>
      </c>
      <c r="T258" s="9" t="str">
        <f>MID(R258, FIND("/", R258) + 1, LEN(R258))</f>
        <v>video games</v>
      </c>
    </row>
    <row r="259" spans="1:20" ht="34" x14ac:dyDescent="0.2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5">
        <f>(E259/D259)*100</f>
        <v>91.740952380952379</v>
      </c>
      <c r="G259" t="s">
        <v>14</v>
      </c>
      <c r="H259">
        <v>1784</v>
      </c>
      <c r="I259" s="7">
        <f>IF(H259=0, 0, E259/H259)</f>
        <v>53.995515695067262</v>
      </c>
      <c r="J259" t="s">
        <v>21</v>
      </c>
      <c r="K259" t="s">
        <v>22</v>
      </c>
      <c r="L259">
        <v>1283230800</v>
      </c>
      <c r="M259" s="14">
        <f>(((L259/60)/60)/24)+DATE(1970,1,1)</f>
        <v>40421.208333333336</v>
      </c>
      <c r="N259">
        <v>1284440400</v>
      </c>
      <c r="O259" s="14">
        <f>(((N259/60)/60)/24)+DATE(1970,1,1)</f>
        <v>40435.208333333336</v>
      </c>
      <c r="P259" t="b">
        <v>0</v>
      </c>
      <c r="Q259" t="b">
        <v>1</v>
      </c>
      <c r="R259" t="s">
        <v>119</v>
      </c>
      <c r="S259" s="9" t="str">
        <f>LEFT(R259, FIND("/", R259) - 1)</f>
        <v>publishing</v>
      </c>
      <c r="T259" s="9" t="str">
        <f>MID(R259, FIND("/", R259) + 1, LEN(R259))</f>
        <v>fiction</v>
      </c>
    </row>
    <row r="260" spans="1:20" ht="17" x14ac:dyDescent="0.2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5">
        <f>(E260/D260)*100</f>
        <v>15.022446689113355</v>
      </c>
      <c r="G260" t="s">
        <v>14</v>
      </c>
      <c r="H260">
        <v>243</v>
      </c>
      <c r="I260" s="7">
        <f>IF(H260=0, 0, E260/H260)</f>
        <v>55.08230452674897</v>
      </c>
      <c r="J260" t="s">
        <v>21</v>
      </c>
      <c r="K260" t="s">
        <v>22</v>
      </c>
      <c r="L260">
        <v>1534482000</v>
      </c>
      <c r="M260" s="14">
        <f>(((L260/60)/60)/24)+DATE(1970,1,1)</f>
        <v>43329.208333333328</v>
      </c>
      <c r="N260">
        <v>1534568400</v>
      </c>
      <c r="O260" s="14">
        <f>(((N260/60)/60)/24)+DATE(1970,1,1)</f>
        <v>43330.208333333328</v>
      </c>
      <c r="P260" t="b">
        <v>0</v>
      </c>
      <c r="Q260" t="b">
        <v>1</v>
      </c>
      <c r="R260" t="s">
        <v>53</v>
      </c>
      <c r="S260" s="9" t="str">
        <f>LEFT(R260, FIND("/", R260) - 1)</f>
        <v>film &amp; video</v>
      </c>
      <c r="T260" s="9" t="str">
        <f>MID(R260, FIND("/", R260) + 1, LEN(R260))</f>
        <v>drama</v>
      </c>
    </row>
    <row r="261" spans="1:20" ht="17" x14ac:dyDescent="0.2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5">
        <f>(E261/D261)*100</f>
        <v>37.695968274950431</v>
      </c>
      <c r="G261" t="s">
        <v>14</v>
      </c>
      <c r="H261">
        <v>1296</v>
      </c>
      <c r="I261" s="7">
        <f>IF(H261=0, 0, E261/H261)</f>
        <v>44.007716049382715</v>
      </c>
      <c r="J261" t="s">
        <v>21</v>
      </c>
      <c r="K261" t="s">
        <v>22</v>
      </c>
      <c r="L261">
        <v>1379826000</v>
      </c>
      <c r="M261" s="14">
        <f>(((L261/60)/60)/24)+DATE(1970,1,1)</f>
        <v>41539.208333333336</v>
      </c>
      <c r="N261">
        <v>1381208400</v>
      </c>
      <c r="O261" s="14">
        <f>(((N261/60)/60)/24)+DATE(1970,1,1)</f>
        <v>41555.208333333336</v>
      </c>
      <c r="P261" t="b">
        <v>0</v>
      </c>
      <c r="Q261" t="b">
        <v>0</v>
      </c>
      <c r="R261" t="s">
        <v>292</v>
      </c>
      <c r="S261" s="9" t="str">
        <f>LEFT(R261, FIND("/", R261) - 1)</f>
        <v>games</v>
      </c>
      <c r="T261" s="9" t="str">
        <f>MID(R261, FIND("/", R261) + 1, LEN(R261))</f>
        <v>mobile games</v>
      </c>
    </row>
    <row r="262" spans="1:20" ht="17" x14ac:dyDescent="0.2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5">
        <f>(E262/D262)*100</f>
        <v>72.653061224489804</v>
      </c>
      <c r="G262" t="s">
        <v>14</v>
      </c>
      <c r="H262">
        <v>77</v>
      </c>
      <c r="I262" s="7">
        <f>IF(H262=0, 0, E262/H262)</f>
        <v>92.467532467532465</v>
      </c>
      <c r="J262" t="s">
        <v>21</v>
      </c>
      <c r="K262" t="s">
        <v>22</v>
      </c>
      <c r="L262">
        <v>1561957200</v>
      </c>
      <c r="M262" s="14">
        <f>(((L262/60)/60)/24)+DATE(1970,1,1)</f>
        <v>43647.208333333328</v>
      </c>
      <c r="N262">
        <v>1562475600</v>
      </c>
      <c r="O262" s="14">
        <f>(((N262/60)/60)/24)+DATE(1970,1,1)</f>
        <v>43653.208333333328</v>
      </c>
      <c r="P262" t="b">
        <v>0</v>
      </c>
      <c r="Q262" t="b">
        <v>1</v>
      </c>
      <c r="R262" t="s">
        <v>17</v>
      </c>
      <c r="S262" s="9" t="str">
        <f>LEFT(R262, FIND("/", R262) - 1)</f>
        <v>food</v>
      </c>
      <c r="T262" s="9" t="str">
        <f>MID(R262, FIND("/", R262) + 1, LEN(R262))</f>
        <v>food trucks</v>
      </c>
    </row>
    <row r="263" spans="1:20" ht="17" x14ac:dyDescent="0.2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5">
        <f>(E263/D263)*100</f>
        <v>24.205617977528089</v>
      </c>
      <c r="G263" t="s">
        <v>14</v>
      </c>
      <c r="H263">
        <v>395</v>
      </c>
      <c r="I263" s="7">
        <f>IF(H263=0, 0, E263/H263)</f>
        <v>109.07848101265823</v>
      </c>
      <c r="J263" t="s">
        <v>107</v>
      </c>
      <c r="K263" t="s">
        <v>108</v>
      </c>
      <c r="L263">
        <v>1433912400</v>
      </c>
      <c r="M263" s="14">
        <f>(((L263/60)/60)/24)+DATE(1970,1,1)</f>
        <v>42165.208333333328</v>
      </c>
      <c r="N263">
        <v>1436158800</v>
      </c>
      <c r="O263" s="14">
        <f>(((N263/60)/60)/24)+DATE(1970,1,1)</f>
        <v>42191.208333333328</v>
      </c>
      <c r="P263" t="b">
        <v>0</v>
      </c>
      <c r="Q263" t="b">
        <v>0</v>
      </c>
      <c r="R263" t="s">
        <v>292</v>
      </c>
      <c r="S263" s="9" t="str">
        <f>LEFT(R263, FIND("/", R263) - 1)</f>
        <v>games</v>
      </c>
      <c r="T263" s="9" t="str">
        <f>MID(R263, FIND("/", R263) + 1, LEN(R263))</f>
        <v>mobile games</v>
      </c>
    </row>
    <row r="264" spans="1:20" ht="17" x14ac:dyDescent="0.2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5">
        <f>(E264/D264)*100</f>
        <v>2.5064935064935066</v>
      </c>
      <c r="G264" t="s">
        <v>14</v>
      </c>
      <c r="H264">
        <v>49</v>
      </c>
      <c r="I264" s="7">
        <f>IF(H264=0, 0, E264/H264)</f>
        <v>39.387755102040813</v>
      </c>
      <c r="J264" t="s">
        <v>40</v>
      </c>
      <c r="K264" t="s">
        <v>41</v>
      </c>
      <c r="L264">
        <v>1453442400</v>
      </c>
      <c r="M264" s="14">
        <f>(((L264/60)/60)/24)+DATE(1970,1,1)</f>
        <v>42391.25</v>
      </c>
      <c r="N264">
        <v>1456034400</v>
      </c>
      <c r="O264" s="14">
        <f>(((N264/60)/60)/24)+DATE(1970,1,1)</f>
        <v>42421.25</v>
      </c>
      <c r="P264" t="b">
        <v>0</v>
      </c>
      <c r="Q264" t="b">
        <v>0</v>
      </c>
      <c r="R264" t="s">
        <v>60</v>
      </c>
      <c r="S264" s="9" t="str">
        <f>LEFT(R264, FIND("/", R264) - 1)</f>
        <v>music</v>
      </c>
      <c r="T264" s="9" t="str">
        <f>MID(R264, FIND("/", R264) + 1, LEN(R264))</f>
        <v>indie rock</v>
      </c>
    </row>
    <row r="265" spans="1:20" ht="17" x14ac:dyDescent="0.2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>(E265/D265)*100</f>
        <v>16.329799764428738</v>
      </c>
      <c r="G265" t="s">
        <v>14</v>
      </c>
      <c r="H265">
        <v>180</v>
      </c>
      <c r="I265" s="7">
        <f>IF(H265=0, 0, E265/H265)</f>
        <v>77.022222222222226</v>
      </c>
      <c r="J265" t="s">
        <v>21</v>
      </c>
      <c r="K265" t="s">
        <v>22</v>
      </c>
      <c r="L265">
        <v>1378875600</v>
      </c>
      <c r="M265" s="14">
        <f>(((L265/60)/60)/24)+DATE(1970,1,1)</f>
        <v>41528.208333333336</v>
      </c>
      <c r="N265">
        <v>1380171600</v>
      </c>
      <c r="O265" s="14">
        <f>(((N265/60)/60)/24)+DATE(1970,1,1)</f>
        <v>41543.208333333336</v>
      </c>
      <c r="P265" t="b">
        <v>0</v>
      </c>
      <c r="Q265" t="b">
        <v>0</v>
      </c>
      <c r="R265" t="s">
        <v>89</v>
      </c>
      <c r="S265" s="9" t="str">
        <f>LEFT(R265, FIND("/", R265) - 1)</f>
        <v>games</v>
      </c>
      <c r="T265" s="9" t="str">
        <f>MID(R265, FIND("/", R265) + 1, LEN(R265))</f>
        <v>video games</v>
      </c>
    </row>
    <row r="266" spans="1:20" ht="17" x14ac:dyDescent="0.2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5">
        <f>(E266/D266)*100</f>
        <v>88.803571428571431</v>
      </c>
      <c r="G266" t="s">
        <v>14</v>
      </c>
      <c r="H266">
        <v>2690</v>
      </c>
      <c r="I266" s="7">
        <f>IF(H266=0, 0, E266/H266)</f>
        <v>61.007063197026021</v>
      </c>
      <c r="J266" t="s">
        <v>21</v>
      </c>
      <c r="K266" t="s">
        <v>22</v>
      </c>
      <c r="L266">
        <v>1577253600</v>
      </c>
      <c r="M266" s="14">
        <f>(((L266/60)/60)/24)+DATE(1970,1,1)</f>
        <v>43824.25</v>
      </c>
      <c r="N266">
        <v>1578981600</v>
      </c>
      <c r="O266" s="14">
        <f>(((N266/60)/60)/24)+DATE(1970,1,1)</f>
        <v>43844.25</v>
      </c>
      <c r="P266" t="b">
        <v>0</v>
      </c>
      <c r="Q266" t="b">
        <v>0</v>
      </c>
      <c r="R266" t="s">
        <v>33</v>
      </c>
      <c r="S266" s="9" t="str">
        <f>LEFT(R266, FIND("/", R266) - 1)</f>
        <v>theater</v>
      </c>
      <c r="T266" s="9" t="str">
        <f>MID(R266, FIND("/", R266) + 1, LEN(R266))</f>
        <v>plays</v>
      </c>
    </row>
    <row r="267" spans="1:20" ht="17" x14ac:dyDescent="0.2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5">
        <f>(E267/D267)*100</f>
        <v>58.6329816768462</v>
      </c>
      <c r="G267" t="s">
        <v>14</v>
      </c>
      <c r="H267">
        <v>2779</v>
      </c>
      <c r="I267" s="7">
        <f>IF(H267=0, 0, E267/H267)</f>
        <v>37.99856063332134</v>
      </c>
      <c r="J267" t="s">
        <v>26</v>
      </c>
      <c r="K267" t="s">
        <v>27</v>
      </c>
      <c r="L267">
        <v>1419055200</v>
      </c>
      <c r="M267" s="14">
        <f>(((L267/60)/60)/24)+DATE(1970,1,1)</f>
        <v>41993.25</v>
      </c>
      <c r="N267">
        <v>1422511200</v>
      </c>
      <c r="O267" s="14">
        <f>(((N267/60)/60)/24)+DATE(1970,1,1)</f>
        <v>42033.25</v>
      </c>
      <c r="P267" t="b">
        <v>0</v>
      </c>
      <c r="Q267" t="b">
        <v>1</v>
      </c>
      <c r="R267" t="s">
        <v>28</v>
      </c>
      <c r="S267" s="9" t="str">
        <f>LEFT(R267, FIND("/", R267) - 1)</f>
        <v>technology</v>
      </c>
      <c r="T267" s="9" t="str">
        <f>MID(R267, FIND("/", R267) + 1, LEN(R267))</f>
        <v>web</v>
      </c>
    </row>
    <row r="268" spans="1:20" ht="17" x14ac:dyDescent="0.2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5">
        <f>(E268/D268)*100</f>
        <v>98.51111111111112</v>
      </c>
      <c r="G268" t="s">
        <v>14</v>
      </c>
      <c r="H268">
        <v>92</v>
      </c>
      <c r="I268" s="7">
        <f>IF(H268=0, 0, E268/H268)</f>
        <v>96.369565217391298</v>
      </c>
      <c r="J268" t="s">
        <v>21</v>
      </c>
      <c r="K268" t="s">
        <v>22</v>
      </c>
      <c r="L268">
        <v>1480140000</v>
      </c>
      <c r="M268" s="14">
        <f>(((L268/60)/60)/24)+DATE(1970,1,1)</f>
        <v>42700.25</v>
      </c>
      <c r="N268">
        <v>1480312800</v>
      </c>
      <c r="O268" s="14">
        <f>(((N268/60)/60)/24)+DATE(1970,1,1)</f>
        <v>42702.25</v>
      </c>
      <c r="P268" t="b">
        <v>0</v>
      </c>
      <c r="Q268" t="b">
        <v>0</v>
      </c>
      <c r="R268" t="s">
        <v>33</v>
      </c>
      <c r="S268" s="9" t="str">
        <f>LEFT(R268, FIND("/", R268) - 1)</f>
        <v>theater</v>
      </c>
      <c r="T268" s="9" t="str">
        <f>MID(R268, FIND("/", R268) + 1, LEN(R268))</f>
        <v>plays</v>
      </c>
    </row>
    <row r="269" spans="1:20" ht="34" x14ac:dyDescent="0.2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5">
        <f>(E269/D269)*100</f>
        <v>43.975381008206334</v>
      </c>
      <c r="G269" t="s">
        <v>14</v>
      </c>
      <c r="H269">
        <v>1028</v>
      </c>
      <c r="I269" s="7">
        <f>IF(H269=0, 0, E269/H269)</f>
        <v>72.978599221789878</v>
      </c>
      <c r="J269" t="s">
        <v>21</v>
      </c>
      <c r="K269" t="s">
        <v>22</v>
      </c>
      <c r="L269">
        <v>1293948000</v>
      </c>
      <c r="M269" s="14">
        <f>(((L269/60)/60)/24)+DATE(1970,1,1)</f>
        <v>40545.25</v>
      </c>
      <c r="N269">
        <v>1294034400</v>
      </c>
      <c r="O269" s="14">
        <f>(((N269/60)/60)/24)+DATE(1970,1,1)</f>
        <v>40546.25</v>
      </c>
      <c r="P269" t="b">
        <v>0</v>
      </c>
      <c r="Q269" t="b">
        <v>0</v>
      </c>
      <c r="R269" t="s">
        <v>23</v>
      </c>
      <c r="S269" s="9" t="str">
        <f>LEFT(R269, FIND("/", R269) - 1)</f>
        <v>music</v>
      </c>
      <c r="T269" s="9" t="str">
        <f>MID(R269, FIND("/", R269) + 1, LEN(R269))</f>
        <v>rock</v>
      </c>
    </row>
    <row r="270" spans="1:20" ht="34" x14ac:dyDescent="0.2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5">
        <f>(E270/D270)*100</f>
        <v>12.818181818181817</v>
      </c>
      <c r="G270" t="s">
        <v>14</v>
      </c>
      <c r="H270">
        <v>26</v>
      </c>
      <c r="I270" s="7">
        <f>IF(H270=0, 0, E270/H270)</f>
        <v>48.807692307692307</v>
      </c>
      <c r="J270" t="s">
        <v>98</v>
      </c>
      <c r="K270" t="s">
        <v>99</v>
      </c>
      <c r="L270">
        <v>1552366800</v>
      </c>
      <c r="M270" s="14">
        <f>(((L270/60)/60)/24)+DATE(1970,1,1)</f>
        <v>43536.208333333328</v>
      </c>
      <c r="N270">
        <v>1552539600</v>
      </c>
      <c r="O270" s="14">
        <f>(((N270/60)/60)/24)+DATE(1970,1,1)</f>
        <v>43538.208333333328</v>
      </c>
      <c r="P270" t="b">
        <v>0</v>
      </c>
      <c r="Q270" t="b">
        <v>0</v>
      </c>
      <c r="R270" t="s">
        <v>23</v>
      </c>
      <c r="S270" s="9" t="str">
        <f>LEFT(R270, FIND("/", R270) - 1)</f>
        <v>music</v>
      </c>
      <c r="T270" s="9" t="str">
        <f>MID(R270, FIND("/", R270) + 1, LEN(R270))</f>
        <v>rock</v>
      </c>
    </row>
    <row r="271" spans="1:20" ht="17" x14ac:dyDescent="0.2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5">
        <f>(E271/D271)*100</f>
        <v>83.813278008298752</v>
      </c>
      <c r="G271" t="s">
        <v>14</v>
      </c>
      <c r="H271">
        <v>1790</v>
      </c>
      <c r="I271" s="7">
        <f>IF(H271=0, 0, E271/H271)</f>
        <v>78.990502793296088</v>
      </c>
      <c r="J271" t="s">
        <v>21</v>
      </c>
      <c r="K271" t="s">
        <v>22</v>
      </c>
      <c r="L271">
        <v>1426395600</v>
      </c>
      <c r="M271" s="14">
        <f>(((L271/60)/60)/24)+DATE(1970,1,1)</f>
        <v>42078.208333333328</v>
      </c>
      <c r="N271">
        <v>1427086800</v>
      </c>
      <c r="O271" s="14">
        <f>(((N271/60)/60)/24)+DATE(1970,1,1)</f>
        <v>42086.208333333328</v>
      </c>
      <c r="P271" t="b">
        <v>0</v>
      </c>
      <c r="Q271" t="b">
        <v>0</v>
      </c>
      <c r="R271" t="s">
        <v>33</v>
      </c>
      <c r="S271" s="9" t="str">
        <f>LEFT(R271, FIND("/", R271) - 1)</f>
        <v>theater</v>
      </c>
      <c r="T271" s="9" t="str">
        <f>MID(R271, FIND("/", R271) + 1, LEN(R271))</f>
        <v>plays</v>
      </c>
    </row>
    <row r="272" spans="1:20" ht="17" x14ac:dyDescent="0.2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5">
        <f>(E272/D272)*100</f>
        <v>44.344086021505376</v>
      </c>
      <c r="G272" t="s">
        <v>14</v>
      </c>
      <c r="H272">
        <v>37</v>
      </c>
      <c r="I272" s="7">
        <f>IF(H272=0, 0, E272/H272)</f>
        <v>111.45945945945945</v>
      </c>
      <c r="J272" t="s">
        <v>21</v>
      </c>
      <c r="K272" t="s">
        <v>22</v>
      </c>
      <c r="L272">
        <v>1456293600</v>
      </c>
      <c r="M272" s="14">
        <f>(((L272/60)/60)/24)+DATE(1970,1,1)</f>
        <v>42424.25</v>
      </c>
      <c r="N272">
        <v>1458277200</v>
      </c>
      <c r="O272" s="14">
        <f>(((N272/60)/60)/24)+DATE(1970,1,1)</f>
        <v>42447.208333333328</v>
      </c>
      <c r="P272" t="b">
        <v>0</v>
      </c>
      <c r="Q272" t="b">
        <v>1</v>
      </c>
      <c r="R272" t="s">
        <v>50</v>
      </c>
      <c r="S272" s="9" t="str">
        <f>LEFT(R272, FIND("/", R272) - 1)</f>
        <v>music</v>
      </c>
      <c r="T272" s="9" t="str">
        <f>MID(R272, FIND("/", R272) + 1, LEN(R272))</f>
        <v>electric music</v>
      </c>
    </row>
    <row r="273" spans="1:20" ht="17" x14ac:dyDescent="0.2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5">
        <f>(E273/D273)*100</f>
        <v>94.142857142857139</v>
      </c>
      <c r="G273" t="s">
        <v>14</v>
      </c>
      <c r="H273">
        <v>35</v>
      </c>
      <c r="I273" s="7">
        <f>IF(H273=0, 0, E273/H273)</f>
        <v>94.142857142857139</v>
      </c>
      <c r="J273" t="s">
        <v>107</v>
      </c>
      <c r="K273" t="s">
        <v>108</v>
      </c>
      <c r="L273">
        <v>1434690000</v>
      </c>
      <c r="M273" s="14">
        <f>(((L273/60)/60)/24)+DATE(1970,1,1)</f>
        <v>42174.208333333328</v>
      </c>
      <c r="N273">
        <v>1438750800</v>
      </c>
      <c r="O273" s="14">
        <f>(((N273/60)/60)/24)+DATE(1970,1,1)</f>
        <v>42221.208333333328</v>
      </c>
      <c r="P273" t="b">
        <v>0</v>
      </c>
      <c r="Q273" t="b">
        <v>0</v>
      </c>
      <c r="R273" t="s">
        <v>100</v>
      </c>
      <c r="S273" s="9" t="str">
        <f>LEFT(R273, FIND("/", R273) - 1)</f>
        <v>film &amp; video</v>
      </c>
      <c r="T273" s="9" t="str">
        <f>MID(R273, FIND("/", R273) + 1, LEN(R273))</f>
        <v>shorts</v>
      </c>
    </row>
    <row r="274" spans="1:20" ht="17" x14ac:dyDescent="0.2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5">
        <f>(E274/D274)*100</f>
        <v>62.930372148859547</v>
      </c>
      <c r="G274" t="s">
        <v>14</v>
      </c>
      <c r="H274">
        <v>558</v>
      </c>
      <c r="I274" s="7">
        <f>IF(H274=0, 0, E274/H274)</f>
        <v>93.944444444444443</v>
      </c>
      <c r="J274" t="s">
        <v>21</v>
      </c>
      <c r="K274" t="s">
        <v>22</v>
      </c>
      <c r="L274">
        <v>1400562000</v>
      </c>
      <c r="M274" s="14">
        <f>(((L274/60)/60)/24)+DATE(1970,1,1)</f>
        <v>41779.208333333336</v>
      </c>
      <c r="N274">
        <v>1400821200</v>
      </c>
      <c r="O274" s="14">
        <f>(((N274/60)/60)/24)+DATE(1970,1,1)</f>
        <v>41782.208333333336</v>
      </c>
      <c r="P274" t="b">
        <v>0</v>
      </c>
      <c r="Q274" t="b">
        <v>1</v>
      </c>
      <c r="R274" t="s">
        <v>33</v>
      </c>
      <c r="S274" s="9" t="str">
        <f>LEFT(R274, FIND("/", R274) - 1)</f>
        <v>theater</v>
      </c>
      <c r="T274" s="9" t="str">
        <f>MID(R274, FIND("/", R274) + 1, LEN(R274))</f>
        <v>plays</v>
      </c>
    </row>
    <row r="275" spans="1:20" ht="34" x14ac:dyDescent="0.2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5">
        <f>(E275/D275)*100</f>
        <v>64.927835051546396</v>
      </c>
      <c r="G275" t="s">
        <v>14</v>
      </c>
      <c r="H275">
        <v>64</v>
      </c>
      <c r="I275" s="7">
        <f>IF(H275=0, 0, E275/H275)</f>
        <v>98.40625</v>
      </c>
      <c r="J275" t="s">
        <v>21</v>
      </c>
      <c r="K275" t="s">
        <v>22</v>
      </c>
      <c r="L275">
        <v>1509512400</v>
      </c>
      <c r="M275" s="14">
        <f>(((L275/60)/60)/24)+DATE(1970,1,1)</f>
        <v>43040.208333333328</v>
      </c>
      <c r="N275">
        <v>1510984800</v>
      </c>
      <c r="O275" s="14">
        <f>(((N275/60)/60)/24)+DATE(1970,1,1)</f>
        <v>43057.25</v>
      </c>
      <c r="P275" t="b">
        <v>0</v>
      </c>
      <c r="Q275" t="b">
        <v>0</v>
      </c>
      <c r="R275" t="s">
        <v>33</v>
      </c>
      <c r="S275" s="9" t="str">
        <f>LEFT(R275, FIND("/", R275) - 1)</f>
        <v>theater</v>
      </c>
      <c r="T275" s="9" t="str">
        <f>MID(R275, FIND("/", R275) + 1, LEN(R275))</f>
        <v>plays</v>
      </c>
    </row>
    <row r="276" spans="1:20" ht="17" x14ac:dyDescent="0.2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5">
        <f>(E276/D276)*100</f>
        <v>16.754404145077721</v>
      </c>
      <c r="G276" t="s">
        <v>14</v>
      </c>
      <c r="H276">
        <v>245</v>
      </c>
      <c r="I276" s="7">
        <f>IF(H276=0, 0, E276/H276)</f>
        <v>65.991836734693877</v>
      </c>
      <c r="J276" t="s">
        <v>21</v>
      </c>
      <c r="K276" t="s">
        <v>22</v>
      </c>
      <c r="L276">
        <v>1322719200</v>
      </c>
      <c r="M276" s="14">
        <f>(((L276/60)/60)/24)+DATE(1970,1,1)</f>
        <v>40878.25</v>
      </c>
      <c r="N276">
        <v>1322978400</v>
      </c>
      <c r="O276" s="14">
        <f>(((N276/60)/60)/24)+DATE(1970,1,1)</f>
        <v>40881.25</v>
      </c>
      <c r="P276" t="b">
        <v>0</v>
      </c>
      <c r="Q276" t="b">
        <v>0</v>
      </c>
      <c r="R276" t="s">
        <v>474</v>
      </c>
      <c r="S276" s="9" t="str">
        <f>LEFT(R276, FIND("/", R276) - 1)</f>
        <v>film &amp; video</v>
      </c>
      <c r="T276" s="9" t="str">
        <f>MID(R276, FIND("/", R276) + 1, LEN(R276))</f>
        <v>science fiction</v>
      </c>
    </row>
    <row r="277" spans="1:20" ht="17" x14ac:dyDescent="0.2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5">
        <f>(E277/D277)*100</f>
        <v>64.016666666666666</v>
      </c>
      <c r="G277" t="s">
        <v>14</v>
      </c>
      <c r="H277">
        <v>71</v>
      </c>
      <c r="I277" s="7">
        <f>IF(H277=0, 0, E277/H277)</f>
        <v>54.098591549295776</v>
      </c>
      <c r="J277" t="s">
        <v>21</v>
      </c>
      <c r="K277" t="s">
        <v>22</v>
      </c>
      <c r="L277">
        <v>1304053200</v>
      </c>
      <c r="M277" s="14">
        <f>(((L277/60)/60)/24)+DATE(1970,1,1)</f>
        <v>40662.208333333336</v>
      </c>
      <c r="N277">
        <v>1305349200</v>
      </c>
      <c r="O277" s="14">
        <f>(((N277/60)/60)/24)+DATE(1970,1,1)</f>
        <v>40677.208333333336</v>
      </c>
      <c r="P277" t="b">
        <v>0</v>
      </c>
      <c r="Q277" t="b">
        <v>0</v>
      </c>
      <c r="R277" t="s">
        <v>28</v>
      </c>
      <c r="S277" s="9" t="str">
        <f>LEFT(R277, FIND("/", R277) - 1)</f>
        <v>technology</v>
      </c>
      <c r="T277" s="9" t="str">
        <f>MID(R277, FIND("/", R277) + 1, LEN(R277))</f>
        <v>web</v>
      </c>
    </row>
    <row r="278" spans="1:20" ht="17" x14ac:dyDescent="0.2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5">
        <f>(E278/D278)*100</f>
        <v>52.080459770114942</v>
      </c>
      <c r="G278" t="s">
        <v>14</v>
      </c>
      <c r="H278">
        <v>42</v>
      </c>
      <c r="I278" s="7">
        <f>IF(H278=0, 0, E278/H278)</f>
        <v>107.88095238095238</v>
      </c>
      <c r="J278" t="s">
        <v>21</v>
      </c>
      <c r="K278" t="s">
        <v>22</v>
      </c>
      <c r="L278">
        <v>1433912400</v>
      </c>
      <c r="M278" s="14">
        <f>(((L278/60)/60)/24)+DATE(1970,1,1)</f>
        <v>42165.208333333328</v>
      </c>
      <c r="N278">
        <v>1434344400</v>
      </c>
      <c r="O278" s="14">
        <f>(((N278/60)/60)/24)+DATE(1970,1,1)</f>
        <v>42170.208333333328</v>
      </c>
      <c r="P278" t="b">
        <v>0</v>
      </c>
      <c r="Q278" t="b">
        <v>1</v>
      </c>
      <c r="R278" t="s">
        <v>89</v>
      </c>
      <c r="S278" s="9" t="str">
        <f>LEFT(R278, FIND("/", R278) - 1)</f>
        <v>games</v>
      </c>
      <c r="T278" s="9" t="str">
        <f>MID(R278, FIND("/", R278) + 1, LEN(R278))</f>
        <v>video games</v>
      </c>
    </row>
    <row r="279" spans="1:20" ht="17" x14ac:dyDescent="0.2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5">
        <f>(E279/D279)*100</f>
        <v>72.893617021276597</v>
      </c>
      <c r="G279" t="s">
        <v>14</v>
      </c>
      <c r="H279">
        <v>156</v>
      </c>
      <c r="I279" s="7">
        <f>IF(H279=0, 0, E279/H279)</f>
        <v>43.92307692307692</v>
      </c>
      <c r="J279" t="s">
        <v>15</v>
      </c>
      <c r="K279" t="s">
        <v>16</v>
      </c>
      <c r="L279">
        <v>1547877600</v>
      </c>
      <c r="M279" s="14">
        <f>(((L279/60)/60)/24)+DATE(1970,1,1)</f>
        <v>43484.25</v>
      </c>
      <c r="N279">
        <v>1552366800</v>
      </c>
      <c r="O279" s="14">
        <f>(((N279/60)/60)/24)+DATE(1970,1,1)</f>
        <v>43536.208333333328</v>
      </c>
      <c r="P279" t="b">
        <v>0</v>
      </c>
      <c r="Q279" t="b">
        <v>1</v>
      </c>
      <c r="R279" t="s">
        <v>17</v>
      </c>
      <c r="S279" s="9" t="str">
        <f>LEFT(R279, FIND("/", R279) - 1)</f>
        <v>food</v>
      </c>
      <c r="T279" s="9" t="str">
        <f>MID(R279, FIND("/", R279) + 1, LEN(R279))</f>
        <v>food trucks</v>
      </c>
    </row>
    <row r="280" spans="1:20" ht="17" x14ac:dyDescent="0.2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5">
        <f>(E280/D280)*100</f>
        <v>79.008248730964468</v>
      </c>
      <c r="G280" t="s">
        <v>14</v>
      </c>
      <c r="H280">
        <v>1368</v>
      </c>
      <c r="I280" s="7">
        <f>IF(H280=0, 0, E280/H280)</f>
        <v>91.021198830409361</v>
      </c>
      <c r="J280" t="s">
        <v>40</v>
      </c>
      <c r="K280" t="s">
        <v>41</v>
      </c>
      <c r="L280">
        <v>1269493200</v>
      </c>
      <c r="M280" s="14">
        <f>(((L280/60)/60)/24)+DATE(1970,1,1)</f>
        <v>40262.208333333336</v>
      </c>
      <c r="N280">
        <v>1272171600</v>
      </c>
      <c r="O280" s="14">
        <f>(((N280/60)/60)/24)+DATE(1970,1,1)</f>
        <v>40293.208333333336</v>
      </c>
      <c r="P280" t="b">
        <v>0</v>
      </c>
      <c r="Q280" t="b">
        <v>0</v>
      </c>
      <c r="R280" t="s">
        <v>33</v>
      </c>
      <c r="S280" s="9" t="str">
        <f>LEFT(R280, FIND("/", R280) - 1)</f>
        <v>theater</v>
      </c>
      <c r="T280" s="9" t="str">
        <f>MID(R280, FIND("/", R280) + 1, LEN(R280))</f>
        <v>plays</v>
      </c>
    </row>
    <row r="281" spans="1:20" ht="17" x14ac:dyDescent="0.2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5">
        <f>(E281/D281)*100</f>
        <v>64.721518987341781</v>
      </c>
      <c r="G281" t="s">
        <v>14</v>
      </c>
      <c r="H281">
        <v>102</v>
      </c>
      <c r="I281" s="7">
        <f>IF(H281=0, 0, E281/H281)</f>
        <v>50.127450980392155</v>
      </c>
      <c r="J281" t="s">
        <v>21</v>
      </c>
      <c r="K281" t="s">
        <v>22</v>
      </c>
      <c r="L281">
        <v>1436072400</v>
      </c>
      <c r="M281" s="14">
        <f>(((L281/60)/60)/24)+DATE(1970,1,1)</f>
        <v>42190.208333333328</v>
      </c>
      <c r="N281">
        <v>1436677200</v>
      </c>
      <c r="O281" s="14">
        <f>(((N281/60)/60)/24)+DATE(1970,1,1)</f>
        <v>42197.208333333328</v>
      </c>
      <c r="P281" t="b">
        <v>0</v>
      </c>
      <c r="Q281" t="b">
        <v>0</v>
      </c>
      <c r="R281" t="s">
        <v>42</v>
      </c>
      <c r="S281" s="9" t="str">
        <f>LEFT(R281, FIND("/", R281) - 1)</f>
        <v>film &amp; video</v>
      </c>
      <c r="T281" s="9" t="str">
        <f>MID(R281, FIND("/", R281) + 1, LEN(R281))</f>
        <v>documentary</v>
      </c>
    </row>
    <row r="282" spans="1:20" ht="34" x14ac:dyDescent="0.2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5">
        <f>(E282/D282)*100</f>
        <v>82.028169014084511</v>
      </c>
      <c r="G282" t="s">
        <v>14</v>
      </c>
      <c r="H282">
        <v>86</v>
      </c>
      <c r="I282" s="7">
        <f>IF(H282=0, 0, E282/H282)</f>
        <v>67.720930232558146</v>
      </c>
      <c r="J282" t="s">
        <v>26</v>
      </c>
      <c r="K282" t="s">
        <v>27</v>
      </c>
      <c r="L282">
        <v>1419141600</v>
      </c>
      <c r="M282" s="14">
        <f>(((L282/60)/60)/24)+DATE(1970,1,1)</f>
        <v>41994.25</v>
      </c>
      <c r="N282">
        <v>1420092000</v>
      </c>
      <c r="O282" s="14">
        <f>(((N282/60)/60)/24)+DATE(1970,1,1)</f>
        <v>42005.25</v>
      </c>
      <c r="P282" t="b">
        <v>0</v>
      </c>
      <c r="Q282" t="b">
        <v>0</v>
      </c>
      <c r="R282" t="s">
        <v>133</v>
      </c>
      <c r="S282" s="9" t="str">
        <f>LEFT(R282, FIND("/", R282) - 1)</f>
        <v>publishing</v>
      </c>
      <c r="T282" s="9" t="str">
        <f>MID(R282, FIND("/", R282) + 1, LEN(R282))</f>
        <v>radio &amp; podcasts</v>
      </c>
    </row>
    <row r="283" spans="1:20" ht="34" x14ac:dyDescent="0.2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5">
        <f>(E283/D283)*100</f>
        <v>12.910076530612244</v>
      </c>
      <c r="G283" t="s">
        <v>14</v>
      </c>
      <c r="H283">
        <v>253</v>
      </c>
      <c r="I283" s="7">
        <f>IF(H283=0, 0, E283/H283)</f>
        <v>80.011857707509876</v>
      </c>
      <c r="J283" t="s">
        <v>21</v>
      </c>
      <c r="K283" t="s">
        <v>22</v>
      </c>
      <c r="L283">
        <v>1401426000</v>
      </c>
      <c r="M283" s="14">
        <f>(((L283/60)/60)/24)+DATE(1970,1,1)</f>
        <v>41789.208333333336</v>
      </c>
      <c r="N283">
        <v>1402203600</v>
      </c>
      <c r="O283" s="14">
        <f>(((N283/60)/60)/24)+DATE(1970,1,1)</f>
        <v>41798.208333333336</v>
      </c>
      <c r="P283" t="b">
        <v>0</v>
      </c>
      <c r="Q283" t="b">
        <v>0</v>
      </c>
      <c r="R283" t="s">
        <v>33</v>
      </c>
      <c r="S283" s="9" t="str">
        <f>LEFT(R283, FIND("/", R283) - 1)</f>
        <v>theater</v>
      </c>
      <c r="T283" s="9" t="str">
        <f>MID(R283, FIND("/", R283) + 1, LEN(R283))</f>
        <v>plays</v>
      </c>
    </row>
    <row r="284" spans="1:20" ht="34" x14ac:dyDescent="0.2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5">
        <f>(E284/D284)*100</f>
        <v>7.0991735537190088</v>
      </c>
      <c r="G284" t="s">
        <v>14</v>
      </c>
      <c r="H284">
        <v>157</v>
      </c>
      <c r="I284" s="7">
        <f>IF(H284=0, 0, E284/H284)</f>
        <v>71.127388535031841</v>
      </c>
      <c r="J284" t="s">
        <v>21</v>
      </c>
      <c r="K284" t="s">
        <v>22</v>
      </c>
      <c r="L284">
        <v>1467003600</v>
      </c>
      <c r="M284" s="14">
        <f>(((L284/60)/60)/24)+DATE(1970,1,1)</f>
        <v>42548.208333333328</v>
      </c>
      <c r="N284">
        <v>1467262800</v>
      </c>
      <c r="O284" s="14">
        <f>(((N284/60)/60)/24)+DATE(1970,1,1)</f>
        <v>42551.208333333328</v>
      </c>
      <c r="P284" t="b">
        <v>0</v>
      </c>
      <c r="Q284" t="b">
        <v>1</v>
      </c>
      <c r="R284" t="s">
        <v>33</v>
      </c>
      <c r="S284" s="9" t="str">
        <f>LEFT(R284, FIND("/", R284) - 1)</f>
        <v>theater</v>
      </c>
      <c r="T284" s="9" t="str">
        <f>MID(R284, FIND("/", R284) + 1, LEN(R284))</f>
        <v>plays</v>
      </c>
    </row>
    <row r="285" spans="1:20" ht="17" x14ac:dyDescent="0.2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5">
        <f>(E285/D285)*100</f>
        <v>99.683544303797461</v>
      </c>
      <c r="G285" t="s">
        <v>14</v>
      </c>
      <c r="H285">
        <v>183</v>
      </c>
      <c r="I285" s="7">
        <f>IF(H285=0, 0, E285/H285)</f>
        <v>43.032786885245905</v>
      </c>
      <c r="J285" t="s">
        <v>21</v>
      </c>
      <c r="K285" t="s">
        <v>22</v>
      </c>
      <c r="L285">
        <v>1457157600</v>
      </c>
      <c r="M285" s="14">
        <f>(((L285/60)/60)/24)+DATE(1970,1,1)</f>
        <v>42434.25</v>
      </c>
      <c r="N285">
        <v>1457762400</v>
      </c>
      <c r="O285" s="14">
        <f>(((N285/60)/60)/24)+DATE(1970,1,1)</f>
        <v>42441.25</v>
      </c>
      <c r="P285" t="b">
        <v>0</v>
      </c>
      <c r="Q285" t="b">
        <v>1</v>
      </c>
      <c r="R285" t="s">
        <v>53</v>
      </c>
      <c r="S285" s="9" t="str">
        <f>LEFT(R285, FIND("/", R285) - 1)</f>
        <v>film &amp; video</v>
      </c>
      <c r="T285" s="9" t="str">
        <f>MID(R285, FIND("/", R285) + 1, LEN(R285))</f>
        <v>drama</v>
      </c>
    </row>
    <row r="286" spans="1:20" ht="34" x14ac:dyDescent="0.2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5">
        <f>(E286/D286)*100</f>
        <v>3.6436208125445471</v>
      </c>
      <c r="G286" t="s">
        <v>14</v>
      </c>
      <c r="H286">
        <v>82</v>
      </c>
      <c r="I286" s="7">
        <f>IF(H286=0, 0, E286/H286)</f>
        <v>62.341463414634148</v>
      </c>
      <c r="J286" t="s">
        <v>36</v>
      </c>
      <c r="K286" t="s">
        <v>37</v>
      </c>
      <c r="L286">
        <v>1423720800</v>
      </c>
      <c r="M286" s="14">
        <f>(((L286/60)/60)/24)+DATE(1970,1,1)</f>
        <v>42047.25</v>
      </c>
      <c r="N286">
        <v>1424412000</v>
      </c>
      <c r="O286" s="14">
        <f>(((N286/60)/60)/24)+DATE(1970,1,1)</f>
        <v>42055.25</v>
      </c>
      <c r="P286" t="b">
        <v>0</v>
      </c>
      <c r="Q286" t="b">
        <v>0</v>
      </c>
      <c r="R286" t="s">
        <v>42</v>
      </c>
      <c r="S286" s="9" t="str">
        <f>LEFT(R286, FIND("/", R286) - 1)</f>
        <v>film &amp; video</v>
      </c>
      <c r="T286" s="9" t="str">
        <f>MID(R286, FIND("/", R286) + 1, LEN(R286))</f>
        <v>documentary</v>
      </c>
    </row>
    <row r="287" spans="1:20" ht="17" x14ac:dyDescent="0.2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5">
        <f>(E287/D287)*100</f>
        <v>5</v>
      </c>
      <c r="G287" t="s">
        <v>14</v>
      </c>
      <c r="H287">
        <v>1</v>
      </c>
      <c r="I287" s="7">
        <f>IF(H287=0, 0, E287/H287)</f>
        <v>5</v>
      </c>
      <c r="J287" t="s">
        <v>40</v>
      </c>
      <c r="K287" t="s">
        <v>41</v>
      </c>
      <c r="L287">
        <v>1375160400</v>
      </c>
      <c r="M287" s="14">
        <f>(((L287/60)/60)/24)+DATE(1970,1,1)</f>
        <v>41485.208333333336</v>
      </c>
      <c r="N287">
        <v>1376197200</v>
      </c>
      <c r="O287" s="14">
        <f>(((N287/60)/60)/24)+DATE(1970,1,1)</f>
        <v>41497.208333333336</v>
      </c>
      <c r="P287" t="b">
        <v>0</v>
      </c>
      <c r="Q287" t="b">
        <v>0</v>
      </c>
      <c r="R287" t="s">
        <v>17</v>
      </c>
      <c r="S287" s="9" t="str">
        <f>LEFT(R287, FIND("/", R287) - 1)</f>
        <v>food</v>
      </c>
      <c r="T287" s="9" t="str">
        <f>MID(R287, FIND("/", R287) + 1, LEN(R287))</f>
        <v>food trucks</v>
      </c>
    </row>
    <row r="288" spans="1:20" ht="17" x14ac:dyDescent="0.2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5">
        <f>(E288/D288)*100</f>
        <v>48.860523665659613</v>
      </c>
      <c r="G288" t="s">
        <v>14</v>
      </c>
      <c r="H288">
        <v>1198</v>
      </c>
      <c r="I288" s="7">
        <f>IF(H288=0, 0, E288/H288)</f>
        <v>80.999165275459092</v>
      </c>
      <c r="J288" t="s">
        <v>21</v>
      </c>
      <c r="K288" t="s">
        <v>22</v>
      </c>
      <c r="L288">
        <v>1367470800</v>
      </c>
      <c r="M288" s="14">
        <f>(((L288/60)/60)/24)+DATE(1970,1,1)</f>
        <v>41396.208333333336</v>
      </c>
      <c r="N288">
        <v>1369285200</v>
      </c>
      <c r="O288" s="14">
        <f>(((N288/60)/60)/24)+DATE(1970,1,1)</f>
        <v>41417.208333333336</v>
      </c>
      <c r="P288" t="b">
        <v>0</v>
      </c>
      <c r="Q288" t="b">
        <v>0</v>
      </c>
      <c r="R288" t="s">
        <v>68</v>
      </c>
      <c r="S288" s="9" t="str">
        <f>LEFT(R288, FIND("/", R288) - 1)</f>
        <v>publishing</v>
      </c>
      <c r="T288" s="9" t="str">
        <f>MID(R288, FIND("/", R288) + 1, LEN(R288))</f>
        <v>nonfiction</v>
      </c>
    </row>
    <row r="289" spans="1:20" ht="17" x14ac:dyDescent="0.2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5">
        <f>(E289/D289)*100</f>
        <v>28.461970393057683</v>
      </c>
      <c r="G289" t="s">
        <v>14</v>
      </c>
      <c r="H289">
        <v>648</v>
      </c>
      <c r="I289" s="7">
        <f>IF(H289=0, 0, E289/H289)</f>
        <v>86.044753086419746</v>
      </c>
      <c r="J289" t="s">
        <v>21</v>
      </c>
      <c r="K289" t="s">
        <v>22</v>
      </c>
      <c r="L289">
        <v>1304658000</v>
      </c>
      <c r="M289" s="14">
        <f>(((L289/60)/60)/24)+DATE(1970,1,1)</f>
        <v>40669.208333333336</v>
      </c>
      <c r="N289">
        <v>1304744400</v>
      </c>
      <c r="O289" s="14">
        <f>(((N289/60)/60)/24)+DATE(1970,1,1)</f>
        <v>40670.208333333336</v>
      </c>
      <c r="P289" t="b">
        <v>1</v>
      </c>
      <c r="Q289" t="b">
        <v>1</v>
      </c>
      <c r="R289" t="s">
        <v>33</v>
      </c>
      <c r="S289" s="9" t="str">
        <f>LEFT(R289, FIND("/", R289) - 1)</f>
        <v>theater</v>
      </c>
      <c r="T289" s="9" t="str">
        <f>MID(R289, FIND("/", R289) + 1, LEN(R289))</f>
        <v>plays</v>
      </c>
    </row>
    <row r="290" spans="1:20" ht="17" x14ac:dyDescent="0.2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5">
        <f>(E290/D290)*100</f>
        <v>3.1301587301587301</v>
      </c>
      <c r="G290" t="s">
        <v>14</v>
      </c>
      <c r="H290">
        <v>64</v>
      </c>
      <c r="I290" s="7">
        <f>IF(H290=0, 0, E290/H290)</f>
        <v>92.4375</v>
      </c>
      <c r="J290" t="s">
        <v>21</v>
      </c>
      <c r="K290" t="s">
        <v>22</v>
      </c>
      <c r="L290">
        <v>1523768400</v>
      </c>
      <c r="M290" s="14">
        <f>(((L290/60)/60)/24)+DATE(1970,1,1)</f>
        <v>43205.208333333328</v>
      </c>
      <c r="N290">
        <v>1526014800</v>
      </c>
      <c r="O290" s="14">
        <f>(((N290/60)/60)/24)+DATE(1970,1,1)</f>
        <v>43231.208333333328</v>
      </c>
      <c r="P290" t="b">
        <v>0</v>
      </c>
      <c r="Q290" t="b">
        <v>0</v>
      </c>
      <c r="R290" t="s">
        <v>60</v>
      </c>
      <c r="S290" s="9" t="str">
        <f>LEFT(R290, FIND("/", R290) - 1)</f>
        <v>music</v>
      </c>
      <c r="T290" s="9" t="str">
        <f>MID(R290, FIND("/", R290) + 1, LEN(R290))</f>
        <v>indie rock</v>
      </c>
    </row>
    <row r="291" spans="1:20" ht="34" x14ac:dyDescent="0.2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5">
        <f>(E291/D291)*100</f>
        <v>77.373333333333335</v>
      </c>
      <c r="G291" t="s">
        <v>14</v>
      </c>
      <c r="H291">
        <v>62</v>
      </c>
      <c r="I291" s="7">
        <f>IF(H291=0, 0, E291/H291)</f>
        <v>93.596774193548384</v>
      </c>
      <c r="J291" t="s">
        <v>21</v>
      </c>
      <c r="K291" t="s">
        <v>22</v>
      </c>
      <c r="L291">
        <v>1580104800</v>
      </c>
      <c r="M291" s="14">
        <f>(((L291/60)/60)/24)+DATE(1970,1,1)</f>
        <v>43857.25</v>
      </c>
      <c r="N291">
        <v>1581314400</v>
      </c>
      <c r="O291" s="14">
        <f>(((N291/60)/60)/24)+DATE(1970,1,1)</f>
        <v>43871.25</v>
      </c>
      <c r="P291" t="b">
        <v>0</v>
      </c>
      <c r="Q291" t="b">
        <v>0</v>
      </c>
      <c r="R291" t="s">
        <v>33</v>
      </c>
      <c r="S291" s="9" t="str">
        <f>LEFT(R291, FIND("/", R291) - 1)</f>
        <v>theater</v>
      </c>
      <c r="T291" s="9" t="str">
        <f>MID(R291, FIND("/", R291) + 1, LEN(R291))</f>
        <v>plays</v>
      </c>
    </row>
    <row r="292" spans="1:20" ht="17" x14ac:dyDescent="0.2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5">
        <f>(E292/D292)*100</f>
        <v>64.58207217694995</v>
      </c>
      <c r="G292" t="s">
        <v>14</v>
      </c>
      <c r="H292">
        <v>750</v>
      </c>
      <c r="I292" s="7">
        <f>IF(H292=0, 0, E292/H292)</f>
        <v>73.968000000000004</v>
      </c>
      <c r="J292" t="s">
        <v>21</v>
      </c>
      <c r="K292" t="s">
        <v>22</v>
      </c>
      <c r="L292">
        <v>1467781200</v>
      </c>
      <c r="M292" s="14">
        <f>(((L292/60)/60)/24)+DATE(1970,1,1)</f>
        <v>42557.208333333328</v>
      </c>
      <c r="N292">
        <v>1467954000</v>
      </c>
      <c r="O292" s="14">
        <f>(((N292/60)/60)/24)+DATE(1970,1,1)</f>
        <v>42559.208333333328</v>
      </c>
      <c r="P292" t="b">
        <v>0</v>
      </c>
      <c r="Q292" t="b">
        <v>1</v>
      </c>
      <c r="R292" t="s">
        <v>33</v>
      </c>
      <c r="S292" s="9" t="str">
        <f>LEFT(R292, FIND("/", R292) - 1)</f>
        <v>theater</v>
      </c>
      <c r="T292" s="9" t="str">
        <f>MID(R292, FIND("/", R292) + 1, LEN(R292))</f>
        <v>plays</v>
      </c>
    </row>
    <row r="293" spans="1:20" ht="34" x14ac:dyDescent="0.2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5">
        <f>(E293/D293)*100</f>
        <v>83.119402985074629</v>
      </c>
      <c r="G293" t="s">
        <v>14</v>
      </c>
      <c r="H293">
        <v>105</v>
      </c>
      <c r="I293" s="7">
        <f>IF(H293=0, 0, E293/H293)</f>
        <v>53.038095238095238</v>
      </c>
      <c r="J293" t="s">
        <v>21</v>
      </c>
      <c r="K293" t="s">
        <v>22</v>
      </c>
      <c r="L293">
        <v>1446876000</v>
      </c>
      <c r="M293" s="14">
        <f>(((L293/60)/60)/24)+DATE(1970,1,1)</f>
        <v>42315.25</v>
      </c>
      <c r="N293">
        <v>1447221600</v>
      </c>
      <c r="O293" s="14">
        <f>(((N293/60)/60)/24)+DATE(1970,1,1)</f>
        <v>42319.25</v>
      </c>
      <c r="P293" t="b">
        <v>0</v>
      </c>
      <c r="Q293" t="b">
        <v>0</v>
      </c>
      <c r="R293" t="s">
        <v>71</v>
      </c>
      <c r="S293" s="9" t="str">
        <f>LEFT(R293, FIND("/", R293) - 1)</f>
        <v>film &amp; video</v>
      </c>
      <c r="T293" s="9" t="str">
        <f>MID(R293, FIND("/", R293) + 1, LEN(R293))</f>
        <v>animation</v>
      </c>
    </row>
    <row r="294" spans="1:20" ht="17" x14ac:dyDescent="0.2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5">
        <f>(E294/D294)*100</f>
        <v>64.537683358624179</v>
      </c>
      <c r="G294" t="s">
        <v>14</v>
      </c>
      <c r="H294">
        <v>2604</v>
      </c>
      <c r="I294" s="7">
        <f>IF(H294=0, 0, E294/H294)</f>
        <v>48.998079877112133</v>
      </c>
      <c r="J294" t="s">
        <v>36</v>
      </c>
      <c r="K294" t="s">
        <v>37</v>
      </c>
      <c r="L294">
        <v>1326866400</v>
      </c>
      <c r="M294" s="14">
        <f>(((L294/60)/60)/24)+DATE(1970,1,1)</f>
        <v>40926.25</v>
      </c>
      <c r="N294">
        <v>1330754400</v>
      </c>
      <c r="O294" s="14">
        <f>(((N294/60)/60)/24)+DATE(1970,1,1)</f>
        <v>40971.25</v>
      </c>
      <c r="P294" t="b">
        <v>0</v>
      </c>
      <c r="Q294" t="b">
        <v>1</v>
      </c>
      <c r="R294" t="s">
        <v>71</v>
      </c>
      <c r="S294" s="9" t="str">
        <f>LEFT(R294, FIND("/", R294) - 1)</f>
        <v>film &amp; video</v>
      </c>
      <c r="T294" s="9" t="str">
        <f>MID(R294, FIND("/", R294) + 1, LEN(R294))</f>
        <v>animation</v>
      </c>
    </row>
    <row r="295" spans="1:20" ht="17" x14ac:dyDescent="0.2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5">
        <f>(E295/D295)*100</f>
        <v>79.411764705882348</v>
      </c>
      <c r="G295" t="s">
        <v>14</v>
      </c>
      <c r="H295">
        <v>65</v>
      </c>
      <c r="I295" s="7">
        <f>IF(H295=0, 0, E295/H295)</f>
        <v>103.84615384615384</v>
      </c>
      <c r="J295" t="s">
        <v>21</v>
      </c>
      <c r="K295" t="s">
        <v>22</v>
      </c>
      <c r="L295">
        <v>1479103200</v>
      </c>
      <c r="M295" s="14">
        <f>(((L295/60)/60)/24)+DATE(1970,1,1)</f>
        <v>42688.25</v>
      </c>
      <c r="N295">
        <v>1479794400</v>
      </c>
      <c r="O295" s="14">
        <f>(((N295/60)/60)/24)+DATE(1970,1,1)</f>
        <v>42696.25</v>
      </c>
      <c r="P295" t="b">
        <v>0</v>
      </c>
      <c r="Q295" t="b">
        <v>0</v>
      </c>
      <c r="R295" t="s">
        <v>33</v>
      </c>
      <c r="S295" s="9" t="str">
        <f>LEFT(R295, FIND("/", R295) - 1)</f>
        <v>theater</v>
      </c>
      <c r="T295" s="9" t="str">
        <f>MID(R295, FIND("/", R295) + 1, LEN(R295))</f>
        <v>plays</v>
      </c>
    </row>
    <row r="296" spans="1:20" ht="17" x14ac:dyDescent="0.2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5">
        <f>(E296/D296)*100</f>
        <v>11.419117647058824</v>
      </c>
      <c r="G296" t="s">
        <v>14</v>
      </c>
      <c r="H296">
        <v>94</v>
      </c>
      <c r="I296" s="7">
        <f>IF(H296=0, 0, E296/H296)</f>
        <v>99.127659574468083</v>
      </c>
      <c r="J296" t="s">
        <v>21</v>
      </c>
      <c r="K296" t="s">
        <v>22</v>
      </c>
      <c r="L296">
        <v>1280206800</v>
      </c>
      <c r="M296" s="14">
        <f>(((L296/60)/60)/24)+DATE(1970,1,1)</f>
        <v>40386.208333333336</v>
      </c>
      <c r="N296">
        <v>1281243600</v>
      </c>
      <c r="O296" s="14">
        <f>(((N296/60)/60)/24)+DATE(1970,1,1)</f>
        <v>40398.208333333336</v>
      </c>
      <c r="P296" t="b">
        <v>0</v>
      </c>
      <c r="Q296" t="b">
        <v>1</v>
      </c>
      <c r="R296" t="s">
        <v>33</v>
      </c>
      <c r="S296" s="9" t="str">
        <f>LEFT(R296, FIND("/", R296) - 1)</f>
        <v>theater</v>
      </c>
      <c r="T296" s="9" t="str">
        <f>MID(R296, FIND("/", R296) + 1, LEN(R296))</f>
        <v>plays</v>
      </c>
    </row>
    <row r="297" spans="1:20" ht="17" x14ac:dyDescent="0.2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5">
        <f>(E297/D297)*100</f>
        <v>16.501669449081803</v>
      </c>
      <c r="G297" t="s">
        <v>14</v>
      </c>
      <c r="H297">
        <v>257</v>
      </c>
      <c r="I297" s="7">
        <f>IF(H297=0, 0, E297/H297)</f>
        <v>76.922178988326849</v>
      </c>
      <c r="J297" t="s">
        <v>21</v>
      </c>
      <c r="K297" t="s">
        <v>22</v>
      </c>
      <c r="L297">
        <v>1453096800</v>
      </c>
      <c r="M297" s="14">
        <f>(((L297/60)/60)/24)+DATE(1970,1,1)</f>
        <v>42387.25</v>
      </c>
      <c r="N297">
        <v>1453356000</v>
      </c>
      <c r="O297" s="14">
        <f>(((N297/60)/60)/24)+DATE(1970,1,1)</f>
        <v>42390.25</v>
      </c>
      <c r="P297" t="b">
        <v>0</v>
      </c>
      <c r="Q297" t="b">
        <v>0</v>
      </c>
      <c r="R297" t="s">
        <v>33</v>
      </c>
      <c r="S297" s="9" t="str">
        <f>LEFT(R297, FIND("/", R297) - 1)</f>
        <v>theater</v>
      </c>
      <c r="T297" s="9" t="str">
        <f>MID(R297, FIND("/", R297) + 1, LEN(R297))</f>
        <v>plays</v>
      </c>
    </row>
    <row r="298" spans="1:20" ht="17" x14ac:dyDescent="0.2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5">
        <f>(E298/D298)*100</f>
        <v>48.396694214876035</v>
      </c>
      <c r="G298" t="s">
        <v>14</v>
      </c>
      <c r="H298">
        <v>2928</v>
      </c>
      <c r="I298" s="7">
        <f>IF(H298=0, 0, E298/H298)</f>
        <v>28</v>
      </c>
      <c r="J298" t="s">
        <v>15</v>
      </c>
      <c r="K298" t="s">
        <v>16</v>
      </c>
      <c r="L298">
        <v>1545112800</v>
      </c>
      <c r="M298" s="14">
        <f>(((L298/60)/60)/24)+DATE(1970,1,1)</f>
        <v>43452.25</v>
      </c>
      <c r="N298">
        <v>1546495200</v>
      </c>
      <c r="O298" s="14">
        <f>(((N298/60)/60)/24)+DATE(1970,1,1)</f>
        <v>43468.25</v>
      </c>
      <c r="P298" t="b">
        <v>0</v>
      </c>
      <c r="Q298" t="b">
        <v>0</v>
      </c>
      <c r="R298" t="s">
        <v>33</v>
      </c>
      <c r="S298" s="9" t="str">
        <f>LEFT(R298, FIND("/", R298) - 1)</f>
        <v>theater</v>
      </c>
      <c r="T298" s="9" t="str">
        <f>MID(R298, FIND("/", R298) + 1, LEN(R298))</f>
        <v>plays</v>
      </c>
    </row>
    <row r="299" spans="1:20" ht="17" x14ac:dyDescent="0.2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5">
        <f>(E299/D299)*100</f>
        <v>92.911504424778755</v>
      </c>
      <c r="G299" t="s">
        <v>14</v>
      </c>
      <c r="H299">
        <v>4697</v>
      </c>
      <c r="I299" s="7">
        <f>IF(H299=0, 0, E299/H299)</f>
        <v>37.999361294443261</v>
      </c>
      <c r="J299" t="s">
        <v>21</v>
      </c>
      <c r="K299" t="s">
        <v>22</v>
      </c>
      <c r="L299">
        <v>1537938000</v>
      </c>
      <c r="M299" s="14">
        <f>(((L299/60)/60)/24)+DATE(1970,1,1)</f>
        <v>43369.208333333328</v>
      </c>
      <c r="N299">
        <v>1539752400</v>
      </c>
      <c r="O299" s="14">
        <f>(((N299/60)/60)/24)+DATE(1970,1,1)</f>
        <v>43390.208333333328</v>
      </c>
      <c r="P299" t="b">
        <v>0</v>
      </c>
      <c r="Q299" t="b">
        <v>1</v>
      </c>
      <c r="R299" t="s">
        <v>23</v>
      </c>
      <c r="S299" s="9" t="str">
        <f>LEFT(R299, FIND("/", R299) - 1)</f>
        <v>music</v>
      </c>
      <c r="T299" s="9" t="str">
        <f>MID(R299, FIND("/", R299) + 1, LEN(R299))</f>
        <v>rock</v>
      </c>
    </row>
    <row r="300" spans="1:20" ht="17" x14ac:dyDescent="0.2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5">
        <f>(E300/D300)*100</f>
        <v>88.599797365754824</v>
      </c>
      <c r="G300" t="s">
        <v>14</v>
      </c>
      <c r="H300">
        <v>2915</v>
      </c>
      <c r="I300" s="7">
        <f>IF(H300=0, 0, E300/H300)</f>
        <v>29.999313893653515</v>
      </c>
      <c r="J300" t="s">
        <v>21</v>
      </c>
      <c r="K300" t="s">
        <v>22</v>
      </c>
      <c r="L300">
        <v>1363150800</v>
      </c>
      <c r="M300" s="14">
        <f>(((L300/60)/60)/24)+DATE(1970,1,1)</f>
        <v>41346.208333333336</v>
      </c>
      <c r="N300">
        <v>1364101200</v>
      </c>
      <c r="O300" s="14">
        <f>(((N300/60)/60)/24)+DATE(1970,1,1)</f>
        <v>41357.208333333336</v>
      </c>
      <c r="P300" t="b">
        <v>0</v>
      </c>
      <c r="Q300" t="b">
        <v>0</v>
      </c>
      <c r="R300" t="s">
        <v>89</v>
      </c>
      <c r="S300" s="9" t="str">
        <f>LEFT(R300, FIND("/", R300) - 1)</f>
        <v>games</v>
      </c>
      <c r="T300" s="9" t="str">
        <f>MID(R300, FIND("/", R300) + 1, LEN(R300))</f>
        <v>video games</v>
      </c>
    </row>
    <row r="301" spans="1:20" ht="17" x14ac:dyDescent="0.2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5">
        <f>(E301/D301)*100</f>
        <v>41.4</v>
      </c>
      <c r="G301" t="s">
        <v>14</v>
      </c>
      <c r="H301">
        <v>18</v>
      </c>
      <c r="I301" s="7">
        <f>IF(H301=0, 0, E301/H301)</f>
        <v>103.5</v>
      </c>
      <c r="J301" t="s">
        <v>21</v>
      </c>
      <c r="K301" t="s">
        <v>22</v>
      </c>
      <c r="L301">
        <v>1523250000</v>
      </c>
      <c r="M301" s="14">
        <f>(((L301/60)/60)/24)+DATE(1970,1,1)</f>
        <v>43199.208333333328</v>
      </c>
      <c r="N301">
        <v>1525323600</v>
      </c>
      <c r="O301" s="14">
        <f>(((N301/60)/60)/24)+DATE(1970,1,1)</f>
        <v>43223.208333333328</v>
      </c>
      <c r="P301" t="b">
        <v>0</v>
      </c>
      <c r="Q301" t="b">
        <v>0</v>
      </c>
      <c r="R301" t="s">
        <v>206</v>
      </c>
      <c r="S301" s="9" t="str">
        <f>LEFT(R301, FIND("/", R301) - 1)</f>
        <v>publishing</v>
      </c>
      <c r="T301" s="9" t="str">
        <f>MID(R301, FIND("/", R301) + 1, LEN(R301))</f>
        <v>translations</v>
      </c>
    </row>
    <row r="302" spans="1:20" ht="17" x14ac:dyDescent="0.2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5">
        <f>(E302/D302)*100</f>
        <v>48.482333607230892</v>
      </c>
      <c r="G302" t="s">
        <v>14</v>
      </c>
      <c r="H302">
        <v>602</v>
      </c>
      <c r="I302" s="7">
        <f>IF(H302=0, 0, E302/H302)</f>
        <v>98.011627906976742</v>
      </c>
      <c r="J302" t="s">
        <v>98</v>
      </c>
      <c r="K302" t="s">
        <v>99</v>
      </c>
      <c r="L302">
        <v>1287550800</v>
      </c>
      <c r="M302" s="14">
        <f>(((L302/60)/60)/24)+DATE(1970,1,1)</f>
        <v>40471.208333333336</v>
      </c>
      <c r="N302">
        <v>1288501200</v>
      </c>
      <c r="O302" s="14">
        <f>(((N302/60)/60)/24)+DATE(1970,1,1)</f>
        <v>40482.208333333336</v>
      </c>
      <c r="P302" t="b">
        <v>1</v>
      </c>
      <c r="Q302" t="b">
        <v>1</v>
      </c>
      <c r="R302" t="s">
        <v>33</v>
      </c>
      <c r="S302" s="9" t="str">
        <f>LEFT(R302, FIND("/", R302) - 1)</f>
        <v>theater</v>
      </c>
      <c r="T302" s="9" t="str">
        <f>MID(R302, FIND("/", R302) + 1, LEN(R302))</f>
        <v>plays</v>
      </c>
    </row>
    <row r="303" spans="1:20" ht="17" x14ac:dyDescent="0.2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5">
        <f>(E303/D303)*100</f>
        <v>2</v>
      </c>
      <c r="G303" t="s">
        <v>14</v>
      </c>
      <c r="H303">
        <v>1</v>
      </c>
      <c r="I303" s="7">
        <f>IF(H303=0, 0, E303/H303)</f>
        <v>2</v>
      </c>
      <c r="J303" t="s">
        <v>21</v>
      </c>
      <c r="K303" t="s">
        <v>22</v>
      </c>
      <c r="L303">
        <v>1404795600</v>
      </c>
      <c r="M303" s="14">
        <f>(((L303/60)/60)/24)+DATE(1970,1,1)</f>
        <v>41828.208333333336</v>
      </c>
      <c r="N303">
        <v>1407128400</v>
      </c>
      <c r="O303" s="14">
        <f>(((N303/60)/60)/24)+DATE(1970,1,1)</f>
        <v>41855.208333333336</v>
      </c>
      <c r="P303" t="b">
        <v>0</v>
      </c>
      <c r="Q303" t="b">
        <v>0</v>
      </c>
      <c r="R303" t="s">
        <v>159</v>
      </c>
      <c r="S303" s="9" t="str">
        <f>LEFT(R303, FIND("/", R303) - 1)</f>
        <v>music</v>
      </c>
      <c r="T303" s="9" t="str">
        <f>MID(R303, FIND("/", R303) + 1, LEN(R303))</f>
        <v>jazz</v>
      </c>
    </row>
    <row r="304" spans="1:20" ht="17" x14ac:dyDescent="0.2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5">
        <f>(E304/D304)*100</f>
        <v>88.47941026944585</v>
      </c>
      <c r="G304" t="s">
        <v>14</v>
      </c>
      <c r="H304">
        <v>3868</v>
      </c>
      <c r="I304" s="7">
        <f>IF(H304=0, 0, E304/H304)</f>
        <v>44.994570837642193</v>
      </c>
      <c r="J304" t="s">
        <v>107</v>
      </c>
      <c r="K304" t="s">
        <v>108</v>
      </c>
      <c r="L304">
        <v>1393048800</v>
      </c>
      <c r="M304" s="14">
        <f>(((L304/60)/60)/24)+DATE(1970,1,1)</f>
        <v>41692.25</v>
      </c>
      <c r="N304">
        <v>1394344800</v>
      </c>
      <c r="O304" s="14">
        <f>(((N304/60)/60)/24)+DATE(1970,1,1)</f>
        <v>41707.25</v>
      </c>
      <c r="P304" t="b">
        <v>0</v>
      </c>
      <c r="Q304" t="b">
        <v>0</v>
      </c>
      <c r="R304" t="s">
        <v>100</v>
      </c>
      <c r="S304" s="9" t="str">
        <f>LEFT(R304, FIND("/", R304) - 1)</f>
        <v>film &amp; video</v>
      </c>
      <c r="T304" s="9" t="str">
        <f>MID(R304, FIND("/", R304) + 1, LEN(R304))</f>
        <v>shorts</v>
      </c>
    </row>
    <row r="305" spans="1:20" ht="34" x14ac:dyDescent="0.2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5">
        <f>(E305/D305)*100</f>
        <v>42.127533783783782</v>
      </c>
      <c r="G305" t="s">
        <v>14</v>
      </c>
      <c r="H305">
        <v>504</v>
      </c>
      <c r="I305" s="7">
        <f>IF(H305=0, 0, E305/H305)</f>
        <v>98.966269841269835</v>
      </c>
      <c r="J305" t="s">
        <v>26</v>
      </c>
      <c r="K305" t="s">
        <v>27</v>
      </c>
      <c r="L305">
        <v>1514440800</v>
      </c>
      <c r="M305" s="14">
        <f>(((L305/60)/60)/24)+DATE(1970,1,1)</f>
        <v>43097.25</v>
      </c>
      <c r="N305">
        <v>1514872800</v>
      </c>
      <c r="O305" s="14">
        <f>(((N305/60)/60)/24)+DATE(1970,1,1)</f>
        <v>43102.25</v>
      </c>
      <c r="P305" t="b">
        <v>0</v>
      </c>
      <c r="Q305" t="b">
        <v>0</v>
      </c>
      <c r="R305" t="s">
        <v>17</v>
      </c>
      <c r="S305" s="9" t="str">
        <f>LEFT(R305, FIND("/", R305) - 1)</f>
        <v>food</v>
      </c>
      <c r="T305" s="9" t="str">
        <f>MID(R305, FIND("/", R305) + 1, LEN(R305))</f>
        <v>food trucks</v>
      </c>
    </row>
    <row r="306" spans="1:20" ht="17" x14ac:dyDescent="0.2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5">
        <f>(E306/D306)*100</f>
        <v>8.24</v>
      </c>
      <c r="G306" t="s">
        <v>14</v>
      </c>
      <c r="H306">
        <v>14</v>
      </c>
      <c r="I306" s="7">
        <f>IF(H306=0, 0, E306/H306)</f>
        <v>58.857142857142854</v>
      </c>
      <c r="J306" t="s">
        <v>21</v>
      </c>
      <c r="K306" t="s">
        <v>22</v>
      </c>
      <c r="L306">
        <v>1514354400</v>
      </c>
      <c r="M306" s="14">
        <f>(((L306/60)/60)/24)+DATE(1970,1,1)</f>
        <v>43096.25</v>
      </c>
      <c r="N306">
        <v>1515736800</v>
      </c>
      <c r="O306" s="14">
        <f>(((N306/60)/60)/24)+DATE(1970,1,1)</f>
        <v>43112.25</v>
      </c>
      <c r="P306" t="b">
        <v>0</v>
      </c>
      <c r="Q306" t="b">
        <v>0</v>
      </c>
      <c r="R306" t="s">
        <v>474</v>
      </c>
      <c r="S306" s="9" t="str">
        <f>LEFT(R306, FIND("/", R306) - 1)</f>
        <v>film &amp; video</v>
      </c>
      <c r="T306" s="9" t="str">
        <f>MID(R306, FIND("/", R306) + 1, LEN(R306))</f>
        <v>science fiction</v>
      </c>
    </row>
    <row r="307" spans="1:20" ht="17" x14ac:dyDescent="0.2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5">
        <f>(E307/D307)*100</f>
        <v>47.232808616404313</v>
      </c>
      <c r="G307" t="s">
        <v>14</v>
      </c>
      <c r="H307">
        <v>750</v>
      </c>
      <c r="I307" s="7">
        <f>IF(H307=0, 0, E307/H307)</f>
        <v>76.013333333333335</v>
      </c>
      <c r="J307" t="s">
        <v>40</v>
      </c>
      <c r="K307" t="s">
        <v>41</v>
      </c>
      <c r="L307">
        <v>1296108000</v>
      </c>
      <c r="M307" s="14">
        <f>(((L307/60)/60)/24)+DATE(1970,1,1)</f>
        <v>40570.25</v>
      </c>
      <c r="N307">
        <v>1296194400</v>
      </c>
      <c r="O307" s="14">
        <f>(((N307/60)/60)/24)+DATE(1970,1,1)</f>
        <v>40571.25</v>
      </c>
      <c r="P307" t="b">
        <v>0</v>
      </c>
      <c r="Q307" t="b">
        <v>0</v>
      </c>
      <c r="R307" t="s">
        <v>42</v>
      </c>
      <c r="S307" s="9" t="str">
        <f>LEFT(R307, FIND("/", R307) - 1)</f>
        <v>film &amp; video</v>
      </c>
      <c r="T307" s="9" t="str">
        <f>MID(R307, FIND("/", R307) + 1, LEN(R307))</f>
        <v>documentary</v>
      </c>
    </row>
    <row r="308" spans="1:20" ht="17" x14ac:dyDescent="0.2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5">
        <f>(E308/D308)*100</f>
        <v>81.736263736263737</v>
      </c>
      <c r="G308" t="s">
        <v>14</v>
      </c>
      <c r="H308">
        <v>77</v>
      </c>
      <c r="I308" s="7">
        <f>IF(H308=0, 0, E308/H308)</f>
        <v>96.597402597402592</v>
      </c>
      <c r="J308" t="s">
        <v>21</v>
      </c>
      <c r="K308" t="s">
        <v>22</v>
      </c>
      <c r="L308">
        <v>1440133200</v>
      </c>
      <c r="M308" s="14">
        <f>(((L308/60)/60)/24)+DATE(1970,1,1)</f>
        <v>42237.208333333328</v>
      </c>
      <c r="N308">
        <v>1440910800</v>
      </c>
      <c r="O308" s="14">
        <f>(((N308/60)/60)/24)+DATE(1970,1,1)</f>
        <v>42246.208333333328</v>
      </c>
      <c r="P308" t="b">
        <v>1</v>
      </c>
      <c r="Q308" t="b">
        <v>0</v>
      </c>
      <c r="R308" t="s">
        <v>33</v>
      </c>
      <c r="S308" s="9" t="str">
        <f>LEFT(R308, FIND("/", R308) - 1)</f>
        <v>theater</v>
      </c>
      <c r="T308" s="9" t="str">
        <f>MID(R308, FIND("/", R308) + 1, LEN(R308))</f>
        <v>plays</v>
      </c>
    </row>
    <row r="309" spans="1:20" ht="17" x14ac:dyDescent="0.2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5">
        <f>(E309/D309)*100</f>
        <v>54.187265917603</v>
      </c>
      <c r="G309" t="s">
        <v>14</v>
      </c>
      <c r="H309">
        <v>752</v>
      </c>
      <c r="I309" s="7">
        <f>IF(H309=0, 0, E309/H309)</f>
        <v>76.957446808510639</v>
      </c>
      <c r="J309" t="s">
        <v>36</v>
      </c>
      <c r="K309" t="s">
        <v>37</v>
      </c>
      <c r="L309">
        <v>1332910800</v>
      </c>
      <c r="M309" s="14">
        <f>(((L309/60)/60)/24)+DATE(1970,1,1)</f>
        <v>40996.208333333336</v>
      </c>
      <c r="N309">
        <v>1335502800</v>
      </c>
      <c r="O309" s="14">
        <f>(((N309/60)/60)/24)+DATE(1970,1,1)</f>
        <v>41026.208333333336</v>
      </c>
      <c r="P309" t="b">
        <v>0</v>
      </c>
      <c r="Q309" t="b">
        <v>0</v>
      </c>
      <c r="R309" t="s">
        <v>159</v>
      </c>
      <c r="S309" s="9" t="str">
        <f>LEFT(R309, FIND("/", R309) - 1)</f>
        <v>music</v>
      </c>
      <c r="T309" s="9" t="str">
        <f>MID(R309, FIND("/", R309) + 1, LEN(R309))</f>
        <v>jazz</v>
      </c>
    </row>
    <row r="310" spans="1:20" ht="17" x14ac:dyDescent="0.2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5">
        <f>(E310/D310)*100</f>
        <v>97.868131868131869</v>
      </c>
      <c r="G310" t="s">
        <v>14</v>
      </c>
      <c r="H310">
        <v>131</v>
      </c>
      <c r="I310" s="7">
        <f>IF(H310=0, 0, E310/H310)</f>
        <v>67.984732824427482</v>
      </c>
      <c r="J310" t="s">
        <v>21</v>
      </c>
      <c r="K310" t="s">
        <v>22</v>
      </c>
      <c r="L310">
        <v>1544335200</v>
      </c>
      <c r="M310" s="14">
        <f>(((L310/60)/60)/24)+DATE(1970,1,1)</f>
        <v>43443.25</v>
      </c>
      <c r="N310">
        <v>1544680800</v>
      </c>
      <c r="O310" s="14">
        <f>(((N310/60)/60)/24)+DATE(1970,1,1)</f>
        <v>43447.25</v>
      </c>
      <c r="P310" t="b">
        <v>0</v>
      </c>
      <c r="Q310" t="b">
        <v>0</v>
      </c>
      <c r="R310" t="s">
        <v>33</v>
      </c>
      <c r="S310" s="9" t="str">
        <f>LEFT(R310, FIND("/", R310) - 1)</f>
        <v>theater</v>
      </c>
      <c r="T310" s="9" t="str">
        <f>MID(R310, FIND("/", R310) + 1, LEN(R310))</f>
        <v>plays</v>
      </c>
    </row>
    <row r="311" spans="1:20" ht="17" x14ac:dyDescent="0.2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5">
        <f>(E311/D311)*100</f>
        <v>77.239999999999995</v>
      </c>
      <c r="G311" t="s">
        <v>14</v>
      </c>
      <c r="H311">
        <v>87</v>
      </c>
      <c r="I311" s="7">
        <f>IF(H311=0, 0, E311/H311)</f>
        <v>88.781609195402297</v>
      </c>
      <c r="J311" t="s">
        <v>21</v>
      </c>
      <c r="K311" t="s">
        <v>22</v>
      </c>
      <c r="L311">
        <v>1286427600</v>
      </c>
      <c r="M311" s="14">
        <f>(((L311/60)/60)/24)+DATE(1970,1,1)</f>
        <v>40458.208333333336</v>
      </c>
      <c r="N311">
        <v>1288414800</v>
      </c>
      <c r="O311" s="14">
        <f>(((N311/60)/60)/24)+DATE(1970,1,1)</f>
        <v>40481.208333333336</v>
      </c>
      <c r="P311" t="b">
        <v>0</v>
      </c>
      <c r="Q311" t="b">
        <v>0</v>
      </c>
      <c r="R311" t="s">
        <v>33</v>
      </c>
      <c r="S311" s="9" t="str">
        <f>LEFT(R311, FIND("/", R311) - 1)</f>
        <v>theater</v>
      </c>
      <c r="T311" s="9" t="str">
        <f>MID(R311, FIND("/", R311) + 1, LEN(R311))</f>
        <v>plays</v>
      </c>
    </row>
    <row r="312" spans="1:20" ht="17" x14ac:dyDescent="0.2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5">
        <f>(E312/D312)*100</f>
        <v>33.464735516372798</v>
      </c>
      <c r="G312" t="s">
        <v>14</v>
      </c>
      <c r="H312">
        <v>1063</v>
      </c>
      <c r="I312" s="7">
        <f>IF(H312=0, 0, E312/H312)</f>
        <v>24.99623706491063</v>
      </c>
      <c r="J312" t="s">
        <v>21</v>
      </c>
      <c r="K312" t="s">
        <v>22</v>
      </c>
      <c r="L312">
        <v>1329717600</v>
      </c>
      <c r="M312" s="14">
        <f>(((L312/60)/60)/24)+DATE(1970,1,1)</f>
        <v>40959.25</v>
      </c>
      <c r="N312">
        <v>1330581600</v>
      </c>
      <c r="O312" s="14">
        <f>(((N312/60)/60)/24)+DATE(1970,1,1)</f>
        <v>40969.25</v>
      </c>
      <c r="P312" t="b">
        <v>0</v>
      </c>
      <c r="Q312" t="b">
        <v>0</v>
      </c>
      <c r="R312" t="s">
        <v>159</v>
      </c>
      <c r="S312" s="9" t="str">
        <f>LEFT(R312, FIND("/", R312) - 1)</f>
        <v>music</v>
      </c>
      <c r="T312" s="9" t="str">
        <f>MID(R312, FIND("/", R312) + 1, LEN(R312))</f>
        <v>jazz</v>
      </c>
    </row>
    <row r="313" spans="1:20" ht="34" x14ac:dyDescent="0.2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5">
        <f>(E313/D313)*100</f>
        <v>20.33818181818182</v>
      </c>
      <c r="G313" t="s">
        <v>14</v>
      </c>
      <c r="H313">
        <v>76</v>
      </c>
      <c r="I313" s="7">
        <f>IF(H313=0, 0, E313/H313)</f>
        <v>73.59210526315789</v>
      </c>
      <c r="J313" t="s">
        <v>21</v>
      </c>
      <c r="K313" t="s">
        <v>22</v>
      </c>
      <c r="L313">
        <v>1343797200</v>
      </c>
      <c r="M313" s="14">
        <f>(((L313/60)/60)/24)+DATE(1970,1,1)</f>
        <v>41122.208333333336</v>
      </c>
      <c r="N313">
        <v>1344834000</v>
      </c>
      <c r="O313" s="14">
        <f>(((N313/60)/60)/24)+DATE(1970,1,1)</f>
        <v>41134.208333333336</v>
      </c>
      <c r="P313" t="b">
        <v>0</v>
      </c>
      <c r="Q313" t="b">
        <v>0</v>
      </c>
      <c r="R313" t="s">
        <v>33</v>
      </c>
      <c r="S313" s="9" t="str">
        <f>LEFT(R313, FIND("/", R313) - 1)</f>
        <v>theater</v>
      </c>
      <c r="T313" s="9" t="str">
        <f>MID(R313, FIND("/", R313) + 1, LEN(R313))</f>
        <v>plays</v>
      </c>
    </row>
    <row r="314" spans="1:20" ht="17" x14ac:dyDescent="0.2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5">
        <f>(E314/D314)*100</f>
        <v>55.931783729156137</v>
      </c>
      <c r="G314" t="s">
        <v>14</v>
      </c>
      <c r="H314">
        <v>4428</v>
      </c>
      <c r="I314" s="7">
        <f>IF(H314=0, 0, E314/H314)</f>
        <v>24.997515808491418</v>
      </c>
      <c r="J314" t="s">
        <v>26</v>
      </c>
      <c r="K314" t="s">
        <v>27</v>
      </c>
      <c r="L314">
        <v>1521608400</v>
      </c>
      <c r="M314" s="14">
        <f>(((L314/60)/60)/24)+DATE(1970,1,1)</f>
        <v>43180.208333333328</v>
      </c>
      <c r="N314">
        <v>1522472400</v>
      </c>
      <c r="O314" s="14">
        <f>(((N314/60)/60)/24)+DATE(1970,1,1)</f>
        <v>43190.208333333328</v>
      </c>
      <c r="P314" t="b">
        <v>0</v>
      </c>
      <c r="Q314" t="b">
        <v>0</v>
      </c>
      <c r="R314" t="s">
        <v>33</v>
      </c>
      <c r="S314" s="9" t="str">
        <f>LEFT(R314, FIND("/", R314) - 1)</f>
        <v>theater</v>
      </c>
      <c r="T314" s="9" t="str">
        <f>MID(R314, FIND("/", R314) + 1, LEN(R314))</f>
        <v>plays</v>
      </c>
    </row>
    <row r="315" spans="1:20" ht="17" x14ac:dyDescent="0.2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5">
        <f>(E315/D315)*100</f>
        <v>43.660714285714285</v>
      </c>
      <c r="G315" t="s">
        <v>14</v>
      </c>
      <c r="H315">
        <v>58</v>
      </c>
      <c r="I315" s="7">
        <f>IF(H315=0, 0, E315/H315)</f>
        <v>42.155172413793103</v>
      </c>
      <c r="J315" t="s">
        <v>107</v>
      </c>
      <c r="K315" t="s">
        <v>108</v>
      </c>
      <c r="L315">
        <v>1460696400</v>
      </c>
      <c r="M315" s="14">
        <f>(((L315/60)/60)/24)+DATE(1970,1,1)</f>
        <v>42475.208333333328</v>
      </c>
      <c r="N315">
        <v>1462510800</v>
      </c>
      <c r="O315" s="14">
        <f>(((N315/60)/60)/24)+DATE(1970,1,1)</f>
        <v>42496.208333333328</v>
      </c>
      <c r="P315" t="b">
        <v>0</v>
      </c>
      <c r="Q315" t="b">
        <v>0</v>
      </c>
      <c r="R315" t="s">
        <v>60</v>
      </c>
      <c r="S315" s="9" t="str">
        <f>LEFT(R315, FIND("/", R315) - 1)</f>
        <v>music</v>
      </c>
      <c r="T315" s="9" t="str">
        <f>MID(R315, FIND("/", R315) + 1, LEN(R315))</f>
        <v>indie rock</v>
      </c>
    </row>
    <row r="316" spans="1:20" ht="17" x14ac:dyDescent="0.2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5">
        <f>(E316/D316)*100</f>
        <v>83.622641509433961</v>
      </c>
      <c r="G316" t="s">
        <v>14</v>
      </c>
      <c r="H316">
        <v>111</v>
      </c>
      <c r="I316" s="7">
        <f>IF(H316=0, 0, E316/H316)</f>
        <v>39.927927927927925</v>
      </c>
      <c r="J316" t="s">
        <v>21</v>
      </c>
      <c r="K316" t="s">
        <v>22</v>
      </c>
      <c r="L316">
        <v>1468126800</v>
      </c>
      <c r="M316" s="14">
        <f>(((L316/60)/60)/24)+DATE(1970,1,1)</f>
        <v>42561.208333333328</v>
      </c>
      <c r="N316">
        <v>1472446800</v>
      </c>
      <c r="O316" s="14">
        <f>(((N316/60)/60)/24)+DATE(1970,1,1)</f>
        <v>42611.208333333328</v>
      </c>
      <c r="P316" t="b">
        <v>0</v>
      </c>
      <c r="Q316" t="b">
        <v>0</v>
      </c>
      <c r="R316" t="s">
        <v>119</v>
      </c>
      <c r="S316" s="9" t="str">
        <f>LEFT(R316, FIND("/", R316) - 1)</f>
        <v>publishing</v>
      </c>
      <c r="T316" s="9" t="str">
        <f>MID(R316, FIND("/", R316) + 1, LEN(R316))</f>
        <v>fiction</v>
      </c>
    </row>
    <row r="317" spans="1:20" ht="34" x14ac:dyDescent="0.2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5">
        <f>(E317/D317)*100</f>
        <v>97.405219780219781</v>
      </c>
      <c r="G317" t="s">
        <v>14</v>
      </c>
      <c r="H317">
        <v>2955</v>
      </c>
      <c r="I317" s="7">
        <f>IF(H317=0, 0, E317/H317)</f>
        <v>47.993908629441627</v>
      </c>
      <c r="J317" t="s">
        <v>21</v>
      </c>
      <c r="K317" t="s">
        <v>22</v>
      </c>
      <c r="L317">
        <v>1576303200</v>
      </c>
      <c r="M317" s="14">
        <f>(((L317/60)/60)/24)+DATE(1970,1,1)</f>
        <v>43813.25</v>
      </c>
      <c r="N317">
        <v>1576476000</v>
      </c>
      <c r="O317" s="14">
        <f>(((N317/60)/60)/24)+DATE(1970,1,1)</f>
        <v>43815.25</v>
      </c>
      <c r="P317" t="b">
        <v>0</v>
      </c>
      <c r="Q317" t="b">
        <v>1</v>
      </c>
      <c r="R317" t="s">
        <v>292</v>
      </c>
      <c r="S317" s="9" t="str">
        <f>LEFT(R317, FIND("/", R317) - 1)</f>
        <v>games</v>
      </c>
      <c r="T317" s="9" t="str">
        <f>MID(R317, FIND("/", R317) + 1, LEN(R317))</f>
        <v>mobile games</v>
      </c>
    </row>
    <row r="318" spans="1:20" ht="34" x14ac:dyDescent="0.2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5">
        <f>(E318/D318)*100</f>
        <v>86.386203150461711</v>
      </c>
      <c r="G318" t="s">
        <v>14</v>
      </c>
      <c r="H318">
        <v>1657</v>
      </c>
      <c r="I318" s="7">
        <f>IF(H318=0, 0, E318/H318)</f>
        <v>95.978877489438744</v>
      </c>
      <c r="J318" t="s">
        <v>21</v>
      </c>
      <c r="K318" t="s">
        <v>22</v>
      </c>
      <c r="L318">
        <v>1324447200</v>
      </c>
      <c r="M318" s="14">
        <f>(((L318/60)/60)/24)+DATE(1970,1,1)</f>
        <v>40898.25</v>
      </c>
      <c r="N318">
        <v>1324965600</v>
      </c>
      <c r="O318" s="14">
        <f>(((N318/60)/60)/24)+DATE(1970,1,1)</f>
        <v>40904.25</v>
      </c>
      <c r="P318" t="b">
        <v>0</v>
      </c>
      <c r="Q318" t="b">
        <v>0</v>
      </c>
      <c r="R318" t="s">
        <v>33</v>
      </c>
      <c r="S318" s="9" t="str">
        <f>LEFT(R318, FIND("/", R318) - 1)</f>
        <v>theater</v>
      </c>
      <c r="T318" s="9" t="str">
        <f>MID(R318, FIND("/", R318) + 1, LEN(R318))</f>
        <v>plays</v>
      </c>
    </row>
    <row r="319" spans="1:20" ht="17" x14ac:dyDescent="0.2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5">
        <f>(E319/D319)*100</f>
        <v>67.500714285714281</v>
      </c>
      <c r="G319" t="s">
        <v>14</v>
      </c>
      <c r="H319">
        <v>926</v>
      </c>
      <c r="I319" s="7">
        <f>IF(H319=0, 0, E319/H319)</f>
        <v>102.05291576673866</v>
      </c>
      <c r="J319" t="s">
        <v>15</v>
      </c>
      <c r="K319" t="s">
        <v>16</v>
      </c>
      <c r="L319">
        <v>1440306000</v>
      </c>
      <c r="M319" s="14">
        <f>(((L319/60)/60)/24)+DATE(1970,1,1)</f>
        <v>42239.208333333328</v>
      </c>
      <c r="N319">
        <v>1442379600</v>
      </c>
      <c r="O319" s="14">
        <f>(((N319/60)/60)/24)+DATE(1970,1,1)</f>
        <v>42263.208333333328</v>
      </c>
      <c r="P319" t="b">
        <v>0</v>
      </c>
      <c r="Q319" t="b">
        <v>0</v>
      </c>
      <c r="R319" t="s">
        <v>33</v>
      </c>
      <c r="S319" s="9" t="str">
        <f>LEFT(R319, FIND("/", R319) - 1)</f>
        <v>theater</v>
      </c>
      <c r="T319" s="9" t="str">
        <f>MID(R319, FIND("/", R319) + 1, LEN(R319))</f>
        <v>plays</v>
      </c>
    </row>
    <row r="320" spans="1:20" ht="17" x14ac:dyDescent="0.2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5">
        <f>(E320/D320)*100</f>
        <v>90.633333333333326</v>
      </c>
      <c r="G320" t="s">
        <v>14</v>
      </c>
      <c r="H320">
        <v>77</v>
      </c>
      <c r="I320" s="7">
        <f>IF(H320=0, 0, E320/H320)</f>
        <v>70.623376623376629</v>
      </c>
      <c r="J320" t="s">
        <v>40</v>
      </c>
      <c r="K320" t="s">
        <v>41</v>
      </c>
      <c r="L320">
        <v>1562648400</v>
      </c>
      <c r="M320" s="14">
        <f>(((L320/60)/60)/24)+DATE(1970,1,1)</f>
        <v>43655.208333333328</v>
      </c>
      <c r="N320">
        <v>1564203600</v>
      </c>
      <c r="O320" s="14">
        <f>(((N320/60)/60)/24)+DATE(1970,1,1)</f>
        <v>43673.208333333328</v>
      </c>
      <c r="P320" t="b">
        <v>0</v>
      </c>
      <c r="Q320" t="b">
        <v>0</v>
      </c>
      <c r="R320" t="s">
        <v>23</v>
      </c>
      <c r="S320" s="9" t="str">
        <f>LEFT(R320, FIND("/", R320) - 1)</f>
        <v>music</v>
      </c>
      <c r="T320" s="9" t="str">
        <f>MID(R320, FIND("/", R320) + 1, LEN(R320))</f>
        <v>rock</v>
      </c>
    </row>
    <row r="321" spans="1:20" ht="34" x14ac:dyDescent="0.2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5">
        <f>(E321/D321)*100</f>
        <v>63.966740576496676</v>
      </c>
      <c r="G321" t="s">
        <v>14</v>
      </c>
      <c r="H321">
        <v>1748</v>
      </c>
      <c r="I321" s="7">
        <f>IF(H321=0, 0, E321/H321)</f>
        <v>66.016018306636155</v>
      </c>
      <c r="J321" t="s">
        <v>21</v>
      </c>
      <c r="K321" t="s">
        <v>22</v>
      </c>
      <c r="L321">
        <v>1508216400</v>
      </c>
      <c r="M321" s="14">
        <f>(((L321/60)/60)/24)+DATE(1970,1,1)</f>
        <v>43025.208333333328</v>
      </c>
      <c r="N321">
        <v>1509685200</v>
      </c>
      <c r="O321" s="14">
        <f>(((N321/60)/60)/24)+DATE(1970,1,1)</f>
        <v>43042.208333333328</v>
      </c>
      <c r="P321" t="b">
        <v>0</v>
      </c>
      <c r="Q321" t="b">
        <v>0</v>
      </c>
      <c r="R321" t="s">
        <v>33</v>
      </c>
      <c r="S321" s="9" t="str">
        <f>LEFT(R321, FIND("/", R321) - 1)</f>
        <v>theater</v>
      </c>
      <c r="T321" s="9" t="str">
        <f>MID(R321, FIND("/", R321) + 1, LEN(R321))</f>
        <v>plays</v>
      </c>
    </row>
    <row r="322" spans="1:20" ht="17" x14ac:dyDescent="0.2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5">
        <f>(E322/D322)*100</f>
        <v>84.131868131868131</v>
      </c>
      <c r="G322" t="s">
        <v>14</v>
      </c>
      <c r="H322">
        <v>79</v>
      </c>
      <c r="I322" s="7">
        <f>IF(H322=0, 0, E322/H322)</f>
        <v>96.911392405063296</v>
      </c>
      <c r="J322" t="s">
        <v>21</v>
      </c>
      <c r="K322" t="s">
        <v>22</v>
      </c>
      <c r="L322">
        <v>1511762400</v>
      </c>
      <c r="M322" s="14">
        <f>(((L322/60)/60)/24)+DATE(1970,1,1)</f>
        <v>43066.25</v>
      </c>
      <c r="N322">
        <v>1514959200</v>
      </c>
      <c r="O322" s="14">
        <f>(((N322/60)/60)/24)+DATE(1970,1,1)</f>
        <v>43103.25</v>
      </c>
      <c r="P322" t="b">
        <v>0</v>
      </c>
      <c r="Q322" t="b">
        <v>0</v>
      </c>
      <c r="R322" t="s">
        <v>33</v>
      </c>
      <c r="S322" s="9" t="str">
        <f>LEFT(R322, FIND("/", R322) - 1)</f>
        <v>theater</v>
      </c>
      <c r="T322" s="9" t="str">
        <f>MID(R322, FIND("/", R322) + 1, LEN(R322))</f>
        <v>plays</v>
      </c>
    </row>
    <row r="323" spans="1:20" ht="17" x14ac:dyDescent="0.2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5">
        <f>(E323/D323)*100</f>
        <v>59.042047531992694</v>
      </c>
      <c r="G323" t="s">
        <v>14</v>
      </c>
      <c r="H323">
        <v>889</v>
      </c>
      <c r="I323" s="7">
        <f>IF(H323=0, 0, E323/H323)</f>
        <v>108.98537682789652</v>
      </c>
      <c r="J323" t="s">
        <v>21</v>
      </c>
      <c r="K323" t="s">
        <v>22</v>
      </c>
      <c r="L323">
        <v>1429506000</v>
      </c>
      <c r="M323" s="14">
        <f>(((L323/60)/60)/24)+DATE(1970,1,1)</f>
        <v>42114.208333333328</v>
      </c>
      <c r="N323">
        <v>1429592400</v>
      </c>
      <c r="O323" s="14">
        <f>(((N323/60)/60)/24)+DATE(1970,1,1)</f>
        <v>42115.208333333328</v>
      </c>
      <c r="P323" t="b">
        <v>0</v>
      </c>
      <c r="Q323" t="b">
        <v>1</v>
      </c>
      <c r="R323" t="s">
        <v>33</v>
      </c>
      <c r="S323" s="9" t="str">
        <f>LEFT(R323, FIND("/", R323) - 1)</f>
        <v>theater</v>
      </c>
      <c r="T323" s="9" t="str">
        <f>MID(R323, FIND("/", R323) + 1, LEN(R323))</f>
        <v>plays</v>
      </c>
    </row>
    <row r="324" spans="1:20" ht="17" x14ac:dyDescent="0.2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5">
        <f>(E324/D324)*100</f>
        <v>84.391891891891888</v>
      </c>
      <c r="G324" t="s">
        <v>14</v>
      </c>
      <c r="H324">
        <v>56</v>
      </c>
      <c r="I324" s="7">
        <f>IF(H324=0, 0, E324/H324)</f>
        <v>111.51785714285714</v>
      </c>
      <c r="J324" t="s">
        <v>21</v>
      </c>
      <c r="K324" t="s">
        <v>22</v>
      </c>
      <c r="L324">
        <v>1561438800</v>
      </c>
      <c r="M324" s="14">
        <f>(((L324/60)/60)/24)+DATE(1970,1,1)</f>
        <v>43641.208333333328</v>
      </c>
      <c r="N324">
        <v>1561525200</v>
      </c>
      <c r="O324" s="14">
        <f>(((N324/60)/60)/24)+DATE(1970,1,1)</f>
        <v>43642.208333333328</v>
      </c>
      <c r="P324" t="b">
        <v>0</v>
      </c>
      <c r="Q324" t="b">
        <v>0</v>
      </c>
      <c r="R324" t="s">
        <v>53</v>
      </c>
      <c r="S324" s="9" t="str">
        <f>LEFT(R324, FIND("/", R324) - 1)</f>
        <v>film &amp; video</v>
      </c>
      <c r="T324" s="9" t="str">
        <f>MID(R324, FIND("/", R324) + 1, LEN(R324))</f>
        <v>drama</v>
      </c>
    </row>
    <row r="325" spans="1:20" ht="34" x14ac:dyDescent="0.2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5">
        <f>(E325/D325)*100</f>
        <v>3</v>
      </c>
      <c r="G325" t="s">
        <v>14</v>
      </c>
      <c r="H325">
        <v>1</v>
      </c>
      <c r="I325" s="7">
        <f>IF(H325=0, 0, E325/H325)</f>
        <v>3</v>
      </c>
      <c r="J325" t="s">
        <v>21</v>
      </c>
      <c r="K325" t="s">
        <v>22</v>
      </c>
      <c r="L325">
        <v>1264399200</v>
      </c>
      <c r="M325" s="14">
        <f>(((L325/60)/60)/24)+DATE(1970,1,1)</f>
        <v>40203.25</v>
      </c>
      <c r="N325">
        <v>1265695200</v>
      </c>
      <c r="O325" s="14">
        <f>(((N325/60)/60)/24)+DATE(1970,1,1)</f>
        <v>40218.25</v>
      </c>
      <c r="P325" t="b">
        <v>0</v>
      </c>
      <c r="Q325" t="b">
        <v>0</v>
      </c>
      <c r="R325" t="s">
        <v>65</v>
      </c>
      <c r="S325" s="9" t="str">
        <f>LEFT(R325, FIND("/", R325) - 1)</f>
        <v>technology</v>
      </c>
      <c r="T325" s="9" t="str">
        <f>MID(R325, FIND("/", R325) + 1, LEN(R325))</f>
        <v>wearables</v>
      </c>
    </row>
    <row r="326" spans="1:20" ht="34" x14ac:dyDescent="0.2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5">
        <f>(E326/D326)*100</f>
        <v>54.137931034482754</v>
      </c>
      <c r="G326" t="s">
        <v>14</v>
      </c>
      <c r="H326">
        <v>83</v>
      </c>
      <c r="I326" s="7">
        <f>IF(H326=0, 0, E326/H326)</f>
        <v>56.746987951807228</v>
      </c>
      <c r="J326" t="s">
        <v>21</v>
      </c>
      <c r="K326" t="s">
        <v>22</v>
      </c>
      <c r="L326">
        <v>1374469200</v>
      </c>
      <c r="M326" s="14">
        <f>(((L326/60)/60)/24)+DATE(1970,1,1)</f>
        <v>41477.208333333336</v>
      </c>
      <c r="N326">
        <v>1374901200</v>
      </c>
      <c r="O326" s="14">
        <f>(((N326/60)/60)/24)+DATE(1970,1,1)</f>
        <v>41482.208333333336</v>
      </c>
      <c r="P326" t="b">
        <v>0</v>
      </c>
      <c r="Q326" t="b">
        <v>0</v>
      </c>
      <c r="R326" t="s">
        <v>65</v>
      </c>
      <c r="S326" s="9" t="str">
        <f>LEFT(R326, FIND("/", R326) - 1)</f>
        <v>technology</v>
      </c>
      <c r="T326" s="9" t="str">
        <f>MID(R326, FIND("/", R326) + 1, LEN(R326))</f>
        <v>wearables</v>
      </c>
    </row>
    <row r="327" spans="1:20" ht="17" x14ac:dyDescent="0.2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5">
        <f>(E327/D327)*100</f>
        <v>99.026517383618156</v>
      </c>
      <c r="G327" t="s">
        <v>14</v>
      </c>
      <c r="H327">
        <v>2025</v>
      </c>
      <c r="I327" s="7">
        <f>IF(H327=0, 0, E327/H327)</f>
        <v>82.986666666666665</v>
      </c>
      <c r="J327" t="s">
        <v>40</v>
      </c>
      <c r="K327" t="s">
        <v>41</v>
      </c>
      <c r="L327">
        <v>1386741600</v>
      </c>
      <c r="M327" s="14">
        <f>(((L327/60)/60)/24)+DATE(1970,1,1)</f>
        <v>41619.25</v>
      </c>
      <c r="N327">
        <v>1387087200</v>
      </c>
      <c r="O327" s="14">
        <f>(((N327/60)/60)/24)+DATE(1970,1,1)</f>
        <v>41623.25</v>
      </c>
      <c r="P327" t="b">
        <v>0</v>
      </c>
      <c r="Q327" t="b">
        <v>0</v>
      </c>
      <c r="R327" t="s">
        <v>68</v>
      </c>
      <c r="S327" s="9" t="str">
        <f>LEFT(R327, FIND("/", R327) - 1)</f>
        <v>publishing</v>
      </c>
      <c r="T327" s="9" t="str">
        <f>MID(R327, FIND("/", R327) + 1, LEN(R327))</f>
        <v>nonfiction</v>
      </c>
    </row>
    <row r="328" spans="1:20" ht="34" x14ac:dyDescent="0.2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5">
        <f>(E328/D328)*100</f>
        <v>20.322580645161288</v>
      </c>
      <c r="G328" t="s">
        <v>14</v>
      </c>
      <c r="H328">
        <v>14</v>
      </c>
      <c r="I328" s="7">
        <f>IF(H328=0, 0, E328/H328)</f>
        <v>90</v>
      </c>
      <c r="J328" t="s">
        <v>107</v>
      </c>
      <c r="K328" t="s">
        <v>108</v>
      </c>
      <c r="L328">
        <v>1453615200</v>
      </c>
      <c r="M328" s="14">
        <f>(((L328/60)/60)/24)+DATE(1970,1,1)</f>
        <v>42393.25</v>
      </c>
      <c r="N328">
        <v>1453788000</v>
      </c>
      <c r="O328" s="14">
        <f>(((N328/60)/60)/24)+DATE(1970,1,1)</f>
        <v>42395.25</v>
      </c>
      <c r="P328" t="b">
        <v>1</v>
      </c>
      <c r="Q328" t="b">
        <v>1</v>
      </c>
      <c r="R328" t="s">
        <v>33</v>
      </c>
      <c r="S328" s="9" t="str">
        <f>LEFT(R328, FIND("/", R328) - 1)</f>
        <v>theater</v>
      </c>
      <c r="T328" s="9" t="str">
        <f>MID(R328, FIND("/", R328) + 1, LEN(R328))</f>
        <v>plays</v>
      </c>
    </row>
    <row r="329" spans="1:20" ht="17" x14ac:dyDescent="0.2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5">
        <f>(E329/D329)*100</f>
        <v>24.466101694915253</v>
      </c>
      <c r="G329" t="s">
        <v>14</v>
      </c>
      <c r="H329">
        <v>656</v>
      </c>
      <c r="I329" s="7">
        <f>IF(H329=0, 0, E329/H329)</f>
        <v>44.009146341463413</v>
      </c>
      <c r="J329" t="s">
        <v>21</v>
      </c>
      <c r="K329" t="s">
        <v>22</v>
      </c>
      <c r="L329">
        <v>1281157200</v>
      </c>
      <c r="M329" s="14">
        <f>(((L329/60)/60)/24)+DATE(1970,1,1)</f>
        <v>40397.208333333336</v>
      </c>
      <c r="N329">
        <v>1281589200</v>
      </c>
      <c r="O329" s="14">
        <f>(((N329/60)/60)/24)+DATE(1970,1,1)</f>
        <v>40402.208333333336</v>
      </c>
      <c r="P329" t="b">
        <v>0</v>
      </c>
      <c r="Q329" t="b">
        <v>0</v>
      </c>
      <c r="R329" t="s">
        <v>292</v>
      </c>
      <c r="S329" s="9" t="str">
        <f>LEFT(R329, FIND("/", R329) - 1)</f>
        <v>games</v>
      </c>
      <c r="T329" s="9" t="str">
        <f>MID(R329, FIND("/", R329) + 1, LEN(R329))</f>
        <v>mobile games</v>
      </c>
    </row>
    <row r="330" spans="1:20" ht="17" x14ac:dyDescent="0.2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5">
        <f>(E330/D330)*100</f>
        <v>50.398033126293996</v>
      </c>
      <c r="G330" t="s">
        <v>14</v>
      </c>
      <c r="H330">
        <v>1596</v>
      </c>
      <c r="I330" s="7">
        <f>IF(H330=0, 0, E330/H330)</f>
        <v>61.008145363408524</v>
      </c>
      <c r="J330" t="s">
        <v>21</v>
      </c>
      <c r="K330" t="s">
        <v>22</v>
      </c>
      <c r="L330">
        <v>1416031200</v>
      </c>
      <c r="M330" s="14">
        <f>(((L330/60)/60)/24)+DATE(1970,1,1)</f>
        <v>41958.25</v>
      </c>
      <c r="N330">
        <v>1416204000</v>
      </c>
      <c r="O330" s="14">
        <f>(((N330/60)/60)/24)+DATE(1970,1,1)</f>
        <v>41960.25</v>
      </c>
      <c r="P330" t="b">
        <v>0</v>
      </c>
      <c r="Q330" t="b">
        <v>0</v>
      </c>
      <c r="R330" t="s">
        <v>292</v>
      </c>
      <c r="S330" s="9" t="str">
        <f>LEFT(R330, FIND("/", R330) - 1)</f>
        <v>games</v>
      </c>
      <c r="T330" s="9" t="str">
        <f>MID(R330, FIND("/", R330) + 1, LEN(R330))</f>
        <v>mobile games</v>
      </c>
    </row>
    <row r="331" spans="1:20" ht="34" x14ac:dyDescent="0.2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5">
        <f>(E331/D331)*100</f>
        <v>17.5</v>
      </c>
      <c r="G331" t="s">
        <v>14</v>
      </c>
      <c r="H331">
        <v>10</v>
      </c>
      <c r="I331" s="7">
        <f>IF(H331=0, 0, E331/H331)</f>
        <v>73.5</v>
      </c>
      <c r="J331" t="s">
        <v>21</v>
      </c>
      <c r="K331" t="s">
        <v>22</v>
      </c>
      <c r="L331">
        <v>1464152400</v>
      </c>
      <c r="M331" s="14">
        <f>(((L331/60)/60)/24)+DATE(1970,1,1)</f>
        <v>42515.208333333328</v>
      </c>
      <c r="N331">
        <v>1465102800</v>
      </c>
      <c r="O331" s="14">
        <f>(((N331/60)/60)/24)+DATE(1970,1,1)</f>
        <v>42526.208333333328</v>
      </c>
      <c r="P331" t="b">
        <v>0</v>
      </c>
      <c r="Q331" t="b">
        <v>0</v>
      </c>
      <c r="R331" t="s">
        <v>33</v>
      </c>
      <c r="S331" s="9" t="str">
        <f>LEFT(R331, FIND("/", R331) - 1)</f>
        <v>theater</v>
      </c>
      <c r="T331" s="9" t="str">
        <f>MID(R331, FIND("/", R331) + 1, LEN(R331))</f>
        <v>plays</v>
      </c>
    </row>
    <row r="332" spans="1:20" ht="17" x14ac:dyDescent="0.2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5">
        <f>(E332/D332)*100</f>
        <v>91.984615384615381</v>
      </c>
      <c r="G332" t="s">
        <v>14</v>
      </c>
      <c r="H332">
        <v>1121</v>
      </c>
      <c r="I332" s="7">
        <f>IF(H332=0, 0, E332/H332)</f>
        <v>96.005352363960753</v>
      </c>
      <c r="J332" t="s">
        <v>21</v>
      </c>
      <c r="K332" t="s">
        <v>22</v>
      </c>
      <c r="L332">
        <v>1490158800</v>
      </c>
      <c r="M332" s="14">
        <f>(((L332/60)/60)/24)+DATE(1970,1,1)</f>
        <v>42816.208333333328</v>
      </c>
      <c r="N332">
        <v>1492146000</v>
      </c>
      <c r="O332" s="14">
        <f>(((N332/60)/60)/24)+DATE(1970,1,1)</f>
        <v>42839.208333333328</v>
      </c>
      <c r="P332" t="b">
        <v>0</v>
      </c>
      <c r="Q332" t="b">
        <v>1</v>
      </c>
      <c r="R332" t="s">
        <v>23</v>
      </c>
      <c r="S332" s="9" t="str">
        <f>LEFT(R332, FIND("/", R332) - 1)</f>
        <v>music</v>
      </c>
      <c r="T332" s="9" t="str">
        <f>MID(R332, FIND("/", R332) + 1, LEN(R332))</f>
        <v>rock</v>
      </c>
    </row>
    <row r="333" spans="1:20" ht="34" x14ac:dyDescent="0.2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5">
        <f>(E333/D333)*100</f>
        <v>2.0843373493975905</v>
      </c>
      <c r="G333" t="s">
        <v>14</v>
      </c>
      <c r="H333">
        <v>15</v>
      </c>
      <c r="I333" s="7">
        <f>IF(H333=0, 0, E333/H333)</f>
        <v>103.8</v>
      </c>
      <c r="J333" t="s">
        <v>21</v>
      </c>
      <c r="K333" t="s">
        <v>22</v>
      </c>
      <c r="L333">
        <v>1416117600</v>
      </c>
      <c r="M333" s="14">
        <f>(((L333/60)/60)/24)+DATE(1970,1,1)</f>
        <v>41959.25</v>
      </c>
      <c r="N333">
        <v>1418018400</v>
      </c>
      <c r="O333" s="14">
        <f>(((N333/60)/60)/24)+DATE(1970,1,1)</f>
        <v>41981.25</v>
      </c>
      <c r="P333" t="b">
        <v>0</v>
      </c>
      <c r="Q333" t="b">
        <v>1</v>
      </c>
      <c r="R333" t="s">
        <v>33</v>
      </c>
      <c r="S333" s="9" t="str">
        <f>LEFT(R333, FIND("/", R333) - 1)</f>
        <v>theater</v>
      </c>
      <c r="T333" s="9" t="str">
        <f>MID(R333, FIND("/", R333) + 1, LEN(R333))</f>
        <v>plays</v>
      </c>
    </row>
    <row r="334" spans="1:20" ht="17" x14ac:dyDescent="0.2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5">
        <f>(E334/D334)*100</f>
        <v>61</v>
      </c>
      <c r="G334" t="s">
        <v>14</v>
      </c>
      <c r="H334">
        <v>191</v>
      </c>
      <c r="I334" s="7">
        <f>IF(H334=0, 0, E334/H334)</f>
        <v>31.937172774869111</v>
      </c>
      <c r="J334" t="s">
        <v>21</v>
      </c>
      <c r="K334" t="s">
        <v>22</v>
      </c>
      <c r="L334">
        <v>1340946000</v>
      </c>
      <c r="M334" s="14">
        <f>(((L334/60)/60)/24)+DATE(1970,1,1)</f>
        <v>41089.208333333336</v>
      </c>
      <c r="N334">
        <v>1341032400</v>
      </c>
      <c r="O334" s="14">
        <f>(((N334/60)/60)/24)+DATE(1970,1,1)</f>
        <v>41090.208333333336</v>
      </c>
      <c r="P334" t="b">
        <v>0</v>
      </c>
      <c r="Q334" t="b">
        <v>0</v>
      </c>
      <c r="R334" t="s">
        <v>60</v>
      </c>
      <c r="S334" s="9" t="str">
        <f>LEFT(R334, FIND("/", R334) - 1)</f>
        <v>music</v>
      </c>
      <c r="T334" s="9" t="str">
        <f>MID(R334, FIND("/", R334) + 1, LEN(R334))</f>
        <v>indie rock</v>
      </c>
    </row>
    <row r="335" spans="1:20" ht="34" x14ac:dyDescent="0.2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5">
        <f>(E335/D335)*100</f>
        <v>30.037735849056602</v>
      </c>
      <c r="G335" t="s">
        <v>14</v>
      </c>
      <c r="H335">
        <v>16</v>
      </c>
      <c r="I335" s="7">
        <f>IF(H335=0, 0, E335/H335)</f>
        <v>99.5</v>
      </c>
      <c r="J335" t="s">
        <v>21</v>
      </c>
      <c r="K335" t="s">
        <v>22</v>
      </c>
      <c r="L335">
        <v>1486101600</v>
      </c>
      <c r="M335" s="14">
        <f>(((L335/60)/60)/24)+DATE(1970,1,1)</f>
        <v>42769.25</v>
      </c>
      <c r="N335">
        <v>1486360800</v>
      </c>
      <c r="O335" s="14">
        <f>(((N335/60)/60)/24)+DATE(1970,1,1)</f>
        <v>42772.25</v>
      </c>
      <c r="P335" t="b">
        <v>0</v>
      </c>
      <c r="Q335" t="b">
        <v>0</v>
      </c>
      <c r="R335" t="s">
        <v>33</v>
      </c>
      <c r="S335" s="9" t="str">
        <f>LEFT(R335, FIND("/", R335) - 1)</f>
        <v>theater</v>
      </c>
      <c r="T335" s="9" t="str">
        <f>MID(R335, FIND("/", R335) + 1, LEN(R335))</f>
        <v>plays</v>
      </c>
    </row>
    <row r="336" spans="1:20" ht="34" x14ac:dyDescent="0.2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5">
        <f>(E336/D336)*100</f>
        <v>12.923076923076923</v>
      </c>
      <c r="G336" t="s">
        <v>14</v>
      </c>
      <c r="H336">
        <v>17</v>
      </c>
      <c r="I336" s="7">
        <f>IF(H336=0, 0, E336/H336)</f>
        <v>29.647058823529413</v>
      </c>
      <c r="J336" t="s">
        <v>21</v>
      </c>
      <c r="K336" t="s">
        <v>22</v>
      </c>
      <c r="L336">
        <v>1445403600</v>
      </c>
      <c r="M336" s="14">
        <f>(((L336/60)/60)/24)+DATE(1970,1,1)</f>
        <v>42298.208333333328</v>
      </c>
      <c r="N336">
        <v>1445922000</v>
      </c>
      <c r="O336" s="14">
        <f>(((N336/60)/60)/24)+DATE(1970,1,1)</f>
        <v>42304.208333333328</v>
      </c>
      <c r="P336" t="b">
        <v>0</v>
      </c>
      <c r="Q336" t="b">
        <v>1</v>
      </c>
      <c r="R336" t="s">
        <v>33</v>
      </c>
      <c r="S336" s="9" t="str">
        <f>LEFT(R336, FIND("/", R336) - 1)</f>
        <v>theater</v>
      </c>
      <c r="T336" s="9" t="str">
        <f>MID(R336, FIND("/", R336) + 1, LEN(R336))</f>
        <v>plays</v>
      </c>
    </row>
    <row r="337" spans="1:20" ht="34" x14ac:dyDescent="0.2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5">
        <f>(E337/D337)*100</f>
        <v>30.304347826086957</v>
      </c>
      <c r="G337" t="s">
        <v>14</v>
      </c>
      <c r="H337">
        <v>34</v>
      </c>
      <c r="I337" s="7">
        <f>IF(H337=0, 0, E337/H337)</f>
        <v>61.5</v>
      </c>
      <c r="J337" t="s">
        <v>21</v>
      </c>
      <c r="K337" t="s">
        <v>22</v>
      </c>
      <c r="L337">
        <v>1275195600</v>
      </c>
      <c r="M337" s="14">
        <f>(((L337/60)/60)/24)+DATE(1970,1,1)</f>
        <v>40328.208333333336</v>
      </c>
      <c r="N337">
        <v>1277528400</v>
      </c>
      <c r="O337" s="14">
        <f>(((N337/60)/60)/24)+DATE(1970,1,1)</f>
        <v>40355.208333333336</v>
      </c>
      <c r="P337" t="b">
        <v>0</v>
      </c>
      <c r="Q337" t="b">
        <v>0</v>
      </c>
      <c r="R337" t="s">
        <v>65</v>
      </c>
      <c r="S337" s="9" t="str">
        <f>LEFT(R337, FIND("/", R337) - 1)</f>
        <v>technology</v>
      </c>
      <c r="T337" s="9" t="str">
        <f>MID(R337, FIND("/", R337) + 1, LEN(R337))</f>
        <v>wearables</v>
      </c>
    </row>
    <row r="338" spans="1:20" ht="17" x14ac:dyDescent="0.2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5">
        <f>(E338/D338)*100</f>
        <v>1</v>
      </c>
      <c r="G338" t="s">
        <v>14</v>
      </c>
      <c r="H338">
        <v>1</v>
      </c>
      <c r="I338" s="7">
        <f>IF(H338=0, 0, E338/H338)</f>
        <v>1</v>
      </c>
      <c r="J338" t="s">
        <v>40</v>
      </c>
      <c r="K338" t="s">
        <v>41</v>
      </c>
      <c r="L338">
        <v>1277960400</v>
      </c>
      <c r="M338" s="14">
        <f>(((L338/60)/60)/24)+DATE(1970,1,1)</f>
        <v>40360.208333333336</v>
      </c>
      <c r="N338">
        <v>1280120400</v>
      </c>
      <c r="O338" s="14">
        <f>(((N338/60)/60)/24)+DATE(1970,1,1)</f>
        <v>40385.208333333336</v>
      </c>
      <c r="P338" t="b">
        <v>0</v>
      </c>
      <c r="Q338" t="b">
        <v>0</v>
      </c>
      <c r="R338" t="s">
        <v>50</v>
      </c>
      <c r="S338" s="9" t="str">
        <f>LEFT(R338, FIND("/", R338) - 1)</f>
        <v>music</v>
      </c>
      <c r="T338" s="9" t="str">
        <f>MID(R338, FIND("/", R338) + 1, LEN(R338))</f>
        <v>electric music</v>
      </c>
    </row>
    <row r="339" spans="1:20" ht="34" x14ac:dyDescent="0.2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5">
        <f>(E339/D339)*100</f>
        <v>68.426865671641792</v>
      </c>
      <c r="G339" t="s">
        <v>14</v>
      </c>
      <c r="H339">
        <v>1274</v>
      </c>
      <c r="I339" s="7">
        <f>IF(H339=0, 0, E339/H339)</f>
        <v>89.964678178963894</v>
      </c>
      <c r="J339" t="s">
        <v>21</v>
      </c>
      <c r="K339" t="s">
        <v>22</v>
      </c>
      <c r="L339">
        <v>1517810400</v>
      </c>
      <c r="M339" s="14">
        <f>(((L339/60)/60)/24)+DATE(1970,1,1)</f>
        <v>43136.25</v>
      </c>
      <c r="N339">
        <v>1520402400</v>
      </c>
      <c r="O339" s="14">
        <f>(((N339/60)/60)/24)+DATE(1970,1,1)</f>
        <v>43166.25</v>
      </c>
      <c r="P339" t="b">
        <v>0</v>
      </c>
      <c r="Q339" t="b">
        <v>0</v>
      </c>
      <c r="R339" t="s">
        <v>50</v>
      </c>
      <c r="S339" s="9" t="str">
        <f>LEFT(R339, FIND("/", R339) - 1)</f>
        <v>music</v>
      </c>
      <c r="T339" s="9" t="str">
        <f>MID(R339, FIND("/", R339) + 1, LEN(R339))</f>
        <v>electric music</v>
      </c>
    </row>
    <row r="340" spans="1:20" ht="17" x14ac:dyDescent="0.2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5">
        <f>(E340/D340)*100</f>
        <v>34.351966873706004</v>
      </c>
      <c r="G340" t="s">
        <v>14</v>
      </c>
      <c r="H340">
        <v>210</v>
      </c>
      <c r="I340" s="7">
        <f>IF(H340=0, 0, E340/H340)</f>
        <v>79.009523809523813</v>
      </c>
      <c r="J340" t="s">
        <v>107</v>
      </c>
      <c r="K340" t="s">
        <v>108</v>
      </c>
      <c r="L340">
        <v>1564635600</v>
      </c>
      <c r="M340" s="14">
        <f>(((L340/60)/60)/24)+DATE(1970,1,1)</f>
        <v>43678.208333333328</v>
      </c>
      <c r="N340">
        <v>1567141200</v>
      </c>
      <c r="O340" s="14">
        <f>(((N340/60)/60)/24)+DATE(1970,1,1)</f>
        <v>43707.208333333328</v>
      </c>
      <c r="P340" t="b">
        <v>0</v>
      </c>
      <c r="Q340" t="b">
        <v>1</v>
      </c>
      <c r="R340" t="s">
        <v>89</v>
      </c>
      <c r="S340" s="9" t="str">
        <f>LEFT(R340, FIND("/", R340) - 1)</f>
        <v>games</v>
      </c>
      <c r="T340" s="9" t="str">
        <f>MID(R340, FIND("/", R340) + 1, LEN(R340))</f>
        <v>video games</v>
      </c>
    </row>
    <row r="341" spans="1:20" ht="34" x14ac:dyDescent="0.2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5">
        <f>(E341/D341)*100</f>
        <v>31.171232876712331</v>
      </c>
      <c r="G341" t="s">
        <v>14</v>
      </c>
      <c r="H341">
        <v>248</v>
      </c>
      <c r="I341" s="7">
        <f>IF(H341=0, 0, E341/H341)</f>
        <v>55.052419354838712</v>
      </c>
      <c r="J341" t="s">
        <v>26</v>
      </c>
      <c r="K341" t="s">
        <v>27</v>
      </c>
      <c r="L341">
        <v>1537333200</v>
      </c>
      <c r="M341" s="14">
        <f>(((L341/60)/60)/24)+DATE(1970,1,1)</f>
        <v>43362.208333333328</v>
      </c>
      <c r="N341">
        <v>1537419600</v>
      </c>
      <c r="O341" s="14">
        <f>(((N341/60)/60)/24)+DATE(1970,1,1)</f>
        <v>43363.208333333328</v>
      </c>
      <c r="P341" t="b">
        <v>0</v>
      </c>
      <c r="Q341" t="b">
        <v>0</v>
      </c>
      <c r="R341" t="s">
        <v>474</v>
      </c>
      <c r="S341" s="9" t="str">
        <f>LEFT(R341, FIND("/", R341) - 1)</f>
        <v>film &amp; video</v>
      </c>
      <c r="T341" s="9" t="str">
        <f>MID(R341, FIND("/", R341) + 1, LEN(R341))</f>
        <v>science fiction</v>
      </c>
    </row>
    <row r="342" spans="1:20" ht="17" x14ac:dyDescent="0.2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5">
        <f>(E342/D342)*100</f>
        <v>56.967078189300416</v>
      </c>
      <c r="G342" t="s">
        <v>14</v>
      </c>
      <c r="H342">
        <v>513</v>
      </c>
      <c r="I342" s="7">
        <f>IF(H342=0, 0, E342/H342)</f>
        <v>107.93762183235867</v>
      </c>
      <c r="J342" t="s">
        <v>21</v>
      </c>
      <c r="K342" t="s">
        <v>22</v>
      </c>
      <c r="L342">
        <v>1444107600</v>
      </c>
      <c r="M342" s="14">
        <f>(((L342/60)/60)/24)+DATE(1970,1,1)</f>
        <v>42283.208333333328</v>
      </c>
      <c r="N342">
        <v>1447999200</v>
      </c>
      <c r="O342" s="14">
        <f>(((N342/60)/60)/24)+DATE(1970,1,1)</f>
        <v>42328.25</v>
      </c>
      <c r="P342" t="b">
        <v>0</v>
      </c>
      <c r="Q342" t="b">
        <v>0</v>
      </c>
      <c r="R342" t="s">
        <v>206</v>
      </c>
      <c r="S342" s="9" t="str">
        <f>LEFT(R342, FIND("/", R342) - 1)</f>
        <v>publishing</v>
      </c>
      <c r="T342" s="9" t="str">
        <f>MID(R342, FIND("/", R342) + 1, LEN(R342))</f>
        <v>translations</v>
      </c>
    </row>
    <row r="343" spans="1:20" ht="17" x14ac:dyDescent="0.2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5">
        <f>(E343/D343)*100</f>
        <v>86.867834394904463</v>
      </c>
      <c r="G343" t="s">
        <v>14</v>
      </c>
      <c r="H343">
        <v>3410</v>
      </c>
      <c r="I343" s="7">
        <f>IF(H343=0, 0, E343/H343)</f>
        <v>31.995894428152493</v>
      </c>
      <c r="J343" t="s">
        <v>21</v>
      </c>
      <c r="K343" t="s">
        <v>22</v>
      </c>
      <c r="L343">
        <v>1376542800</v>
      </c>
      <c r="M343" s="14">
        <f>(((L343/60)/60)/24)+DATE(1970,1,1)</f>
        <v>41501.208333333336</v>
      </c>
      <c r="N343">
        <v>1378789200</v>
      </c>
      <c r="O343" s="14">
        <f>(((N343/60)/60)/24)+DATE(1970,1,1)</f>
        <v>41527.208333333336</v>
      </c>
      <c r="P343" t="b">
        <v>0</v>
      </c>
      <c r="Q343" t="b">
        <v>0</v>
      </c>
      <c r="R343" t="s">
        <v>89</v>
      </c>
      <c r="S343" s="9" t="str">
        <f>LEFT(R343, FIND("/", R343) - 1)</f>
        <v>games</v>
      </c>
      <c r="T343" s="9" t="str">
        <f>MID(R343, FIND("/", R343) + 1, LEN(R343))</f>
        <v>video games</v>
      </c>
    </row>
    <row r="344" spans="1:20" ht="34" x14ac:dyDescent="0.2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5">
        <f>(E344/D344)*100</f>
        <v>10.297872340425531</v>
      </c>
      <c r="G344" t="s">
        <v>14</v>
      </c>
      <c r="H344">
        <v>10</v>
      </c>
      <c r="I344" s="7">
        <f>IF(H344=0, 0, E344/H344)</f>
        <v>96.8</v>
      </c>
      <c r="J344" t="s">
        <v>21</v>
      </c>
      <c r="K344" t="s">
        <v>22</v>
      </c>
      <c r="L344">
        <v>1415253600</v>
      </c>
      <c r="M344" s="14">
        <f>(((L344/60)/60)/24)+DATE(1970,1,1)</f>
        <v>41949.25</v>
      </c>
      <c r="N344">
        <v>1416117600</v>
      </c>
      <c r="O344" s="14">
        <f>(((N344/60)/60)/24)+DATE(1970,1,1)</f>
        <v>41959.25</v>
      </c>
      <c r="P344" t="b">
        <v>0</v>
      </c>
      <c r="Q344" t="b">
        <v>0</v>
      </c>
      <c r="R344" t="s">
        <v>23</v>
      </c>
      <c r="S344" s="9" t="str">
        <f>LEFT(R344, FIND("/", R344) - 1)</f>
        <v>music</v>
      </c>
      <c r="T344" s="9" t="str">
        <f>MID(R344, FIND("/", R344) + 1, LEN(R344))</f>
        <v>rock</v>
      </c>
    </row>
    <row r="345" spans="1:20" ht="17" x14ac:dyDescent="0.2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5">
        <f>(E345/D345)*100</f>
        <v>65.544223826714799</v>
      </c>
      <c r="G345" t="s">
        <v>14</v>
      </c>
      <c r="H345">
        <v>2201</v>
      </c>
      <c r="I345" s="7">
        <f>IF(H345=0, 0, E345/H345)</f>
        <v>32.995456610631528</v>
      </c>
      <c r="J345" t="s">
        <v>21</v>
      </c>
      <c r="K345" t="s">
        <v>22</v>
      </c>
      <c r="L345">
        <v>1562216400</v>
      </c>
      <c r="M345" s="14">
        <f>(((L345/60)/60)/24)+DATE(1970,1,1)</f>
        <v>43650.208333333328</v>
      </c>
      <c r="N345">
        <v>1563771600</v>
      </c>
      <c r="O345" s="14">
        <f>(((N345/60)/60)/24)+DATE(1970,1,1)</f>
        <v>43668.208333333328</v>
      </c>
      <c r="P345" t="b">
        <v>0</v>
      </c>
      <c r="Q345" t="b">
        <v>0</v>
      </c>
      <c r="R345" t="s">
        <v>33</v>
      </c>
      <c r="S345" s="9" t="str">
        <f>LEFT(R345, FIND("/", R345) - 1)</f>
        <v>theater</v>
      </c>
      <c r="T345" s="9" t="str">
        <f>MID(R345, FIND("/", R345) + 1, LEN(R345))</f>
        <v>plays</v>
      </c>
    </row>
    <row r="346" spans="1:20" ht="17" x14ac:dyDescent="0.2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5">
        <f>(E346/D346)*100</f>
        <v>49.026652452025587</v>
      </c>
      <c r="G346" t="s">
        <v>14</v>
      </c>
      <c r="H346">
        <v>676</v>
      </c>
      <c r="I346" s="7">
        <f>IF(H346=0, 0, E346/H346)</f>
        <v>68.028106508875737</v>
      </c>
      <c r="J346" t="s">
        <v>21</v>
      </c>
      <c r="K346" t="s">
        <v>22</v>
      </c>
      <c r="L346">
        <v>1316754000</v>
      </c>
      <c r="M346" s="14">
        <f>(((L346/60)/60)/24)+DATE(1970,1,1)</f>
        <v>40809.208333333336</v>
      </c>
      <c r="N346">
        <v>1319259600</v>
      </c>
      <c r="O346" s="14">
        <f>(((N346/60)/60)/24)+DATE(1970,1,1)</f>
        <v>40838.208333333336</v>
      </c>
      <c r="P346" t="b">
        <v>0</v>
      </c>
      <c r="Q346" t="b">
        <v>0</v>
      </c>
      <c r="R346" t="s">
        <v>33</v>
      </c>
      <c r="S346" s="9" t="str">
        <f>LEFT(R346, FIND("/", R346) - 1)</f>
        <v>theater</v>
      </c>
      <c r="T346" s="9" t="str">
        <f>MID(R346, FIND("/", R346) + 1, LEN(R346))</f>
        <v>plays</v>
      </c>
    </row>
    <row r="347" spans="1:20" ht="17" x14ac:dyDescent="0.2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5">
        <f>(E347/D347)*100</f>
        <v>80.306347746090154</v>
      </c>
      <c r="G347" t="s">
        <v>14</v>
      </c>
      <c r="H347">
        <v>831</v>
      </c>
      <c r="I347" s="7">
        <f>IF(H347=0, 0, E347/H347)</f>
        <v>105.04572803850782</v>
      </c>
      <c r="J347" t="s">
        <v>21</v>
      </c>
      <c r="K347" t="s">
        <v>22</v>
      </c>
      <c r="L347">
        <v>1439528400</v>
      </c>
      <c r="M347" s="14">
        <f>(((L347/60)/60)/24)+DATE(1970,1,1)</f>
        <v>42230.208333333328</v>
      </c>
      <c r="N347">
        <v>1440306000</v>
      </c>
      <c r="O347" s="14">
        <f>(((N347/60)/60)/24)+DATE(1970,1,1)</f>
        <v>42239.208333333328</v>
      </c>
      <c r="P347" t="b">
        <v>0</v>
      </c>
      <c r="Q347" t="b">
        <v>1</v>
      </c>
      <c r="R347" t="s">
        <v>33</v>
      </c>
      <c r="S347" s="9" t="str">
        <f>LEFT(R347, FIND("/", R347) - 1)</f>
        <v>theater</v>
      </c>
      <c r="T347" s="9" t="str">
        <f>MID(R347, FIND("/", R347) + 1, LEN(R347))</f>
        <v>plays</v>
      </c>
    </row>
    <row r="348" spans="1:20" ht="17" x14ac:dyDescent="0.2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5">
        <f>(E348/D348)*100</f>
        <v>99.66339869281046</v>
      </c>
      <c r="G348" t="s">
        <v>14</v>
      </c>
      <c r="H348">
        <v>859</v>
      </c>
      <c r="I348" s="7">
        <f>IF(H348=0, 0, E348/H348)</f>
        <v>71.005820721769496</v>
      </c>
      <c r="J348" t="s">
        <v>15</v>
      </c>
      <c r="K348" t="s">
        <v>16</v>
      </c>
      <c r="L348">
        <v>1305954000</v>
      </c>
      <c r="M348" s="14">
        <f>(((L348/60)/60)/24)+DATE(1970,1,1)</f>
        <v>40684.208333333336</v>
      </c>
      <c r="N348">
        <v>1306731600</v>
      </c>
      <c r="O348" s="14">
        <f>(((N348/60)/60)/24)+DATE(1970,1,1)</f>
        <v>40693.208333333336</v>
      </c>
      <c r="P348" t="b">
        <v>0</v>
      </c>
      <c r="Q348" t="b">
        <v>0</v>
      </c>
      <c r="R348" t="s">
        <v>23</v>
      </c>
      <c r="S348" s="9" t="str">
        <f>LEFT(R348, FIND("/", R348) - 1)</f>
        <v>music</v>
      </c>
      <c r="T348" s="9" t="str">
        <f>MID(R348, FIND("/", R348) + 1, LEN(R348))</f>
        <v>rock</v>
      </c>
    </row>
    <row r="349" spans="1:20" ht="17" x14ac:dyDescent="0.2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5">
        <f>(E349/D349)*100</f>
        <v>37.233333333333334</v>
      </c>
      <c r="G349" t="s">
        <v>14</v>
      </c>
      <c r="H349">
        <v>45</v>
      </c>
      <c r="I349" s="7">
        <f>IF(H349=0, 0, E349/H349)</f>
        <v>74.466666666666669</v>
      </c>
      <c r="J349" t="s">
        <v>21</v>
      </c>
      <c r="K349" t="s">
        <v>22</v>
      </c>
      <c r="L349">
        <v>1401166800</v>
      </c>
      <c r="M349" s="14">
        <f>(((L349/60)/60)/24)+DATE(1970,1,1)</f>
        <v>41786.208333333336</v>
      </c>
      <c r="N349">
        <v>1404363600</v>
      </c>
      <c r="O349" s="14">
        <f>(((N349/60)/60)/24)+DATE(1970,1,1)</f>
        <v>41823.208333333336</v>
      </c>
      <c r="P349" t="b">
        <v>0</v>
      </c>
      <c r="Q349" t="b">
        <v>0</v>
      </c>
      <c r="R349" t="s">
        <v>33</v>
      </c>
      <c r="S349" s="9" t="str">
        <f>LEFT(R349, FIND("/", R349) - 1)</f>
        <v>theater</v>
      </c>
      <c r="T349" s="9" t="str">
        <f>MID(R349, FIND("/", R349) + 1, LEN(R349))</f>
        <v>plays</v>
      </c>
    </row>
    <row r="350" spans="1:20" ht="17" x14ac:dyDescent="0.2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5">
        <f>(E350/D350)*100</f>
        <v>25.714285714285712</v>
      </c>
      <c r="G350" t="s">
        <v>14</v>
      </c>
      <c r="H350">
        <v>6</v>
      </c>
      <c r="I350" s="7">
        <f>IF(H350=0, 0, E350/H350)</f>
        <v>90</v>
      </c>
      <c r="J350" t="s">
        <v>21</v>
      </c>
      <c r="K350" t="s">
        <v>22</v>
      </c>
      <c r="L350">
        <v>1481436000</v>
      </c>
      <c r="M350" s="14">
        <f>(((L350/60)/60)/24)+DATE(1970,1,1)</f>
        <v>42715.25</v>
      </c>
      <c r="N350">
        <v>1482818400</v>
      </c>
      <c r="O350" s="14">
        <f>(((N350/60)/60)/24)+DATE(1970,1,1)</f>
        <v>42731.25</v>
      </c>
      <c r="P350" t="b">
        <v>0</v>
      </c>
      <c r="Q350" t="b">
        <v>0</v>
      </c>
      <c r="R350" t="s">
        <v>17</v>
      </c>
      <c r="S350" s="9" t="str">
        <f>LEFT(R350, FIND("/", R350) - 1)</f>
        <v>food</v>
      </c>
      <c r="T350" s="9" t="str">
        <f>MID(R350, FIND("/", R350) + 1, LEN(R350))</f>
        <v>food trucks</v>
      </c>
    </row>
    <row r="351" spans="1:20" ht="17" x14ac:dyDescent="0.2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5">
        <f>(E351/D351)*100</f>
        <v>34</v>
      </c>
      <c r="G351" t="s">
        <v>14</v>
      </c>
      <c r="H351">
        <v>7</v>
      </c>
      <c r="I351" s="7">
        <f>IF(H351=0, 0, E351/H351)</f>
        <v>97.142857142857139</v>
      </c>
      <c r="J351" t="s">
        <v>21</v>
      </c>
      <c r="K351" t="s">
        <v>22</v>
      </c>
      <c r="L351">
        <v>1372222800</v>
      </c>
      <c r="M351" s="14">
        <f>(((L351/60)/60)/24)+DATE(1970,1,1)</f>
        <v>41451.208333333336</v>
      </c>
      <c r="N351">
        <v>1374642000</v>
      </c>
      <c r="O351" s="14">
        <f>(((N351/60)/60)/24)+DATE(1970,1,1)</f>
        <v>41479.208333333336</v>
      </c>
      <c r="P351" t="b">
        <v>0</v>
      </c>
      <c r="Q351" t="b">
        <v>1</v>
      </c>
      <c r="R351" t="s">
        <v>33</v>
      </c>
      <c r="S351" s="9" t="str">
        <f>LEFT(R351, FIND("/", R351) - 1)</f>
        <v>theater</v>
      </c>
      <c r="T351" s="9" t="str">
        <f>MID(R351, FIND("/", R351) + 1, LEN(R351))</f>
        <v>plays</v>
      </c>
    </row>
    <row r="352" spans="1:20" ht="34" x14ac:dyDescent="0.2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5">
        <f>(E352/D352)*100</f>
        <v>14.394366197183098</v>
      </c>
      <c r="G352" t="s">
        <v>14</v>
      </c>
      <c r="H352">
        <v>31</v>
      </c>
      <c r="I352" s="7">
        <f>IF(H352=0, 0, E352/H352)</f>
        <v>32.967741935483872</v>
      </c>
      <c r="J352" t="s">
        <v>21</v>
      </c>
      <c r="K352" t="s">
        <v>22</v>
      </c>
      <c r="L352">
        <v>1477976400</v>
      </c>
      <c r="M352" s="14">
        <f>(((L352/60)/60)/24)+DATE(1970,1,1)</f>
        <v>42675.208333333328</v>
      </c>
      <c r="N352">
        <v>1478235600</v>
      </c>
      <c r="O352" s="14">
        <f>(((N352/60)/60)/24)+DATE(1970,1,1)</f>
        <v>42678.208333333328</v>
      </c>
      <c r="P352" t="b">
        <v>0</v>
      </c>
      <c r="Q352" t="b">
        <v>0</v>
      </c>
      <c r="R352" t="s">
        <v>53</v>
      </c>
      <c r="S352" s="9" t="str">
        <f>LEFT(R352, FIND("/", R352) - 1)</f>
        <v>film &amp; video</v>
      </c>
      <c r="T352" s="9" t="str">
        <f>MID(R352, FIND("/", R352) + 1, LEN(R352))</f>
        <v>drama</v>
      </c>
    </row>
    <row r="353" spans="1:20" ht="17" x14ac:dyDescent="0.2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5">
        <f>(E353/D353)*100</f>
        <v>54.807692307692314</v>
      </c>
      <c r="G353" t="s">
        <v>14</v>
      </c>
      <c r="H353">
        <v>78</v>
      </c>
      <c r="I353" s="7">
        <f>IF(H353=0, 0, E353/H353)</f>
        <v>54.807692307692307</v>
      </c>
      <c r="J353" t="s">
        <v>21</v>
      </c>
      <c r="K353" t="s">
        <v>22</v>
      </c>
      <c r="L353">
        <v>1407474000</v>
      </c>
      <c r="M353" s="14">
        <f>(((L353/60)/60)/24)+DATE(1970,1,1)</f>
        <v>41859.208333333336</v>
      </c>
      <c r="N353">
        <v>1408078800</v>
      </c>
      <c r="O353" s="14">
        <f>(((N353/60)/60)/24)+DATE(1970,1,1)</f>
        <v>41866.208333333336</v>
      </c>
      <c r="P353" t="b">
        <v>0</v>
      </c>
      <c r="Q353" t="b">
        <v>1</v>
      </c>
      <c r="R353" t="s">
        <v>292</v>
      </c>
      <c r="S353" s="9" t="str">
        <f>LEFT(R353, FIND("/", R353) - 1)</f>
        <v>games</v>
      </c>
      <c r="T353" s="9" t="str">
        <f>MID(R353, FIND("/", R353) + 1, LEN(R353))</f>
        <v>mobile games</v>
      </c>
    </row>
    <row r="354" spans="1:20" ht="17" x14ac:dyDescent="0.2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5">
        <f>(E354/D354)*100</f>
        <v>87.008284023668637</v>
      </c>
      <c r="G354" t="s">
        <v>14</v>
      </c>
      <c r="H354">
        <v>1225</v>
      </c>
      <c r="I354" s="7">
        <f>IF(H354=0, 0, E354/H354)</f>
        <v>60.017959183673469</v>
      </c>
      <c r="J354" t="s">
        <v>40</v>
      </c>
      <c r="K354" t="s">
        <v>41</v>
      </c>
      <c r="L354">
        <v>1454133600</v>
      </c>
      <c r="M354" s="14">
        <f>(((L354/60)/60)/24)+DATE(1970,1,1)</f>
        <v>42399.25</v>
      </c>
      <c r="N354">
        <v>1454479200</v>
      </c>
      <c r="O354" s="14">
        <f>(((N354/60)/60)/24)+DATE(1970,1,1)</f>
        <v>42403.25</v>
      </c>
      <c r="P354" t="b">
        <v>0</v>
      </c>
      <c r="Q354" t="b">
        <v>0</v>
      </c>
      <c r="R354" t="s">
        <v>33</v>
      </c>
      <c r="S354" s="9" t="str">
        <f>LEFT(R354, FIND("/", R354) - 1)</f>
        <v>theater</v>
      </c>
      <c r="T354" s="9" t="str">
        <f>MID(R354, FIND("/", R354) + 1, LEN(R354))</f>
        <v>plays</v>
      </c>
    </row>
    <row r="355" spans="1:20" ht="17" x14ac:dyDescent="0.2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5">
        <f>(E355/D355)*100</f>
        <v>1</v>
      </c>
      <c r="G355" t="s">
        <v>14</v>
      </c>
      <c r="H355">
        <v>1</v>
      </c>
      <c r="I355" s="7">
        <f>IF(H355=0, 0, E355/H355)</f>
        <v>1</v>
      </c>
      <c r="J355" t="s">
        <v>98</v>
      </c>
      <c r="K355" t="s">
        <v>99</v>
      </c>
      <c r="L355">
        <v>1434085200</v>
      </c>
      <c r="M355" s="14">
        <f>(((L355/60)/60)/24)+DATE(1970,1,1)</f>
        <v>42167.208333333328</v>
      </c>
      <c r="N355">
        <v>1434430800</v>
      </c>
      <c r="O355" s="14">
        <f>(((N355/60)/60)/24)+DATE(1970,1,1)</f>
        <v>42171.208333333328</v>
      </c>
      <c r="P355" t="b">
        <v>0</v>
      </c>
      <c r="Q355" t="b">
        <v>0</v>
      </c>
      <c r="R355" t="s">
        <v>23</v>
      </c>
      <c r="S355" s="9" t="str">
        <f>LEFT(R355, FIND("/", R355) - 1)</f>
        <v>music</v>
      </c>
      <c r="T355" s="9" t="str">
        <f>MID(R355, FIND("/", R355) + 1, LEN(R355))</f>
        <v>rock</v>
      </c>
    </row>
    <row r="356" spans="1:20" ht="34" x14ac:dyDescent="0.2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5">
        <f>(E356/D356)*100</f>
        <v>50.845360824742272</v>
      </c>
      <c r="G356" t="s">
        <v>14</v>
      </c>
      <c r="H356">
        <v>67</v>
      </c>
      <c r="I356" s="7">
        <f>IF(H356=0, 0, E356/H356)</f>
        <v>73.611940298507463</v>
      </c>
      <c r="J356" t="s">
        <v>26</v>
      </c>
      <c r="K356" t="s">
        <v>27</v>
      </c>
      <c r="L356">
        <v>1416031200</v>
      </c>
      <c r="M356" s="14">
        <f>(((L356/60)/60)/24)+DATE(1970,1,1)</f>
        <v>41958.25</v>
      </c>
      <c r="N356">
        <v>1420437600</v>
      </c>
      <c r="O356" s="14">
        <f>(((N356/60)/60)/24)+DATE(1970,1,1)</f>
        <v>42009.25</v>
      </c>
      <c r="P356" t="b">
        <v>0</v>
      </c>
      <c r="Q356" t="b">
        <v>0</v>
      </c>
      <c r="R356" t="s">
        <v>42</v>
      </c>
      <c r="S356" s="9" t="str">
        <f>LEFT(R356, FIND("/", R356) - 1)</f>
        <v>film &amp; video</v>
      </c>
      <c r="T356" s="9" t="str">
        <f>MID(R356, FIND("/", R356) + 1, LEN(R356))</f>
        <v>documentary</v>
      </c>
    </row>
    <row r="357" spans="1:20" ht="17" x14ac:dyDescent="0.2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5">
        <f>(E357/D357)*100</f>
        <v>30.44230769230769</v>
      </c>
      <c r="G357" t="s">
        <v>14</v>
      </c>
      <c r="H357">
        <v>19</v>
      </c>
      <c r="I357" s="7">
        <f>IF(H357=0, 0, E357/H357)</f>
        <v>83.315789473684205</v>
      </c>
      <c r="J357" t="s">
        <v>21</v>
      </c>
      <c r="K357" t="s">
        <v>22</v>
      </c>
      <c r="L357">
        <v>1463461200</v>
      </c>
      <c r="M357" s="14">
        <f>(((L357/60)/60)/24)+DATE(1970,1,1)</f>
        <v>42507.208333333328</v>
      </c>
      <c r="N357">
        <v>1464930000</v>
      </c>
      <c r="O357" s="14">
        <f>(((N357/60)/60)/24)+DATE(1970,1,1)</f>
        <v>42524.208333333328</v>
      </c>
      <c r="P357" t="b">
        <v>0</v>
      </c>
      <c r="Q357" t="b">
        <v>0</v>
      </c>
      <c r="R357" t="s">
        <v>17</v>
      </c>
      <c r="S357" s="9" t="str">
        <f>LEFT(R357, FIND("/", R357) - 1)</f>
        <v>food</v>
      </c>
      <c r="T357" s="9" t="str">
        <f>MID(R357, FIND("/", R357) + 1, LEN(R357))</f>
        <v>food trucks</v>
      </c>
    </row>
    <row r="358" spans="1:20" ht="17" x14ac:dyDescent="0.2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5">
        <f>(E358/D358)*100</f>
        <v>62.880681818181813</v>
      </c>
      <c r="G358" t="s">
        <v>14</v>
      </c>
      <c r="H358">
        <v>2108</v>
      </c>
      <c r="I358" s="7">
        <f>IF(H358=0, 0, E358/H358)</f>
        <v>42</v>
      </c>
      <c r="J358" t="s">
        <v>98</v>
      </c>
      <c r="K358" t="s">
        <v>99</v>
      </c>
      <c r="L358">
        <v>1344920400</v>
      </c>
      <c r="M358" s="14">
        <f>(((L358/60)/60)/24)+DATE(1970,1,1)</f>
        <v>41135.208333333336</v>
      </c>
      <c r="N358">
        <v>1345006800</v>
      </c>
      <c r="O358" s="14">
        <f>(((N358/60)/60)/24)+DATE(1970,1,1)</f>
        <v>41136.208333333336</v>
      </c>
      <c r="P358" t="b">
        <v>0</v>
      </c>
      <c r="Q358" t="b">
        <v>0</v>
      </c>
      <c r="R358" t="s">
        <v>42</v>
      </c>
      <c r="S358" s="9" t="str">
        <f>LEFT(R358, FIND("/", R358) - 1)</f>
        <v>film &amp; video</v>
      </c>
      <c r="T358" s="9" t="str">
        <f>MID(R358, FIND("/", R358) + 1, LEN(R358))</f>
        <v>documentary</v>
      </c>
    </row>
    <row r="359" spans="1:20" ht="17" x14ac:dyDescent="0.2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5">
        <f>(E359/D359)*100</f>
        <v>77.102702702702715</v>
      </c>
      <c r="G359" t="s">
        <v>14</v>
      </c>
      <c r="H359">
        <v>679</v>
      </c>
      <c r="I359" s="7">
        <f>IF(H359=0, 0, E359/H359)</f>
        <v>105.03681885125184</v>
      </c>
      <c r="J359" t="s">
        <v>21</v>
      </c>
      <c r="K359" t="s">
        <v>22</v>
      </c>
      <c r="L359">
        <v>1452319200</v>
      </c>
      <c r="M359" s="14">
        <f>(((L359/60)/60)/24)+DATE(1970,1,1)</f>
        <v>42378.25</v>
      </c>
      <c r="N359">
        <v>1452492000</v>
      </c>
      <c r="O359" s="14">
        <f>(((N359/60)/60)/24)+DATE(1970,1,1)</f>
        <v>42380.25</v>
      </c>
      <c r="P359" t="b">
        <v>0</v>
      </c>
      <c r="Q359" t="b">
        <v>1</v>
      </c>
      <c r="R359" t="s">
        <v>89</v>
      </c>
      <c r="S359" s="9" t="str">
        <f>LEFT(R359, FIND("/", R359) - 1)</f>
        <v>games</v>
      </c>
      <c r="T359" s="9" t="str">
        <f>MID(R359, FIND("/", R359) + 1, LEN(R359))</f>
        <v>video games</v>
      </c>
    </row>
    <row r="360" spans="1:20" ht="17" x14ac:dyDescent="0.2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5">
        <f>(E360/D360)*100</f>
        <v>92.1875</v>
      </c>
      <c r="G360" t="s">
        <v>14</v>
      </c>
      <c r="H360">
        <v>36</v>
      </c>
      <c r="I360" s="7">
        <f>IF(H360=0, 0, E360/H360)</f>
        <v>81.944444444444443</v>
      </c>
      <c r="J360" t="s">
        <v>36</v>
      </c>
      <c r="K360" t="s">
        <v>37</v>
      </c>
      <c r="L360">
        <v>1464325200</v>
      </c>
      <c r="M360" s="14">
        <f>(((L360/60)/60)/24)+DATE(1970,1,1)</f>
        <v>42517.208333333328</v>
      </c>
      <c r="N360">
        <v>1464498000</v>
      </c>
      <c r="O360" s="14">
        <f>(((N360/60)/60)/24)+DATE(1970,1,1)</f>
        <v>42519.208333333328</v>
      </c>
      <c r="P360" t="b">
        <v>0</v>
      </c>
      <c r="Q360" t="b">
        <v>1</v>
      </c>
      <c r="R360" t="s">
        <v>23</v>
      </c>
      <c r="S360" s="9" t="str">
        <f>LEFT(R360, FIND("/", R360) - 1)</f>
        <v>music</v>
      </c>
      <c r="T360" s="9" t="str">
        <f>MID(R360, FIND("/", R360) + 1, LEN(R360))</f>
        <v>rock</v>
      </c>
    </row>
    <row r="361" spans="1:20" ht="34" x14ac:dyDescent="0.2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5">
        <f>(E361/D361)*100</f>
        <v>50.662921348314605</v>
      </c>
      <c r="G361" t="s">
        <v>14</v>
      </c>
      <c r="H361">
        <v>47</v>
      </c>
      <c r="I361" s="7">
        <f>IF(H361=0, 0, E361/H361)</f>
        <v>95.936170212765958</v>
      </c>
      <c r="J361" t="s">
        <v>21</v>
      </c>
      <c r="K361" t="s">
        <v>22</v>
      </c>
      <c r="L361">
        <v>1353736800</v>
      </c>
      <c r="M361" s="14">
        <f>(((L361/60)/60)/24)+DATE(1970,1,1)</f>
        <v>41237.25</v>
      </c>
      <c r="N361">
        <v>1355032800</v>
      </c>
      <c r="O361" s="14">
        <f>(((N361/60)/60)/24)+DATE(1970,1,1)</f>
        <v>41252.25</v>
      </c>
      <c r="P361" t="b">
        <v>1</v>
      </c>
      <c r="Q361" t="b">
        <v>0</v>
      </c>
      <c r="R361" t="s">
        <v>89</v>
      </c>
      <c r="S361" s="9" t="str">
        <f>LEFT(R361, FIND("/", R361) - 1)</f>
        <v>games</v>
      </c>
      <c r="T361" s="9" t="str">
        <f>MID(R361, FIND("/", R361) + 1, LEN(R361))</f>
        <v>video games</v>
      </c>
    </row>
    <row r="362" spans="1:20" ht="34" x14ac:dyDescent="0.2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5">
        <f>(E362/D362)*100</f>
        <v>69</v>
      </c>
      <c r="G362" t="s">
        <v>14</v>
      </c>
      <c r="H362">
        <v>70</v>
      </c>
      <c r="I362" s="7">
        <f>IF(H362=0, 0, E362/H362)</f>
        <v>69.98571428571428</v>
      </c>
      <c r="J362" t="s">
        <v>21</v>
      </c>
      <c r="K362" t="s">
        <v>22</v>
      </c>
      <c r="L362">
        <v>1535432400</v>
      </c>
      <c r="M362" s="14">
        <f>(((L362/60)/60)/24)+DATE(1970,1,1)</f>
        <v>43340.208333333328</v>
      </c>
      <c r="N362">
        <v>1537592400</v>
      </c>
      <c r="O362" s="14">
        <f>(((N362/60)/60)/24)+DATE(1970,1,1)</f>
        <v>43365.208333333328</v>
      </c>
      <c r="P362" t="b">
        <v>0</v>
      </c>
      <c r="Q362" t="b">
        <v>0</v>
      </c>
      <c r="R362" t="s">
        <v>33</v>
      </c>
      <c r="S362" s="9" t="str">
        <f>LEFT(R362, FIND("/", R362) - 1)</f>
        <v>theater</v>
      </c>
      <c r="T362" s="9" t="str">
        <f>MID(R362, FIND("/", R362) + 1, LEN(R362))</f>
        <v>plays</v>
      </c>
    </row>
    <row r="363" spans="1:20" ht="17" x14ac:dyDescent="0.2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5">
        <f>(E363/D363)*100</f>
        <v>51.34375</v>
      </c>
      <c r="G363" t="s">
        <v>14</v>
      </c>
      <c r="H363">
        <v>154</v>
      </c>
      <c r="I363" s="7">
        <f>IF(H363=0, 0, E363/H363)</f>
        <v>32.006493506493506</v>
      </c>
      <c r="J363" t="s">
        <v>21</v>
      </c>
      <c r="K363" t="s">
        <v>22</v>
      </c>
      <c r="L363">
        <v>1433826000</v>
      </c>
      <c r="M363" s="14">
        <f>(((L363/60)/60)/24)+DATE(1970,1,1)</f>
        <v>42164.208333333328</v>
      </c>
      <c r="N363">
        <v>1435122000</v>
      </c>
      <c r="O363" s="14">
        <f>(((N363/60)/60)/24)+DATE(1970,1,1)</f>
        <v>42179.208333333328</v>
      </c>
      <c r="P363" t="b">
        <v>0</v>
      </c>
      <c r="Q363" t="b">
        <v>0</v>
      </c>
      <c r="R363" t="s">
        <v>33</v>
      </c>
      <c r="S363" s="9" t="str">
        <f>LEFT(R363, FIND("/", R363) - 1)</f>
        <v>theater</v>
      </c>
      <c r="T363" s="9" t="str">
        <f>MID(R363, FIND("/", R363) + 1, LEN(R363))</f>
        <v>plays</v>
      </c>
    </row>
    <row r="364" spans="1:20" ht="34" x14ac:dyDescent="0.2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5">
        <f>(E364/D364)*100</f>
        <v>1.1710526315789473</v>
      </c>
      <c r="G364" t="s">
        <v>14</v>
      </c>
      <c r="H364">
        <v>22</v>
      </c>
      <c r="I364" s="7">
        <f>IF(H364=0, 0, E364/H364)</f>
        <v>64.727272727272734</v>
      </c>
      <c r="J364" t="s">
        <v>21</v>
      </c>
      <c r="K364" t="s">
        <v>22</v>
      </c>
      <c r="L364">
        <v>1514959200</v>
      </c>
      <c r="M364" s="14">
        <f>(((L364/60)/60)/24)+DATE(1970,1,1)</f>
        <v>43103.25</v>
      </c>
      <c r="N364">
        <v>1520056800</v>
      </c>
      <c r="O364" s="14">
        <f>(((N364/60)/60)/24)+DATE(1970,1,1)</f>
        <v>43162.25</v>
      </c>
      <c r="P364" t="b">
        <v>0</v>
      </c>
      <c r="Q364" t="b">
        <v>0</v>
      </c>
      <c r="R364" t="s">
        <v>33</v>
      </c>
      <c r="S364" s="9" t="str">
        <f>LEFT(R364, FIND("/", R364) - 1)</f>
        <v>theater</v>
      </c>
      <c r="T364" s="9" t="str">
        <f>MID(R364, FIND("/", R364) + 1, LEN(R364))</f>
        <v>plays</v>
      </c>
    </row>
    <row r="365" spans="1:20" ht="17" x14ac:dyDescent="0.2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5">
        <f>(E365/D365)*100</f>
        <v>89.738979118329468</v>
      </c>
      <c r="G365" t="s">
        <v>14</v>
      </c>
      <c r="H365">
        <v>1758</v>
      </c>
      <c r="I365" s="7">
        <f>IF(H365=0, 0, E365/H365)</f>
        <v>44.001706484641637</v>
      </c>
      <c r="J365" t="s">
        <v>21</v>
      </c>
      <c r="K365" t="s">
        <v>22</v>
      </c>
      <c r="L365">
        <v>1425103200</v>
      </c>
      <c r="M365" s="14">
        <f>(((L365/60)/60)/24)+DATE(1970,1,1)</f>
        <v>42063.25</v>
      </c>
      <c r="N365">
        <v>1425621600</v>
      </c>
      <c r="O365" s="14">
        <f>(((N365/60)/60)/24)+DATE(1970,1,1)</f>
        <v>42069.25</v>
      </c>
      <c r="P365" t="b">
        <v>0</v>
      </c>
      <c r="Q365" t="b">
        <v>0</v>
      </c>
      <c r="R365" t="s">
        <v>28</v>
      </c>
      <c r="S365" s="9" t="str">
        <f>LEFT(R365, FIND("/", R365) - 1)</f>
        <v>technology</v>
      </c>
      <c r="T365" s="9" t="str">
        <f>MID(R365, FIND("/", R365) + 1, LEN(R365))</f>
        <v>web</v>
      </c>
    </row>
    <row r="366" spans="1:20" ht="17" x14ac:dyDescent="0.2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5">
        <f>(E366/D366)*100</f>
        <v>75.135802469135797</v>
      </c>
      <c r="G366" t="s">
        <v>14</v>
      </c>
      <c r="H366">
        <v>94</v>
      </c>
      <c r="I366" s="7">
        <f>IF(H366=0, 0, E366/H366)</f>
        <v>64.744680851063833</v>
      </c>
      <c r="J366" t="s">
        <v>21</v>
      </c>
      <c r="K366" t="s">
        <v>22</v>
      </c>
      <c r="L366">
        <v>1265349600</v>
      </c>
      <c r="M366" s="14">
        <f>(((L366/60)/60)/24)+DATE(1970,1,1)</f>
        <v>40214.25</v>
      </c>
      <c r="N366">
        <v>1266300000</v>
      </c>
      <c r="O366" s="14">
        <f>(((N366/60)/60)/24)+DATE(1970,1,1)</f>
        <v>40225.25</v>
      </c>
      <c r="P366" t="b">
        <v>0</v>
      </c>
      <c r="Q366" t="b">
        <v>0</v>
      </c>
      <c r="R366" t="s">
        <v>60</v>
      </c>
      <c r="S366" s="9" t="str">
        <f>LEFT(R366, FIND("/", R366) - 1)</f>
        <v>music</v>
      </c>
      <c r="T366" s="9" t="str">
        <f>MID(R366, FIND("/", R366) + 1, LEN(R366))</f>
        <v>indie rock</v>
      </c>
    </row>
    <row r="367" spans="1:20" ht="34" x14ac:dyDescent="0.2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5">
        <f>(E367/D367)*100</f>
        <v>30.715909090909086</v>
      </c>
      <c r="G367" t="s">
        <v>14</v>
      </c>
      <c r="H367">
        <v>33</v>
      </c>
      <c r="I367" s="7">
        <f>IF(H367=0, 0, E367/H367)</f>
        <v>81.909090909090907</v>
      </c>
      <c r="J367" t="s">
        <v>21</v>
      </c>
      <c r="K367" t="s">
        <v>22</v>
      </c>
      <c r="L367">
        <v>1535259600</v>
      </c>
      <c r="M367" s="14">
        <f>(((L367/60)/60)/24)+DATE(1970,1,1)</f>
        <v>43338.208333333328</v>
      </c>
      <c r="N367">
        <v>1535778000</v>
      </c>
      <c r="O367" s="14">
        <f>(((N367/60)/60)/24)+DATE(1970,1,1)</f>
        <v>43344.208333333328</v>
      </c>
      <c r="P367" t="b">
        <v>0</v>
      </c>
      <c r="Q367" t="b">
        <v>0</v>
      </c>
      <c r="R367" t="s">
        <v>122</v>
      </c>
      <c r="S367" s="9" t="str">
        <f>LEFT(R367, FIND("/", R367) - 1)</f>
        <v>photography</v>
      </c>
      <c r="T367" s="9" t="str">
        <f>MID(R367, FIND("/", R367) + 1, LEN(R367))</f>
        <v>photography books</v>
      </c>
    </row>
    <row r="368" spans="1:20" ht="34" x14ac:dyDescent="0.2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5">
        <f>(E368/D368)*100</f>
        <v>1</v>
      </c>
      <c r="G368" t="s">
        <v>14</v>
      </c>
      <c r="H368">
        <v>1</v>
      </c>
      <c r="I368" s="7">
        <f>IF(H368=0, 0, E368/H368)</f>
        <v>1</v>
      </c>
      <c r="J368" t="s">
        <v>21</v>
      </c>
      <c r="K368" t="s">
        <v>22</v>
      </c>
      <c r="L368">
        <v>1321682400</v>
      </c>
      <c r="M368" s="14">
        <f>(((L368/60)/60)/24)+DATE(1970,1,1)</f>
        <v>40866.25</v>
      </c>
      <c r="N368">
        <v>1322978400</v>
      </c>
      <c r="O368" s="14">
        <f>(((N368/60)/60)/24)+DATE(1970,1,1)</f>
        <v>40881.25</v>
      </c>
      <c r="P368" t="b">
        <v>1</v>
      </c>
      <c r="Q368" t="b">
        <v>0</v>
      </c>
      <c r="R368" t="s">
        <v>23</v>
      </c>
      <c r="S368" s="9" t="str">
        <f>LEFT(R368, FIND("/", R368) - 1)</f>
        <v>music</v>
      </c>
      <c r="T368" s="9" t="str">
        <f>MID(R368, FIND("/", R368) + 1, LEN(R368))</f>
        <v>rock</v>
      </c>
    </row>
    <row r="369" spans="1:20" ht="34" x14ac:dyDescent="0.2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5">
        <f>(E369/D369)*100</f>
        <v>51.122448979591837</v>
      </c>
      <c r="G369" t="s">
        <v>14</v>
      </c>
      <c r="H369">
        <v>31</v>
      </c>
      <c r="I369" s="7">
        <f>IF(H369=0, 0, E369/H369)</f>
        <v>80.806451612903231</v>
      </c>
      <c r="J369" t="s">
        <v>21</v>
      </c>
      <c r="K369" t="s">
        <v>22</v>
      </c>
      <c r="L369">
        <v>1310792400</v>
      </c>
      <c r="M369" s="14">
        <f>(((L369/60)/60)/24)+DATE(1970,1,1)</f>
        <v>40740.208333333336</v>
      </c>
      <c r="N369">
        <v>1311656400</v>
      </c>
      <c r="O369" s="14">
        <f>(((N369/60)/60)/24)+DATE(1970,1,1)</f>
        <v>40750.208333333336</v>
      </c>
      <c r="P369" t="b">
        <v>0</v>
      </c>
      <c r="Q369" t="b">
        <v>1</v>
      </c>
      <c r="R369" t="s">
        <v>89</v>
      </c>
      <c r="S369" s="9" t="str">
        <f>LEFT(R369, FIND("/", R369) - 1)</f>
        <v>games</v>
      </c>
      <c r="T369" s="9" t="str">
        <f>MID(R369, FIND("/", R369) + 1, LEN(R369))</f>
        <v>video games</v>
      </c>
    </row>
    <row r="370" spans="1:20" ht="34" x14ac:dyDescent="0.2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5">
        <f>(E370/D370)*100</f>
        <v>69.45</v>
      </c>
      <c r="G370" t="s">
        <v>14</v>
      </c>
      <c r="H370">
        <v>35</v>
      </c>
      <c r="I370" s="7">
        <f>IF(H370=0, 0, E370/H370)</f>
        <v>79.371428571428567</v>
      </c>
      <c r="J370" t="s">
        <v>21</v>
      </c>
      <c r="K370" t="s">
        <v>22</v>
      </c>
      <c r="L370">
        <v>1524286800</v>
      </c>
      <c r="M370" s="14">
        <f>(((L370/60)/60)/24)+DATE(1970,1,1)</f>
        <v>43211.208333333328</v>
      </c>
      <c r="N370">
        <v>1524891600</v>
      </c>
      <c r="O370" s="14">
        <f>(((N370/60)/60)/24)+DATE(1970,1,1)</f>
        <v>43218.208333333328</v>
      </c>
      <c r="P370" t="b">
        <v>1</v>
      </c>
      <c r="Q370" t="b">
        <v>0</v>
      </c>
      <c r="R370" t="s">
        <v>17</v>
      </c>
      <c r="S370" s="9" t="str">
        <f>LEFT(R370, FIND("/", R370) - 1)</f>
        <v>food</v>
      </c>
      <c r="T370" s="9" t="str">
        <f>MID(R370, FIND("/", R370) + 1, LEN(R370))</f>
        <v>food trucks</v>
      </c>
    </row>
    <row r="371" spans="1:20" ht="34" x14ac:dyDescent="0.2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5">
        <f>(E371/D371)*100</f>
        <v>35.534246575342465</v>
      </c>
      <c r="G371" t="s">
        <v>14</v>
      </c>
      <c r="H371">
        <v>63</v>
      </c>
      <c r="I371" s="7">
        <f>IF(H371=0, 0, E371/H371)</f>
        <v>41.174603174603178</v>
      </c>
      <c r="J371" t="s">
        <v>21</v>
      </c>
      <c r="K371" t="s">
        <v>22</v>
      </c>
      <c r="L371">
        <v>1362117600</v>
      </c>
      <c r="M371" s="14">
        <f>(((L371/60)/60)/24)+DATE(1970,1,1)</f>
        <v>41334.25</v>
      </c>
      <c r="N371">
        <v>1363669200</v>
      </c>
      <c r="O371" s="14">
        <f>(((N371/60)/60)/24)+DATE(1970,1,1)</f>
        <v>41352.208333333336</v>
      </c>
      <c r="P371" t="b">
        <v>0</v>
      </c>
      <c r="Q371" t="b">
        <v>1</v>
      </c>
      <c r="R371" t="s">
        <v>33</v>
      </c>
      <c r="S371" s="9" t="str">
        <f>LEFT(R371, FIND("/", R371) - 1)</f>
        <v>theater</v>
      </c>
      <c r="T371" s="9" t="str">
        <f>MID(R371, FIND("/", R371) + 1, LEN(R371))</f>
        <v>plays</v>
      </c>
    </row>
    <row r="372" spans="1:20" ht="17" x14ac:dyDescent="0.2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5">
        <f>(E372/D372)*100</f>
        <v>23.703520691785052</v>
      </c>
      <c r="G372" t="s">
        <v>14</v>
      </c>
      <c r="H372">
        <v>526</v>
      </c>
      <c r="I372" s="7">
        <f>IF(H372=0, 0, E372/H372)</f>
        <v>72.958174904942965</v>
      </c>
      <c r="J372" t="s">
        <v>21</v>
      </c>
      <c r="K372" t="s">
        <v>22</v>
      </c>
      <c r="L372">
        <v>1277096400</v>
      </c>
      <c r="M372" s="14">
        <f>(((L372/60)/60)/24)+DATE(1970,1,1)</f>
        <v>40350.208333333336</v>
      </c>
      <c r="N372">
        <v>1278306000</v>
      </c>
      <c r="O372" s="14">
        <f>(((N372/60)/60)/24)+DATE(1970,1,1)</f>
        <v>40364.208333333336</v>
      </c>
      <c r="P372" t="b">
        <v>0</v>
      </c>
      <c r="Q372" t="b">
        <v>0</v>
      </c>
      <c r="R372" t="s">
        <v>53</v>
      </c>
      <c r="S372" s="9" t="str">
        <f>LEFT(R372, FIND("/", R372) - 1)</f>
        <v>film &amp; video</v>
      </c>
      <c r="T372" s="9" t="str">
        <f>MID(R372, FIND("/", R372) + 1, LEN(R372))</f>
        <v>drama</v>
      </c>
    </row>
    <row r="373" spans="1:20" ht="17" x14ac:dyDescent="0.2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5">
        <f>(E373/D373)*100</f>
        <v>89.870129870129873</v>
      </c>
      <c r="G373" t="s">
        <v>14</v>
      </c>
      <c r="H373">
        <v>121</v>
      </c>
      <c r="I373" s="7">
        <f>IF(H373=0, 0, E373/H373)</f>
        <v>57.190082644628099</v>
      </c>
      <c r="J373" t="s">
        <v>21</v>
      </c>
      <c r="K373" t="s">
        <v>22</v>
      </c>
      <c r="L373">
        <v>1440392400</v>
      </c>
      <c r="M373" s="14">
        <f>(((L373/60)/60)/24)+DATE(1970,1,1)</f>
        <v>42240.208333333328</v>
      </c>
      <c r="N373">
        <v>1442552400</v>
      </c>
      <c r="O373" s="14">
        <f>(((N373/60)/60)/24)+DATE(1970,1,1)</f>
        <v>42265.208333333328</v>
      </c>
      <c r="P373" t="b">
        <v>0</v>
      </c>
      <c r="Q373" t="b">
        <v>0</v>
      </c>
      <c r="R373" t="s">
        <v>33</v>
      </c>
      <c r="S373" s="9" t="str">
        <f>LEFT(R373, FIND("/", R373) - 1)</f>
        <v>theater</v>
      </c>
      <c r="T373" s="9" t="str">
        <f>MID(R373, FIND("/", R373) + 1, LEN(R373))</f>
        <v>plays</v>
      </c>
    </row>
    <row r="374" spans="1:20" ht="17" x14ac:dyDescent="0.2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5">
        <f>(E374/D374)*100</f>
        <v>69.177215189873422</v>
      </c>
      <c r="G374" t="s">
        <v>14</v>
      </c>
      <c r="H374">
        <v>67</v>
      </c>
      <c r="I374" s="7">
        <f>IF(H374=0, 0, E374/H374)</f>
        <v>81.567164179104481</v>
      </c>
      <c r="J374" t="s">
        <v>21</v>
      </c>
      <c r="K374" t="s">
        <v>22</v>
      </c>
      <c r="L374">
        <v>1294898400</v>
      </c>
      <c r="M374" s="14">
        <f>(((L374/60)/60)/24)+DATE(1970,1,1)</f>
        <v>40556.25</v>
      </c>
      <c r="N374">
        <v>1294984800</v>
      </c>
      <c r="O374" s="14">
        <f>(((N374/60)/60)/24)+DATE(1970,1,1)</f>
        <v>40557.25</v>
      </c>
      <c r="P374" t="b">
        <v>0</v>
      </c>
      <c r="Q374" t="b">
        <v>0</v>
      </c>
      <c r="R374" t="s">
        <v>23</v>
      </c>
      <c r="S374" s="9" t="str">
        <f>LEFT(R374, FIND("/", R374) - 1)</f>
        <v>music</v>
      </c>
      <c r="T374" s="9" t="str">
        <f>MID(R374, FIND("/", R374) + 1, LEN(R374))</f>
        <v>rock</v>
      </c>
    </row>
    <row r="375" spans="1:20" ht="34" x14ac:dyDescent="0.2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5">
        <f>(E375/D375)*100</f>
        <v>25.433734939759034</v>
      </c>
      <c r="G375" t="s">
        <v>14</v>
      </c>
      <c r="H375">
        <v>57</v>
      </c>
      <c r="I375" s="7">
        <f>IF(H375=0, 0, E375/H375)</f>
        <v>37.035087719298247</v>
      </c>
      <c r="J375" t="s">
        <v>15</v>
      </c>
      <c r="K375" t="s">
        <v>16</v>
      </c>
      <c r="L375">
        <v>1559970000</v>
      </c>
      <c r="M375" s="14">
        <f>(((L375/60)/60)/24)+DATE(1970,1,1)</f>
        <v>43624.208333333328</v>
      </c>
      <c r="N375">
        <v>1562043600</v>
      </c>
      <c r="O375" s="14">
        <f>(((N375/60)/60)/24)+DATE(1970,1,1)</f>
        <v>43648.208333333328</v>
      </c>
      <c r="P375" t="b">
        <v>0</v>
      </c>
      <c r="Q375" t="b">
        <v>0</v>
      </c>
      <c r="R375" t="s">
        <v>122</v>
      </c>
      <c r="S375" s="9" t="str">
        <f>LEFT(R375, FIND("/", R375) - 1)</f>
        <v>photography</v>
      </c>
      <c r="T375" s="9" t="str">
        <f>MID(R375, FIND("/", R375) + 1, LEN(R375))</f>
        <v>photography books</v>
      </c>
    </row>
    <row r="376" spans="1:20" ht="17" x14ac:dyDescent="0.2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5">
        <f>(E376/D376)*100</f>
        <v>77.400977995110026</v>
      </c>
      <c r="G376" t="s">
        <v>14</v>
      </c>
      <c r="H376">
        <v>1229</v>
      </c>
      <c r="I376" s="7">
        <f>IF(H376=0, 0, E376/H376)</f>
        <v>103.033360455655</v>
      </c>
      <c r="J376" t="s">
        <v>21</v>
      </c>
      <c r="K376" t="s">
        <v>22</v>
      </c>
      <c r="L376">
        <v>1469509200</v>
      </c>
      <c r="M376" s="14">
        <f>(((L376/60)/60)/24)+DATE(1970,1,1)</f>
        <v>42577.208333333328</v>
      </c>
      <c r="N376">
        <v>1469595600</v>
      </c>
      <c r="O376" s="14">
        <f>(((N376/60)/60)/24)+DATE(1970,1,1)</f>
        <v>42578.208333333328</v>
      </c>
      <c r="P376" t="b">
        <v>0</v>
      </c>
      <c r="Q376" t="b">
        <v>0</v>
      </c>
      <c r="R376" t="s">
        <v>17</v>
      </c>
      <c r="S376" s="9" t="str">
        <f>LEFT(R376, FIND("/", R376) - 1)</f>
        <v>food</v>
      </c>
      <c r="T376" s="9" t="str">
        <f>MID(R376, FIND("/", R376) + 1, LEN(R376))</f>
        <v>food trucks</v>
      </c>
    </row>
    <row r="377" spans="1:20" ht="17" x14ac:dyDescent="0.2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5">
        <f>(E377/D377)*100</f>
        <v>37.481481481481481</v>
      </c>
      <c r="G377" t="s">
        <v>14</v>
      </c>
      <c r="H377">
        <v>12</v>
      </c>
      <c r="I377" s="7">
        <f>IF(H377=0, 0, E377/H377)</f>
        <v>84.333333333333329</v>
      </c>
      <c r="J377" t="s">
        <v>107</v>
      </c>
      <c r="K377" t="s">
        <v>108</v>
      </c>
      <c r="L377">
        <v>1579068000</v>
      </c>
      <c r="M377" s="14">
        <f>(((L377/60)/60)/24)+DATE(1970,1,1)</f>
        <v>43845.25</v>
      </c>
      <c r="N377">
        <v>1581141600</v>
      </c>
      <c r="O377" s="14">
        <f>(((N377/60)/60)/24)+DATE(1970,1,1)</f>
        <v>43869.25</v>
      </c>
      <c r="P377" t="b">
        <v>0</v>
      </c>
      <c r="Q377" t="b">
        <v>0</v>
      </c>
      <c r="R377" t="s">
        <v>148</v>
      </c>
      <c r="S377" s="9" t="str">
        <f>LEFT(R377, FIND("/", R377) - 1)</f>
        <v>music</v>
      </c>
      <c r="T377" s="9" t="str">
        <f>MID(R377, FIND("/", R377) + 1, LEN(R377))</f>
        <v>metal</v>
      </c>
    </row>
    <row r="378" spans="1:20" ht="17" x14ac:dyDescent="0.2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5">
        <f>(E378/D378)*100</f>
        <v>38.948339483394832</v>
      </c>
      <c r="G378" t="s">
        <v>14</v>
      </c>
      <c r="H378">
        <v>452</v>
      </c>
      <c r="I378" s="7">
        <f>IF(H378=0, 0, E378/H378)</f>
        <v>70.055309734513273</v>
      </c>
      <c r="J378" t="s">
        <v>21</v>
      </c>
      <c r="K378" t="s">
        <v>22</v>
      </c>
      <c r="L378">
        <v>1436418000</v>
      </c>
      <c r="M378" s="14">
        <f>(((L378/60)/60)/24)+DATE(1970,1,1)</f>
        <v>42194.208333333328</v>
      </c>
      <c r="N378">
        <v>1438923600</v>
      </c>
      <c r="O378" s="14">
        <f>(((N378/60)/60)/24)+DATE(1970,1,1)</f>
        <v>42223.208333333328</v>
      </c>
      <c r="P378" t="b">
        <v>0</v>
      </c>
      <c r="Q378" t="b">
        <v>1</v>
      </c>
      <c r="R378" t="s">
        <v>33</v>
      </c>
      <c r="S378" s="9" t="str">
        <f>LEFT(R378, FIND("/", R378) - 1)</f>
        <v>theater</v>
      </c>
      <c r="T378" s="9" t="str">
        <f>MID(R378, FIND("/", R378) + 1, LEN(R378))</f>
        <v>plays</v>
      </c>
    </row>
    <row r="379" spans="1:20" ht="17" x14ac:dyDescent="0.2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5">
        <f>(E379/D379)*100</f>
        <v>64.036299765807954</v>
      </c>
      <c r="G379" t="s">
        <v>14</v>
      </c>
      <c r="H379">
        <v>1886</v>
      </c>
      <c r="I379" s="7">
        <f>IF(H379=0, 0, E379/H379)</f>
        <v>57.992576882290564</v>
      </c>
      <c r="J379" t="s">
        <v>21</v>
      </c>
      <c r="K379" t="s">
        <v>22</v>
      </c>
      <c r="L379">
        <v>1399179600</v>
      </c>
      <c r="M379" s="14">
        <f>(((L379/60)/60)/24)+DATE(1970,1,1)</f>
        <v>41763.208333333336</v>
      </c>
      <c r="N379">
        <v>1399352400</v>
      </c>
      <c r="O379" s="14">
        <f>(((N379/60)/60)/24)+DATE(1970,1,1)</f>
        <v>41765.208333333336</v>
      </c>
      <c r="P379" t="b">
        <v>0</v>
      </c>
      <c r="Q379" t="b">
        <v>1</v>
      </c>
      <c r="R379" t="s">
        <v>33</v>
      </c>
      <c r="S379" s="9" t="str">
        <f>LEFT(R379, FIND("/", R379) - 1)</f>
        <v>theater</v>
      </c>
      <c r="T379" s="9" t="str">
        <f>MID(R379, FIND("/", R379) + 1, LEN(R379))</f>
        <v>plays</v>
      </c>
    </row>
    <row r="380" spans="1:20" ht="17" x14ac:dyDescent="0.2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5">
        <f>(E380/D380)*100</f>
        <v>84.824037184594957</v>
      </c>
      <c r="G380" t="s">
        <v>14</v>
      </c>
      <c r="H380">
        <v>1825</v>
      </c>
      <c r="I380" s="7">
        <f>IF(H380=0, 0, E380/H380)</f>
        <v>69.9972602739726</v>
      </c>
      <c r="J380" t="s">
        <v>21</v>
      </c>
      <c r="K380" t="s">
        <v>22</v>
      </c>
      <c r="L380">
        <v>1282798800</v>
      </c>
      <c r="M380" s="14">
        <f>(((L380/60)/60)/24)+DATE(1970,1,1)</f>
        <v>40416.208333333336</v>
      </c>
      <c r="N380">
        <v>1284354000</v>
      </c>
      <c r="O380" s="14">
        <f>(((N380/60)/60)/24)+DATE(1970,1,1)</f>
        <v>40434.208333333336</v>
      </c>
      <c r="P380" t="b">
        <v>0</v>
      </c>
      <c r="Q380" t="b">
        <v>0</v>
      </c>
      <c r="R380" t="s">
        <v>60</v>
      </c>
      <c r="S380" s="9" t="str">
        <f>LEFT(R380, FIND("/", R380) - 1)</f>
        <v>music</v>
      </c>
      <c r="T380" s="9" t="str">
        <f>MID(R380, FIND("/", R380) + 1, LEN(R380))</f>
        <v>indie rock</v>
      </c>
    </row>
    <row r="381" spans="1:20" ht="34" x14ac:dyDescent="0.2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5">
        <f>(E381/D381)*100</f>
        <v>29.346153846153843</v>
      </c>
      <c r="G381" t="s">
        <v>14</v>
      </c>
      <c r="H381">
        <v>31</v>
      </c>
      <c r="I381" s="7">
        <f>IF(H381=0, 0, E381/H381)</f>
        <v>73.838709677419359</v>
      </c>
      <c r="J381" t="s">
        <v>21</v>
      </c>
      <c r="K381" t="s">
        <v>22</v>
      </c>
      <c r="L381">
        <v>1437109200</v>
      </c>
      <c r="M381" s="14">
        <f>(((L381/60)/60)/24)+DATE(1970,1,1)</f>
        <v>42202.208333333328</v>
      </c>
      <c r="N381">
        <v>1441170000</v>
      </c>
      <c r="O381" s="14">
        <f>(((N381/60)/60)/24)+DATE(1970,1,1)</f>
        <v>42249.208333333328</v>
      </c>
      <c r="P381" t="b">
        <v>0</v>
      </c>
      <c r="Q381" t="b">
        <v>1</v>
      </c>
      <c r="R381" t="s">
        <v>33</v>
      </c>
      <c r="S381" s="9" t="str">
        <f>LEFT(R381, FIND("/", R381) - 1)</f>
        <v>theater</v>
      </c>
      <c r="T381" s="9" t="str">
        <f>MID(R381, FIND("/", R381) + 1, LEN(R381))</f>
        <v>plays</v>
      </c>
    </row>
    <row r="382" spans="1:20" ht="34" x14ac:dyDescent="0.2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5">
        <f>(E382/D382)*100</f>
        <v>6.9511889862327907</v>
      </c>
      <c r="G382" t="s">
        <v>14</v>
      </c>
      <c r="H382">
        <v>107</v>
      </c>
      <c r="I382" s="7">
        <f>IF(H382=0, 0, E382/H382)</f>
        <v>103.81308411214954</v>
      </c>
      <c r="J382" t="s">
        <v>21</v>
      </c>
      <c r="K382" t="s">
        <v>22</v>
      </c>
      <c r="L382">
        <v>1517637600</v>
      </c>
      <c r="M382" s="14">
        <f>(((L382/60)/60)/24)+DATE(1970,1,1)</f>
        <v>43134.25</v>
      </c>
      <c r="N382">
        <v>1518415200</v>
      </c>
      <c r="O382" s="14">
        <f>(((N382/60)/60)/24)+DATE(1970,1,1)</f>
        <v>43143.25</v>
      </c>
      <c r="P382" t="b">
        <v>0</v>
      </c>
      <c r="Q382" t="b">
        <v>0</v>
      </c>
      <c r="R382" t="s">
        <v>33</v>
      </c>
      <c r="S382" s="9" t="str">
        <f>LEFT(R382, FIND("/", R382) - 1)</f>
        <v>theater</v>
      </c>
      <c r="T382" s="9" t="str">
        <f>MID(R382, FIND("/", R382) + 1, LEN(R382))</f>
        <v>plays</v>
      </c>
    </row>
    <row r="383" spans="1:20" ht="17" x14ac:dyDescent="0.2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5">
        <f>(E383/D383)*100</f>
        <v>27.693181818181817</v>
      </c>
      <c r="G383" t="s">
        <v>14</v>
      </c>
      <c r="H383">
        <v>27</v>
      </c>
      <c r="I383" s="7">
        <f>IF(H383=0, 0, E383/H383)</f>
        <v>90.259259259259252</v>
      </c>
      <c r="J383" t="s">
        <v>21</v>
      </c>
      <c r="K383" t="s">
        <v>22</v>
      </c>
      <c r="L383">
        <v>1556427600</v>
      </c>
      <c r="M383" s="14">
        <f>(((L383/60)/60)/24)+DATE(1970,1,1)</f>
        <v>43583.208333333328</v>
      </c>
      <c r="N383">
        <v>1556600400</v>
      </c>
      <c r="O383" s="14">
        <f>(((N383/60)/60)/24)+DATE(1970,1,1)</f>
        <v>43585.208333333328</v>
      </c>
      <c r="P383" t="b">
        <v>0</v>
      </c>
      <c r="Q383" t="b">
        <v>0</v>
      </c>
      <c r="R383" t="s">
        <v>33</v>
      </c>
      <c r="S383" s="9" t="str">
        <f>LEFT(R383, FIND("/", R383) - 1)</f>
        <v>theater</v>
      </c>
      <c r="T383" s="9" t="str">
        <f>MID(R383, FIND("/", R383) + 1, LEN(R383))</f>
        <v>plays</v>
      </c>
    </row>
    <row r="384" spans="1:20" ht="17" x14ac:dyDescent="0.2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5">
        <f>(E384/D384)*100</f>
        <v>52.479620323841424</v>
      </c>
      <c r="G384" t="s">
        <v>14</v>
      </c>
      <c r="H384">
        <v>1221</v>
      </c>
      <c r="I384" s="7">
        <f>IF(H384=0, 0, E384/H384)</f>
        <v>76.978705978705975</v>
      </c>
      <c r="J384" t="s">
        <v>21</v>
      </c>
      <c r="K384" t="s">
        <v>22</v>
      </c>
      <c r="L384">
        <v>1576476000</v>
      </c>
      <c r="M384" s="14">
        <f>(((L384/60)/60)/24)+DATE(1970,1,1)</f>
        <v>43815.25</v>
      </c>
      <c r="N384">
        <v>1576994400</v>
      </c>
      <c r="O384" s="14">
        <f>(((N384/60)/60)/24)+DATE(1970,1,1)</f>
        <v>43821.25</v>
      </c>
      <c r="P384" t="b">
        <v>0</v>
      </c>
      <c r="Q384" t="b">
        <v>0</v>
      </c>
      <c r="R384" t="s">
        <v>42</v>
      </c>
      <c r="S384" s="9" t="str">
        <f>LEFT(R384, FIND("/", R384) - 1)</f>
        <v>film &amp; video</v>
      </c>
      <c r="T384" s="9" t="str">
        <f>MID(R384, FIND("/", R384) + 1, LEN(R384))</f>
        <v>documentary</v>
      </c>
    </row>
    <row r="385" spans="1:20" ht="17" x14ac:dyDescent="0.2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5">
        <f>(E385/D385)*100</f>
        <v>2</v>
      </c>
      <c r="G385" t="s">
        <v>14</v>
      </c>
      <c r="H385">
        <v>1</v>
      </c>
      <c r="I385" s="7">
        <f>IF(H385=0, 0, E385/H385)</f>
        <v>2</v>
      </c>
      <c r="J385" t="s">
        <v>21</v>
      </c>
      <c r="K385" t="s">
        <v>22</v>
      </c>
      <c r="L385">
        <v>1411102800</v>
      </c>
      <c r="M385" s="14">
        <f>(((L385/60)/60)/24)+DATE(1970,1,1)</f>
        <v>41901.208333333336</v>
      </c>
      <c r="N385">
        <v>1411189200</v>
      </c>
      <c r="O385" s="14">
        <f>(((N385/60)/60)/24)+DATE(1970,1,1)</f>
        <v>41902.208333333336</v>
      </c>
      <c r="P385" t="b">
        <v>0</v>
      </c>
      <c r="Q385" t="b">
        <v>1</v>
      </c>
      <c r="R385" t="s">
        <v>28</v>
      </c>
      <c r="S385" s="9" t="str">
        <f>LEFT(R385, FIND("/", R385) - 1)</f>
        <v>technology</v>
      </c>
      <c r="T385" s="9" t="str">
        <f>MID(R385, FIND("/", R385) + 1, LEN(R385))</f>
        <v>web</v>
      </c>
    </row>
    <row r="386" spans="1:20" ht="17" x14ac:dyDescent="0.2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5">
        <f>(E386/D386)*100</f>
        <v>12.230769230769232</v>
      </c>
      <c r="G386" t="s">
        <v>14</v>
      </c>
      <c r="H386">
        <v>16</v>
      </c>
      <c r="I386" s="7">
        <f>IF(H386=0, 0, E386/H386)</f>
        <v>49.6875</v>
      </c>
      <c r="J386" t="s">
        <v>21</v>
      </c>
      <c r="K386" t="s">
        <v>22</v>
      </c>
      <c r="L386">
        <v>1349326800</v>
      </c>
      <c r="M386" s="14">
        <f>(((L386/60)/60)/24)+DATE(1970,1,1)</f>
        <v>41186.208333333336</v>
      </c>
      <c r="N386">
        <v>1349672400</v>
      </c>
      <c r="O386" s="14">
        <f>(((N386/60)/60)/24)+DATE(1970,1,1)</f>
        <v>41190.208333333336</v>
      </c>
      <c r="P386" t="b">
        <v>0</v>
      </c>
      <c r="Q386" t="b">
        <v>0</v>
      </c>
      <c r="R386" t="s">
        <v>133</v>
      </c>
      <c r="S386" s="9" t="str">
        <f>LEFT(R386, FIND("/", R386) - 1)</f>
        <v>publishing</v>
      </c>
      <c r="T386" s="9" t="str">
        <f>MID(R386, FIND("/", R386) + 1, LEN(R386))</f>
        <v>radio &amp; podcasts</v>
      </c>
    </row>
    <row r="387" spans="1:20" ht="17" x14ac:dyDescent="0.2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5">
        <f>(E387/D387)*100</f>
        <v>20.252747252747252</v>
      </c>
      <c r="G387" t="s">
        <v>14</v>
      </c>
      <c r="H387">
        <v>41</v>
      </c>
      <c r="I387" s="7">
        <f>IF(H387=0, 0, E387/H387)</f>
        <v>44.951219512195124</v>
      </c>
      <c r="J387" t="s">
        <v>21</v>
      </c>
      <c r="K387" t="s">
        <v>22</v>
      </c>
      <c r="L387">
        <v>1303880400</v>
      </c>
      <c r="M387" s="14">
        <f>(((L387/60)/60)/24)+DATE(1970,1,1)</f>
        <v>40660.208333333336</v>
      </c>
      <c r="N387">
        <v>1304485200</v>
      </c>
      <c r="O387" s="14">
        <f>(((N387/60)/60)/24)+DATE(1970,1,1)</f>
        <v>40667.208333333336</v>
      </c>
      <c r="P387" t="b">
        <v>0</v>
      </c>
      <c r="Q387" t="b">
        <v>0</v>
      </c>
      <c r="R387" t="s">
        <v>33</v>
      </c>
      <c r="S387" s="9" t="str">
        <f>LEFT(R387, FIND("/", R387) - 1)</f>
        <v>theater</v>
      </c>
      <c r="T387" s="9" t="str">
        <f>MID(R387, FIND("/", R387) + 1, LEN(R387))</f>
        <v>plays</v>
      </c>
    </row>
    <row r="388" spans="1:20" ht="17" x14ac:dyDescent="0.2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5">
        <f>(E388/D388)*100</f>
        <v>50.621082621082621</v>
      </c>
      <c r="G388" t="s">
        <v>14</v>
      </c>
      <c r="H388">
        <v>523</v>
      </c>
      <c r="I388" s="7">
        <f>IF(H388=0, 0, E388/H388)</f>
        <v>67.946462715105156</v>
      </c>
      <c r="J388" t="s">
        <v>26</v>
      </c>
      <c r="K388" t="s">
        <v>27</v>
      </c>
      <c r="L388">
        <v>1557637200</v>
      </c>
      <c r="M388" s="14">
        <f>(((L388/60)/60)/24)+DATE(1970,1,1)</f>
        <v>43597.208333333328</v>
      </c>
      <c r="N388">
        <v>1558760400</v>
      </c>
      <c r="O388" s="14">
        <f>(((N388/60)/60)/24)+DATE(1970,1,1)</f>
        <v>43610.208333333328</v>
      </c>
      <c r="P388" t="b">
        <v>0</v>
      </c>
      <c r="Q388" t="b">
        <v>0</v>
      </c>
      <c r="R388" t="s">
        <v>53</v>
      </c>
      <c r="S388" s="9" t="str">
        <f>LEFT(R388, FIND("/", R388) - 1)</f>
        <v>film &amp; video</v>
      </c>
      <c r="T388" s="9" t="str">
        <f>MID(R388, FIND("/", R388) + 1, LEN(R388))</f>
        <v>drama</v>
      </c>
    </row>
    <row r="389" spans="1:20" ht="17" x14ac:dyDescent="0.2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5">
        <f>(E389/D389)*100</f>
        <v>57.4375</v>
      </c>
      <c r="G389" t="s">
        <v>14</v>
      </c>
      <c r="H389">
        <v>141</v>
      </c>
      <c r="I389" s="7">
        <f>IF(H389=0, 0, E389/H389)</f>
        <v>26.070921985815602</v>
      </c>
      <c r="J389" t="s">
        <v>40</v>
      </c>
      <c r="K389" t="s">
        <v>41</v>
      </c>
      <c r="L389">
        <v>1375592400</v>
      </c>
      <c r="M389" s="14">
        <f>(((L389/60)/60)/24)+DATE(1970,1,1)</f>
        <v>41490.208333333336</v>
      </c>
      <c r="N389">
        <v>1376629200</v>
      </c>
      <c r="O389" s="14">
        <f>(((N389/60)/60)/24)+DATE(1970,1,1)</f>
        <v>41502.208333333336</v>
      </c>
      <c r="P389" t="b">
        <v>0</v>
      </c>
      <c r="Q389" t="b">
        <v>0</v>
      </c>
      <c r="R389" t="s">
        <v>33</v>
      </c>
      <c r="S389" s="9" t="str">
        <f>LEFT(R389, FIND("/", R389) - 1)</f>
        <v>theater</v>
      </c>
      <c r="T389" s="9" t="str">
        <f>MID(R389, FIND("/", R389) + 1, LEN(R389))</f>
        <v>plays</v>
      </c>
    </row>
    <row r="390" spans="1:20" ht="34" x14ac:dyDescent="0.2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5">
        <f>(E390/D390)*100</f>
        <v>36.297297297297298</v>
      </c>
      <c r="G390" t="s">
        <v>14</v>
      </c>
      <c r="H390">
        <v>52</v>
      </c>
      <c r="I390" s="7">
        <f>IF(H390=0, 0, E390/H390)</f>
        <v>25.826923076923077</v>
      </c>
      <c r="J390" t="s">
        <v>21</v>
      </c>
      <c r="K390" t="s">
        <v>22</v>
      </c>
      <c r="L390">
        <v>1418882400</v>
      </c>
      <c r="M390" s="14">
        <f>(((L390/60)/60)/24)+DATE(1970,1,1)</f>
        <v>41991.25</v>
      </c>
      <c r="N390">
        <v>1419660000</v>
      </c>
      <c r="O390" s="14">
        <f>(((N390/60)/60)/24)+DATE(1970,1,1)</f>
        <v>42000.25</v>
      </c>
      <c r="P390" t="b">
        <v>0</v>
      </c>
      <c r="Q390" t="b">
        <v>0</v>
      </c>
      <c r="R390" t="s">
        <v>122</v>
      </c>
      <c r="S390" s="9" t="str">
        <f>LEFT(R390, FIND("/", R390) - 1)</f>
        <v>photography</v>
      </c>
      <c r="T390" s="9" t="str">
        <f>MID(R390, FIND("/", R390) + 1, LEN(R390))</f>
        <v>photography books</v>
      </c>
    </row>
    <row r="391" spans="1:20" ht="17" x14ac:dyDescent="0.2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5">
        <f>(E391/D391)*100</f>
        <v>58.75</v>
      </c>
      <c r="G391" t="s">
        <v>14</v>
      </c>
      <c r="H391">
        <v>225</v>
      </c>
      <c r="I391" s="7">
        <f>IF(H391=0, 0, E391/H391)</f>
        <v>92.955555555555549</v>
      </c>
      <c r="J391" t="s">
        <v>26</v>
      </c>
      <c r="K391" t="s">
        <v>27</v>
      </c>
      <c r="L391">
        <v>1507957200</v>
      </c>
      <c r="M391" s="14">
        <f>(((L391/60)/60)/24)+DATE(1970,1,1)</f>
        <v>43022.208333333328</v>
      </c>
      <c r="N391">
        <v>1510725600</v>
      </c>
      <c r="O391" s="14">
        <f>(((N391/60)/60)/24)+DATE(1970,1,1)</f>
        <v>43054.25</v>
      </c>
      <c r="P391" t="b">
        <v>0</v>
      </c>
      <c r="Q391" t="b">
        <v>1</v>
      </c>
      <c r="R391" t="s">
        <v>33</v>
      </c>
      <c r="S391" s="9" t="str">
        <f>LEFT(R391, FIND("/", R391) - 1)</f>
        <v>theater</v>
      </c>
      <c r="T391" s="9" t="str">
        <f>MID(R391, FIND("/", R391) + 1, LEN(R391))</f>
        <v>plays</v>
      </c>
    </row>
    <row r="392" spans="1:20" ht="17" x14ac:dyDescent="0.2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5">
        <f>(E392/D392)*100</f>
        <v>0.75436408977556113</v>
      </c>
      <c r="G392" t="s">
        <v>14</v>
      </c>
      <c r="H392">
        <v>38</v>
      </c>
      <c r="I392" s="7">
        <f>IF(H392=0, 0, E392/H392)</f>
        <v>31.842105263157894</v>
      </c>
      <c r="J392" t="s">
        <v>21</v>
      </c>
      <c r="K392" t="s">
        <v>22</v>
      </c>
      <c r="L392">
        <v>1329026400</v>
      </c>
      <c r="M392" s="14">
        <f>(((L392/60)/60)/24)+DATE(1970,1,1)</f>
        <v>40951.25</v>
      </c>
      <c r="N392">
        <v>1330236000</v>
      </c>
      <c r="O392" s="14">
        <f>(((N392/60)/60)/24)+DATE(1970,1,1)</f>
        <v>40965.25</v>
      </c>
      <c r="P392" t="b">
        <v>0</v>
      </c>
      <c r="Q392" t="b">
        <v>0</v>
      </c>
      <c r="R392" t="s">
        <v>28</v>
      </c>
      <c r="S392" s="9" t="str">
        <f>LEFT(R392, FIND("/", R392) - 1)</f>
        <v>technology</v>
      </c>
      <c r="T392" s="9" t="str">
        <f>MID(R392, FIND("/", R392) + 1, LEN(R392))</f>
        <v>web</v>
      </c>
    </row>
    <row r="393" spans="1:20" ht="17" x14ac:dyDescent="0.2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5">
        <f>(E393/D393)*100</f>
        <v>18.126436781609197</v>
      </c>
      <c r="G393" t="s">
        <v>14</v>
      </c>
      <c r="H393">
        <v>15</v>
      </c>
      <c r="I393" s="7">
        <f>IF(H393=0, 0, E393/H393)</f>
        <v>105.13333333333334</v>
      </c>
      <c r="J393" t="s">
        <v>21</v>
      </c>
      <c r="K393" t="s">
        <v>22</v>
      </c>
      <c r="L393">
        <v>1463029200</v>
      </c>
      <c r="M393" s="14">
        <f>(((L393/60)/60)/24)+DATE(1970,1,1)</f>
        <v>42502.208333333328</v>
      </c>
      <c r="N393">
        <v>1463374800</v>
      </c>
      <c r="O393" s="14">
        <f>(((N393/60)/60)/24)+DATE(1970,1,1)</f>
        <v>42506.208333333328</v>
      </c>
      <c r="P393" t="b">
        <v>0</v>
      </c>
      <c r="Q393" t="b">
        <v>0</v>
      </c>
      <c r="R393" t="s">
        <v>17</v>
      </c>
      <c r="S393" s="9" t="str">
        <f>LEFT(R393, FIND("/", R393) - 1)</f>
        <v>food</v>
      </c>
      <c r="T393" s="9" t="str">
        <f>MID(R393, FIND("/", R393) + 1, LEN(R393))</f>
        <v>food trucks</v>
      </c>
    </row>
    <row r="394" spans="1:20" ht="17" x14ac:dyDescent="0.2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5">
        <f>(E394/D394)*100</f>
        <v>45.847222222222221</v>
      </c>
      <c r="G394" t="s">
        <v>14</v>
      </c>
      <c r="H394">
        <v>37</v>
      </c>
      <c r="I394" s="7">
        <f>IF(H394=0, 0, E394/H394)</f>
        <v>89.21621621621621</v>
      </c>
      <c r="J394" t="s">
        <v>21</v>
      </c>
      <c r="K394" t="s">
        <v>22</v>
      </c>
      <c r="L394">
        <v>1342069200</v>
      </c>
      <c r="M394" s="14">
        <f>(((L394/60)/60)/24)+DATE(1970,1,1)</f>
        <v>41102.208333333336</v>
      </c>
      <c r="N394">
        <v>1344574800</v>
      </c>
      <c r="O394" s="14">
        <f>(((N394/60)/60)/24)+DATE(1970,1,1)</f>
        <v>41131.208333333336</v>
      </c>
      <c r="P394" t="b">
        <v>0</v>
      </c>
      <c r="Q394" t="b">
        <v>0</v>
      </c>
      <c r="R394" t="s">
        <v>33</v>
      </c>
      <c r="S394" s="9" t="str">
        <f>LEFT(R394, FIND("/", R394) - 1)</f>
        <v>theater</v>
      </c>
      <c r="T394" s="9" t="str">
        <f>MID(R394, FIND("/", R394) + 1, LEN(R394))</f>
        <v>plays</v>
      </c>
    </row>
    <row r="395" spans="1:20" ht="17" x14ac:dyDescent="0.2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5">
        <f>(E395/D395)*100</f>
        <v>72.51898734177216</v>
      </c>
      <c r="G395" t="s">
        <v>14</v>
      </c>
      <c r="H395">
        <v>112</v>
      </c>
      <c r="I395" s="7">
        <f>IF(H395=0, 0, E395/H395)</f>
        <v>51.151785714285715</v>
      </c>
      <c r="J395" t="s">
        <v>21</v>
      </c>
      <c r="K395" t="s">
        <v>22</v>
      </c>
      <c r="L395">
        <v>1403931600</v>
      </c>
      <c r="M395" s="14">
        <f>(((L395/60)/60)/24)+DATE(1970,1,1)</f>
        <v>41818.208333333336</v>
      </c>
      <c r="N395">
        <v>1404104400</v>
      </c>
      <c r="O395" s="14">
        <f>(((N395/60)/60)/24)+DATE(1970,1,1)</f>
        <v>41820.208333333336</v>
      </c>
      <c r="P395" t="b">
        <v>0</v>
      </c>
      <c r="Q395" t="b">
        <v>1</v>
      </c>
      <c r="R395" t="s">
        <v>33</v>
      </c>
      <c r="S395" s="9" t="str">
        <f>LEFT(R395, FIND("/", R395) - 1)</f>
        <v>theater</v>
      </c>
      <c r="T395" s="9" t="str">
        <f>MID(R395, FIND("/", R395) + 1, LEN(R395))</f>
        <v>plays</v>
      </c>
    </row>
    <row r="396" spans="1:20" ht="17" x14ac:dyDescent="0.2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5">
        <f>(E396/D396)*100</f>
        <v>1.6375968992248062</v>
      </c>
      <c r="G396" t="s">
        <v>14</v>
      </c>
      <c r="H396">
        <v>21</v>
      </c>
      <c r="I396" s="7">
        <f>IF(H396=0, 0, E396/H396)</f>
        <v>80.476190476190482</v>
      </c>
      <c r="J396" t="s">
        <v>21</v>
      </c>
      <c r="K396" t="s">
        <v>22</v>
      </c>
      <c r="L396">
        <v>1563771600</v>
      </c>
      <c r="M396" s="14">
        <f>(((L396/60)/60)/24)+DATE(1970,1,1)</f>
        <v>43668.208333333328</v>
      </c>
      <c r="N396">
        <v>1564030800</v>
      </c>
      <c r="O396" s="14">
        <f>(((N396/60)/60)/24)+DATE(1970,1,1)</f>
        <v>43671.208333333328</v>
      </c>
      <c r="P396" t="b">
        <v>1</v>
      </c>
      <c r="Q396" t="b">
        <v>0</v>
      </c>
      <c r="R396" t="s">
        <v>33</v>
      </c>
      <c r="S396" s="9" t="str">
        <f>LEFT(R396, FIND("/", R396) - 1)</f>
        <v>theater</v>
      </c>
      <c r="T396" s="9" t="str">
        <f>MID(R396, FIND("/", R396) + 1, LEN(R396))</f>
        <v>plays</v>
      </c>
    </row>
    <row r="397" spans="1:20" ht="34" x14ac:dyDescent="0.2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5">
        <f>(E397/D397)*100</f>
        <v>49.217948717948715</v>
      </c>
      <c r="G397" t="s">
        <v>14</v>
      </c>
      <c r="H397">
        <v>67</v>
      </c>
      <c r="I397" s="7">
        <f>IF(H397=0, 0, E397/H397)</f>
        <v>57.298507462686565</v>
      </c>
      <c r="J397" t="s">
        <v>21</v>
      </c>
      <c r="K397" t="s">
        <v>22</v>
      </c>
      <c r="L397">
        <v>1304744400</v>
      </c>
      <c r="M397" s="14">
        <f>(((L397/60)/60)/24)+DATE(1970,1,1)</f>
        <v>40670.208333333336</v>
      </c>
      <c r="N397">
        <v>1306213200</v>
      </c>
      <c r="O397" s="14">
        <f>(((N397/60)/60)/24)+DATE(1970,1,1)</f>
        <v>40687.208333333336</v>
      </c>
      <c r="P397" t="b">
        <v>0</v>
      </c>
      <c r="Q397" t="b">
        <v>1</v>
      </c>
      <c r="R397" t="s">
        <v>89</v>
      </c>
      <c r="S397" s="9" t="str">
        <f>LEFT(R397, FIND("/", R397) - 1)</f>
        <v>games</v>
      </c>
      <c r="T397" s="9" t="str">
        <f>MID(R397, FIND("/", R397) + 1, LEN(R397))</f>
        <v>video games</v>
      </c>
    </row>
    <row r="398" spans="1:20" ht="17" x14ac:dyDescent="0.2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5">
        <f>(E398/D398)*100</f>
        <v>13.05813953488372</v>
      </c>
      <c r="G398" t="s">
        <v>14</v>
      </c>
      <c r="H398">
        <v>78</v>
      </c>
      <c r="I398" s="7">
        <f>IF(H398=0, 0, E398/H398)</f>
        <v>71.987179487179489</v>
      </c>
      <c r="J398" t="s">
        <v>21</v>
      </c>
      <c r="K398" t="s">
        <v>22</v>
      </c>
      <c r="L398">
        <v>1294552800</v>
      </c>
      <c r="M398" s="14">
        <f>(((L398/60)/60)/24)+DATE(1970,1,1)</f>
        <v>40552.25</v>
      </c>
      <c r="N398">
        <v>1297576800</v>
      </c>
      <c r="O398" s="14">
        <f>(((N398/60)/60)/24)+DATE(1970,1,1)</f>
        <v>40587.25</v>
      </c>
      <c r="P398" t="b">
        <v>1</v>
      </c>
      <c r="Q398" t="b">
        <v>0</v>
      </c>
      <c r="R398" t="s">
        <v>33</v>
      </c>
      <c r="S398" s="9" t="str">
        <f>LEFT(R398, FIND("/", R398) - 1)</f>
        <v>theater</v>
      </c>
      <c r="T398" s="9" t="str">
        <f>MID(R398, FIND("/", R398) + 1, LEN(R398))</f>
        <v>plays</v>
      </c>
    </row>
    <row r="399" spans="1:20" ht="17" x14ac:dyDescent="0.2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5">
        <f>(E399/D399)*100</f>
        <v>64.635416666666671</v>
      </c>
      <c r="G399" t="s">
        <v>14</v>
      </c>
      <c r="H399">
        <v>67</v>
      </c>
      <c r="I399" s="7">
        <f>IF(H399=0, 0, E399/H399)</f>
        <v>92.611940298507463</v>
      </c>
      <c r="J399" t="s">
        <v>26</v>
      </c>
      <c r="K399" t="s">
        <v>27</v>
      </c>
      <c r="L399">
        <v>1295935200</v>
      </c>
      <c r="M399" s="14">
        <f>(((L399/60)/60)/24)+DATE(1970,1,1)</f>
        <v>40568.25</v>
      </c>
      <c r="N399">
        <v>1296194400</v>
      </c>
      <c r="O399" s="14">
        <f>(((N399/60)/60)/24)+DATE(1970,1,1)</f>
        <v>40571.25</v>
      </c>
      <c r="P399" t="b">
        <v>0</v>
      </c>
      <c r="Q399" t="b">
        <v>0</v>
      </c>
      <c r="R399" t="s">
        <v>33</v>
      </c>
      <c r="S399" s="9" t="str">
        <f>LEFT(R399, FIND("/", R399) - 1)</f>
        <v>theater</v>
      </c>
      <c r="T399" s="9" t="str">
        <f>MID(R399, FIND("/", R399) + 1, LEN(R399))</f>
        <v>plays</v>
      </c>
    </row>
    <row r="400" spans="1:20" ht="17" x14ac:dyDescent="0.2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5">
        <f>(E400/D400)*100</f>
        <v>81.42</v>
      </c>
      <c r="G400" t="s">
        <v>14</v>
      </c>
      <c r="H400">
        <v>263</v>
      </c>
      <c r="I400" s="7">
        <f>IF(H400=0, 0, E400/H400)</f>
        <v>30.958174904942965</v>
      </c>
      <c r="J400" t="s">
        <v>26</v>
      </c>
      <c r="K400" t="s">
        <v>27</v>
      </c>
      <c r="L400">
        <v>1486706400</v>
      </c>
      <c r="M400" s="14">
        <f>(((L400/60)/60)/24)+DATE(1970,1,1)</f>
        <v>42776.25</v>
      </c>
      <c r="N400">
        <v>1488348000</v>
      </c>
      <c r="O400" s="14">
        <f>(((N400/60)/60)/24)+DATE(1970,1,1)</f>
        <v>42795.25</v>
      </c>
      <c r="P400" t="b">
        <v>0</v>
      </c>
      <c r="Q400" t="b">
        <v>0</v>
      </c>
      <c r="R400" t="s">
        <v>122</v>
      </c>
      <c r="S400" s="9" t="str">
        <f>LEFT(R400, FIND("/", R400) - 1)</f>
        <v>photography</v>
      </c>
      <c r="T400" s="9" t="str">
        <f>MID(R400, FIND("/", R400) + 1, LEN(R400))</f>
        <v>photography books</v>
      </c>
    </row>
    <row r="401" spans="1:20" ht="17" x14ac:dyDescent="0.2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5">
        <f>(E401/D401)*100</f>
        <v>32.444767441860463</v>
      </c>
      <c r="G401" t="s">
        <v>14</v>
      </c>
      <c r="H401">
        <v>1691</v>
      </c>
      <c r="I401" s="7">
        <f>IF(H401=0, 0, E401/H401)</f>
        <v>33.001182732111175</v>
      </c>
      <c r="J401" t="s">
        <v>21</v>
      </c>
      <c r="K401" t="s">
        <v>22</v>
      </c>
      <c r="L401">
        <v>1333602000</v>
      </c>
      <c r="M401" s="14">
        <f>(((L401/60)/60)/24)+DATE(1970,1,1)</f>
        <v>41004.208333333336</v>
      </c>
      <c r="N401">
        <v>1334898000</v>
      </c>
      <c r="O401" s="14">
        <f>(((N401/60)/60)/24)+DATE(1970,1,1)</f>
        <v>41019.208333333336</v>
      </c>
      <c r="P401" t="b">
        <v>1</v>
      </c>
      <c r="Q401" t="b">
        <v>0</v>
      </c>
      <c r="R401" t="s">
        <v>122</v>
      </c>
      <c r="S401" s="9" t="str">
        <f>LEFT(R401, FIND("/", R401) - 1)</f>
        <v>photography</v>
      </c>
      <c r="T401" s="9" t="str">
        <f>MID(R401, FIND("/", R401) + 1, LEN(R401))</f>
        <v>photography books</v>
      </c>
    </row>
    <row r="402" spans="1:20" ht="34" x14ac:dyDescent="0.2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5">
        <f>(E402/D402)*100</f>
        <v>9.9141184124918666</v>
      </c>
      <c r="G402" t="s">
        <v>14</v>
      </c>
      <c r="H402">
        <v>181</v>
      </c>
      <c r="I402" s="7">
        <f>IF(H402=0, 0, E402/H402)</f>
        <v>84.187845303867405</v>
      </c>
      <c r="J402" t="s">
        <v>21</v>
      </c>
      <c r="K402" t="s">
        <v>22</v>
      </c>
      <c r="L402">
        <v>1308200400</v>
      </c>
      <c r="M402" s="14">
        <f>(((L402/60)/60)/24)+DATE(1970,1,1)</f>
        <v>40710.208333333336</v>
      </c>
      <c r="N402">
        <v>1308373200</v>
      </c>
      <c r="O402" s="14">
        <f>(((N402/60)/60)/24)+DATE(1970,1,1)</f>
        <v>40712.208333333336</v>
      </c>
      <c r="P402" t="b">
        <v>0</v>
      </c>
      <c r="Q402" t="b">
        <v>0</v>
      </c>
      <c r="R402" t="s">
        <v>33</v>
      </c>
      <c r="S402" s="9" t="str">
        <f>LEFT(R402, FIND("/", R402) - 1)</f>
        <v>theater</v>
      </c>
      <c r="T402" s="9" t="str">
        <f>MID(R402, FIND("/", R402) + 1, LEN(R402))</f>
        <v>plays</v>
      </c>
    </row>
    <row r="403" spans="1:20" ht="17" x14ac:dyDescent="0.2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5">
        <f>(E403/D403)*100</f>
        <v>26.694444444444443</v>
      </c>
      <c r="G403" t="s">
        <v>14</v>
      </c>
      <c r="H403">
        <v>13</v>
      </c>
      <c r="I403" s="7">
        <f>IF(H403=0, 0, E403/H403)</f>
        <v>73.92307692307692</v>
      </c>
      <c r="J403" t="s">
        <v>21</v>
      </c>
      <c r="K403" t="s">
        <v>22</v>
      </c>
      <c r="L403">
        <v>1411707600</v>
      </c>
      <c r="M403" s="14">
        <f>(((L403/60)/60)/24)+DATE(1970,1,1)</f>
        <v>41908.208333333336</v>
      </c>
      <c r="N403">
        <v>1412312400</v>
      </c>
      <c r="O403" s="14">
        <f>(((N403/60)/60)/24)+DATE(1970,1,1)</f>
        <v>41915.208333333336</v>
      </c>
      <c r="P403" t="b">
        <v>0</v>
      </c>
      <c r="Q403" t="b">
        <v>0</v>
      </c>
      <c r="R403" t="s">
        <v>33</v>
      </c>
      <c r="S403" s="9" t="str">
        <f>LEFT(R403, FIND("/", R403) - 1)</f>
        <v>theater</v>
      </c>
      <c r="T403" s="9" t="str">
        <f>MID(R403, FIND("/", R403) + 1, LEN(R403))</f>
        <v>plays</v>
      </c>
    </row>
    <row r="404" spans="1:20" ht="17" x14ac:dyDescent="0.2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5">
        <f>(E404/D404)*100</f>
        <v>5</v>
      </c>
      <c r="G404" t="s">
        <v>14</v>
      </c>
      <c r="H404">
        <v>1</v>
      </c>
      <c r="I404" s="7">
        <f>IF(H404=0, 0, E404/H404)</f>
        <v>5</v>
      </c>
      <c r="J404" t="s">
        <v>21</v>
      </c>
      <c r="K404" t="s">
        <v>22</v>
      </c>
      <c r="L404">
        <v>1555390800</v>
      </c>
      <c r="M404" s="14">
        <f>(((L404/60)/60)/24)+DATE(1970,1,1)</f>
        <v>43571.208333333328</v>
      </c>
      <c r="N404">
        <v>1555822800</v>
      </c>
      <c r="O404" s="14">
        <f>(((N404/60)/60)/24)+DATE(1970,1,1)</f>
        <v>43576.208333333328</v>
      </c>
      <c r="P404" t="b">
        <v>0</v>
      </c>
      <c r="Q404" t="b">
        <v>1</v>
      </c>
      <c r="R404" t="s">
        <v>33</v>
      </c>
      <c r="S404" s="9" t="str">
        <f>LEFT(R404, FIND("/", R404) - 1)</f>
        <v>theater</v>
      </c>
      <c r="T404" s="9" t="str">
        <f>MID(R404, FIND("/", R404) + 1, LEN(R404))</f>
        <v>plays</v>
      </c>
    </row>
    <row r="405" spans="1:20" ht="34" x14ac:dyDescent="0.2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5">
        <f>(E405/D405)*100</f>
        <v>60</v>
      </c>
      <c r="G405" t="s">
        <v>14</v>
      </c>
      <c r="H405">
        <v>21</v>
      </c>
      <c r="I405" s="7">
        <f>IF(H405=0, 0, E405/H405)</f>
        <v>94.285714285714292</v>
      </c>
      <c r="J405" t="s">
        <v>21</v>
      </c>
      <c r="K405" t="s">
        <v>22</v>
      </c>
      <c r="L405">
        <v>1450591200</v>
      </c>
      <c r="M405" s="14">
        <f>(((L405/60)/60)/24)+DATE(1970,1,1)</f>
        <v>42358.25</v>
      </c>
      <c r="N405">
        <v>1453701600</v>
      </c>
      <c r="O405" s="14">
        <f>(((N405/60)/60)/24)+DATE(1970,1,1)</f>
        <v>42394.25</v>
      </c>
      <c r="P405" t="b">
        <v>0</v>
      </c>
      <c r="Q405" t="b">
        <v>1</v>
      </c>
      <c r="R405" t="s">
        <v>474</v>
      </c>
      <c r="S405" s="9" t="str">
        <f>LEFT(R405, FIND("/", R405) - 1)</f>
        <v>film &amp; video</v>
      </c>
      <c r="T405" s="9" t="str">
        <f>MID(R405, FIND("/", R405) + 1, LEN(R405))</f>
        <v>science fiction</v>
      </c>
    </row>
    <row r="406" spans="1:20" ht="17" x14ac:dyDescent="0.2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5">
        <f>(E406/D406)*100</f>
        <v>19.028784648187631</v>
      </c>
      <c r="G406" t="s">
        <v>14</v>
      </c>
      <c r="H406">
        <v>830</v>
      </c>
      <c r="I406" s="7">
        <f>IF(H406=0, 0, E406/H406)</f>
        <v>43.00963855421687</v>
      </c>
      <c r="J406" t="s">
        <v>21</v>
      </c>
      <c r="K406" t="s">
        <v>22</v>
      </c>
      <c r="L406">
        <v>1450764000</v>
      </c>
      <c r="M406" s="14">
        <f>(((L406/60)/60)/24)+DATE(1970,1,1)</f>
        <v>42360.25</v>
      </c>
      <c r="N406">
        <v>1451109600</v>
      </c>
      <c r="O406" s="14">
        <f>(((N406/60)/60)/24)+DATE(1970,1,1)</f>
        <v>42364.25</v>
      </c>
      <c r="P406" t="b">
        <v>0</v>
      </c>
      <c r="Q406" t="b">
        <v>0</v>
      </c>
      <c r="R406" t="s">
        <v>474</v>
      </c>
      <c r="S406" s="9" t="str">
        <f>LEFT(R406, FIND("/", R406) - 1)</f>
        <v>film &amp; video</v>
      </c>
      <c r="T406" s="9" t="str">
        <f>MID(R406, FIND("/", R406) + 1, LEN(R406))</f>
        <v>science fiction</v>
      </c>
    </row>
    <row r="407" spans="1:20" ht="17" x14ac:dyDescent="0.2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5">
        <f>(E407/D407)*100</f>
        <v>4.5731034482758623</v>
      </c>
      <c r="G407" t="s">
        <v>14</v>
      </c>
      <c r="H407">
        <v>130</v>
      </c>
      <c r="I407" s="7">
        <f>IF(H407=0, 0, E407/H407)</f>
        <v>51.007692307692309</v>
      </c>
      <c r="J407" t="s">
        <v>21</v>
      </c>
      <c r="K407" t="s">
        <v>22</v>
      </c>
      <c r="L407">
        <v>1277701200</v>
      </c>
      <c r="M407" s="14">
        <f>(((L407/60)/60)/24)+DATE(1970,1,1)</f>
        <v>40357.208333333336</v>
      </c>
      <c r="N407">
        <v>1280120400</v>
      </c>
      <c r="O407" s="14">
        <f>(((N407/60)/60)/24)+DATE(1970,1,1)</f>
        <v>40385.208333333336</v>
      </c>
      <c r="P407" t="b">
        <v>0</v>
      </c>
      <c r="Q407" t="b">
        <v>0</v>
      </c>
      <c r="R407" t="s">
        <v>206</v>
      </c>
      <c r="S407" s="9" t="str">
        <f>LEFT(R407, FIND("/", R407) - 1)</f>
        <v>publishing</v>
      </c>
      <c r="T407" s="9" t="str">
        <f>MID(R407, FIND("/", R407) + 1, LEN(R407))</f>
        <v>translations</v>
      </c>
    </row>
    <row r="408" spans="1:20" ht="17" x14ac:dyDescent="0.2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5">
        <f>(E408/D408)*100</f>
        <v>85.054545454545448</v>
      </c>
      <c r="G408" t="s">
        <v>14</v>
      </c>
      <c r="H408">
        <v>55</v>
      </c>
      <c r="I408" s="7">
        <f>IF(H408=0, 0, E408/H408)</f>
        <v>85.054545454545448</v>
      </c>
      <c r="J408" t="s">
        <v>21</v>
      </c>
      <c r="K408" t="s">
        <v>22</v>
      </c>
      <c r="L408">
        <v>1454911200</v>
      </c>
      <c r="M408" s="14">
        <f>(((L408/60)/60)/24)+DATE(1970,1,1)</f>
        <v>42408.25</v>
      </c>
      <c r="N408">
        <v>1458104400</v>
      </c>
      <c r="O408" s="14">
        <f>(((N408/60)/60)/24)+DATE(1970,1,1)</f>
        <v>42445.208333333328</v>
      </c>
      <c r="P408" t="b">
        <v>0</v>
      </c>
      <c r="Q408" t="b">
        <v>0</v>
      </c>
      <c r="R408" t="s">
        <v>28</v>
      </c>
      <c r="S408" s="9" t="str">
        <f>LEFT(R408, FIND("/", R408) - 1)</f>
        <v>technology</v>
      </c>
      <c r="T408" s="9" t="str">
        <f>MID(R408, FIND("/", R408) + 1, LEN(R408))</f>
        <v>web</v>
      </c>
    </row>
    <row r="409" spans="1:20" ht="17" x14ac:dyDescent="0.2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5">
        <f>(E409/D409)*100</f>
        <v>84.694915254237287</v>
      </c>
      <c r="G409" t="s">
        <v>14</v>
      </c>
      <c r="H409">
        <v>114</v>
      </c>
      <c r="I409" s="7">
        <f>IF(H409=0, 0, E409/H409)</f>
        <v>43.833333333333336</v>
      </c>
      <c r="J409" t="s">
        <v>107</v>
      </c>
      <c r="K409" t="s">
        <v>108</v>
      </c>
      <c r="L409">
        <v>1299304800</v>
      </c>
      <c r="M409" s="14">
        <f>(((L409/60)/60)/24)+DATE(1970,1,1)</f>
        <v>40607.25</v>
      </c>
      <c r="N409">
        <v>1299823200</v>
      </c>
      <c r="O409" s="14">
        <f>(((N409/60)/60)/24)+DATE(1970,1,1)</f>
        <v>40613.25</v>
      </c>
      <c r="P409" t="b">
        <v>0</v>
      </c>
      <c r="Q409" t="b">
        <v>1</v>
      </c>
      <c r="R409" t="s">
        <v>122</v>
      </c>
      <c r="S409" s="9" t="str">
        <f>LEFT(R409, FIND("/", R409) - 1)</f>
        <v>photography</v>
      </c>
      <c r="T409" s="9" t="str">
        <f>MID(R409, FIND("/", R409) + 1, LEN(R409))</f>
        <v>photography books</v>
      </c>
    </row>
    <row r="410" spans="1:20" ht="34" x14ac:dyDescent="0.2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5">
        <f>(E410/D410)*100</f>
        <v>60.757639620653315</v>
      </c>
      <c r="G410" t="s">
        <v>14</v>
      </c>
      <c r="H410">
        <v>594</v>
      </c>
      <c r="I410" s="7">
        <f>IF(H410=0, 0, E410/H410)</f>
        <v>97.069023569023571</v>
      </c>
      <c r="J410" t="s">
        <v>21</v>
      </c>
      <c r="K410" t="s">
        <v>22</v>
      </c>
      <c r="L410">
        <v>1304917200</v>
      </c>
      <c r="M410" s="14">
        <f>(((L410/60)/60)/24)+DATE(1970,1,1)</f>
        <v>40672.208333333336</v>
      </c>
      <c r="N410">
        <v>1305003600</v>
      </c>
      <c r="O410" s="14">
        <f>(((N410/60)/60)/24)+DATE(1970,1,1)</f>
        <v>40673.208333333336</v>
      </c>
      <c r="P410" t="b">
        <v>0</v>
      </c>
      <c r="Q410" t="b">
        <v>0</v>
      </c>
      <c r="R410" t="s">
        <v>33</v>
      </c>
      <c r="S410" s="9" t="str">
        <f>LEFT(R410, FIND("/", R410) - 1)</f>
        <v>theater</v>
      </c>
      <c r="T410" s="9" t="str">
        <f>MID(R410, FIND("/", R410) + 1, LEN(R410))</f>
        <v>plays</v>
      </c>
    </row>
    <row r="411" spans="1:20" ht="17" x14ac:dyDescent="0.2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>(E411/D411)*100</f>
        <v>27.725490196078432</v>
      </c>
      <c r="G411" t="s">
        <v>14</v>
      </c>
      <c r="H411">
        <v>24</v>
      </c>
      <c r="I411" s="7">
        <f>IF(H411=0, 0, E411/H411)</f>
        <v>58.916666666666664</v>
      </c>
      <c r="J411" t="s">
        <v>21</v>
      </c>
      <c r="K411" t="s">
        <v>22</v>
      </c>
      <c r="L411">
        <v>1381208400</v>
      </c>
      <c r="M411" s="14">
        <f>(((L411/60)/60)/24)+DATE(1970,1,1)</f>
        <v>41555.208333333336</v>
      </c>
      <c r="N411">
        <v>1381726800</v>
      </c>
      <c r="O411" s="14">
        <f>(((N411/60)/60)/24)+DATE(1970,1,1)</f>
        <v>41561.208333333336</v>
      </c>
      <c r="P411" t="b">
        <v>0</v>
      </c>
      <c r="Q411" t="b">
        <v>0</v>
      </c>
      <c r="R411" t="s">
        <v>269</v>
      </c>
      <c r="S411" s="9" t="str">
        <f>LEFT(R411, FIND("/", R411) - 1)</f>
        <v>film &amp; video</v>
      </c>
      <c r="T411" s="9" t="str">
        <f>MID(R411, FIND("/", R411) + 1, LEN(R411))</f>
        <v>television</v>
      </c>
    </row>
    <row r="412" spans="1:20" ht="17" x14ac:dyDescent="0.2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5">
        <f>(E412/D412)*100</f>
        <v>21.615194054500414</v>
      </c>
      <c r="G412" t="s">
        <v>14</v>
      </c>
      <c r="H412">
        <v>252</v>
      </c>
      <c r="I412" s="7">
        <f>IF(H412=0, 0, E412/H412)</f>
        <v>103.87301587301587</v>
      </c>
      <c r="J412" t="s">
        <v>21</v>
      </c>
      <c r="K412" t="s">
        <v>22</v>
      </c>
      <c r="L412">
        <v>1291960800</v>
      </c>
      <c r="M412" s="14">
        <f>(((L412/60)/60)/24)+DATE(1970,1,1)</f>
        <v>40522.25</v>
      </c>
      <c r="N412">
        <v>1292133600</v>
      </c>
      <c r="O412" s="14">
        <f>(((N412/60)/60)/24)+DATE(1970,1,1)</f>
        <v>40524.25</v>
      </c>
      <c r="P412" t="b">
        <v>0</v>
      </c>
      <c r="Q412" t="b">
        <v>1</v>
      </c>
      <c r="R412" t="s">
        <v>33</v>
      </c>
      <c r="S412" s="9" t="str">
        <f>LEFT(R412, FIND("/", R412) - 1)</f>
        <v>theater</v>
      </c>
      <c r="T412" s="9" t="str">
        <f>MID(R412, FIND("/", R412) + 1, LEN(R412))</f>
        <v>plays</v>
      </c>
    </row>
    <row r="413" spans="1:20" ht="17" x14ac:dyDescent="0.2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5">
        <f>(E413/D413)*100</f>
        <v>73.957142857142856</v>
      </c>
      <c r="G413" t="s">
        <v>14</v>
      </c>
      <c r="H413">
        <v>67</v>
      </c>
      <c r="I413" s="7">
        <f>IF(H413=0, 0, E413/H413)</f>
        <v>77.268656716417908</v>
      </c>
      <c r="J413" t="s">
        <v>21</v>
      </c>
      <c r="K413" t="s">
        <v>22</v>
      </c>
      <c r="L413">
        <v>1517983200</v>
      </c>
      <c r="M413" s="14">
        <f>(((L413/60)/60)/24)+DATE(1970,1,1)</f>
        <v>43138.25</v>
      </c>
      <c r="N413">
        <v>1520748000</v>
      </c>
      <c r="O413" s="14">
        <f>(((N413/60)/60)/24)+DATE(1970,1,1)</f>
        <v>43170.25</v>
      </c>
      <c r="P413" t="b">
        <v>0</v>
      </c>
      <c r="Q413" t="b">
        <v>0</v>
      </c>
      <c r="R413" t="s">
        <v>17</v>
      </c>
      <c r="S413" s="9" t="str">
        <f>LEFT(R413, FIND("/", R413) - 1)</f>
        <v>food</v>
      </c>
      <c r="T413" s="9" t="str">
        <f>MID(R413, FIND("/", R413) + 1, LEN(R413))</f>
        <v>food trucks</v>
      </c>
    </row>
    <row r="414" spans="1:20" ht="17" x14ac:dyDescent="0.2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5">
        <f>(E414/D414)*100</f>
        <v>40.281762295081968</v>
      </c>
      <c r="G414" t="s">
        <v>14</v>
      </c>
      <c r="H414">
        <v>742</v>
      </c>
      <c r="I414" s="7">
        <f>IF(H414=0, 0, E414/H414)</f>
        <v>105.97035040431267</v>
      </c>
      <c r="J414" t="s">
        <v>21</v>
      </c>
      <c r="K414" t="s">
        <v>22</v>
      </c>
      <c r="L414">
        <v>1446181200</v>
      </c>
      <c r="M414" s="14">
        <f>(((L414/60)/60)/24)+DATE(1970,1,1)</f>
        <v>42307.208333333328</v>
      </c>
      <c r="N414">
        <v>1446616800</v>
      </c>
      <c r="O414" s="14">
        <f>(((N414/60)/60)/24)+DATE(1970,1,1)</f>
        <v>42312.25</v>
      </c>
      <c r="P414" t="b">
        <v>1</v>
      </c>
      <c r="Q414" t="b">
        <v>0</v>
      </c>
      <c r="R414" t="s">
        <v>68</v>
      </c>
      <c r="S414" s="9" t="str">
        <f>LEFT(R414, FIND("/", R414) - 1)</f>
        <v>publishing</v>
      </c>
      <c r="T414" s="9" t="str">
        <f>MID(R414, FIND("/", R414) + 1, LEN(R414))</f>
        <v>nonfiction</v>
      </c>
    </row>
    <row r="415" spans="1:20" ht="17" x14ac:dyDescent="0.2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5">
        <f>(E415/D415)*100</f>
        <v>84.930555555555557</v>
      </c>
      <c r="G415" t="s">
        <v>14</v>
      </c>
      <c r="H415">
        <v>75</v>
      </c>
      <c r="I415" s="7">
        <f>IF(H415=0, 0, E415/H415)</f>
        <v>81.533333333333331</v>
      </c>
      <c r="J415" t="s">
        <v>21</v>
      </c>
      <c r="K415" t="s">
        <v>22</v>
      </c>
      <c r="L415">
        <v>1311051600</v>
      </c>
      <c r="M415" s="14">
        <f>(((L415/60)/60)/24)+DATE(1970,1,1)</f>
        <v>40743.208333333336</v>
      </c>
      <c r="N415">
        <v>1311224400</v>
      </c>
      <c r="O415" s="14">
        <f>(((N415/60)/60)/24)+DATE(1970,1,1)</f>
        <v>40745.208333333336</v>
      </c>
      <c r="P415" t="b">
        <v>0</v>
      </c>
      <c r="Q415" t="b">
        <v>1</v>
      </c>
      <c r="R415" t="s">
        <v>42</v>
      </c>
      <c r="S415" s="9" t="str">
        <f>LEFT(R415, FIND("/", R415) - 1)</f>
        <v>film &amp; video</v>
      </c>
      <c r="T415" s="9" t="str">
        <f>MID(R415, FIND("/", R415) + 1, LEN(R415))</f>
        <v>documentary</v>
      </c>
    </row>
    <row r="416" spans="1:20" ht="17" x14ac:dyDescent="0.2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5">
        <f>(E416/D416)*100</f>
        <v>67.129542790152414</v>
      </c>
      <c r="G416" t="s">
        <v>14</v>
      </c>
      <c r="H416">
        <v>4405</v>
      </c>
      <c r="I416" s="7">
        <f>IF(H416=0, 0, E416/H416)</f>
        <v>25.998410896708286</v>
      </c>
      <c r="J416" t="s">
        <v>21</v>
      </c>
      <c r="K416" t="s">
        <v>22</v>
      </c>
      <c r="L416">
        <v>1386309600</v>
      </c>
      <c r="M416" s="14">
        <f>(((L416/60)/60)/24)+DATE(1970,1,1)</f>
        <v>41614.25</v>
      </c>
      <c r="N416">
        <v>1388556000</v>
      </c>
      <c r="O416" s="14">
        <f>(((N416/60)/60)/24)+DATE(1970,1,1)</f>
        <v>41640.25</v>
      </c>
      <c r="P416" t="b">
        <v>0</v>
      </c>
      <c r="Q416" t="b">
        <v>1</v>
      </c>
      <c r="R416" t="s">
        <v>23</v>
      </c>
      <c r="S416" s="9" t="str">
        <f>LEFT(R416, FIND("/", R416) - 1)</f>
        <v>music</v>
      </c>
      <c r="T416" s="9" t="str">
        <f>MID(R416, FIND("/", R416) + 1, LEN(R416))</f>
        <v>rock</v>
      </c>
    </row>
    <row r="417" spans="1:20" ht="34" x14ac:dyDescent="0.2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5">
        <f>(E417/D417)*100</f>
        <v>40.307692307692307</v>
      </c>
      <c r="G417" t="s">
        <v>14</v>
      </c>
      <c r="H417">
        <v>92</v>
      </c>
      <c r="I417" s="7">
        <f>IF(H417=0, 0, E417/H417)</f>
        <v>34.173913043478258</v>
      </c>
      <c r="J417" t="s">
        <v>21</v>
      </c>
      <c r="K417" t="s">
        <v>22</v>
      </c>
      <c r="L417">
        <v>1301979600</v>
      </c>
      <c r="M417" s="14">
        <f>(((L417/60)/60)/24)+DATE(1970,1,1)</f>
        <v>40638.208333333336</v>
      </c>
      <c r="N417">
        <v>1303189200</v>
      </c>
      <c r="O417" s="14">
        <f>(((N417/60)/60)/24)+DATE(1970,1,1)</f>
        <v>40652.208333333336</v>
      </c>
      <c r="P417" t="b">
        <v>0</v>
      </c>
      <c r="Q417" t="b">
        <v>0</v>
      </c>
      <c r="R417" t="s">
        <v>23</v>
      </c>
      <c r="S417" s="9" t="str">
        <f>LEFT(R417, FIND("/", R417) - 1)</f>
        <v>music</v>
      </c>
      <c r="T417" s="9" t="str">
        <f>MID(R417, FIND("/", R417) + 1, LEN(R417))</f>
        <v>rock</v>
      </c>
    </row>
    <row r="418" spans="1:20" ht="17" x14ac:dyDescent="0.2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5">
        <f>(E418/D418)*100</f>
        <v>52.117021276595743</v>
      </c>
      <c r="G418" t="s">
        <v>14</v>
      </c>
      <c r="H418">
        <v>64</v>
      </c>
      <c r="I418" s="7">
        <f>IF(H418=0, 0, E418/H418)</f>
        <v>76.546875</v>
      </c>
      <c r="J418" t="s">
        <v>21</v>
      </c>
      <c r="K418" t="s">
        <v>22</v>
      </c>
      <c r="L418">
        <v>1478930400</v>
      </c>
      <c r="M418" s="14">
        <f>(((L418/60)/60)/24)+DATE(1970,1,1)</f>
        <v>42686.25</v>
      </c>
      <c r="N418">
        <v>1480744800</v>
      </c>
      <c r="O418" s="14">
        <f>(((N418/60)/60)/24)+DATE(1970,1,1)</f>
        <v>42707.25</v>
      </c>
      <c r="P418" t="b">
        <v>0</v>
      </c>
      <c r="Q418" t="b">
        <v>0</v>
      </c>
      <c r="R418" t="s">
        <v>133</v>
      </c>
      <c r="S418" s="9" t="str">
        <f>LEFT(R418, FIND("/", R418) - 1)</f>
        <v>publishing</v>
      </c>
      <c r="T418" s="9" t="str">
        <f>MID(R418, FIND("/", R418) + 1, LEN(R418))</f>
        <v>radio &amp; podcasts</v>
      </c>
    </row>
    <row r="419" spans="1:20" ht="17" x14ac:dyDescent="0.2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5">
        <f>(E419/D419)*100</f>
        <v>87.679487179487182</v>
      </c>
      <c r="G419" t="s">
        <v>14</v>
      </c>
      <c r="H419">
        <v>64</v>
      </c>
      <c r="I419" s="7">
        <f>IF(H419=0, 0, E419/H419)</f>
        <v>106.859375</v>
      </c>
      <c r="J419" t="s">
        <v>21</v>
      </c>
      <c r="K419" t="s">
        <v>22</v>
      </c>
      <c r="L419">
        <v>1456984800</v>
      </c>
      <c r="M419" s="14">
        <f>(((L419/60)/60)/24)+DATE(1970,1,1)</f>
        <v>42432.25</v>
      </c>
      <c r="N419">
        <v>1458882000</v>
      </c>
      <c r="O419" s="14">
        <f>(((N419/60)/60)/24)+DATE(1970,1,1)</f>
        <v>42454.208333333328</v>
      </c>
      <c r="P419" t="b">
        <v>0</v>
      </c>
      <c r="Q419" t="b">
        <v>1</v>
      </c>
      <c r="R419" t="s">
        <v>53</v>
      </c>
      <c r="S419" s="9" t="str">
        <f>LEFT(R419, FIND("/", R419) - 1)</f>
        <v>film &amp; video</v>
      </c>
      <c r="T419" s="9" t="str">
        <f>MID(R419, FIND("/", R419) + 1, LEN(R419))</f>
        <v>drama</v>
      </c>
    </row>
    <row r="420" spans="1:20" ht="17" x14ac:dyDescent="0.2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5">
        <f>(E420/D420)*100</f>
        <v>52.496810772501767</v>
      </c>
      <c r="G420" t="s">
        <v>14</v>
      </c>
      <c r="H420">
        <v>842</v>
      </c>
      <c r="I420" s="7">
        <f>IF(H420=0, 0, E420/H420)</f>
        <v>87.972684085510693</v>
      </c>
      <c r="J420" t="s">
        <v>21</v>
      </c>
      <c r="K420" t="s">
        <v>22</v>
      </c>
      <c r="L420">
        <v>1413522000</v>
      </c>
      <c r="M420" s="14">
        <f>(((L420/60)/60)/24)+DATE(1970,1,1)</f>
        <v>41929.208333333336</v>
      </c>
      <c r="N420">
        <v>1414040400</v>
      </c>
      <c r="O420" s="14">
        <f>(((N420/60)/60)/24)+DATE(1970,1,1)</f>
        <v>41935.208333333336</v>
      </c>
      <c r="P420" t="b">
        <v>0</v>
      </c>
      <c r="Q420" t="b">
        <v>1</v>
      </c>
      <c r="R420" t="s">
        <v>206</v>
      </c>
      <c r="S420" s="9" t="str">
        <f>LEFT(R420, FIND("/", R420) - 1)</f>
        <v>publishing</v>
      </c>
      <c r="T420" s="9" t="str">
        <f>MID(R420, FIND("/", R420) + 1, LEN(R420))</f>
        <v>translations</v>
      </c>
    </row>
    <row r="421" spans="1:20" ht="34" x14ac:dyDescent="0.2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5">
        <f>(E421/D421)*100</f>
        <v>72.939393939393938</v>
      </c>
      <c r="G421" t="s">
        <v>14</v>
      </c>
      <c r="H421">
        <v>112</v>
      </c>
      <c r="I421" s="7">
        <f>IF(H421=0, 0, E421/H421)</f>
        <v>42.982142857142854</v>
      </c>
      <c r="J421" t="s">
        <v>21</v>
      </c>
      <c r="K421" t="s">
        <v>22</v>
      </c>
      <c r="L421">
        <v>1357106400</v>
      </c>
      <c r="M421" s="14">
        <f>(((L421/60)/60)/24)+DATE(1970,1,1)</f>
        <v>41276.25</v>
      </c>
      <c r="N421">
        <v>1359698400</v>
      </c>
      <c r="O421" s="14">
        <f>(((N421/60)/60)/24)+DATE(1970,1,1)</f>
        <v>41306.25</v>
      </c>
      <c r="P421" t="b">
        <v>0</v>
      </c>
      <c r="Q421" t="b">
        <v>0</v>
      </c>
      <c r="R421" t="s">
        <v>33</v>
      </c>
      <c r="S421" s="9" t="str">
        <f>LEFT(R421, FIND("/", R421) - 1)</f>
        <v>theater</v>
      </c>
      <c r="T421" s="9" t="str">
        <f>MID(R421, FIND("/", R421) + 1, LEN(R421))</f>
        <v>plays</v>
      </c>
    </row>
    <row r="422" spans="1:20" ht="17" x14ac:dyDescent="0.2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5">
        <f>(E422/D422)*100</f>
        <v>56.791291291291287</v>
      </c>
      <c r="G422" t="s">
        <v>14</v>
      </c>
      <c r="H422">
        <v>374</v>
      </c>
      <c r="I422" s="7">
        <f>IF(H422=0, 0, E422/H422)</f>
        <v>101.13101604278074</v>
      </c>
      <c r="J422" t="s">
        <v>21</v>
      </c>
      <c r="K422" t="s">
        <v>22</v>
      </c>
      <c r="L422">
        <v>1265868000</v>
      </c>
      <c r="M422" s="14">
        <f>(((L422/60)/60)/24)+DATE(1970,1,1)</f>
        <v>40220.25</v>
      </c>
      <c r="N422">
        <v>1267077600</v>
      </c>
      <c r="O422" s="14">
        <f>(((N422/60)/60)/24)+DATE(1970,1,1)</f>
        <v>40234.25</v>
      </c>
      <c r="P422" t="b">
        <v>0</v>
      </c>
      <c r="Q422" t="b">
        <v>1</v>
      </c>
      <c r="R422" t="s">
        <v>60</v>
      </c>
      <c r="S422" s="9" t="str">
        <f>LEFT(R422, FIND("/", R422) - 1)</f>
        <v>music</v>
      </c>
      <c r="T422" s="9" t="str">
        <f>MID(R422, FIND("/", R422) + 1, LEN(R422))</f>
        <v>indie rock</v>
      </c>
    </row>
    <row r="423" spans="1:20" ht="17" x14ac:dyDescent="0.2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5">
        <f>(E423/D423)*100</f>
        <v>19.932788374205266</v>
      </c>
      <c r="G423" t="s">
        <v>47</v>
      </c>
      <c r="H423">
        <v>708</v>
      </c>
      <c r="I423" s="7">
        <f>IF(H423=0, 0, E423/H423)</f>
        <v>30.997175141242938</v>
      </c>
      <c r="J423" t="s">
        <v>36</v>
      </c>
      <c r="K423" t="s">
        <v>37</v>
      </c>
      <c r="L423">
        <v>1281330000</v>
      </c>
      <c r="M423" s="14">
        <f>(((L423/60)/60)/24)+DATE(1970,1,1)</f>
        <v>40399.208333333336</v>
      </c>
      <c r="N423">
        <v>1281502800</v>
      </c>
      <c r="O423" s="14">
        <f>(((N423/60)/60)/24)+DATE(1970,1,1)</f>
        <v>40401.208333333336</v>
      </c>
      <c r="P423" t="b">
        <v>0</v>
      </c>
      <c r="Q423" t="b">
        <v>0</v>
      </c>
      <c r="R423" t="s">
        <v>33</v>
      </c>
      <c r="S423" s="9" t="str">
        <f>LEFT(R423, FIND("/", R423) - 1)</f>
        <v>theater</v>
      </c>
      <c r="T423" s="9" t="str">
        <f>MID(R423, FIND("/", R423) + 1, LEN(R423))</f>
        <v>plays</v>
      </c>
    </row>
    <row r="424" spans="1:20" ht="17" x14ac:dyDescent="0.2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5">
        <f>(E424/D424)*100</f>
        <v>21.188688946015425</v>
      </c>
      <c r="G424" t="s">
        <v>47</v>
      </c>
      <c r="H424">
        <v>808</v>
      </c>
      <c r="I424" s="7">
        <f>IF(H424=0, 0, E424/H424)</f>
        <v>51.004950495049506</v>
      </c>
      <c r="J424" t="s">
        <v>26</v>
      </c>
      <c r="K424" t="s">
        <v>27</v>
      </c>
      <c r="L424">
        <v>1462510800</v>
      </c>
      <c r="M424" s="14">
        <f>(((L424/60)/60)/24)+DATE(1970,1,1)</f>
        <v>42496.208333333328</v>
      </c>
      <c r="N424">
        <v>1463115600</v>
      </c>
      <c r="O424" s="14">
        <f>(((N424/60)/60)/24)+DATE(1970,1,1)</f>
        <v>42503.208333333328</v>
      </c>
      <c r="P424" t="b">
        <v>0</v>
      </c>
      <c r="Q424" t="b">
        <v>0</v>
      </c>
      <c r="R424" t="s">
        <v>42</v>
      </c>
      <c r="S424" s="9" t="str">
        <f>LEFT(R424, FIND("/", R424) - 1)</f>
        <v>film &amp; video</v>
      </c>
      <c r="T424" s="9" t="str">
        <f>MID(R424, FIND("/", R424) + 1, LEN(R424))</f>
        <v>documentary</v>
      </c>
    </row>
    <row r="425" spans="1:20" ht="34" x14ac:dyDescent="0.2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5">
        <f>(E425/D425)*100</f>
        <v>1.2706571242680547</v>
      </c>
      <c r="G425" t="s">
        <v>47</v>
      </c>
      <c r="H425">
        <v>61</v>
      </c>
      <c r="I425" s="7">
        <f>IF(H425=0, 0, E425/H425)</f>
        <v>32.016393442622949</v>
      </c>
      <c r="J425" t="s">
        <v>21</v>
      </c>
      <c r="K425" t="s">
        <v>22</v>
      </c>
      <c r="L425">
        <v>1449468000</v>
      </c>
      <c r="M425" s="14">
        <f>(((L425/60)/60)/24)+DATE(1970,1,1)</f>
        <v>42345.25</v>
      </c>
      <c r="N425">
        <v>1452146400</v>
      </c>
      <c r="O425" s="14">
        <f>(((N425/60)/60)/24)+DATE(1970,1,1)</f>
        <v>42376.25</v>
      </c>
      <c r="P425" t="b">
        <v>0</v>
      </c>
      <c r="Q425" t="b">
        <v>0</v>
      </c>
      <c r="R425" t="s">
        <v>122</v>
      </c>
      <c r="S425" s="9" t="str">
        <f>LEFT(R425, FIND("/", R425) - 1)</f>
        <v>photography</v>
      </c>
      <c r="T425" s="9" t="str">
        <f>MID(R425, FIND("/", R425) + 1, LEN(R425))</f>
        <v>photography books</v>
      </c>
    </row>
    <row r="426" spans="1:20" ht="17" x14ac:dyDescent="0.2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5">
        <f>(E426/D426)*100</f>
        <v>22.896588486140725</v>
      </c>
      <c r="G426" t="s">
        <v>47</v>
      </c>
      <c r="H426">
        <v>211</v>
      </c>
      <c r="I426" s="7">
        <f>IF(H426=0, 0, E426/H426)</f>
        <v>101.78672985781991</v>
      </c>
      <c r="J426" t="s">
        <v>21</v>
      </c>
      <c r="K426" t="s">
        <v>22</v>
      </c>
      <c r="L426">
        <v>1481522400</v>
      </c>
      <c r="M426" s="14">
        <f>(((L426/60)/60)/24)+DATE(1970,1,1)</f>
        <v>42716.25</v>
      </c>
      <c r="N426">
        <v>1482472800</v>
      </c>
      <c r="O426" s="14">
        <f>(((N426/60)/60)/24)+DATE(1970,1,1)</f>
        <v>42727.25</v>
      </c>
      <c r="P426" t="b">
        <v>0</v>
      </c>
      <c r="Q426" t="b">
        <v>0</v>
      </c>
      <c r="R426" t="s">
        <v>89</v>
      </c>
      <c r="S426" s="9" t="str">
        <f>LEFT(R426, FIND("/", R426) - 1)</f>
        <v>games</v>
      </c>
      <c r="T426" s="9" t="str">
        <f>MID(R426, FIND("/", R426) + 1, LEN(R426))</f>
        <v>video games</v>
      </c>
    </row>
    <row r="427" spans="1:20" ht="17" x14ac:dyDescent="0.2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5">
        <f>(E427/D427)*100</f>
        <v>58.973684210526315</v>
      </c>
      <c r="G427" t="s">
        <v>47</v>
      </c>
      <c r="H427">
        <v>86</v>
      </c>
      <c r="I427" s="7">
        <f>IF(H427=0, 0, E427/H427)</f>
        <v>26.058139534883722</v>
      </c>
      <c r="J427" t="s">
        <v>21</v>
      </c>
      <c r="K427" t="s">
        <v>22</v>
      </c>
      <c r="L427">
        <v>1485064800</v>
      </c>
      <c r="M427" s="14">
        <f>(((L427/60)/60)/24)+DATE(1970,1,1)</f>
        <v>42757.25</v>
      </c>
      <c r="N427">
        <v>1488520800</v>
      </c>
      <c r="O427" s="14">
        <f>(((N427/60)/60)/24)+DATE(1970,1,1)</f>
        <v>42797.25</v>
      </c>
      <c r="P427" t="b">
        <v>0</v>
      </c>
      <c r="Q427" t="b">
        <v>0</v>
      </c>
      <c r="R427" t="s">
        <v>65</v>
      </c>
      <c r="S427" s="9" t="str">
        <f>LEFT(R427, FIND("/", R427) - 1)</f>
        <v>technology</v>
      </c>
      <c r="T427" s="9" t="str">
        <f>MID(R427, FIND("/", R427) + 1, LEN(R427))</f>
        <v>wearables</v>
      </c>
    </row>
    <row r="428" spans="1:20" ht="17" x14ac:dyDescent="0.2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>(E428/D428)*100</f>
        <v>36.132726089785294</v>
      </c>
      <c r="G428" t="s">
        <v>47</v>
      </c>
      <c r="H428">
        <v>1111</v>
      </c>
      <c r="I428" s="7">
        <f>IF(H428=0, 0, E428/H428)</f>
        <v>49.987398739873989</v>
      </c>
      <c r="J428" t="s">
        <v>21</v>
      </c>
      <c r="K428" t="s">
        <v>22</v>
      </c>
      <c r="L428">
        <v>1430197200</v>
      </c>
      <c r="M428" s="14">
        <f>(((L428/60)/60)/24)+DATE(1970,1,1)</f>
        <v>42122.208333333328</v>
      </c>
      <c r="N428">
        <v>1430197200</v>
      </c>
      <c r="O428" s="14">
        <f>(((N428/60)/60)/24)+DATE(1970,1,1)</f>
        <v>42122.208333333328</v>
      </c>
      <c r="P428" t="b">
        <v>0</v>
      </c>
      <c r="Q428" t="b">
        <v>0</v>
      </c>
      <c r="R428" t="s">
        <v>292</v>
      </c>
      <c r="S428" s="9" t="str">
        <f>LEFT(R428, FIND("/", R428) - 1)</f>
        <v>games</v>
      </c>
      <c r="T428" s="9" t="str">
        <f>MID(R428, FIND("/", R428) + 1, LEN(R428))</f>
        <v>mobile games</v>
      </c>
    </row>
    <row r="429" spans="1:20" ht="17" x14ac:dyDescent="0.2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5">
        <f>(E429/D429)*100</f>
        <v>62.072823218997364</v>
      </c>
      <c r="G429" t="s">
        <v>47</v>
      </c>
      <c r="H429">
        <v>1089</v>
      </c>
      <c r="I429" s="7">
        <f>IF(H429=0, 0, E429/H429)</f>
        <v>108.01469237832875</v>
      </c>
      <c r="J429" t="s">
        <v>21</v>
      </c>
      <c r="K429" t="s">
        <v>22</v>
      </c>
      <c r="L429">
        <v>1543298400</v>
      </c>
      <c r="M429" s="14">
        <f>(((L429/60)/60)/24)+DATE(1970,1,1)</f>
        <v>43431.25</v>
      </c>
      <c r="N429">
        <v>1545631200</v>
      </c>
      <c r="O429" s="14">
        <f>(((N429/60)/60)/24)+DATE(1970,1,1)</f>
        <v>43458.25</v>
      </c>
      <c r="P429" t="b">
        <v>0</v>
      </c>
      <c r="Q429" t="b">
        <v>0</v>
      </c>
      <c r="R429" t="s">
        <v>71</v>
      </c>
      <c r="S429" s="9" t="str">
        <f>LEFT(R429, FIND("/", R429) - 1)</f>
        <v>film &amp; video</v>
      </c>
      <c r="T429" s="9" t="str">
        <f>MID(R429, FIND("/", R429) + 1, LEN(R429))</f>
        <v>animation</v>
      </c>
    </row>
    <row r="430" spans="1:20" ht="34" x14ac:dyDescent="0.2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5">
        <f>(E430/D430)*100</f>
        <v>95.521156936261391</v>
      </c>
      <c r="G430" t="s">
        <v>47</v>
      </c>
      <c r="H430">
        <v>3640</v>
      </c>
      <c r="I430" s="7">
        <f>IF(H430=0, 0, E430/H430)</f>
        <v>48.993956043956047</v>
      </c>
      <c r="J430" t="s">
        <v>98</v>
      </c>
      <c r="K430" t="s">
        <v>99</v>
      </c>
      <c r="L430">
        <v>1384149600</v>
      </c>
      <c r="M430" s="14">
        <f>(((L430/60)/60)/24)+DATE(1970,1,1)</f>
        <v>41589.25</v>
      </c>
      <c r="N430">
        <v>1388988000</v>
      </c>
      <c r="O430" s="14">
        <f>(((N430/60)/60)/24)+DATE(1970,1,1)</f>
        <v>41645.25</v>
      </c>
      <c r="P430" t="b">
        <v>0</v>
      </c>
      <c r="Q430" t="b">
        <v>0</v>
      </c>
      <c r="R430" t="s">
        <v>89</v>
      </c>
      <c r="S430" s="9" t="str">
        <f>LEFT(R430, FIND("/", R430) - 1)</f>
        <v>games</v>
      </c>
      <c r="T430" s="9" t="str">
        <f>MID(R430, FIND("/", R430) + 1, LEN(R430))</f>
        <v>video games</v>
      </c>
    </row>
    <row r="431" spans="1:20" ht="17" x14ac:dyDescent="0.2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>(E431/D431)*100</f>
        <v>42.859916782246884</v>
      </c>
      <c r="G431" t="s">
        <v>47</v>
      </c>
      <c r="H431">
        <v>278</v>
      </c>
      <c r="I431" s="7">
        <f>IF(H431=0, 0, E431/H431)</f>
        <v>111.15827338129496</v>
      </c>
      <c r="J431" t="s">
        <v>21</v>
      </c>
      <c r="K431" t="s">
        <v>22</v>
      </c>
      <c r="L431">
        <v>1414904400</v>
      </c>
      <c r="M431" s="14">
        <f>(((L431/60)/60)/24)+DATE(1970,1,1)</f>
        <v>41945.208333333336</v>
      </c>
      <c r="N431">
        <v>1416463200</v>
      </c>
      <c r="O431" s="14">
        <f>(((N431/60)/60)/24)+DATE(1970,1,1)</f>
        <v>41963.25</v>
      </c>
      <c r="P431" t="b">
        <v>0</v>
      </c>
      <c r="Q431" t="b">
        <v>0</v>
      </c>
      <c r="R431" t="s">
        <v>33</v>
      </c>
      <c r="S431" s="9" t="str">
        <f>LEFT(R431, FIND("/", R431) - 1)</f>
        <v>theater</v>
      </c>
      <c r="T431" s="9" t="str">
        <f>MID(R431, FIND("/", R431) + 1, LEN(R431))</f>
        <v>plays</v>
      </c>
    </row>
    <row r="432" spans="1:20" ht="17" x14ac:dyDescent="0.2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5">
        <f>(E432/D432)*100</f>
        <v>56.186046511627907</v>
      </c>
      <c r="G432" t="s">
        <v>47</v>
      </c>
      <c r="H432">
        <v>45</v>
      </c>
      <c r="I432" s="7">
        <f>IF(H432=0, 0, E432/H432)</f>
        <v>107.37777777777778</v>
      </c>
      <c r="J432" t="s">
        <v>21</v>
      </c>
      <c r="K432" t="s">
        <v>22</v>
      </c>
      <c r="L432">
        <v>1532754000</v>
      </c>
      <c r="M432" s="14">
        <f>(((L432/60)/60)/24)+DATE(1970,1,1)</f>
        <v>43309.208333333328</v>
      </c>
      <c r="N432">
        <v>1532754000</v>
      </c>
      <c r="O432" s="14">
        <f>(((N432/60)/60)/24)+DATE(1970,1,1)</f>
        <v>43309.208333333328</v>
      </c>
      <c r="P432" t="b">
        <v>0</v>
      </c>
      <c r="Q432" t="b">
        <v>1</v>
      </c>
      <c r="R432" t="s">
        <v>53</v>
      </c>
      <c r="S432" s="9" t="str">
        <f>LEFT(R432, FIND("/", R432) - 1)</f>
        <v>film &amp; video</v>
      </c>
      <c r="T432" s="9" t="str">
        <f>MID(R432, FIND("/", R432) + 1, LEN(R432))</f>
        <v>drama</v>
      </c>
    </row>
    <row r="433" spans="1:20" ht="17" x14ac:dyDescent="0.2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5">
        <f>(E433/D433)*100</f>
        <v>88.166666666666671</v>
      </c>
      <c r="G433" t="s">
        <v>47</v>
      </c>
      <c r="H433">
        <v>31</v>
      </c>
      <c r="I433" s="7">
        <f>IF(H433=0, 0, E433/H433)</f>
        <v>102.38709677419355</v>
      </c>
      <c r="J433" t="s">
        <v>21</v>
      </c>
      <c r="K433" t="s">
        <v>22</v>
      </c>
      <c r="L433">
        <v>1350709200</v>
      </c>
      <c r="M433" s="14">
        <f>(((L433/60)/60)/24)+DATE(1970,1,1)</f>
        <v>41202.208333333336</v>
      </c>
      <c r="N433">
        <v>1352527200</v>
      </c>
      <c r="O433" s="14">
        <f>(((N433/60)/60)/24)+DATE(1970,1,1)</f>
        <v>41223.25</v>
      </c>
      <c r="P433" t="b">
        <v>0</v>
      </c>
      <c r="Q433" t="b">
        <v>0</v>
      </c>
      <c r="R433" t="s">
        <v>71</v>
      </c>
      <c r="S433" s="9" t="str">
        <f>LEFT(R433, FIND("/", R433) - 1)</f>
        <v>film &amp; video</v>
      </c>
      <c r="T433" s="9" t="str">
        <f>MID(R433, FIND("/", R433) + 1, LEN(R433))</f>
        <v>animation</v>
      </c>
    </row>
    <row r="434" spans="1:20" ht="34" x14ac:dyDescent="0.2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5">
        <f>(E434/D434)*100</f>
        <v>1.729268292682927</v>
      </c>
      <c r="G434" t="s">
        <v>47</v>
      </c>
      <c r="H434">
        <v>14</v>
      </c>
      <c r="I434" s="7">
        <f>IF(H434=0, 0, E434/H434)</f>
        <v>50.642857142857146</v>
      </c>
      <c r="J434" t="s">
        <v>21</v>
      </c>
      <c r="K434" t="s">
        <v>22</v>
      </c>
      <c r="L434">
        <v>1336194000</v>
      </c>
      <c r="M434" s="14">
        <f>(((L434/60)/60)/24)+DATE(1970,1,1)</f>
        <v>41034.208333333336</v>
      </c>
      <c r="N434">
        <v>1337490000</v>
      </c>
      <c r="O434" s="14">
        <f>(((N434/60)/60)/24)+DATE(1970,1,1)</f>
        <v>41049.208333333336</v>
      </c>
      <c r="P434" t="b">
        <v>0</v>
      </c>
      <c r="Q434" t="b">
        <v>1</v>
      </c>
      <c r="R434" t="s">
        <v>68</v>
      </c>
      <c r="S434" s="9" t="str">
        <f>LEFT(R434, FIND("/", R434) - 1)</f>
        <v>publishing</v>
      </c>
      <c r="T434" s="9" t="str">
        <f>MID(R434, FIND("/", R434) + 1, LEN(R434))</f>
        <v>nonfiction</v>
      </c>
    </row>
    <row r="435" spans="1:20" ht="17" x14ac:dyDescent="0.2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5">
        <f>(E435/D435)*100</f>
        <v>58.25</v>
      </c>
      <c r="G435" t="s">
        <v>47</v>
      </c>
      <c r="H435">
        <v>27</v>
      </c>
      <c r="I435" s="7">
        <f>IF(H435=0, 0, E435/H435)</f>
        <v>77.666666666666671</v>
      </c>
      <c r="J435" t="s">
        <v>40</v>
      </c>
      <c r="K435" t="s">
        <v>41</v>
      </c>
      <c r="L435">
        <v>1309237200</v>
      </c>
      <c r="M435" s="14">
        <f>(((L435/60)/60)/24)+DATE(1970,1,1)</f>
        <v>40722.208333333336</v>
      </c>
      <c r="N435">
        <v>1311310800</v>
      </c>
      <c r="O435" s="14">
        <f>(((N435/60)/60)/24)+DATE(1970,1,1)</f>
        <v>40746.208333333336</v>
      </c>
      <c r="P435" t="b">
        <v>0</v>
      </c>
      <c r="Q435" t="b">
        <v>1</v>
      </c>
      <c r="R435" t="s">
        <v>100</v>
      </c>
      <c r="S435" s="9" t="str">
        <f>LEFT(R435, FIND("/", R435) - 1)</f>
        <v>film &amp; video</v>
      </c>
      <c r="T435" s="9" t="str">
        <f>MID(R435, FIND("/", R435) + 1, LEN(R435))</f>
        <v>shorts</v>
      </c>
    </row>
    <row r="436" spans="1:20" ht="17" x14ac:dyDescent="0.2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5">
        <f>(E436/D436)*100</f>
        <v>62.232323232323225</v>
      </c>
      <c r="G436" t="s">
        <v>47</v>
      </c>
      <c r="H436">
        <v>66</v>
      </c>
      <c r="I436" s="7">
        <f>IF(H436=0, 0, E436/H436)</f>
        <v>93.348484848484844</v>
      </c>
      <c r="J436" t="s">
        <v>15</v>
      </c>
      <c r="K436" t="s">
        <v>16</v>
      </c>
      <c r="L436">
        <v>1354341600</v>
      </c>
      <c r="M436" s="14">
        <f>(((L436/60)/60)/24)+DATE(1970,1,1)</f>
        <v>41244.25</v>
      </c>
      <c r="N436">
        <v>1356242400</v>
      </c>
      <c r="O436" s="14">
        <f>(((N436/60)/60)/24)+DATE(1970,1,1)</f>
        <v>41266.25</v>
      </c>
      <c r="P436" t="b">
        <v>0</v>
      </c>
      <c r="Q436" t="b">
        <v>0</v>
      </c>
      <c r="R436" t="s">
        <v>28</v>
      </c>
      <c r="S436" s="9" t="str">
        <f>LEFT(R436, FIND("/", R436) - 1)</f>
        <v>technology</v>
      </c>
      <c r="T436" s="9" t="str">
        <f>MID(R436, FIND("/", R436) + 1, LEN(R436))</f>
        <v>web</v>
      </c>
    </row>
    <row r="437" spans="1:20" ht="17" x14ac:dyDescent="0.2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>(E437/D437)*100</f>
        <v>1040</v>
      </c>
      <c r="G437" t="s">
        <v>20</v>
      </c>
      <c r="H437">
        <v>158</v>
      </c>
      <c r="I437" s="7">
        <f>IF(H437=0, 0, E437/H437)</f>
        <v>92.151898734177209</v>
      </c>
      <c r="J437" t="s">
        <v>21</v>
      </c>
      <c r="K437" t="s">
        <v>22</v>
      </c>
      <c r="L437">
        <v>1408424400</v>
      </c>
      <c r="M437" s="14">
        <f>(((L437/60)/60)/24)+DATE(1970,1,1)</f>
        <v>41870.208333333336</v>
      </c>
      <c r="N437">
        <v>1408597200</v>
      </c>
      <c r="O437" s="14">
        <f>(((N437/60)/60)/24)+DATE(1970,1,1)</f>
        <v>41872.208333333336</v>
      </c>
      <c r="P437" t="b">
        <v>0</v>
      </c>
      <c r="Q437" t="b">
        <v>1</v>
      </c>
      <c r="R437" t="s">
        <v>23</v>
      </c>
      <c r="S437" s="9" t="str">
        <f>LEFT(R437, FIND("/", R437) - 1)</f>
        <v>music</v>
      </c>
      <c r="T437" s="9" t="str">
        <f>MID(R437, FIND("/", R437) + 1, LEN(R437))</f>
        <v>rock</v>
      </c>
    </row>
    <row r="438" spans="1:20" ht="34" x14ac:dyDescent="0.2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5">
        <f>(E438/D438)*100</f>
        <v>131.4787822878229</v>
      </c>
      <c r="G438" t="s">
        <v>20</v>
      </c>
      <c r="H438">
        <v>1425</v>
      </c>
      <c r="I438" s="7">
        <f>IF(H438=0, 0, E438/H438)</f>
        <v>100.01614035087719</v>
      </c>
      <c r="J438" t="s">
        <v>26</v>
      </c>
      <c r="K438" t="s">
        <v>27</v>
      </c>
      <c r="L438">
        <v>1384668000</v>
      </c>
      <c r="M438" s="14">
        <f>(((L438/60)/60)/24)+DATE(1970,1,1)</f>
        <v>41595.25</v>
      </c>
      <c r="N438">
        <v>1384840800</v>
      </c>
      <c r="O438" s="14">
        <f>(((N438/60)/60)/24)+DATE(1970,1,1)</f>
        <v>41597.25</v>
      </c>
      <c r="P438" t="b">
        <v>0</v>
      </c>
      <c r="Q438" t="b">
        <v>0</v>
      </c>
      <c r="R438" t="s">
        <v>28</v>
      </c>
      <c r="S438" s="9" t="str">
        <f>LEFT(R438, FIND("/", R438) - 1)</f>
        <v>technology</v>
      </c>
      <c r="T438" s="9" t="str">
        <f>MID(R438, FIND("/", R438) + 1, LEN(R438))</f>
        <v>web</v>
      </c>
    </row>
    <row r="439" spans="1:20" ht="17" x14ac:dyDescent="0.2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5">
        <f>(E439/D439)*100</f>
        <v>173.61842105263159</v>
      </c>
      <c r="G439" t="s">
        <v>20</v>
      </c>
      <c r="H439">
        <v>174</v>
      </c>
      <c r="I439" s="7">
        <f>IF(H439=0, 0, E439/H439)</f>
        <v>75.833333333333329</v>
      </c>
      <c r="J439" t="s">
        <v>36</v>
      </c>
      <c r="K439" t="s">
        <v>37</v>
      </c>
      <c r="L439">
        <v>1346130000</v>
      </c>
      <c r="M439" s="14">
        <f>(((L439/60)/60)/24)+DATE(1970,1,1)</f>
        <v>41149.208333333336</v>
      </c>
      <c r="N439">
        <v>1347080400</v>
      </c>
      <c r="O439" s="14">
        <f>(((N439/60)/60)/24)+DATE(1970,1,1)</f>
        <v>41160.208333333336</v>
      </c>
      <c r="P439" t="b">
        <v>0</v>
      </c>
      <c r="Q439" t="b">
        <v>0</v>
      </c>
      <c r="R439" t="s">
        <v>33</v>
      </c>
      <c r="S439" s="9" t="str">
        <f>LEFT(R439, FIND("/", R439) - 1)</f>
        <v>theater</v>
      </c>
      <c r="T439" s="9" t="str">
        <f>MID(R439, FIND("/", R439) + 1, LEN(R439))</f>
        <v>plays</v>
      </c>
    </row>
    <row r="440" spans="1:20" ht="17" x14ac:dyDescent="0.2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5">
        <f>(E440/D440)*100</f>
        <v>327.57777777777778</v>
      </c>
      <c r="G440" t="s">
        <v>20</v>
      </c>
      <c r="H440">
        <v>227</v>
      </c>
      <c r="I440" s="7">
        <f>IF(H440=0, 0, E440/H440)</f>
        <v>64.93832599118943</v>
      </c>
      <c r="J440" t="s">
        <v>36</v>
      </c>
      <c r="K440" t="s">
        <v>37</v>
      </c>
      <c r="L440">
        <v>1439442000</v>
      </c>
      <c r="M440" s="14">
        <f>(((L440/60)/60)/24)+DATE(1970,1,1)</f>
        <v>42229.208333333328</v>
      </c>
      <c r="N440">
        <v>1439614800</v>
      </c>
      <c r="O440" s="14">
        <f>(((N440/60)/60)/24)+DATE(1970,1,1)</f>
        <v>42231.208333333328</v>
      </c>
      <c r="P440" t="b">
        <v>0</v>
      </c>
      <c r="Q440" t="b">
        <v>0</v>
      </c>
      <c r="R440" t="s">
        <v>33</v>
      </c>
      <c r="S440" s="9" t="str">
        <f>LEFT(R440, FIND("/", R440) - 1)</f>
        <v>theater</v>
      </c>
      <c r="T440" s="9" t="str">
        <f>MID(R440, FIND("/", R440) + 1, LEN(R440))</f>
        <v>plays</v>
      </c>
    </row>
    <row r="441" spans="1:20" ht="17" x14ac:dyDescent="0.2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5">
        <f>(E441/D441)*100</f>
        <v>266.11538461538464</v>
      </c>
      <c r="G441" t="s">
        <v>20</v>
      </c>
      <c r="H441">
        <v>220</v>
      </c>
      <c r="I441" s="7">
        <f>IF(H441=0, 0, E441/H441)</f>
        <v>62.9</v>
      </c>
      <c r="J441" t="s">
        <v>21</v>
      </c>
      <c r="K441" t="s">
        <v>22</v>
      </c>
      <c r="L441">
        <v>1281762000</v>
      </c>
      <c r="M441" s="14">
        <f>(((L441/60)/60)/24)+DATE(1970,1,1)</f>
        <v>40404.208333333336</v>
      </c>
      <c r="N441">
        <v>1285909200</v>
      </c>
      <c r="O441" s="14">
        <f>(((N441/60)/60)/24)+DATE(1970,1,1)</f>
        <v>40452.208333333336</v>
      </c>
      <c r="P441" t="b">
        <v>0</v>
      </c>
      <c r="Q441" t="b">
        <v>0</v>
      </c>
      <c r="R441" t="s">
        <v>53</v>
      </c>
      <c r="S441" s="9" t="str">
        <f>LEFT(R441, FIND("/", R441) - 1)</f>
        <v>film &amp; video</v>
      </c>
      <c r="T441" s="9" t="str">
        <f>MID(R441, FIND("/", R441) + 1, LEN(R441))</f>
        <v>drama</v>
      </c>
    </row>
    <row r="442" spans="1:20" ht="34" x14ac:dyDescent="0.2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5">
        <f>(E442/D442)*100</f>
        <v>245.11904761904765</v>
      </c>
      <c r="G442" t="s">
        <v>20</v>
      </c>
      <c r="H442">
        <v>98</v>
      </c>
      <c r="I442" s="7">
        <f>IF(H442=0, 0, E442/H442)</f>
        <v>105.05102040816327</v>
      </c>
      <c r="J442" t="s">
        <v>21</v>
      </c>
      <c r="K442" t="s">
        <v>22</v>
      </c>
      <c r="L442">
        <v>1465621200</v>
      </c>
      <c r="M442" s="14">
        <f>(((L442/60)/60)/24)+DATE(1970,1,1)</f>
        <v>42532.208333333328</v>
      </c>
      <c r="N442">
        <v>1466658000</v>
      </c>
      <c r="O442" s="14">
        <f>(((N442/60)/60)/24)+DATE(1970,1,1)</f>
        <v>42544.208333333328</v>
      </c>
      <c r="P442" t="b">
        <v>0</v>
      </c>
      <c r="Q442" t="b">
        <v>0</v>
      </c>
      <c r="R442" t="s">
        <v>60</v>
      </c>
      <c r="S442" s="9" t="str">
        <f>LEFT(R442, FIND("/", R442) - 1)</f>
        <v>music</v>
      </c>
      <c r="T442" s="9" t="str">
        <f>MID(R442, FIND("/", R442) + 1, LEN(R442))</f>
        <v>indie rock</v>
      </c>
    </row>
    <row r="443" spans="1:20" ht="17" x14ac:dyDescent="0.2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5">
        <f>(E443/D443)*100</f>
        <v>649.47058823529414</v>
      </c>
      <c r="G443" t="s">
        <v>20</v>
      </c>
      <c r="H443">
        <v>100</v>
      </c>
      <c r="I443" s="7">
        <f>IF(H443=0, 0, E443/H443)</f>
        <v>110.41</v>
      </c>
      <c r="J443" t="s">
        <v>21</v>
      </c>
      <c r="K443" t="s">
        <v>22</v>
      </c>
      <c r="L443">
        <v>1390370400</v>
      </c>
      <c r="M443" s="14">
        <f>(((L443/60)/60)/24)+DATE(1970,1,1)</f>
        <v>41661.25</v>
      </c>
      <c r="N443">
        <v>1392271200</v>
      </c>
      <c r="O443" s="14">
        <f>(((N443/60)/60)/24)+DATE(1970,1,1)</f>
        <v>41683.25</v>
      </c>
      <c r="P443" t="b">
        <v>0</v>
      </c>
      <c r="Q443" t="b">
        <v>0</v>
      </c>
      <c r="R443" t="s">
        <v>68</v>
      </c>
      <c r="S443" s="9" t="str">
        <f>LEFT(R443, FIND("/", R443) - 1)</f>
        <v>publishing</v>
      </c>
      <c r="T443" s="9" t="str">
        <f>MID(R443, FIND("/", R443) + 1, LEN(R443))</f>
        <v>nonfiction</v>
      </c>
    </row>
    <row r="444" spans="1:20" ht="17" x14ac:dyDescent="0.2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5">
        <f>(E444/D444)*100</f>
        <v>159.39125295508273</v>
      </c>
      <c r="G444" t="s">
        <v>20</v>
      </c>
      <c r="H444">
        <v>1249</v>
      </c>
      <c r="I444" s="7">
        <f>IF(H444=0, 0, E444/H444)</f>
        <v>107.96236989591674</v>
      </c>
      <c r="J444" t="s">
        <v>21</v>
      </c>
      <c r="K444" t="s">
        <v>22</v>
      </c>
      <c r="L444">
        <v>1294812000</v>
      </c>
      <c r="M444" s="14">
        <f>(((L444/60)/60)/24)+DATE(1970,1,1)</f>
        <v>40555.25</v>
      </c>
      <c r="N444">
        <v>1294898400</v>
      </c>
      <c r="O444" s="14">
        <f>(((N444/60)/60)/24)+DATE(1970,1,1)</f>
        <v>40556.25</v>
      </c>
      <c r="P444" t="b">
        <v>0</v>
      </c>
      <c r="Q444" t="b">
        <v>0</v>
      </c>
      <c r="R444" t="s">
        <v>71</v>
      </c>
      <c r="S444" s="9" t="str">
        <f>LEFT(R444, FIND("/", R444) - 1)</f>
        <v>film &amp; video</v>
      </c>
      <c r="T444" s="9" t="str">
        <f>MID(R444, FIND("/", R444) + 1, LEN(R444))</f>
        <v>animation</v>
      </c>
    </row>
    <row r="445" spans="1:20" ht="17" x14ac:dyDescent="0.2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5">
        <f>(E445/D445)*100</f>
        <v>112.24279210925646</v>
      </c>
      <c r="G445" t="s">
        <v>20</v>
      </c>
      <c r="H445">
        <v>1396</v>
      </c>
      <c r="I445" s="7">
        <f>IF(H445=0, 0, E445/H445)</f>
        <v>105.97134670487107</v>
      </c>
      <c r="J445" t="s">
        <v>21</v>
      </c>
      <c r="K445" t="s">
        <v>22</v>
      </c>
      <c r="L445">
        <v>1406523600</v>
      </c>
      <c r="M445" s="14">
        <f>(((L445/60)/60)/24)+DATE(1970,1,1)</f>
        <v>41848.208333333336</v>
      </c>
      <c r="N445">
        <v>1406523600</v>
      </c>
      <c r="O445" s="14">
        <f>(((N445/60)/60)/24)+DATE(1970,1,1)</f>
        <v>41848.208333333336</v>
      </c>
      <c r="P445" t="b">
        <v>0</v>
      </c>
      <c r="Q445" t="b">
        <v>0</v>
      </c>
      <c r="R445" t="s">
        <v>53</v>
      </c>
      <c r="S445" s="9" t="str">
        <f>LEFT(R445, FIND("/", R445) - 1)</f>
        <v>film &amp; video</v>
      </c>
      <c r="T445" s="9" t="str">
        <f>MID(R445, FIND("/", R445) + 1, LEN(R445))</f>
        <v>drama</v>
      </c>
    </row>
    <row r="446" spans="1:20" ht="17" x14ac:dyDescent="0.2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5">
        <f>(E446/D446)*100</f>
        <v>128.07106598984771</v>
      </c>
      <c r="G446" t="s">
        <v>20</v>
      </c>
      <c r="H446">
        <v>890</v>
      </c>
      <c r="I446" s="7">
        <f>IF(H446=0, 0, E446/H446)</f>
        <v>85.044943820224717</v>
      </c>
      <c r="J446" t="s">
        <v>21</v>
      </c>
      <c r="K446" t="s">
        <v>22</v>
      </c>
      <c r="L446">
        <v>1522731600</v>
      </c>
      <c r="M446" s="14">
        <f>(((L446/60)/60)/24)+DATE(1970,1,1)</f>
        <v>43193.208333333328</v>
      </c>
      <c r="N446">
        <v>1524027600</v>
      </c>
      <c r="O446" s="14">
        <f>(((N446/60)/60)/24)+DATE(1970,1,1)</f>
        <v>43208.208333333328</v>
      </c>
      <c r="P446" t="b">
        <v>0</v>
      </c>
      <c r="Q446" t="b">
        <v>0</v>
      </c>
      <c r="R446" t="s">
        <v>33</v>
      </c>
      <c r="S446" s="9" t="str">
        <f>LEFT(R446, FIND("/", R446) - 1)</f>
        <v>theater</v>
      </c>
      <c r="T446" s="9" t="str">
        <f>MID(R446, FIND("/", R446) + 1, LEN(R446))</f>
        <v>plays</v>
      </c>
    </row>
    <row r="447" spans="1:20" ht="17" x14ac:dyDescent="0.2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5">
        <f>(E447/D447)*100</f>
        <v>332.04444444444448</v>
      </c>
      <c r="G447" t="s">
        <v>20</v>
      </c>
      <c r="H447">
        <v>142</v>
      </c>
      <c r="I447" s="7">
        <f>IF(H447=0, 0, E447/H447)</f>
        <v>105.22535211267606</v>
      </c>
      <c r="J447" t="s">
        <v>40</v>
      </c>
      <c r="K447" t="s">
        <v>41</v>
      </c>
      <c r="L447">
        <v>1550124000</v>
      </c>
      <c r="M447" s="14">
        <f>(((L447/60)/60)/24)+DATE(1970,1,1)</f>
        <v>43510.25</v>
      </c>
      <c r="N447">
        <v>1554699600</v>
      </c>
      <c r="O447" s="14">
        <f>(((N447/60)/60)/24)+DATE(1970,1,1)</f>
        <v>43563.208333333328</v>
      </c>
      <c r="P447" t="b">
        <v>0</v>
      </c>
      <c r="Q447" t="b">
        <v>0</v>
      </c>
      <c r="R447" t="s">
        <v>42</v>
      </c>
      <c r="S447" s="9" t="str">
        <f>LEFT(R447, FIND("/", R447) - 1)</f>
        <v>film &amp; video</v>
      </c>
      <c r="T447" s="9" t="str">
        <f>MID(R447, FIND("/", R447) + 1, LEN(R447))</f>
        <v>documentary</v>
      </c>
    </row>
    <row r="448" spans="1:20" ht="17" x14ac:dyDescent="0.2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5">
        <f>(E448/D448)*100</f>
        <v>112.83225108225108</v>
      </c>
      <c r="G448" t="s">
        <v>20</v>
      </c>
      <c r="H448">
        <v>2673</v>
      </c>
      <c r="I448" s="7">
        <f>IF(H448=0, 0, E448/H448)</f>
        <v>39.003741114852225</v>
      </c>
      <c r="J448" t="s">
        <v>21</v>
      </c>
      <c r="K448" t="s">
        <v>22</v>
      </c>
      <c r="L448">
        <v>1403326800</v>
      </c>
      <c r="M448" s="14">
        <f>(((L448/60)/60)/24)+DATE(1970,1,1)</f>
        <v>41811.208333333336</v>
      </c>
      <c r="N448">
        <v>1403499600</v>
      </c>
      <c r="O448" s="14">
        <f>(((N448/60)/60)/24)+DATE(1970,1,1)</f>
        <v>41813.208333333336</v>
      </c>
      <c r="P448" t="b">
        <v>0</v>
      </c>
      <c r="Q448" t="b">
        <v>0</v>
      </c>
      <c r="R448" t="s">
        <v>65</v>
      </c>
      <c r="S448" s="9" t="str">
        <f>LEFT(R448, FIND("/", R448) - 1)</f>
        <v>technology</v>
      </c>
      <c r="T448" s="9" t="str">
        <f>MID(R448, FIND("/", R448) + 1, LEN(R448))</f>
        <v>wearables</v>
      </c>
    </row>
    <row r="449" spans="1:20" ht="17" x14ac:dyDescent="0.2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5">
        <f>(E449/D449)*100</f>
        <v>216.43636363636364</v>
      </c>
      <c r="G449" t="s">
        <v>20</v>
      </c>
      <c r="H449">
        <v>163</v>
      </c>
      <c r="I449" s="7">
        <f>IF(H449=0, 0, E449/H449)</f>
        <v>73.030674846625772</v>
      </c>
      <c r="J449" t="s">
        <v>21</v>
      </c>
      <c r="K449" t="s">
        <v>22</v>
      </c>
      <c r="L449">
        <v>1305694800</v>
      </c>
      <c r="M449" s="14">
        <f>(((L449/60)/60)/24)+DATE(1970,1,1)</f>
        <v>40681.208333333336</v>
      </c>
      <c r="N449">
        <v>1307422800</v>
      </c>
      <c r="O449" s="14">
        <f>(((N449/60)/60)/24)+DATE(1970,1,1)</f>
        <v>40701.208333333336</v>
      </c>
      <c r="P449" t="b">
        <v>0</v>
      </c>
      <c r="Q449" t="b">
        <v>1</v>
      </c>
      <c r="R449" t="s">
        <v>89</v>
      </c>
      <c r="S449" s="9" t="str">
        <f>LEFT(R449, FIND("/", R449) - 1)</f>
        <v>games</v>
      </c>
      <c r="T449" s="9" t="str">
        <f>MID(R449, FIND("/", R449) + 1, LEN(R449))</f>
        <v>video games</v>
      </c>
    </row>
    <row r="450" spans="1:20" ht="17" x14ac:dyDescent="0.2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5">
        <f>(E450/D450)*100</f>
        <v>105.22553516819573</v>
      </c>
      <c r="G450" t="s">
        <v>20</v>
      </c>
      <c r="H450">
        <v>2220</v>
      </c>
      <c r="I450" s="7">
        <f>IF(H450=0, 0, E450/H450)</f>
        <v>61.997747747747745</v>
      </c>
      <c r="J450" t="s">
        <v>21</v>
      </c>
      <c r="K450" t="s">
        <v>22</v>
      </c>
      <c r="L450">
        <v>1265695200</v>
      </c>
      <c r="M450" s="14">
        <f>(((L450/60)/60)/24)+DATE(1970,1,1)</f>
        <v>40218.25</v>
      </c>
      <c r="N450">
        <v>1267682400</v>
      </c>
      <c r="O450" s="14">
        <f>(((N450/60)/60)/24)+DATE(1970,1,1)</f>
        <v>40241.25</v>
      </c>
      <c r="P450" t="b">
        <v>0</v>
      </c>
      <c r="Q450" t="b">
        <v>1</v>
      </c>
      <c r="R450" t="s">
        <v>33</v>
      </c>
      <c r="S450" s="9" t="str">
        <f>LEFT(R450, FIND("/", R450) - 1)</f>
        <v>theater</v>
      </c>
      <c r="T450" s="9" t="str">
        <f>MID(R450, FIND("/", R450) + 1, LEN(R450))</f>
        <v>plays</v>
      </c>
    </row>
    <row r="451" spans="1:20" ht="17" x14ac:dyDescent="0.2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5">
        <f>(E451/D451)*100</f>
        <v>328.89978213507629</v>
      </c>
      <c r="G451" t="s">
        <v>20</v>
      </c>
      <c r="H451">
        <v>1606</v>
      </c>
      <c r="I451" s="7">
        <f>IF(H451=0, 0, E451/H451)</f>
        <v>94.000622665006233</v>
      </c>
      <c r="J451" t="s">
        <v>98</v>
      </c>
      <c r="K451" t="s">
        <v>99</v>
      </c>
      <c r="L451">
        <v>1532062800</v>
      </c>
      <c r="M451" s="14">
        <f>(((L451/60)/60)/24)+DATE(1970,1,1)</f>
        <v>43301.208333333328</v>
      </c>
      <c r="N451">
        <v>1535518800</v>
      </c>
      <c r="O451" s="14">
        <f>(((N451/60)/60)/24)+DATE(1970,1,1)</f>
        <v>43341.208333333328</v>
      </c>
      <c r="P451" t="b">
        <v>0</v>
      </c>
      <c r="Q451" t="b">
        <v>0</v>
      </c>
      <c r="R451" t="s">
        <v>100</v>
      </c>
      <c r="S451" s="9" t="str">
        <f>LEFT(R451, FIND("/", R451) - 1)</f>
        <v>film &amp; video</v>
      </c>
      <c r="T451" s="9" t="str">
        <f>MID(R451, FIND("/", R451) + 1, LEN(R451))</f>
        <v>shorts</v>
      </c>
    </row>
    <row r="452" spans="1:20" ht="17" x14ac:dyDescent="0.2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5">
        <f>(E452/D452)*100</f>
        <v>160.61111111111111</v>
      </c>
      <c r="G452" t="s">
        <v>20</v>
      </c>
      <c r="H452">
        <v>129</v>
      </c>
      <c r="I452" s="7">
        <f>IF(H452=0, 0, E452/H452)</f>
        <v>112.05426356589147</v>
      </c>
      <c r="J452" t="s">
        <v>21</v>
      </c>
      <c r="K452" t="s">
        <v>22</v>
      </c>
      <c r="L452">
        <v>1558674000</v>
      </c>
      <c r="M452" s="14">
        <f>(((L452/60)/60)/24)+DATE(1970,1,1)</f>
        <v>43609.208333333328</v>
      </c>
      <c r="N452">
        <v>1559106000</v>
      </c>
      <c r="O452" s="14">
        <f>(((N452/60)/60)/24)+DATE(1970,1,1)</f>
        <v>43614.208333333328</v>
      </c>
      <c r="P452" t="b">
        <v>0</v>
      </c>
      <c r="Q452" t="b">
        <v>0</v>
      </c>
      <c r="R452" t="s">
        <v>71</v>
      </c>
      <c r="S452" s="9" t="str">
        <f>LEFT(R452, FIND("/", R452) - 1)</f>
        <v>film &amp; video</v>
      </c>
      <c r="T452" s="9" t="str">
        <f>MID(R452, FIND("/", R452) + 1, LEN(R452))</f>
        <v>animation</v>
      </c>
    </row>
    <row r="453" spans="1:20" ht="17" x14ac:dyDescent="0.2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5">
        <f>(E453/D453)*100</f>
        <v>310</v>
      </c>
      <c r="G453" t="s">
        <v>20</v>
      </c>
      <c r="H453">
        <v>226</v>
      </c>
      <c r="I453" s="7">
        <f>IF(H453=0, 0, E453/H453)</f>
        <v>48.008849557522126</v>
      </c>
      <c r="J453" t="s">
        <v>40</v>
      </c>
      <c r="K453" t="s">
        <v>41</v>
      </c>
      <c r="L453">
        <v>1451973600</v>
      </c>
      <c r="M453" s="14">
        <f>(((L453/60)/60)/24)+DATE(1970,1,1)</f>
        <v>42374.25</v>
      </c>
      <c r="N453">
        <v>1454392800</v>
      </c>
      <c r="O453" s="14">
        <f>(((N453/60)/60)/24)+DATE(1970,1,1)</f>
        <v>42402.25</v>
      </c>
      <c r="P453" t="b">
        <v>0</v>
      </c>
      <c r="Q453" t="b">
        <v>0</v>
      </c>
      <c r="R453" t="s">
        <v>89</v>
      </c>
      <c r="S453" s="9" t="str">
        <f>LEFT(R453, FIND("/", R453) - 1)</f>
        <v>games</v>
      </c>
      <c r="T453" s="9" t="str">
        <f>MID(R453, FIND("/", R453) + 1, LEN(R453))</f>
        <v>video games</v>
      </c>
    </row>
    <row r="454" spans="1:20" ht="17" x14ac:dyDescent="0.2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5">
        <f>(E454/D454)*100</f>
        <v>377.82071713147411</v>
      </c>
      <c r="G454" t="s">
        <v>20</v>
      </c>
      <c r="H454">
        <v>5419</v>
      </c>
      <c r="I454" s="7">
        <f>IF(H454=0, 0, E454/H454)</f>
        <v>35.000184535892231</v>
      </c>
      <c r="J454" t="s">
        <v>21</v>
      </c>
      <c r="K454" t="s">
        <v>22</v>
      </c>
      <c r="L454">
        <v>1412485200</v>
      </c>
      <c r="M454" s="14">
        <f>(((L454/60)/60)/24)+DATE(1970,1,1)</f>
        <v>41917.208333333336</v>
      </c>
      <c r="N454">
        <v>1415685600</v>
      </c>
      <c r="O454" s="14">
        <f>(((N454/60)/60)/24)+DATE(1970,1,1)</f>
        <v>41954.25</v>
      </c>
      <c r="P454" t="b">
        <v>0</v>
      </c>
      <c r="Q454" t="b">
        <v>0</v>
      </c>
      <c r="R454" t="s">
        <v>33</v>
      </c>
      <c r="S454" s="9" t="str">
        <f>LEFT(R454, FIND("/", R454) - 1)</f>
        <v>theater</v>
      </c>
      <c r="T454" s="9" t="str">
        <f>MID(R454, FIND("/", R454) + 1, LEN(R454))</f>
        <v>plays</v>
      </c>
    </row>
    <row r="455" spans="1:20" ht="34" x14ac:dyDescent="0.2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5">
        <f>(E455/D455)*100</f>
        <v>150.80645161290323</v>
      </c>
      <c r="G455" t="s">
        <v>20</v>
      </c>
      <c r="H455">
        <v>165</v>
      </c>
      <c r="I455" s="7">
        <f>IF(H455=0, 0, E455/H455)</f>
        <v>85</v>
      </c>
      <c r="J455" t="s">
        <v>21</v>
      </c>
      <c r="K455" t="s">
        <v>22</v>
      </c>
      <c r="L455">
        <v>1490245200</v>
      </c>
      <c r="M455" s="14">
        <f>(((L455/60)/60)/24)+DATE(1970,1,1)</f>
        <v>42817.208333333328</v>
      </c>
      <c r="N455">
        <v>1490677200</v>
      </c>
      <c r="O455" s="14">
        <f>(((N455/60)/60)/24)+DATE(1970,1,1)</f>
        <v>42822.208333333328</v>
      </c>
      <c r="P455" t="b">
        <v>0</v>
      </c>
      <c r="Q455" t="b">
        <v>0</v>
      </c>
      <c r="R455" t="s">
        <v>42</v>
      </c>
      <c r="S455" s="9" t="str">
        <f>LEFT(R455, FIND("/", R455) - 1)</f>
        <v>film &amp; video</v>
      </c>
      <c r="T455" s="9" t="str">
        <f>MID(R455, FIND("/", R455) + 1, LEN(R455))</f>
        <v>documentary</v>
      </c>
    </row>
    <row r="456" spans="1:20" ht="17" x14ac:dyDescent="0.2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5">
        <f>(E456/D456)*100</f>
        <v>150.30119521912351</v>
      </c>
      <c r="G456" t="s">
        <v>20</v>
      </c>
      <c r="H456">
        <v>1965</v>
      </c>
      <c r="I456" s="7">
        <f>IF(H456=0, 0, E456/H456)</f>
        <v>95.993893129770996</v>
      </c>
      <c r="J456" t="s">
        <v>36</v>
      </c>
      <c r="K456" t="s">
        <v>37</v>
      </c>
      <c r="L456">
        <v>1547877600</v>
      </c>
      <c r="M456" s="14">
        <f>(((L456/60)/60)/24)+DATE(1970,1,1)</f>
        <v>43484.25</v>
      </c>
      <c r="N456">
        <v>1551506400</v>
      </c>
      <c r="O456" s="14">
        <f>(((N456/60)/60)/24)+DATE(1970,1,1)</f>
        <v>43526.25</v>
      </c>
      <c r="P456" t="b">
        <v>0</v>
      </c>
      <c r="Q456" t="b">
        <v>1</v>
      </c>
      <c r="R456" t="s">
        <v>53</v>
      </c>
      <c r="S456" s="9" t="str">
        <f>LEFT(R456, FIND("/", R456) - 1)</f>
        <v>film &amp; video</v>
      </c>
      <c r="T456" s="9" t="str">
        <f>MID(R456, FIND("/", R456) + 1, LEN(R456))</f>
        <v>drama</v>
      </c>
    </row>
    <row r="457" spans="1:20" ht="17" x14ac:dyDescent="0.2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5">
        <f>(E457/D457)*100</f>
        <v>157.28571428571431</v>
      </c>
      <c r="G457" t="s">
        <v>20</v>
      </c>
      <c r="H457">
        <v>16</v>
      </c>
      <c r="I457" s="7">
        <f>IF(H457=0, 0, E457/H457)</f>
        <v>68.8125</v>
      </c>
      <c r="J457" t="s">
        <v>21</v>
      </c>
      <c r="K457" t="s">
        <v>22</v>
      </c>
      <c r="L457">
        <v>1298700000</v>
      </c>
      <c r="M457" s="14">
        <f>(((L457/60)/60)/24)+DATE(1970,1,1)</f>
        <v>40600.25</v>
      </c>
      <c r="N457">
        <v>1300856400</v>
      </c>
      <c r="O457" s="14">
        <f>(((N457/60)/60)/24)+DATE(1970,1,1)</f>
        <v>40625.208333333336</v>
      </c>
      <c r="P457" t="b">
        <v>0</v>
      </c>
      <c r="Q457" t="b">
        <v>0</v>
      </c>
      <c r="R457" t="s">
        <v>33</v>
      </c>
      <c r="S457" s="9" t="str">
        <f>LEFT(R457, FIND("/", R457) - 1)</f>
        <v>theater</v>
      </c>
      <c r="T457" s="9" t="str">
        <f>MID(R457, FIND("/", R457) + 1, LEN(R457))</f>
        <v>plays</v>
      </c>
    </row>
    <row r="458" spans="1:20" ht="34" x14ac:dyDescent="0.2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5">
        <f>(E458/D458)*100</f>
        <v>139.98765432098764</v>
      </c>
      <c r="G458" t="s">
        <v>20</v>
      </c>
      <c r="H458">
        <v>107</v>
      </c>
      <c r="I458" s="7">
        <f>IF(H458=0, 0, E458/H458)</f>
        <v>105.97196261682242</v>
      </c>
      <c r="J458" t="s">
        <v>21</v>
      </c>
      <c r="K458" t="s">
        <v>22</v>
      </c>
      <c r="L458">
        <v>1570338000</v>
      </c>
      <c r="M458" s="14">
        <f>(((L458/60)/60)/24)+DATE(1970,1,1)</f>
        <v>43744.208333333328</v>
      </c>
      <c r="N458">
        <v>1573192800</v>
      </c>
      <c r="O458" s="14">
        <f>(((N458/60)/60)/24)+DATE(1970,1,1)</f>
        <v>43777.25</v>
      </c>
      <c r="P458" t="b">
        <v>0</v>
      </c>
      <c r="Q458" t="b">
        <v>1</v>
      </c>
      <c r="R458" t="s">
        <v>119</v>
      </c>
      <c r="S458" s="9" t="str">
        <f>LEFT(R458, FIND("/", R458) - 1)</f>
        <v>publishing</v>
      </c>
      <c r="T458" s="9" t="str">
        <f>MID(R458, FIND("/", R458) + 1, LEN(R458))</f>
        <v>fiction</v>
      </c>
    </row>
    <row r="459" spans="1:20" ht="17" x14ac:dyDescent="0.2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5">
        <f>(E459/D459)*100</f>
        <v>325.32258064516128</v>
      </c>
      <c r="G459" t="s">
        <v>20</v>
      </c>
      <c r="H459">
        <v>134</v>
      </c>
      <c r="I459" s="7">
        <f>IF(H459=0, 0, E459/H459)</f>
        <v>75.261194029850742</v>
      </c>
      <c r="J459" t="s">
        <v>21</v>
      </c>
      <c r="K459" t="s">
        <v>22</v>
      </c>
      <c r="L459">
        <v>1287378000</v>
      </c>
      <c r="M459" s="14">
        <f>(((L459/60)/60)/24)+DATE(1970,1,1)</f>
        <v>40469.208333333336</v>
      </c>
      <c r="N459">
        <v>1287810000</v>
      </c>
      <c r="O459" s="14">
        <f>(((N459/60)/60)/24)+DATE(1970,1,1)</f>
        <v>40474.208333333336</v>
      </c>
      <c r="P459" t="b">
        <v>0</v>
      </c>
      <c r="Q459" t="b">
        <v>0</v>
      </c>
      <c r="R459" t="s">
        <v>122</v>
      </c>
      <c r="S459" s="9" t="str">
        <f>LEFT(R459, FIND("/", R459) - 1)</f>
        <v>photography</v>
      </c>
      <c r="T459" s="9" t="str">
        <f>MID(R459, FIND("/", R459) + 1, LEN(R459))</f>
        <v>photography books</v>
      </c>
    </row>
    <row r="460" spans="1:20" ht="17" x14ac:dyDescent="0.2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5">
        <f>(E460/D460)*100</f>
        <v>169.06818181818181</v>
      </c>
      <c r="G460" t="s">
        <v>20</v>
      </c>
      <c r="H460">
        <v>198</v>
      </c>
      <c r="I460" s="7">
        <f>IF(H460=0, 0, E460/H460)</f>
        <v>75.141414141414145</v>
      </c>
      <c r="J460" t="s">
        <v>21</v>
      </c>
      <c r="K460" t="s">
        <v>22</v>
      </c>
      <c r="L460">
        <v>1275714000</v>
      </c>
      <c r="M460" s="14">
        <f>(((L460/60)/60)/24)+DATE(1970,1,1)</f>
        <v>40334.208333333336</v>
      </c>
      <c r="N460">
        <v>1277355600</v>
      </c>
      <c r="O460" s="14">
        <f>(((N460/60)/60)/24)+DATE(1970,1,1)</f>
        <v>40353.208333333336</v>
      </c>
      <c r="P460" t="b">
        <v>0</v>
      </c>
      <c r="Q460" t="b">
        <v>1</v>
      </c>
      <c r="R460" t="s">
        <v>65</v>
      </c>
      <c r="S460" s="9" t="str">
        <f>LEFT(R460, FIND("/", R460) - 1)</f>
        <v>technology</v>
      </c>
      <c r="T460" s="9" t="str">
        <f>MID(R460, FIND("/", R460) + 1, LEN(R460))</f>
        <v>wearables</v>
      </c>
    </row>
    <row r="461" spans="1:20" ht="17" x14ac:dyDescent="0.2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5">
        <f>(E461/D461)*100</f>
        <v>212.92857142857144</v>
      </c>
      <c r="G461" t="s">
        <v>20</v>
      </c>
      <c r="H461">
        <v>111</v>
      </c>
      <c r="I461" s="7">
        <f>IF(H461=0, 0, E461/H461)</f>
        <v>107.42342342342343</v>
      </c>
      <c r="J461" t="s">
        <v>107</v>
      </c>
      <c r="K461" t="s">
        <v>108</v>
      </c>
      <c r="L461">
        <v>1346734800</v>
      </c>
      <c r="M461" s="14">
        <f>(((L461/60)/60)/24)+DATE(1970,1,1)</f>
        <v>41156.208333333336</v>
      </c>
      <c r="N461">
        <v>1348981200</v>
      </c>
      <c r="O461" s="14">
        <f>(((N461/60)/60)/24)+DATE(1970,1,1)</f>
        <v>41182.208333333336</v>
      </c>
      <c r="P461" t="b">
        <v>0</v>
      </c>
      <c r="Q461" t="b">
        <v>1</v>
      </c>
      <c r="R461" t="s">
        <v>23</v>
      </c>
      <c r="S461" s="9" t="str">
        <f>LEFT(R461, FIND("/", R461) - 1)</f>
        <v>music</v>
      </c>
      <c r="T461" s="9" t="str">
        <f>MID(R461, FIND("/", R461) + 1, LEN(R461))</f>
        <v>rock</v>
      </c>
    </row>
    <row r="462" spans="1:20" ht="17" x14ac:dyDescent="0.2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5">
        <f>(E462/D462)*100</f>
        <v>443.94444444444446</v>
      </c>
      <c r="G462" t="s">
        <v>20</v>
      </c>
      <c r="H462">
        <v>222</v>
      </c>
      <c r="I462" s="7">
        <f>IF(H462=0, 0, E462/H462)</f>
        <v>35.995495495495497</v>
      </c>
      <c r="J462" t="s">
        <v>21</v>
      </c>
      <c r="K462" t="s">
        <v>22</v>
      </c>
      <c r="L462">
        <v>1309755600</v>
      </c>
      <c r="M462" s="14">
        <f>(((L462/60)/60)/24)+DATE(1970,1,1)</f>
        <v>40728.208333333336</v>
      </c>
      <c r="N462">
        <v>1310533200</v>
      </c>
      <c r="O462" s="14">
        <f>(((N462/60)/60)/24)+DATE(1970,1,1)</f>
        <v>40737.208333333336</v>
      </c>
      <c r="P462" t="b">
        <v>0</v>
      </c>
      <c r="Q462" t="b">
        <v>0</v>
      </c>
      <c r="R462" t="s">
        <v>17</v>
      </c>
      <c r="S462" s="9" t="str">
        <f>LEFT(R462, FIND("/", R462) - 1)</f>
        <v>food</v>
      </c>
      <c r="T462" s="9" t="str">
        <f>MID(R462, FIND("/", R462) + 1, LEN(R462))</f>
        <v>food trucks</v>
      </c>
    </row>
    <row r="463" spans="1:20" ht="17" x14ac:dyDescent="0.2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5">
        <f>(E463/D463)*100</f>
        <v>185.9390243902439</v>
      </c>
      <c r="G463" t="s">
        <v>20</v>
      </c>
      <c r="H463">
        <v>6212</v>
      </c>
      <c r="I463" s="7">
        <f>IF(H463=0, 0, E463/H463)</f>
        <v>26.998873148744366</v>
      </c>
      <c r="J463" t="s">
        <v>21</v>
      </c>
      <c r="K463" t="s">
        <v>22</v>
      </c>
      <c r="L463">
        <v>1406178000</v>
      </c>
      <c r="M463" s="14">
        <f>(((L463/60)/60)/24)+DATE(1970,1,1)</f>
        <v>41844.208333333336</v>
      </c>
      <c r="N463">
        <v>1407560400</v>
      </c>
      <c r="O463" s="14">
        <f>(((N463/60)/60)/24)+DATE(1970,1,1)</f>
        <v>41860.208333333336</v>
      </c>
      <c r="P463" t="b">
        <v>0</v>
      </c>
      <c r="Q463" t="b">
        <v>0</v>
      </c>
      <c r="R463" t="s">
        <v>133</v>
      </c>
      <c r="S463" s="9" t="str">
        <f>LEFT(R463, FIND("/", R463) - 1)</f>
        <v>publishing</v>
      </c>
      <c r="T463" s="9" t="str">
        <f>MID(R463, FIND("/", R463) + 1, LEN(R463))</f>
        <v>radio &amp; podcasts</v>
      </c>
    </row>
    <row r="464" spans="1:20" ht="17" x14ac:dyDescent="0.2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5">
        <f>(E464/D464)*100</f>
        <v>658.8125</v>
      </c>
      <c r="G464" t="s">
        <v>20</v>
      </c>
      <c r="H464">
        <v>98</v>
      </c>
      <c r="I464" s="7">
        <f>IF(H464=0, 0, E464/H464)</f>
        <v>107.56122448979592</v>
      </c>
      <c r="J464" t="s">
        <v>36</v>
      </c>
      <c r="K464" t="s">
        <v>37</v>
      </c>
      <c r="L464">
        <v>1552798800</v>
      </c>
      <c r="M464" s="14">
        <f>(((L464/60)/60)/24)+DATE(1970,1,1)</f>
        <v>43541.208333333328</v>
      </c>
      <c r="N464">
        <v>1552885200</v>
      </c>
      <c r="O464" s="14">
        <f>(((N464/60)/60)/24)+DATE(1970,1,1)</f>
        <v>43542.208333333328</v>
      </c>
      <c r="P464" t="b">
        <v>0</v>
      </c>
      <c r="Q464" t="b">
        <v>0</v>
      </c>
      <c r="R464" t="s">
        <v>119</v>
      </c>
      <c r="S464" s="9" t="str">
        <f>LEFT(R464, FIND("/", R464) - 1)</f>
        <v>publishing</v>
      </c>
      <c r="T464" s="9" t="str">
        <f>MID(R464, FIND("/", R464) + 1, LEN(R464))</f>
        <v>fiction</v>
      </c>
    </row>
    <row r="465" spans="1:20" ht="17" x14ac:dyDescent="0.2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5">
        <f>(E465/D465)*100</f>
        <v>114.78378378378378</v>
      </c>
      <c r="G465" t="s">
        <v>20</v>
      </c>
      <c r="H465">
        <v>92</v>
      </c>
      <c r="I465" s="7">
        <f>IF(H465=0, 0, E465/H465)</f>
        <v>46.163043478260867</v>
      </c>
      <c r="J465" t="s">
        <v>21</v>
      </c>
      <c r="K465" t="s">
        <v>22</v>
      </c>
      <c r="L465">
        <v>1278565200</v>
      </c>
      <c r="M465" s="14">
        <f>(((L465/60)/60)/24)+DATE(1970,1,1)</f>
        <v>40367.208333333336</v>
      </c>
      <c r="N465">
        <v>1280552400</v>
      </c>
      <c r="O465" s="14">
        <f>(((N465/60)/60)/24)+DATE(1970,1,1)</f>
        <v>40390.208333333336</v>
      </c>
      <c r="P465" t="b">
        <v>0</v>
      </c>
      <c r="Q465" t="b">
        <v>0</v>
      </c>
      <c r="R465" t="s">
        <v>23</v>
      </c>
      <c r="S465" s="9" t="str">
        <f>LEFT(R465, FIND("/", R465) - 1)</f>
        <v>music</v>
      </c>
      <c r="T465" s="9" t="str">
        <f>MID(R465, FIND("/", R465) + 1, LEN(R465))</f>
        <v>rock</v>
      </c>
    </row>
    <row r="466" spans="1:20" ht="17" x14ac:dyDescent="0.2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5">
        <f>(E466/D466)*100</f>
        <v>475.26666666666665</v>
      </c>
      <c r="G466" t="s">
        <v>20</v>
      </c>
      <c r="H466">
        <v>149</v>
      </c>
      <c r="I466" s="7">
        <f>IF(H466=0, 0, E466/H466)</f>
        <v>47.845637583892618</v>
      </c>
      <c r="J466" t="s">
        <v>21</v>
      </c>
      <c r="K466" t="s">
        <v>22</v>
      </c>
      <c r="L466">
        <v>1396069200</v>
      </c>
      <c r="M466" s="14">
        <f>(((L466/60)/60)/24)+DATE(1970,1,1)</f>
        <v>41727.208333333336</v>
      </c>
      <c r="N466">
        <v>1398661200</v>
      </c>
      <c r="O466" s="14">
        <f>(((N466/60)/60)/24)+DATE(1970,1,1)</f>
        <v>41757.208333333336</v>
      </c>
      <c r="P466" t="b">
        <v>0</v>
      </c>
      <c r="Q466" t="b">
        <v>0</v>
      </c>
      <c r="R466" t="s">
        <v>33</v>
      </c>
      <c r="S466" s="9" t="str">
        <f>LEFT(R466, FIND("/", R466) - 1)</f>
        <v>theater</v>
      </c>
      <c r="T466" s="9" t="str">
        <f>MID(R466, FIND("/", R466) + 1, LEN(R466))</f>
        <v>plays</v>
      </c>
    </row>
    <row r="467" spans="1:20" ht="17" x14ac:dyDescent="0.2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5">
        <f>(E467/D467)*100</f>
        <v>386.97297297297297</v>
      </c>
      <c r="G467" t="s">
        <v>20</v>
      </c>
      <c r="H467">
        <v>2431</v>
      </c>
      <c r="I467" s="7">
        <f>IF(H467=0, 0, E467/H467)</f>
        <v>53.007815713698065</v>
      </c>
      <c r="J467" t="s">
        <v>21</v>
      </c>
      <c r="K467" t="s">
        <v>22</v>
      </c>
      <c r="L467">
        <v>1435208400</v>
      </c>
      <c r="M467" s="14">
        <f>(((L467/60)/60)/24)+DATE(1970,1,1)</f>
        <v>42180.208333333328</v>
      </c>
      <c r="N467">
        <v>1436245200</v>
      </c>
      <c r="O467" s="14">
        <f>(((N467/60)/60)/24)+DATE(1970,1,1)</f>
        <v>42192.208333333328</v>
      </c>
      <c r="P467" t="b">
        <v>0</v>
      </c>
      <c r="Q467" t="b">
        <v>0</v>
      </c>
      <c r="R467" t="s">
        <v>33</v>
      </c>
      <c r="S467" s="9" t="str">
        <f>LEFT(R467, FIND("/", R467) - 1)</f>
        <v>theater</v>
      </c>
      <c r="T467" s="9" t="str">
        <f>MID(R467, FIND("/", R467) + 1, LEN(R467))</f>
        <v>plays</v>
      </c>
    </row>
    <row r="468" spans="1:20" ht="17" x14ac:dyDescent="0.2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5">
        <f>(E468/D468)*100</f>
        <v>189.625</v>
      </c>
      <c r="G468" t="s">
        <v>20</v>
      </c>
      <c r="H468">
        <v>303</v>
      </c>
      <c r="I468" s="7">
        <f>IF(H468=0, 0, E468/H468)</f>
        <v>45.059405940594061</v>
      </c>
      <c r="J468" t="s">
        <v>21</v>
      </c>
      <c r="K468" t="s">
        <v>22</v>
      </c>
      <c r="L468">
        <v>1571547600</v>
      </c>
      <c r="M468" s="14">
        <f>(((L468/60)/60)/24)+DATE(1970,1,1)</f>
        <v>43758.208333333328</v>
      </c>
      <c r="N468">
        <v>1575439200</v>
      </c>
      <c r="O468" s="14">
        <f>(((N468/60)/60)/24)+DATE(1970,1,1)</f>
        <v>43803.25</v>
      </c>
      <c r="P468" t="b">
        <v>0</v>
      </c>
      <c r="Q468" t="b">
        <v>0</v>
      </c>
      <c r="R468" t="s">
        <v>23</v>
      </c>
      <c r="S468" s="9" t="str">
        <f>LEFT(R468, FIND("/", R468) - 1)</f>
        <v>music</v>
      </c>
      <c r="T468" s="9" t="str">
        <f>MID(R468, FIND("/", R468) + 1, LEN(R468))</f>
        <v>rock</v>
      </c>
    </row>
    <row r="469" spans="1:20" ht="17" x14ac:dyDescent="0.2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5">
        <f>(E469/D469)*100</f>
        <v>140.40909090909091</v>
      </c>
      <c r="G469" t="s">
        <v>20</v>
      </c>
      <c r="H469">
        <v>209</v>
      </c>
      <c r="I469" s="7">
        <f>IF(H469=0, 0, E469/H469)</f>
        <v>59.119617224880386</v>
      </c>
      <c r="J469" t="s">
        <v>21</v>
      </c>
      <c r="K469" t="s">
        <v>22</v>
      </c>
      <c r="L469">
        <v>1400562000</v>
      </c>
      <c r="M469" s="14">
        <f>(((L469/60)/60)/24)+DATE(1970,1,1)</f>
        <v>41779.208333333336</v>
      </c>
      <c r="N469">
        <v>1403931600</v>
      </c>
      <c r="O469" s="14">
        <f>(((N469/60)/60)/24)+DATE(1970,1,1)</f>
        <v>41818.208333333336</v>
      </c>
      <c r="P469" t="b">
        <v>0</v>
      </c>
      <c r="Q469" t="b">
        <v>0</v>
      </c>
      <c r="R469" t="s">
        <v>53</v>
      </c>
      <c r="S469" s="9" t="str">
        <f>LEFT(R469, FIND("/", R469) - 1)</f>
        <v>film &amp; video</v>
      </c>
      <c r="T469" s="9" t="str">
        <f>MID(R469, FIND("/", R469) + 1, LEN(R469))</f>
        <v>drama</v>
      </c>
    </row>
    <row r="470" spans="1:20" ht="34" x14ac:dyDescent="0.2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5">
        <f>(E470/D470)*100</f>
        <v>177.96969696969697</v>
      </c>
      <c r="G470" t="s">
        <v>20</v>
      </c>
      <c r="H470">
        <v>131</v>
      </c>
      <c r="I470" s="7">
        <f>IF(H470=0, 0, E470/H470)</f>
        <v>89.664122137404576</v>
      </c>
      <c r="J470" t="s">
        <v>21</v>
      </c>
      <c r="K470" t="s">
        <v>22</v>
      </c>
      <c r="L470">
        <v>1532926800</v>
      </c>
      <c r="M470" s="14">
        <f>(((L470/60)/60)/24)+DATE(1970,1,1)</f>
        <v>43311.208333333328</v>
      </c>
      <c r="N470">
        <v>1533358800</v>
      </c>
      <c r="O470" s="14">
        <f>(((N470/60)/60)/24)+DATE(1970,1,1)</f>
        <v>43316.208333333328</v>
      </c>
      <c r="P470" t="b">
        <v>0</v>
      </c>
      <c r="Q470" t="b">
        <v>0</v>
      </c>
      <c r="R470" t="s">
        <v>159</v>
      </c>
      <c r="S470" s="9" t="str">
        <f>LEFT(R470, FIND("/", R470) - 1)</f>
        <v>music</v>
      </c>
      <c r="T470" s="9" t="str">
        <f>MID(R470, FIND("/", R470) + 1, LEN(R470))</f>
        <v>jazz</v>
      </c>
    </row>
    <row r="471" spans="1:20" ht="34" x14ac:dyDescent="0.2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5">
        <f>(E471/D471)*100</f>
        <v>143.66249999999999</v>
      </c>
      <c r="G471" t="s">
        <v>20</v>
      </c>
      <c r="H471">
        <v>164</v>
      </c>
      <c r="I471" s="7">
        <f>IF(H471=0, 0, E471/H471)</f>
        <v>70.079268292682926</v>
      </c>
      <c r="J471" t="s">
        <v>21</v>
      </c>
      <c r="K471" t="s">
        <v>22</v>
      </c>
      <c r="L471">
        <v>1420869600</v>
      </c>
      <c r="M471" s="14">
        <f>(((L471/60)/60)/24)+DATE(1970,1,1)</f>
        <v>42014.25</v>
      </c>
      <c r="N471">
        <v>1421474400</v>
      </c>
      <c r="O471" s="14">
        <f>(((N471/60)/60)/24)+DATE(1970,1,1)</f>
        <v>42021.25</v>
      </c>
      <c r="P471" t="b">
        <v>0</v>
      </c>
      <c r="Q471" t="b">
        <v>0</v>
      </c>
      <c r="R471" t="s">
        <v>65</v>
      </c>
      <c r="S471" s="9" t="str">
        <f>LEFT(R471, FIND("/", R471) - 1)</f>
        <v>technology</v>
      </c>
      <c r="T471" s="9" t="str">
        <f>MID(R471, FIND("/", R471) + 1, LEN(R471))</f>
        <v>wearables</v>
      </c>
    </row>
    <row r="472" spans="1:20" ht="17" x14ac:dyDescent="0.2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5">
        <f>(E472/D472)*100</f>
        <v>215.27586206896552</v>
      </c>
      <c r="G472" t="s">
        <v>20</v>
      </c>
      <c r="H472">
        <v>201</v>
      </c>
      <c r="I472" s="7">
        <f>IF(H472=0, 0, E472/H472)</f>
        <v>31.059701492537314</v>
      </c>
      <c r="J472" t="s">
        <v>21</v>
      </c>
      <c r="K472" t="s">
        <v>22</v>
      </c>
      <c r="L472">
        <v>1504242000</v>
      </c>
      <c r="M472" s="14">
        <f>(((L472/60)/60)/24)+DATE(1970,1,1)</f>
        <v>42979.208333333328</v>
      </c>
      <c r="N472">
        <v>1505278800</v>
      </c>
      <c r="O472" s="14">
        <f>(((N472/60)/60)/24)+DATE(1970,1,1)</f>
        <v>42991.208333333328</v>
      </c>
      <c r="P472" t="b">
        <v>0</v>
      </c>
      <c r="Q472" t="b">
        <v>0</v>
      </c>
      <c r="R472" t="s">
        <v>89</v>
      </c>
      <c r="S472" s="9" t="str">
        <f>LEFT(R472, FIND("/", R472) - 1)</f>
        <v>games</v>
      </c>
      <c r="T472" s="9" t="str">
        <f>MID(R472, FIND("/", R472) + 1, LEN(R472))</f>
        <v>video games</v>
      </c>
    </row>
    <row r="473" spans="1:20" ht="17" x14ac:dyDescent="0.2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5">
        <f>(E473/D473)*100</f>
        <v>227.11111111111114</v>
      </c>
      <c r="G473" t="s">
        <v>20</v>
      </c>
      <c r="H473">
        <v>211</v>
      </c>
      <c r="I473" s="7">
        <f>IF(H473=0, 0, E473/H473)</f>
        <v>29.061611374407583</v>
      </c>
      <c r="J473" t="s">
        <v>21</v>
      </c>
      <c r="K473" t="s">
        <v>22</v>
      </c>
      <c r="L473">
        <v>1442811600</v>
      </c>
      <c r="M473" s="14">
        <f>(((L473/60)/60)/24)+DATE(1970,1,1)</f>
        <v>42268.208333333328</v>
      </c>
      <c r="N473">
        <v>1443934800</v>
      </c>
      <c r="O473" s="14">
        <f>(((N473/60)/60)/24)+DATE(1970,1,1)</f>
        <v>42281.208333333328</v>
      </c>
      <c r="P473" t="b">
        <v>0</v>
      </c>
      <c r="Q473" t="b">
        <v>0</v>
      </c>
      <c r="R473" t="s">
        <v>33</v>
      </c>
      <c r="S473" s="9" t="str">
        <f>LEFT(R473, FIND("/", R473) - 1)</f>
        <v>theater</v>
      </c>
      <c r="T473" s="9" t="str">
        <f>MID(R473, FIND("/", R473) + 1, LEN(R473))</f>
        <v>plays</v>
      </c>
    </row>
    <row r="474" spans="1:20" ht="17" x14ac:dyDescent="0.2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5">
        <f>(E474/D474)*100</f>
        <v>275.07142857142861</v>
      </c>
      <c r="G474" t="s">
        <v>20</v>
      </c>
      <c r="H474">
        <v>128</v>
      </c>
      <c r="I474" s="7">
        <f>IF(H474=0, 0, E474/H474)</f>
        <v>30.0859375</v>
      </c>
      <c r="J474" t="s">
        <v>21</v>
      </c>
      <c r="K474" t="s">
        <v>22</v>
      </c>
      <c r="L474">
        <v>1497243600</v>
      </c>
      <c r="M474" s="14">
        <f>(((L474/60)/60)/24)+DATE(1970,1,1)</f>
        <v>42898.208333333328</v>
      </c>
      <c r="N474">
        <v>1498539600</v>
      </c>
      <c r="O474" s="14">
        <f>(((N474/60)/60)/24)+DATE(1970,1,1)</f>
        <v>42913.208333333328</v>
      </c>
      <c r="P474" t="b">
        <v>0</v>
      </c>
      <c r="Q474" t="b">
        <v>1</v>
      </c>
      <c r="R474" t="s">
        <v>33</v>
      </c>
      <c r="S474" s="9" t="str">
        <f>LEFT(R474, FIND("/", R474) - 1)</f>
        <v>theater</v>
      </c>
      <c r="T474" s="9" t="str">
        <f>MID(R474, FIND("/", R474) + 1, LEN(R474))</f>
        <v>plays</v>
      </c>
    </row>
    <row r="475" spans="1:20" ht="17" x14ac:dyDescent="0.2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5">
        <f>(E475/D475)*100</f>
        <v>144.37048832271762</v>
      </c>
      <c r="G475" t="s">
        <v>20</v>
      </c>
      <c r="H475">
        <v>1600</v>
      </c>
      <c r="I475" s="7">
        <f>IF(H475=0, 0, E475/H475)</f>
        <v>84.998125000000002</v>
      </c>
      <c r="J475" t="s">
        <v>15</v>
      </c>
      <c r="K475" t="s">
        <v>16</v>
      </c>
      <c r="L475">
        <v>1342501200</v>
      </c>
      <c r="M475" s="14">
        <f>(((L475/60)/60)/24)+DATE(1970,1,1)</f>
        <v>41107.208333333336</v>
      </c>
      <c r="N475">
        <v>1342760400</v>
      </c>
      <c r="O475" s="14">
        <f>(((N475/60)/60)/24)+DATE(1970,1,1)</f>
        <v>41110.208333333336</v>
      </c>
      <c r="P475" t="b">
        <v>0</v>
      </c>
      <c r="Q475" t="b">
        <v>0</v>
      </c>
      <c r="R475" t="s">
        <v>33</v>
      </c>
      <c r="S475" s="9" t="str">
        <f>LEFT(R475, FIND("/", R475) - 1)</f>
        <v>theater</v>
      </c>
      <c r="T475" s="9" t="str">
        <f>MID(R475, FIND("/", R475) + 1, LEN(R475))</f>
        <v>plays</v>
      </c>
    </row>
    <row r="476" spans="1:20" ht="34" x14ac:dyDescent="0.2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5">
        <f>(E476/D476)*100</f>
        <v>722.6</v>
      </c>
      <c r="G476" t="s">
        <v>20</v>
      </c>
      <c r="H476">
        <v>249</v>
      </c>
      <c r="I476" s="7">
        <f>IF(H476=0, 0, E476/H476)</f>
        <v>58.040160642570278</v>
      </c>
      <c r="J476" t="s">
        <v>21</v>
      </c>
      <c r="K476" t="s">
        <v>22</v>
      </c>
      <c r="L476">
        <v>1433480400</v>
      </c>
      <c r="M476" s="14">
        <f>(((L476/60)/60)/24)+DATE(1970,1,1)</f>
        <v>42160.208333333328</v>
      </c>
      <c r="N476">
        <v>1433566800</v>
      </c>
      <c r="O476" s="14">
        <f>(((N476/60)/60)/24)+DATE(1970,1,1)</f>
        <v>42161.208333333328</v>
      </c>
      <c r="P476" t="b">
        <v>0</v>
      </c>
      <c r="Q476" t="b">
        <v>0</v>
      </c>
      <c r="R476" t="s">
        <v>28</v>
      </c>
      <c r="S476" s="9" t="str">
        <f>LEFT(R476, FIND("/", R476) - 1)</f>
        <v>technology</v>
      </c>
      <c r="T476" s="9" t="str">
        <f>MID(R476, FIND("/", R476) + 1, LEN(R476))</f>
        <v>web</v>
      </c>
    </row>
    <row r="477" spans="1:20" ht="17" x14ac:dyDescent="0.2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5">
        <f>(E477/D477)*100</f>
        <v>236.14754098360655</v>
      </c>
      <c r="G477" t="s">
        <v>20</v>
      </c>
      <c r="H477">
        <v>236</v>
      </c>
      <c r="I477" s="7">
        <f>IF(H477=0, 0, E477/H477)</f>
        <v>61.038135593220339</v>
      </c>
      <c r="J477" t="s">
        <v>21</v>
      </c>
      <c r="K477" t="s">
        <v>22</v>
      </c>
      <c r="L477">
        <v>1296108000</v>
      </c>
      <c r="M477" s="14">
        <f>(((L477/60)/60)/24)+DATE(1970,1,1)</f>
        <v>40570.25</v>
      </c>
      <c r="N477">
        <v>1296712800</v>
      </c>
      <c r="O477" s="14">
        <f>(((N477/60)/60)/24)+DATE(1970,1,1)</f>
        <v>40577.25</v>
      </c>
      <c r="P477" t="b">
        <v>0</v>
      </c>
      <c r="Q477" t="b">
        <v>0</v>
      </c>
      <c r="R477" t="s">
        <v>33</v>
      </c>
      <c r="S477" s="9" t="str">
        <f>LEFT(R477, FIND("/", R477) - 1)</f>
        <v>theater</v>
      </c>
      <c r="T477" s="9" t="str">
        <f>MID(R477, FIND("/", R477) + 1, LEN(R477))</f>
        <v>plays</v>
      </c>
    </row>
    <row r="478" spans="1:20" ht="34" x14ac:dyDescent="0.2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5">
        <f>(E478/D478)*100</f>
        <v>162.38567493112947</v>
      </c>
      <c r="G478" t="s">
        <v>20</v>
      </c>
      <c r="H478">
        <v>4065</v>
      </c>
      <c r="I478" s="7">
        <f>IF(H478=0, 0, E478/H478)</f>
        <v>29.001722017220171</v>
      </c>
      <c r="J478" t="s">
        <v>40</v>
      </c>
      <c r="K478" t="s">
        <v>41</v>
      </c>
      <c r="L478">
        <v>1264399200</v>
      </c>
      <c r="M478" s="14">
        <f>(((L478/60)/60)/24)+DATE(1970,1,1)</f>
        <v>40203.25</v>
      </c>
      <c r="N478">
        <v>1264831200</v>
      </c>
      <c r="O478" s="14">
        <f>(((N478/60)/60)/24)+DATE(1970,1,1)</f>
        <v>40208.25</v>
      </c>
      <c r="P478" t="b">
        <v>0</v>
      </c>
      <c r="Q478" t="b">
        <v>1</v>
      </c>
      <c r="R478" t="s">
        <v>65</v>
      </c>
      <c r="S478" s="9" t="str">
        <f>LEFT(R478, FIND("/", R478) - 1)</f>
        <v>technology</v>
      </c>
      <c r="T478" s="9" t="str">
        <f>MID(R478, FIND("/", R478) + 1, LEN(R478))</f>
        <v>wearables</v>
      </c>
    </row>
    <row r="479" spans="1:20" ht="17" x14ac:dyDescent="0.2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5">
        <f>(E479/D479)*100</f>
        <v>254.52631578947367</v>
      </c>
      <c r="G479" t="s">
        <v>20</v>
      </c>
      <c r="H479">
        <v>246</v>
      </c>
      <c r="I479" s="7">
        <f>IF(H479=0, 0, E479/H479)</f>
        <v>58.975609756097562</v>
      </c>
      <c r="J479" t="s">
        <v>107</v>
      </c>
      <c r="K479" t="s">
        <v>108</v>
      </c>
      <c r="L479">
        <v>1501131600</v>
      </c>
      <c r="M479" s="14">
        <f>(((L479/60)/60)/24)+DATE(1970,1,1)</f>
        <v>42943.208333333328</v>
      </c>
      <c r="N479">
        <v>1505192400</v>
      </c>
      <c r="O479" s="14">
        <f>(((N479/60)/60)/24)+DATE(1970,1,1)</f>
        <v>42990.208333333328</v>
      </c>
      <c r="P479" t="b">
        <v>0</v>
      </c>
      <c r="Q479" t="b">
        <v>1</v>
      </c>
      <c r="R479" t="s">
        <v>33</v>
      </c>
      <c r="S479" s="9" t="str">
        <f>LEFT(R479, FIND("/", R479) - 1)</f>
        <v>theater</v>
      </c>
      <c r="T479" s="9" t="str">
        <f>MID(R479, FIND("/", R479) + 1, LEN(R479))</f>
        <v>plays</v>
      </c>
    </row>
    <row r="480" spans="1:20" ht="17" x14ac:dyDescent="0.2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5">
        <f>(E480/D480)*100</f>
        <v>123.74140625000001</v>
      </c>
      <c r="G480" t="s">
        <v>20</v>
      </c>
      <c r="H480">
        <v>2475</v>
      </c>
      <c r="I480" s="7">
        <f>IF(H480=0, 0, E480/H480)</f>
        <v>63.995555555555555</v>
      </c>
      <c r="J480" t="s">
        <v>107</v>
      </c>
      <c r="K480" t="s">
        <v>108</v>
      </c>
      <c r="L480">
        <v>1288674000</v>
      </c>
      <c r="M480" s="14">
        <f>(((L480/60)/60)/24)+DATE(1970,1,1)</f>
        <v>40484.208333333336</v>
      </c>
      <c r="N480">
        <v>1292911200</v>
      </c>
      <c r="O480" s="14">
        <f>(((N480/60)/60)/24)+DATE(1970,1,1)</f>
        <v>40533.25</v>
      </c>
      <c r="P480" t="b">
        <v>0</v>
      </c>
      <c r="Q480" t="b">
        <v>1</v>
      </c>
      <c r="R480" t="s">
        <v>33</v>
      </c>
      <c r="S480" s="9" t="str">
        <f>LEFT(R480, FIND("/", R480) - 1)</f>
        <v>theater</v>
      </c>
      <c r="T480" s="9" t="str">
        <f>MID(R480, FIND("/", R480) + 1, LEN(R480))</f>
        <v>plays</v>
      </c>
    </row>
    <row r="481" spans="1:20" ht="34" x14ac:dyDescent="0.2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5">
        <f>(E481/D481)*100</f>
        <v>108.06666666666666</v>
      </c>
      <c r="G481" t="s">
        <v>20</v>
      </c>
      <c r="H481">
        <v>76</v>
      </c>
      <c r="I481" s="7">
        <f>IF(H481=0, 0, E481/H481)</f>
        <v>85.315789473684205</v>
      </c>
      <c r="J481" t="s">
        <v>21</v>
      </c>
      <c r="K481" t="s">
        <v>22</v>
      </c>
      <c r="L481">
        <v>1575093600</v>
      </c>
      <c r="M481" s="14">
        <f>(((L481/60)/60)/24)+DATE(1970,1,1)</f>
        <v>43799.25</v>
      </c>
      <c r="N481">
        <v>1575439200</v>
      </c>
      <c r="O481" s="14">
        <f>(((N481/60)/60)/24)+DATE(1970,1,1)</f>
        <v>43803.25</v>
      </c>
      <c r="P481" t="b">
        <v>0</v>
      </c>
      <c r="Q481" t="b">
        <v>0</v>
      </c>
      <c r="R481" t="s">
        <v>33</v>
      </c>
      <c r="S481" s="9" t="str">
        <f>LEFT(R481, FIND("/", R481) - 1)</f>
        <v>theater</v>
      </c>
      <c r="T481" s="9" t="str">
        <f>MID(R481, FIND("/", R481) + 1, LEN(R481))</f>
        <v>plays</v>
      </c>
    </row>
    <row r="482" spans="1:20" ht="17" x14ac:dyDescent="0.2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5">
        <f>(E482/D482)*100</f>
        <v>670.33333333333326</v>
      </c>
      <c r="G482" t="s">
        <v>20</v>
      </c>
      <c r="H482">
        <v>54</v>
      </c>
      <c r="I482" s="7">
        <f>IF(H482=0, 0, E482/H482)</f>
        <v>74.481481481481481</v>
      </c>
      <c r="J482" t="s">
        <v>21</v>
      </c>
      <c r="K482" t="s">
        <v>22</v>
      </c>
      <c r="L482">
        <v>1435726800</v>
      </c>
      <c r="M482" s="14">
        <f>(((L482/60)/60)/24)+DATE(1970,1,1)</f>
        <v>42186.208333333328</v>
      </c>
      <c r="N482">
        <v>1438837200</v>
      </c>
      <c r="O482" s="14">
        <f>(((N482/60)/60)/24)+DATE(1970,1,1)</f>
        <v>42222.208333333328</v>
      </c>
      <c r="P482" t="b">
        <v>0</v>
      </c>
      <c r="Q482" t="b">
        <v>0</v>
      </c>
      <c r="R482" t="s">
        <v>71</v>
      </c>
      <c r="S482" s="9" t="str">
        <f>LEFT(R482, FIND("/", R482) - 1)</f>
        <v>film &amp; video</v>
      </c>
      <c r="T482" s="9" t="str">
        <f>MID(R482, FIND("/", R482) + 1, LEN(R482))</f>
        <v>animation</v>
      </c>
    </row>
    <row r="483" spans="1:20" ht="17" x14ac:dyDescent="0.2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5">
        <f>(E483/D483)*100</f>
        <v>660.92857142857144</v>
      </c>
      <c r="G483" t="s">
        <v>20</v>
      </c>
      <c r="H483">
        <v>88</v>
      </c>
      <c r="I483" s="7">
        <f>IF(H483=0, 0, E483/H483)</f>
        <v>105.14772727272727</v>
      </c>
      <c r="J483" t="s">
        <v>21</v>
      </c>
      <c r="K483" t="s">
        <v>22</v>
      </c>
      <c r="L483">
        <v>1480226400</v>
      </c>
      <c r="M483" s="14">
        <f>(((L483/60)/60)/24)+DATE(1970,1,1)</f>
        <v>42701.25</v>
      </c>
      <c r="N483">
        <v>1480485600</v>
      </c>
      <c r="O483" s="14">
        <f>(((N483/60)/60)/24)+DATE(1970,1,1)</f>
        <v>42704.25</v>
      </c>
      <c r="P483" t="b">
        <v>0</v>
      </c>
      <c r="Q483" t="b">
        <v>0</v>
      </c>
      <c r="R483" t="s">
        <v>159</v>
      </c>
      <c r="S483" s="9" t="str">
        <f>LEFT(R483, FIND("/", R483) - 1)</f>
        <v>music</v>
      </c>
      <c r="T483" s="9" t="str">
        <f>MID(R483, FIND("/", R483) + 1, LEN(R483))</f>
        <v>jazz</v>
      </c>
    </row>
    <row r="484" spans="1:20" ht="17" x14ac:dyDescent="0.2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5">
        <f>(E484/D484)*100</f>
        <v>122.46153846153847</v>
      </c>
      <c r="G484" t="s">
        <v>20</v>
      </c>
      <c r="H484">
        <v>85</v>
      </c>
      <c r="I484" s="7">
        <f>IF(H484=0, 0, E484/H484)</f>
        <v>56.188235294117646</v>
      </c>
      <c r="J484" t="s">
        <v>40</v>
      </c>
      <c r="K484" t="s">
        <v>41</v>
      </c>
      <c r="L484">
        <v>1459054800</v>
      </c>
      <c r="M484" s="14">
        <f>(((L484/60)/60)/24)+DATE(1970,1,1)</f>
        <v>42456.208333333328</v>
      </c>
      <c r="N484">
        <v>1459141200</v>
      </c>
      <c r="O484" s="14">
        <f>(((N484/60)/60)/24)+DATE(1970,1,1)</f>
        <v>42457.208333333328</v>
      </c>
      <c r="P484" t="b">
        <v>0</v>
      </c>
      <c r="Q484" t="b">
        <v>0</v>
      </c>
      <c r="R484" t="s">
        <v>148</v>
      </c>
      <c r="S484" s="9" t="str">
        <f>LEFT(R484, FIND("/", R484) - 1)</f>
        <v>music</v>
      </c>
      <c r="T484" s="9" t="str">
        <f>MID(R484, FIND("/", R484) + 1, LEN(R484))</f>
        <v>metal</v>
      </c>
    </row>
    <row r="485" spans="1:20" ht="17" x14ac:dyDescent="0.2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5">
        <f>(E485/D485)*100</f>
        <v>150.57731958762886</v>
      </c>
      <c r="G485" t="s">
        <v>20</v>
      </c>
      <c r="H485">
        <v>170</v>
      </c>
      <c r="I485" s="7">
        <f>IF(H485=0, 0, E485/H485)</f>
        <v>85.917647058823533</v>
      </c>
      <c r="J485" t="s">
        <v>21</v>
      </c>
      <c r="K485" t="s">
        <v>22</v>
      </c>
      <c r="L485">
        <v>1531630800</v>
      </c>
      <c r="M485" s="14">
        <f>(((L485/60)/60)/24)+DATE(1970,1,1)</f>
        <v>43296.208333333328</v>
      </c>
      <c r="N485">
        <v>1532322000</v>
      </c>
      <c r="O485" s="14">
        <f>(((N485/60)/60)/24)+DATE(1970,1,1)</f>
        <v>43304.208333333328</v>
      </c>
      <c r="P485" t="b">
        <v>0</v>
      </c>
      <c r="Q485" t="b">
        <v>0</v>
      </c>
      <c r="R485" t="s">
        <v>122</v>
      </c>
      <c r="S485" s="9" t="str">
        <f>LEFT(R485, FIND("/", R485) - 1)</f>
        <v>photography</v>
      </c>
      <c r="T485" s="9" t="str">
        <f>MID(R485, FIND("/", R485) + 1, LEN(R485))</f>
        <v>photography books</v>
      </c>
    </row>
    <row r="486" spans="1:20" ht="34" x14ac:dyDescent="0.2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5">
        <f>(E486/D486)*100</f>
        <v>300.8</v>
      </c>
      <c r="G486" t="s">
        <v>20</v>
      </c>
      <c r="H486">
        <v>330</v>
      </c>
      <c r="I486" s="7">
        <f>IF(H486=0, 0, E486/H486)</f>
        <v>41.018181818181816</v>
      </c>
      <c r="J486" t="s">
        <v>21</v>
      </c>
      <c r="K486" t="s">
        <v>22</v>
      </c>
      <c r="L486">
        <v>1523854800</v>
      </c>
      <c r="M486" s="14">
        <f>(((L486/60)/60)/24)+DATE(1970,1,1)</f>
        <v>43206.208333333328</v>
      </c>
      <c r="N486">
        <v>1523941200</v>
      </c>
      <c r="O486" s="14">
        <f>(((N486/60)/60)/24)+DATE(1970,1,1)</f>
        <v>43207.208333333328</v>
      </c>
      <c r="P486" t="b">
        <v>0</v>
      </c>
      <c r="Q486" t="b">
        <v>0</v>
      </c>
      <c r="R486" t="s">
        <v>206</v>
      </c>
      <c r="S486" s="9" t="str">
        <f>LEFT(R486, FIND("/", R486) - 1)</f>
        <v>publishing</v>
      </c>
      <c r="T486" s="9" t="str">
        <f>MID(R486, FIND("/", R486) + 1, LEN(R486))</f>
        <v>translations</v>
      </c>
    </row>
    <row r="487" spans="1:20" ht="17" x14ac:dyDescent="0.2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5">
        <f>(E487/D487)*100</f>
        <v>637.4545454545455</v>
      </c>
      <c r="G487" t="s">
        <v>20</v>
      </c>
      <c r="H487">
        <v>127</v>
      </c>
      <c r="I487" s="7">
        <f>IF(H487=0, 0, E487/H487)</f>
        <v>55.212598425196852</v>
      </c>
      <c r="J487" t="s">
        <v>21</v>
      </c>
      <c r="K487" t="s">
        <v>22</v>
      </c>
      <c r="L487">
        <v>1503982800</v>
      </c>
      <c r="M487" s="14">
        <f>(((L487/60)/60)/24)+DATE(1970,1,1)</f>
        <v>42976.208333333328</v>
      </c>
      <c r="N487">
        <v>1506574800</v>
      </c>
      <c r="O487" s="14">
        <f>(((N487/60)/60)/24)+DATE(1970,1,1)</f>
        <v>43006.208333333328</v>
      </c>
      <c r="P487" t="b">
        <v>0</v>
      </c>
      <c r="Q487" t="b">
        <v>0</v>
      </c>
      <c r="R487" t="s">
        <v>89</v>
      </c>
      <c r="S487" s="9" t="str">
        <f>LEFT(R487, FIND("/", R487) - 1)</f>
        <v>games</v>
      </c>
      <c r="T487" s="9" t="str">
        <f>MID(R487, FIND("/", R487) + 1, LEN(R487))</f>
        <v>video games</v>
      </c>
    </row>
    <row r="488" spans="1:20" ht="17" x14ac:dyDescent="0.2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5">
        <f>(E488/D488)*100</f>
        <v>225.33928571428569</v>
      </c>
      <c r="G488" t="s">
        <v>20</v>
      </c>
      <c r="H488">
        <v>411</v>
      </c>
      <c r="I488" s="7">
        <f>IF(H488=0, 0, E488/H488)</f>
        <v>92.109489051094897</v>
      </c>
      <c r="J488" t="s">
        <v>21</v>
      </c>
      <c r="K488" t="s">
        <v>22</v>
      </c>
      <c r="L488">
        <v>1511416800</v>
      </c>
      <c r="M488" s="14">
        <f>(((L488/60)/60)/24)+DATE(1970,1,1)</f>
        <v>43062.25</v>
      </c>
      <c r="N488">
        <v>1513576800</v>
      </c>
      <c r="O488" s="14">
        <f>(((N488/60)/60)/24)+DATE(1970,1,1)</f>
        <v>43087.25</v>
      </c>
      <c r="P488" t="b">
        <v>0</v>
      </c>
      <c r="Q488" t="b">
        <v>0</v>
      </c>
      <c r="R488" t="s">
        <v>23</v>
      </c>
      <c r="S488" s="9" t="str">
        <f>LEFT(R488, FIND("/", R488) - 1)</f>
        <v>music</v>
      </c>
      <c r="T488" s="9" t="str">
        <f>MID(R488, FIND("/", R488) + 1, LEN(R488))</f>
        <v>rock</v>
      </c>
    </row>
    <row r="489" spans="1:20" ht="17" x14ac:dyDescent="0.2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5">
        <f>(E489/D489)*100</f>
        <v>1497.3000000000002</v>
      </c>
      <c r="G489" t="s">
        <v>20</v>
      </c>
      <c r="H489">
        <v>180</v>
      </c>
      <c r="I489" s="7">
        <f>IF(H489=0, 0, E489/H489)</f>
        <v>83.183333333333337</v>
      </c>
      <c r="J489" t="s">
        <v>40</v>
      </c>
      <c r="K489" t="s">
        <v>41</v>
      </c>
      <c r="L489">
        <v>1547704800</v>
      </c>
      <c r="M489" s="14">
        <f>(((L489/60)/60)/24)+DATE(1970,1,1)</f>
        <v>43482.25</v>
      </c>
      <c r="N489">
        <v>1548309600</v>
      </c>
      <c r="O489" s="14">
        <f>(((N489/60)/60)/24)+DATE(1970,1,1)</f>
        <v>43489.25</v>
      </c>
      <c r="P489" t="b">
        <v>0</v>
      </c>
      <c r="Q489" t="b">
        <v>1</v>
      </c>
      <c r="R489" t="s">
        <v>89</v>
      </c>
      <c r="S489" s="9" t="str">
        <f>LEFT(R489, FIND("/", R489) - 1)</f>
        <v>games</v>
      </c>
      <c r="T489" s="9" t="str">
        <f>MID(R489, FIND("/", R489) + 1, LEN(R489))</f>
        <v>video games</v>
      </c>
    </row>
    <row r="490" spans="1:20" ht="17" x14ac:dyDescent="0.2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5">
        <f>(E490/D490)*100</f>
        <v>132.36942675159236</v>
      </c>
      <c r="G490" t="s">
        <v>20</v>
      </c>
      <c r="H490">
        <v>374</v>
      </c>
      <c r="I490" s="7">
        <f>IF(H490=0, 0, E490/H490)</f>
        <v>111.1336898395722</v>
      </c>
      <c r="J490" t="s">
        <v>21</v>
      </c>
      <c r="K490" t="s">
        <v>22</v>
      </c>
      <c r="L490">
        <v>1343451600</v>
      </c>
      <c r="M490" s="14">
        <f>(((L490/60)/60)/24)+DATE(1970,1,1)</f>
        <v>41118.208333333336</v>
      </c>
      <c r="N490">
        <v>1344315600</v>
      </c>
      <c r="O490" s="14">
        <f>(((N490/60)/60)/24)+DATE(1970,1,1)</f>
        <v>41128.208333333336</v>
      </c>
      <c r="P490" t="b">
        <v>0</v>
      </c>
      <c r="Q490" t="b">
        <v>0</v>
      </c>
      <c r="R490" t="s">
        <v>65</v>
      </c>
      <c r="S490" s="9" t="str">
        <f>LEFT(R490, FIND("/", R490) - 1)</f>
        <v>technology</v>
      </c>
      <c r="T490" s="9" t="str">
        <f>MID(R490, FIND("/", R490) + 1, LEN(R490))</f>
        <v>wearables</v>
      </c>
    </row>
    <row r="491" spans="1:20" ht="17" x14ac:dyDescent="0.2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5">
        <f>(E491/D491)*100</f>
        <v>131.22448979591837</v>
      </c>
      <c r="G491" t="s">
        <v>20</v>
      </c>
      <c r="H491">
        <v>71</v>
      </c>
      <c r="I491" s="7">
        <f>IF(H491=0, 0, E491/H491)</f>
        <v>90.563380281690144</v>
      </c>
      <c r="J491" t="s">
        <v>26</v>
      </c>
      <c r="K491" t="s">
        <v>27</v>
      </c>
      <c r="L491">
        <v>1315717200</v>
      </c>
      <c r="M491" s="14">
        <f>(((L491/60)/60)/24)+DATE(1970,1,1)</f>
        <v>40797.208333333336</v>
      </c>
      <c r="N491">
        <v>1316408400</v>
      </c>
      <c r="O491" s="14">
        <f>(((N491/60)/60)/24)+DATE(1970,1,1)</f>
        <v>40805.208333333336</v>
      </c>
      <c r="P491" t="b">
        <v>0</v>
      </c>
      <c r="Q491" t="b">
        <v>0</v>
      </c>
      <c r="R491" t="s">
        <v>60</v>
      </c>
      <c r="S491" s="9" t="str">
        <f>LEFT(R491, FIND("/", R491) - 1)</f>
        <v>music</v>
      </c>
      <c r="T491" s="9" t="str">
        <f>MID(R491, FIND("/", R491) + 1, LEN(R491))</f>
        <v>indie rock</v>
      </c>
    </row>
    <row r="492" spans="1:20" ht="17" x14ac:dyDescent="0.2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5">
        <f>(E492/D492)*100</f>
        <v>167.63513513513513</v>
      </c>
      <c r="G492" t="s">
        <v>20</v>
      </c>
      <c r="H492">
        <v>203</v>
      </c>
      <c r="I492" s="7">
        <f>IF(H492=0, 0, E492/H492)</f>
        <v>61.108374384236456</v>
      </c>
      <c r="J492" t="s">
        <v>21</v>
      </c>
      <c r="K492" t="s">
        <v>22</v>
      </c>
      <c r="L492">
        <v>1430715600</v>
      </c>
      <c r="M492" s="14">
        <f>(((L492/60)/60)/24)+DATE(1970,1,1)</f>
        <v>42128.208333333328</v>
      </c>
      <c r="N492">
        <v>1431838800</v>
      </c>
      <c r="O492" s="14">
        <f>(((N492/60)/60)/24)+DATE(1970,1,1)</f>
        <v>42141.208333333328</v>
      </c>
      <c r="P492" t="b">
        <v>1</v>
      </c>
      <c r="Q492" t="b">
        <v>0</v>
      </c>
      <c r="R492" t="s">
        <v>33</v>
      </c>
      <c r="S492" s="9" t="str">
        <f>LEFT(R492, FIND("/", R492) - 1)</f>
        <v>theater</v>
      </c>
      <c r="T492" s="9" t="str">
        <f>MID(R492, FIND("/", R492) + 1, LEN(R492))</f>
        <v>plays</v>
      </c>
    </row>
    <row r="493" spans="1:20" ht="17" x14ac:dyDescent="0.2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5">
        <f>(E493/D493)*100</f>
        <v>260.75</v>
      </c>
      <c r="G493" t="s">
        <v>20</v>
      </c>
      <c r="H493">
        <v>113</v>
      </c>
      <c r="I493" s="7">
        <f>IF(H493=0, 0, E493/H493)</f>
        <v>110.76106194690266</v>
      </c>
      <c r="J493" t="s">
        <v>21</v>
      </c>
      <c r="K493" t="s">
        <v>22</v>
      </c>
      <c r="L493">
        <v>1429160400</v>
      </c>
      <c r="M493" s="14">
        <f>(((L493/60)/60)/24)+DATE(1970,1,1)</f>
        <v>42110.208333333328</v>
      </c>
      <c r="N493">
        <v>1431061200</v>
      </c>
      <c r="O493" s="14">
        <f>(((N493/60)/60)/24)+DATE(1970,1,1)</f>
        <v>42132.208333333328</v>
      </c>
      <c r="P493" t="b">
        <v>0</v>
      </c>
      <c r="Q493" t="b">
        <v>0</v>
      </c>
      <c r="R493" t="s">
        <v>206</v>
      </c>
      <c r="S493" s="9" t="str">
        <f>LEFT(R493, FIND("/", R493) - 1)</f>
        <v>publishing</v>
      </c>
      <c r="T493" s="9" t="str">
        <f>MID(R493, FIND("/", R493) + 1, LEN(R493))</f>
        <v>translations</v>
      </c>
    </row>
    <row r="494" spans="1:20" ht="17" x14ac:dyDescent="0.2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5">
        <f>(E494/D494)*100</f>
        <v>252.58823529411765</v>
      </c>
      <c r="G494" t="s">
        <v>20</v>
      </c>
      <c r="H494">
        <v>96</v>
      </c>
      <c r="I494" s="7">
        <f>IF(H494=0, 0, E494/H494)</f>
        <v>89.458333333333329</v>
      </c>
      <c r="J494" t="s">
        <v>21</v>
      </c>
      <c r="K494" t="s">
        <v>22</v>
      </c>
      <c r="L494">
        <v>1271307600</v>
      </c>
      <c r="M494" s="14">
        <f>(((L494/60)/60)/24)+DATE(1970,1,1)</f>
        <v>40283.208333333336</v>
      </c>
      <c r="N494">
        <v>1271480400</v>
      </c>
      <c r="O494" s="14">
        <f>(((N494/60)/60)/24)+DATE(1970,1,1)</f>
        <v>40285.208333333336</v>
      </c>
      <c r="P494" t="b">
        <v>0</v>
      </c>
      <c r="Q494" t="b">
        <v>0</v>
      </c>
      <c r="R494" t="s">
        <v>33</v>
      </c>
      <c r="S494" s="9" t="str">
        <f>LEFT(R494, FIND("/", R494) - 1)</f>
        <v>theater</v>
      </c>
      <c r="T494" s="9" t="str">
        <f>MID(R494, FIND("/", R494) + 1, LEN(R494))</f>
        <v>plays</v>
      </c>
    </row>
    <row r="495" spans="1:20" ht="34" x14ac:dyDescent="0.2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5">
        <f>(E495/D495)*100</f>
        <v>258.875</v>
      </c>
      <c r="G495" t="s">
        <v>20</v>
      </c>
      <c r="H495">
        <v>498</v>
      </c>
      <c r="I495" s="7">
        <f>IF(H495=0, 0, E495/H495)</f>
        <v>103.96586345381526</v>
      </c>
      <c r="J495" t="s">
        <v>98</v>
      </c>
      <c r="K495" t="s">
        <v>99</v>
      </c>
      <c r="L495">
        <v>1277269200</v>
      </c>
      <c r="M495" s="14">
        <f>(((L495/60)/60)/24)+DATE(1970,1,1)</f>
        <v>40352.208333333336</v>
      </c>
      <c r="N495">
        <v>1277355600</v>
      </c>
      <c r="O495" s="14">
        <f>(((N495/60)/60)/24)+DATE(1970,1,1)</f>
        <v>40353.208333333336</v>
      </c>
      <c r="P495" t="b">
        <v>0</v>
      </c>
      <c r="Q495" t="b">
        <v>1</v>
      </c>
      <c r="R495" t="s">
        <v>89</v>
      </c>
      <c r="S495" s="9" t="str">
        <f>LEFT(R495, FIND("/", R495) - 1)</f>
        <v>games</v>
      </c>
      <c r="T495" s="9" t="str">
        <f>MID(R495, FIND("/", R495) + 1, LEN(R495))</f>
        <v>video games</v>
      </c>
    </row>
    <row r="496" spans="1:20" ht="17" x14ac:dyDescent="0.2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5">
        <f>(E496/D496)*100</f>
        <v>303.68965517241378</v>
      </c>
      <c r="G496" t="s">
        <v>20</v>
      </c>
      <c r="H496">
        <v>180</v>
      </c>
      <c r="I496" s="7">
        <f>IF(H496=0, 0, E496/H496)</f>
        <v>48.927777777777777</v>
      </c>
      <c r="J496" t="s">
        <v>40</v>
      </c>
      <c r="K496" t="s">
        <v>41</v>
      </c>
      <c r="L496">
        <v>1554613200</v>
      </c>
      <c r="M496" s="14">
        <f>(((L496/60)/60)/24)+DATE(1970,1,1)</f>
        <v>43562.208333333328</v>
      </c>
      <c r="N496">
        <v>1555563600</v>
      </c>
      <c r="O496" s="14">
        <f>(((N496/60)/60)/24)+DATE(1970,1,1)</f>
        <v>43573.208333333328</v>
      </c>
      <c r="P496" t="b">
        <v>0</v>
      </c>
      <c r="Q496" t="b">
        <v>0</v>
      </c>
      <c r="R496" t="s">
        <v>28</v>
      </c>
      <c r="S496" s="9" t="str">
        <f>LEFT(R496, FIND("/", R496) - 1)</f>
        <v>technology</v>
      </c>
      <c r="T496" s="9" t="str">
        <f>MID(R496, FIND("/", R496) + 1, LEN(R496))</f>
        <v>web</v>
      </c>
    </row>
    <row r="497" spans="1:20" ht="34" x14ac:dyDescent="0.2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5">
        <f>(E497/D497)*100</f>
        <v>112.99999999999999</v>
      </c>
      <c r="G497" t="s">
        <v>20</v>
      </c>
      <c r="H497">
        <v>27</v>
      </c>
      <c r="I497" s="7">
        <f>IF(H497=0, 0, E497/H497)</f>
        <v>37.666666666666664</v>
      </c>
      <c r="J497" t="s">
        <v>21</v>
      </c>
      <c r="K497" t="s">
        <v>22</v>
      </c>
      <c r="L497">
        <v>1571029200</v>
      </c>
      <c r="M497" s="14">
        <f>(((L497/60)/60)/24)+DATE(1970,1,1)</f>
        <v>43752.208333333328</v>
      </c>
      <c r="N497">
        <v>1571634000</v>
      </c>
      <c r="O497" s="14">
        <f>(((N497/60)/60)/24)+DATE(1970,1,1)</f>
        <v>43759.208333333328</v>
      </c>
      <c r="P497" t="b">
        <v>0</v>
      </c>
      <c r="Q497" t="b">
        <v>0</v>
      </c>
      <c r="R497" t="s">
        <v>42</v>
      </c>
      <c r="S497" s="9" t="str">
        <f>LEFT(R497, FIND("/", R497) - 1)</f>
        <v>film &amp; video</v>
      </c>
      <c r="T497" s="9" t="str">
        <f>MID(R497, FIND("/", R497) + 1, LEN(R497))</f>
        <v>documentary</v>
      </c>
    </row>
    <row r="498" spans="1:20" ht="17" x14ac:dyDescent="0.2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5">
        <f>(E498/D498)*100</f>
        <v>217.37876614060258</v>
      </c>
      <c r="G498" t="s">
        <v>20</v>
      </c>
      <c r="H498">
        <v>2331</v>
      </c>
      <c r="I498" s="7">
        <f>IF(H498=0, 0, E498/H498)</f>
        <v>64.999141999141997</v>
      </c>
      <c r="J498" t="s">
        <v>21</v>
      </c>
      <c r="K498" t="s">
        <v>22</v>
      </c>
      <c r="L498">
        <v>1299736800</v>
      </c>
      <c r="M498" s="14">
        <f>(((L498/60)/60)/24)+DATE(1970,1,1)</f>
        <v>40612.25</v>
      </c>
      <c r="N498">
        <v>1300856400</v>
      </c>
      <c r="O498" s="14">
        <f>(((N498/60)/60)/24)+DATE(1970,1,1)</f>
        <v>40625.208333333336</v>
      </c>
      <c r="P498" t="b">
        <v>0</v>
      </c>
      <c r="Q498" t="b">
        <v>0</v>
      </c>
      <c r="R498" t="s">
        <v>33</v>
      </c>
      <c r="S498" s="9" t="str">
        <f>LEFT(R498, FIND("/", R498) - 1)</f>
        <v>theater</v>
      </c>
      <c r="T498" s="9" t="str">
        <f>MID(R498, FIND("/", R498) + 1, LEN(R498))</f>
        <v>plays</v>
      </c>
    </row>
    <row r="499" spans="1:20" ht="17" x14ac:dyDescent="0.2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5">
        <f>(E499/D499)*100</f>
        <v>926.69230769230762</v>
      </c>
      <c r="G499" t="s">
        <v>20</v>
      </c>
      <c r="H499">
        <v>113</v>
      </c>
      <c r="I499" s="7">
        <f>IF(H499=0, 0, E499/H499)</f>
        <v>106.61061946902655</v>
      </c>
      <c r="J499" t="s">
        <v>21</v>
      </c>
      <c r="K499" t="s">
        <v>22</v>
      </c>
      <c r="L499">
        <v>1435208400</v>
      </c>
      <c r="M499" s="14">
        <f>(((L499/60)/60)/24)+DATE(1970,1,1)</f>
        <v>42180.208333333328</v>
      </c>
      <c r="N499">
        <v>1439874000</v>
      </c>
      <c r="O499" s="14">
        <f>(((N499/60)/60)/24)+DATE(1970,1,1)</f>
        <v>42234.208333333328</v>
      </c>
      <c r="P499" t="b">
        <v>0</v>
      </c>
      <c r="Q499" t="b">
        <v>0</v>
      </c>
      <c r="R499" t="s">
        <v>17</v>
      </c>
      <c r="S499" s="9" t="str">
        <f>LEFT(R499, FIND("/", R499) - 1)</f>
        <v>food</v>
      </c>
      <c r="T499" s="9" t="str">
        <f>MID(R499, FIND("/", R499) + 1, LEN(R499))</f>
        <v>food trucks</v>
      </c>
    </row>
    <row r="500" spans="1:20" ht="34" x14ac:dyDescent="0.2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5">
        <f>(E500/D500)*100</f>
        <v>196.7236842105263</v>
      </c>
      <c r="G500" t="s">
        <v>20</v>
      </c>
      <c r="H500">
        <v>164</v>
      </c>
      <c r="I500" s="7">
        <f>IF(H500=0, 0, E500/H500)</f>
        <v>91.16463414634147</v>
      </c>
      <c r="J500" t="s">
        <v>21</v>
      </c>
      <c r="K500" t="s">
        <v>22</v>
      </c>
      <c r="L500">
        <v>1416895200</v>
      </c>
      <c r="M500" s="14">
        <f>(((L500/60)/60)/24)+DATE(1970,1,1)</f>
        <v>41968.25</v>
      </c>
      <c r="N500">
        <v>1419400800</v>
      </c>
      <c r="O500" s="14">
        <f>(((N500/60)/60)/24)+DATE(1970,1,1)</f>
        <v>41997.25</v>
      </c>
      <c r="P500" t="b">
        <v>0</v>
      </c>
      <c r="Q500" t="b">
        <v>0</v>
      </c>
      <c r="R500" t="s">
        <v>33</v>
      </c>
      <c r="S500" s="9" t="str">
        <f>LEFT(R500, FIND("/", R500) - 1)</f>
        <v>theater</v>
      </c>
      <c r="T500" s="9" t="str">
        <f>MID(R500, FIND("/", R500) + 1, LEN(R500))</f>
        <v>plays</v>
      </c>
    </row>
    <row r="501" spans="1:20" ht="17" x14ac:dyDescent="0.2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5">
        <f>(E501/D501)*100</f>
        <v>1021.4444444444445</v>
      </c>
      <c r="G501" t="s">
        <v>20</v>
      </c>
      <c r="H501">
        <v>164</v>
      </c>
      <c r="I501" s="7">
        <f>IF(H501=0, 0, E501/H501)</f>
        <v>56.054878048780488</v>
      </c>
      <c r="J501" t="s">
        <v>21</v>
      </c>
      <c r="K501" t="s">
        <v>22</v>
      </c>
      <c r="L501">
        <v>1424498400</v>
      </c>
      <c r="M501" s="14">
        <f>(((L501/60)/60)/24)+DATE(1970,1,1)</f>
        <v>42056.25</v>
      </c>
      <c r="N501">
        <v>1425103200</v>
      </c>
      <c r="O501" s="14">
        <f>(((N501/60)/60)/24)+DATE(1970,1,1)</f>
        <v>42063.25</v>
      </c>
      <c r="P501" t="b">
        <v>0</v>
      </c>
      <c r="Q501" t="b">
        <v>1</v>
      </c>
      <c r="R501" t="s">
        <v>50</v>
      </c>
      <c r="S501" s="9" t="str">
        <f>LEFT(R501, FIND("/", R501) - 1)</f>
        <v>music</v>
      </c>
      <c r="T501" s="9" t="str">
        <f>MID(R501, FIND("/", R501) + 1, LEN(R501))</f>
        <v>electric music</v>
      </c>
    </row>
    <row r="502" spans="1:20" ht="17" x14ac:dyDescent="0.2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5">
        <f>(E502/D502)*100</f>
        <v>281.67567567567568</v>
      </c>
      <c r="G502" t="s">
        <v>20</v>
      </c>
      <c r="H502">
        <v>336</v>
      </c>
      <c r="I502" s="7">
        <f>IF(H502=0, 0, E502/H502)</f>
        <v>31.017857142857142</v>
      </c>
      <c r="J502" t="s">
        <v>21</v>
      </c>
      <c r="K502" t="s">
        <v>22</v>
      </c>
      <c r="L502">
        <v>1526274000</v>
      </c>
      <c r="M502" s="14">
        <f>(((L502/60)/60)/24)+DATE(1970,1,1)</f>
        <v>43234.208333333328</v>
      </c>
      <c r="N502">
        <v>1526878800</v>
      </c>
      <c r="O502" s="14">
        <f>(((N502/60)/60)/24)+DATE(1970,1,1)</f>
        <v>43241.208333333328</v>
      </c>
      <c r="P502" t="b">
        <v>0</v>
      </c>
      <c r="Q502" t="b">
        <v>1</v>
      </c>
      <c r="R502" t="s">
        <v>65</v>
      </c>
      <c r="S502" s="9" t="str">
        <f>LEFT(R502, FIND("/", R502) - 1)</f>
        <v>technology</v>
      </c>
      <c r="T502" s="9" t="str">
        <f>MID(R502, FIND("/", R502) + 1, LEN(R502))</f>
        <v>wearables</v>
      </c>
    </row>
    <row r="503" spans="1:20" ht="17" x14ac:dyDescent="0.2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5">
        <f>(E503/D503)*100</f>
        <v>143.14010067114094</v>
      </c>
      <c r="G503" t="s">
        <v>20</v>
      </c>
      <c r="H503">
        <v>1917</v>
      </c>
      <c r="I503" s="7">
        <f>IF(H503=0, 0, E503/H503)</f>
        <v>89.005216484089729</v>
      </c>
      <c r="J503" t="s">
        <v>21</v>
      </c>
      <c r="K503" t="s">
        <v>22</v>
      </c>
      <c r="L503">
        <v>1495515600</v>
      </c>
      <c r="M503" s="14">
        <f>(((L503/60)/60)/24)+DATE(1970,1,1)</f>
        <v>42878.208333333328</v>
      </c>
      <c r="N503">
        <v>1495602000</v>
      </c>
      <c r="O503" s="14">
        <f>(((N503/60)/60)/24)+DATE(1970,1,1)</f>
        <v>42879.208333333328</v>
      </c>
      <c r="P503" t="b">
        <v>0</v>
      </c>
      <c r="Q503" t="b">
        <v>0</v>
      </c>
      <c r="R503" t="s">
        <v>60</v>
      </c>
      <c r="S503" s="9" t="str">
        <f>LEFT(R503, FIND("/", R503) - 1)</f>
        <v>music</v>
      </c>
      <c r="T503" s="9" t="str">
        <f>MID(R503, FIND("/", R503) + 1, LEN(R503))</f>
        <v>indie rock</v>
      </c>
    </row>
    <row r="504" spans="1:20" ht="17" x14ac:dyDescent="0.2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5">
        <f>(E504/D504)*100</f>
        <v>144.54411764705884</v>
      </c>
      <c r="G504" t="s">
        <v>20</v>
      </c>
      <c r="H504">
        <v>95</v>
      </c>
      <c r="I504" s="7">
        <f>IF(H504=0, 0, E504/H504)</f>
        <v>103.46315789473684</v>
      </c>
      <c r="J504" t="s">
        <v>21</v>
      </c>
      <c r="K504" t="s">
        <v>22</v>
      </c>
      <c r="L504">
        <v>1364878800</v>
      </c>
      <c r="M504" s="14">
        <f>(((L504/60)/60)/24)+DATE(1970,1,1)</f>
        <v>41366.208333333336</v>
      </c>
      <c r="N504">
        <v>1366434000</v>
      </c>
      <c r="O504" s="14">
        <f>(((N504/60)/60)/24)+DATE(1970,1,1)</f>
        <v>41384.208333333336</v>
      </c>
      <c r="P504" t="b">
        <v>0</v>
      </c>
      <c r="Q504" t="b">
        <v>0</v>
      </c>
      <c r="R504" t="s">
        <v>28</v>
      </c>
      <c r="S504" s="9" t="str">
        <f>LEFT(R504, FIND("/", R504) - 1)</f>
        <v>technology</v>
      </c>
      <c r="T504" s="9" t="str">
        <f>MID(R504, FIND("/", R504) + 1, LEN(R504))</f>
        <v>web</v>
      </c>
    </row>
    <row r="505" spans="1:20" ht="17" x14ac:dyDescent="0.2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5">
        <f>(E505/D505)*100</f>
        <v>359.12820512820514</v>
      </c>
      <c r="G505" t="s">
        <v>20</v>
      </c>
      <c r="H505">
        <v>147</v>
      </c>
      <c r="I505" s="7">
        <f>IF(H505=0, 0, E505/H505)</f>
        <v>95.278911564625844</v>
      </c>
      <c r="J505" t="s">
        <v>21</v>
      </c>
      <c r="K505" t="s">
        <v>22</v>
      </c>
      <c r="L505">
        <v>1567918800</v>
      </c>
      <c r="M505" s="14">
        <f>(((L505/60)/60)/24)+DATE(1970,1,1)</f>
        <v>43716.208333333328</v>
      </c>
      <c r="N505">
        <v>1568350800</v>
      </c>
      <c r="O505" s="14">
        <f>(((N505/60)/60)/24)+DATE(1970,1,1)</f>
        <v>43721.208333333328</v>
      </c>
      <c r="P505" t="b">
        <v>0</v>
      </c>
      <c r="Q505" t="b">
        <v>0</v>
      </c>
      <c r="R505" t="s">
        <v>33</v>
      </c>
      <c r="S505" s="9" t="str">
        <f>LEFT(R505, FIND("/", R505) - 1)</f>
        <v>theater</v>
      </c>
      <c r="T505" s="9" t="str">
        <f>MID(R505, FIND("/", R505) + 1, LEN(R505))</f>
        <v>plays</v>
      </c>
    </row>
    <row r="506" spans="1:20" ht="34" x14ac:dyDescent="0.2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5">
        <f>(E506/D506)*100</f>
        <v>186.48571428571427</v>
      </c>
      <c r="G506" t="s">
        <v>20</v>
      </c>
      <c r="H506">
        <v>86</v>
      </c>
      <c r="I506" s="7">
        <f>IF(H506=0, 0, E506/H506)</f>
        <v>75.895348837209298</v>
      </c>
      <c r="J506" t="s">
        <v>21</v>
      </c>
      <c r="K506" t="s">
        <v>22</v>
      </c>
      <c r="L506">
        <v>1524459600</v>
      </c>
      <c r="M506" s="14">
        <f>(((L506/60)/60)/24)+DATE(1970,1,1)</f>
        <v>43213.208333333328</v>
      </c>
      <c r="N506">
        <v>1525928400</v>
      </c>
      <c r="O506" s="14">
        <f>(((N506/60)/60)/24)+DATE(1970,1,1)</f>
        <v>43230.208333333328</v>
      </c>
      <c r="P506" t="b">
        <v>0</v>
      </c>
      <c r="Q506" t="b">
        <v>1</v>
      </c>
      <c r="R506" t="s">
        <v>33</v>
      </c>
      <c r="S506" s="9" t="str">
        <f>LEFT(R506, FIND("/", R506) - 1)</f>
        <v>theater</v>
      </c>
      <c r="T506" s="9" t="str">
        <f>MID(R506, FIND("/", R506) + 1, LEN(R506))</f>
        <v>plays</v>
      </c>
    </row>
    <row r="507" spans="1:20" ht="34" x14ac:dyDescent="0.2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5">
        <f>(E507/D507)*100</f>
        <v>595.26666666666665</v>
      </c>
      <c r="G507" t="s">
        <v>20</v>
      </c>
      <c r="H507">
        <v>83</v>
      </c>
      <c r="I507" s="7">
        <f>IF(H507=0, 0, E507/H507)</f>
        <v>107.57831325301204</v>
      </c>
      <c r="J507" t="s">
        <v>21</v>
      </c>
      <c r="K507" t="s">
        <v>22</v>
      </c>
      <c r="L507">
        <v>1333688400</v>
      </c>
      <c r="M507" s="14">
        <f>(((L507/60)/60)/24)+DATE(1970,1,1)</f>
        <v>41005.208333333336</v>
      </c>
      <c r="N507">
        <v>1336885200</v>
      </c>
      <c r="O507" s="14">
        <f>(((N507/60)/60)/24)+DATE(1970,1,1)</f>
        <v>41042.208333333336</v>
      </c>
      <c r="P507" t="b">
        <v>0</v>
      </c>
      <c r="Q507" t="b">
        <v>0</v>
      </c>
      <c r="R507" t="s">
        <v>42</v>
      </c>
      <c r="S507" s="9" t="str">
        <f>LEFT(R507, FIND("/", R507) - 1)</f>
        <v>film &amp; video</v>
      </c>
      <c r="T507" s="9" t="str">
        <f>MID(R507, FIND("/", R507) + 1, LEN(R507))</f>
        <v>documentary</v>
      </c>
    </row>
    <row r="508" spans="1:20" ht="17" x14ac:dyDescent="0.2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5">
        <f>(E508/D508)*100</f>
        <v>119.95602605863192</v>
      </c>
      <c r="G508" t="s">
        <v>20</v>
      </c>
      <c r="H508">
        <v>676</v>
      </c>
      <c r="I508" s="7">
        <f>IF(H508=0, 0, E508/H508)</f>
        <v>108.95414201183432</v>
      </c>
      <c r="J508" t="s">
        <v>21</v>
      </c>
      <c r="K508" t="s">
        <v>22</v>
      </c>
      <c r="L508">
        <v>1348290000</v>
      </c>
      <c r="M508" s="14">
        <f>(((L508/60)/60)/24)+DATE(1970,1,1)</f>
        <v>41174.208333333336</v>
      </c>
      <c r="N508">
        <v>1348808400</v>
      </c>
      <c r="O508" s="14">
        <f>(((N508/60)/60)/24)+DATE(1970,1,1)</f>
        <v>41180.208333333336</v>
      </c>
      <c r="P508" t="b">
        <v>0</v>
      </c>
      <c r="Q508" t="b">
        <v>0</v>
      </c>
      <c r="R508" t="s">
        <v>133</v>
      </c>
      <c r="S508" s="9" t="str">
        <f>LEFT(R508, FIND("/", R508) - 1)</f>
        <v>publishing</v>
      </c>
      <c r="T508" s="9" t="str">
        <f>MID(R508, FIND("/", R508) + 1, LEN(R508))</f>
        <v>radio &amp; podcasts</v>
      </c>
    </row>
    <row r="509" spans="1:20" ht="17" x14ac:dyDescent="0.2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5">
        <f>(E509/D509)*100</f>
        <v>268.82978723404256</v>
      </c>
      <c r="G509" t="s">
        <v>20</v>
      </c>
      <c r="H509">
        <v>361</v>
      </c>
      <c r="I509" s="7">
        <f>IF(H509=0, 0, E509/H509)</f>
        <v>35</v>
      </c>
      <c r="J509" t="s">
        <v>26</v>
      </c>
      <c r="K509" t="s">
        <v>27</v>
      </c>
      <c r="L509">
        <v>1408856400</v>
      </c>
      <c r="M509" s="14">
        <f>(((L509/60)/60)/24)+DATE(1970,1,1)</f>
        <v>41875.208333333336</v>
      </c>
      <c r="N509">
        <v>1410152400</v>
      </c>
      <c r="O509" s="14">
        <f>(((N509/60)/60)/24)+DATE(1970,1,1)</f>
        <v>41890.208333333336</v>
      </c>
      <c r="P509" t="b">
        <v>0</v>
      </c>
      <c r="Q509" t="b">
        <v>0</v>
      </c>
      <c r="R509" t="s">
        <v>28</v>
      </c>
      <c r="S509" s="9" t="str">
        <f>LEFT(R509, FIND("/", R509) - 1)</f>
        <v>technology</v>
      </c>
      <c r="T509" s="9" t="str">
        <f>MID(R509, FIND("/", R509) + 1, LEN(R509))</f>
        <v>web</v>
      </c>
    </row>
    <row r="510" spans="1:20" ht="17" x14ac:dyDescent="0.2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5">
        <f>(E510/D510)*100</f>
        <v>376.87878787878788</v>
      </c>
      <c r="G510" t="s">
        <v>20</v>
      </c>
      <c r="H510">
        <v>131</v>
      </c>
      <c r="I510" s="7">
        <f>IF(H510=0, 0, E510/H510)</f>
        <v>94.938931297709928</v>
      </c>
      <c r="J510" t="s">
        <v>21</v>
      </c>
      <c r="K510" t="s">
        <v>22</v>
      </c>
      <c r="L510">
        <v>1505192400</v>
      </c>
      <c r="M510" s="14">
        <f>(((L510/60)/60)/24)+DATE(1970,1,1)</f>
        <v>42990.208333333328</v>
      </c>
      <c r="N510">
        <v>1505797200</v>
      </c>
      <c r="O510" s="14">
        <f>(((N510/60)/60)/24)+DATE(1970,1,1)</f>
        <v>42997.208333333328</v>
      </c>
      <c r="P510" t="b">
        <v>0</v>
      </c>
      <c r="Q510" t="b">
        <v>0</v>
      </c>
      <c r="R510" t="s">
        <v>17</v>
      </c>
      <c r="S510" s="9" t="str">
        <f>LEFT(R510, FIND("/", R510) - 1)</f>
        <v>food</v>
      </c>
      <c r="T510" s="9" t="str">
        <f>MID(R510, FIND("/", R510) + 1, LEN(R510))</f>
        <v>food trucks</v>
      </c>
    </row>
    <row r="511" spans="1:20" ht="17" x14ac:dyDescent="0.2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5">
        <f>(E511/D511)*100</f>
        <v>727.15789473684208</v>
      </c>
      <c r="G511" t="s">
        <v>20</v>
      </c>
      <c r="H511">
        <v>126</v>
      </c>
      <c r="I511" s="7">
        <f>IF(H511=0, 0, E511/H511)</f>
        <v>109.65079365079364</v>
      </c>
      <c r="J511" t="s">
        <v>21</v>
      </c>
      <c r="K511" t="s">
        <v>22</v>
      </c>
      <c r="L511">
        <v>1554786000</v>
      </c>
      <c r="M511" s="14">
        <f>(((L511/60)/60)/24)+DATE(1970,1,1)</f>
        <v>43564.208333333328</v>
      </c>
      <c r="N511">
        <v>1554872400</v>
      </c>
      <c r="O511" s="14">
        <f>(((N511/60)/60)/24)+DATE(1970,1,1)</f>
        <v>43565.208333333328</v>
      </c>
      <c r="P511" t="b">
        <v>0</v>
      </c>
      <c r="Q511" t="b">
        <v>1</v>
      </c>
      <c r="R511" t="s">
        <v>65</v>
      </c>
      <c r="S511" s="9" t="str">
        <f>LEFT(R511, FIND("/", R511) - 1)</f>
        <v>technology</v>
      </c>
      <c r="T511" s="9" t="str">
        <f>MID(R511, FIND("/", R511) + 1, LEN(R511))</f>
        <v>wearables</v>
      </c>
    </row>
    <row r="512" spans="1:20" ht="17" x14ac:dyDescent="0.2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5">
        <f>(E512/D512)*100</f>
        <v>173.9387755102041</v>
      </c>
      <c r="G512" t="s">
        <v>20</v>
      </c>
      <c r="H512">
        <v>275</v>
      </c>
      <c r="I512" s="7">
        <f>IF(H512=0, 0, E512/H512)</f>
        <v>30.992727272727272</v>
      </c>
      <c r="J512" t="s">
        <v>21</v>
      </c>
      <c r="K512" t="s">
        <v>22</v>
      </c>
      <c r="L512">
        <v>1316667600</v>
      </c>
      <c r="M512" s="14">
        <f>(((L512/60)/60)/24)+DATE(1970,1,1)</f>
        <v>40808.208333333336</v>
      </c>
      <c r="N512">
        <v>1317186000</v>
      </c>
      <c r="O512" s="14">
        <f>(((N512/60)/60)/24)+DATE(1970,1,1)</f>
        <v>40814.208333333336</v>
      </c>
      <c r="P512" t="b">
        <v>0</v>
      </c>
      <c r="Q512" t="b">
        <v>0</v>
      </c>
      <c r="R512" t="s">
        <v>269</v>
      </c>
      <c r="S512" s="9" t="str">
        <f>LEFT(R512, FIND("/", R512) - 1)</f>
        <v>film &amp; video</v>
      </c>
      <c r="T512" s="9" t="str">
        <f>MID(R512, FIND("/", R512) + 1, LEN(R512))</f>
        <v>television</v>
      </c>
    </row>
    <row r="513" spans="1:20" ht="17" x14ac:dyDescent="0.2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5">
        <f>(E513/D513)*100</f>
        <v>117.61111111111111</v>
      </c>
      <c r="G513" t="s">
        <v>20</v>
      </c>
      <c r="H513">
        <v>67</v>
      </c>
      <c r="I513" s="7">
        <f>IF(H513=0, 0, E513/H513)</f>
        <v>94.791044776119406</v>
      </c>
      <c r="J513" t="s">
        <v>21</v>
      </c>
      <c r="K513" t="s">
        <v>22</v>
      </c>
      <c r="L513">
        <v>1390716000</v>
      </c>
      <c r="M513" s="14">
        <f>(((L513/60)/60)/24)+DATE(1970,1,1)</f>
        <v>41665.25</v>
      </c>
      <c r="N513">
        <v>1391234400</v>
      </c>
      <c r="O513" s="14">
        <f>(((N513/60)/60)/24)+DATE(1970,1,1)</f>
        <v>41671.25</v>
      </c>
      <c r="P513" t="b">
        <v>0</v>
      </c>
      <c r="Q513" t="b">
        <v>0</v>
      </c>
      <c r="R513" t="s">
        <v>122</v>
      </c>
      <c r="S513" s="9" t="str">
        <f>LEFT(R513, FIND("/", R513) - 1)</f>
        <v>photography</v>
      </c>
      <c r="T513" s="9" t="str">
        <f>MID(R513, FIND("/", R513) + 1, LEN(R513))</f>
        <v>photography books</v>
      </c>
    </row>
    <row r="514" spans="1:20" ht="34" x14ac:dyDescent="0.2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5">
        <f>(E514/D514)*100</f>
        <v>214.96</v>
      </c>
      <c r="G514" t="s">
        <v>20</v>
      </c>
      <c r="H514">
        <v>154</v>
      </c>
      <c r="I514" s="7">
        <f>IF(H514=0, 0, E514/H514)</f>
        <v>69.79220779220779</v>
      </c>
      <c r="J514" t="s">
        <v>21</v>
      </c>
      <c r="K514" t="s">
        <v>22</v>
      </c>
      <c r="L514">
        <v>1402894800</v>
      </c>
      <c r="M514" s="14">
        <f>(((L514/60)/60)/24)+DATE(1970,1,1)</f>
        <v>41806.208333333336</v>
      </c>
      <c r="N514">
        <v>1404363600</v>
      </c>
      <c r="O514" s="14">
        <f>(((N514/60)/60)/24)+DATE(1970,1,1)</f>
        <v>41823.208333333336</v>
      </c>
      <c r="P514" t="b">
        <v>0</v>
      </c>
      <c r="Q514" t="b">
        <v>1</v>
      </c>
      <c r="R514" t="s">
        <v>42</v>
      </c>
      <c r="S514" s="9" t="str">
        <f>LEFT(R514, FIND("/", R514) - 1)</f>
        <v>film &amp; video</v>
      </c>
      <c r="T514" s="9" t="str">
        <f>MID(R514, FIND("/", R514) + 1, LEN(R514))</f>
        <v>documentary</v>
      </c>
    </row>
    <row r="515" spans="1:20" ht="17" x14ac:dyDescent="0.2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5">
        <f>(E515/D515)*100</f>
        <v>149.49667110519306</v>
      </c>
      <c r="G515" t="s">
        <v>20</v>
      </c>
      <c r="H515">
        <v>1782</v>
      </c>
      <c r="I515" s="7">
        <f>IF(H515=0, 0, E515/H515)</f>
        <v>63.003367003367003</v>
      </c>
      <c r="J515" t="s">
        <v>21</v>
      </c>
      <c r="K515" t="s">
        <v>22</v>
      </c>
      <c r="L515">
        <v>1429246800</v>
      </c>
      <c r="M515" s="14">
        <f>(((L515/60)/60)/24)+DATE(1970,1,1)</f>
        <v>42111.208333333328</v>
      </c>
      <c r="N515">
        <v>1429592400</v>
      </c>
      <c r="O515" s="14">
        <f>(((N515/60)/60)/24)+DATE(1970,1,1)</f>
        <v>42115.208333333328</v>
      </c>
      <c r="P515" t="b">
        <v>0</v>
      </c>
      <c r="Q515" t="b">
        <v>1</v>
      </c>
      <c r="R515" t="s">
        <v>292</v>
      </c>
      <c r="S515" s="9" t="str">
        <f>LEFT(R515, FIND("/", R515) - 1)</f>
        <v>games</v>
      </c>
      <c r="T515" s="9" t="str">
        <f>MID(R515, FIND("/", R515) + 1, LEN(R515))</f>
        <v>mobile games</v>
      </c>
    </row>
    <row r="516" spans="1:20" ht="17" x14ac:dyDescent="0.2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5">
        <f>(E516/D516)*100</f>
        <v>219.33995584988963</v>
      </c>
      <c r="G516" t="s">
        <v>20</v>
      </c>
      <c r="H516">
        <v>903</v>
      </c>
      <c r="I516" s="7">
        <f>IF(H516=0, 0, E516/H516)</f>
        <v>110.0343300110742</v>
      </c>
      <c r="J516" t="s">
        <v>21</v>
      </c>
      <c r="K516" t="s">
        <v>22</v>
      </c>
      <c r="L516">
        <v>1412485200</v>
      </c>
      <c r="M516" s="14">
        <f>(((L516/60)/60)/24)+DATE(1970,1,1)</f>
        <v>41917.208333333336</v>
      </c>
      <c r="N516">
        <v>1413608400</v>
      </c>
      <c r="O516" s="14">
        <f>(((N516/60)/60)/24)+DATE(1970,1,1)</f>
        <v>41930.208333333336</v>
      </c>
      <c r="P516" t="b">
        <v>0</v>
      </c>
      <c r="Q516" t="b">
        <v>0</v>
      </c>
      <c r="R516" t="s">
        <v>89</v>
      </c>
      <c r="S516" s="9" t="str">
        <f>LEFT(R516, FIND("/", R516) - 1)</f>
        <v>games</v>
      </c>
      <c r="T516" s="9" t="str">
        <f>MID(R516, FIND("/", R516) + 1, LEN(R516))</f>
        <v>video games</v>
      </c>
    </row>
    <row r="517" spans="1:20" ht="17" x14ac:dyDescent="0.2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5">
        <f>(E517/D517)*100</f>
        <v>367.76923076923077</v>
      </c>
      <c r="G517" t="s">
        <v>20</v>
      </c>
      <c r="H517">
        <v>94</v>
      </c>
      <c r="I517" s="7">
        <f>IF(H517=0, 0, E517/H517)</f>
        <v>101.72340425531915</v>
      </c>
      <c r="J517" t="s">
        <v>107</v>
      </c>
      <c r="K517" t="s">
        <v>108</v>
      </c>
      <c r="L517">
        <v>1557723600</v>
      </c>
      <c r="M517" s="14">
        <f>(((L517/60)/60)/24)+DATE(1970,1,1)</f>
        <v>43598.208333333328</v>
      </c>
      <c r="N517">
        <v>1562302800</v>
      </c>
      <c r="O517" s="14">
        <f>(((N517/60)/60)/24)+DATE(1970,1,1)</f>
        <v>43651.208333333328</v>
      </c>
      <c r="P517" t="b">
        <v>0</v>
      </c>
      <c r="Q517" t="b">
        <v>0</v>
      </c>
      <c r="R517" t="s">
        <v>122</v>
      </c>
      <c r="S517" s="9" t="str">
        <f>LEFT(R517, FIND("/", R517) - 1)</f>
        <v>photography</v>
      </c>
      <c r="T517" s="9" t="str">
        <f>MID(R517, FIND("/", R517) + 1, LEN(R517))</f>
        <v>photography books</v>
      </c>
    </row>
    <row r="518" spans="1:20" ht="17" x14ac:dyDescent="0.2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5">
        <f>(E518/D518)*100</f>
        <v>159.90566037735849</v>
      </c>
      <c r="G518" t="s">
        <v>20</v>
      </c>
      <c r="H518">
        <v>180</v>
      </c>
      <c r="I518" s="7">
        <f>IF(H518=0, 0, E518/H518)</f>
        <v>47.083333333333336</v>
      </c>
      <c r="J518" t="s">
        <v>21</v>
      </c>
      <c r="K518" t="s">
        <v>22</v>
      </c>
      <c r="L518">
        <v>1537333200</v>
      </c>
      <c r="M518" s="14">
        <f>(((L518/60)/60)/24)+DATE(1970,1,1)</f>
        <v>43362.208333333328</v>
      </c>
      <c r="N518">
        <v>1537678800</v>
      </c>
      <c r="O518" s="14">
        <f>(((N518/60)/60)/24)+DATE(1970,1,1)</f>
        <v>43366.208333333328</v>
      </c>
      <c r="P518" t="b">
        <v>0</v>
      </c>
      <c r="Q518" t="b">
        <v>0</v>
      </c>
      <c r="R518" t="s">
        <v>33</v>
      </c>
      <c r="S518" s="9" t="str">
        <f>LEFT(R518, FIND("/", R518) - 1)</f>
        <v>theater</v>
      </c>
      <c r="T518" s="9" t="str">
        <f>MID(R518, FIND("/", R518) + 1, LEN(R518))</f>
        <v>plays</v>
      </c>
    </row>
    <row r="519" spans="1:20" ht="17" x14ac:dyDescent="0.2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5">
        <f>(E519/D519)*100</f>
        <v>155.46875</v>
      </c>
      <c r="G519" t="s">
        <v>20</v>
      </c>
      <c r="H519">
        <v>533</v>
      </c>
      <c r="I519" s="7">
        <f>IF(H519=0, 0, E519/H519)</f>
        <v>28.001876172607879</v>
      </c>
      <c r="J519" t="s">
        <v>36</v>
      </c>
      <c r="K519" t="s">
        <v>37</v>
      </c>
      <c r="L519">
        <v>1319605200</v>
      </c>
      <c r="M519" s="14">
        <f>(((L519/60)/60)/24)+DATE(1970,1,1)</f>
        <v>40842.208333333336</v>
      </c>
      <c r="N519">
        <v>1320991200</v>
      </c>
      <c r="O519" s="14">
        <f>(((N519/60)/60)/24)+DATE(1970,1,1)</f>
        <v>40858.25</v>
      </c>
      <c r="P519" t="b">
        <v>0</v>
      </c>
      <c r="Q519" t="b">
        <v>0</v>
      </c>
      <c r="R519" t="s">
        <v>53</v>
      </c>
      <c r="S519" s="9" t="str">
        <f>LEFT(R519, FIND("/", R519) - 1)</f>
        <v>film &amp; video</v>
      </c>
      <c r="T519" s="9" t="str">
        <f>MID(R519, FIND("/", R519) + 1, LEN(R519))</f>
        <v>drama</v>
      </c>
    </row>
    <row r="520" spans="1:20" ht="34" x14ac:dyDescent="0.2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5">
        <f>(E520/D520)*100</f>
        <v>100.85974499089254</v>
      </c>
      <c r="G520" t="s">
        <v>20</v>
      </c>
      <c r="H520">
        <v>2443</v>
      </c>
      <c r="I520" s="7">
        <f>IF(H520=0, 0, E520/H520)</f>
        <v>67.996725337699544</v>
      </c>
      <c r="J520" t="s">
        <v>40</v>
      </c>
      <c r="K520" t="s">
        <v>41</v>
      </c>
      <c r="L520">
        <v>1385704800</v>
      </c>
      <c r="M520" s="14">
        <f>(((L520/60)/60)/24)+DATE(1970,1,1)</f>
        <v>41607.25</v>
      </c>
      <c r="N520">
        <v>1386828000</v>
      </c>
      <c r="O520" s="14">
        <f>(((N520/60)/60)/24)+DATE(1970,1,1)</f>
        <v>41620.25</v>
      </c>
      <c r="P520" t="b">
        <v>0</v>
      </c>
      <c r="Q520" t="b">
        <v>0</v>
      </c>
      <c r="R520" t="s">
        <v>28</v>
      </c>
      <c r="S520" s="9" t="str">
        <f>LEFT(R520, FIND("/", R520) - 1)</f>
        <v>technology</v>
      </c>
      <c r="T520" s="9" t="str">
        <f>MID(R520, FIND("/", R520) + 1, LEN(R520))</f>
        <v>web</v>
      </c>
    </row>
    <row r="521" spans="1:20" ht="17" x14ac:dyDescent="0.2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5">
        <f>(E521/D521)*100</f>
        <v>116.18181818181819</v>
      </c>
      <c r="G521" t="s">
        <v>20</v>
      </c>
      <c r="H521">
        <v>89</v>
      </c>
      <c r="I521" s="7">
        <f>IF(H521=0, 0, E521/H521)</f>
        <v>43.078651685393261</v>
      </c>
      <c r="J521" t="s">
        <v>21</v>
      </c>
      <c r="K521" t="s">
        <v>22</v>
      </c>
      <c r="L521">
        <v>1515736800</v>
      </c>
      <c r="M521" s="14">
        <f>(((L521/60)/60)/24)+DATE(1970,1,1)</f>
        <v>43112.25</v>
      </c>
      <c r="N521">
        <v>1517119200</v>
      </c>
      <c r="O521" s="14">
        <f>(((N521/60)/60)/24)+DATE(1970,1,1)</f>
        <v>43128.25</v>
      </c>
      <c r="P521" t="b">
        <v>0</v>
      </c>
      <c r="Q521" t="b">
        <v>1</v>
      </c>
      <c r="R521" t="s">
        <v>33</v>
      </c>
      <c r="S521" s="9" t="str">
        <f>LEFT(R521, FIND("/", R521) - 1)</f>
        <v>theater</v>
      </c>
      <c r="T521" s="9" t="str">
        <f>MID(R521, FIND("/", R521) + 1, LEN(R521))</f>
        <v>plays</v>
      </c>
    </row>
    <row r="522" spans="1:20" ht="17" x14ac:dyDescent="0.2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5">
        <f>(E522/D522)*100</f>
        <v>310.77777777777777</v>
      </c>
      <c r="G522" t="s">
        <v>20</v>
      </c>
      <c r="H522">
        <v>159</v>
      </c>
      <c r="I522" s="7">
        <f>IF(H522=0, 0, E522/H522)</f>
        <v>87.95597484276729</v>
      </c>
      <c r="J522" t="s">
        <v>21</v>
      </c>
      <c r="K522" t="s">
        <v>22</v>
      </c>
      <c r="L522">
        <v>1313125200</v>
      </c>
      <c r="M522" s="14">
        <f>(((L522/60)/60)/24)+DATE(1970,1,1)</f>
        <v>40767.208333333336</v>
      </c>
      <c r="N522">
        <v>1315026000</v>
      </c>
      <c r="O522" s="14">
        <f>(((N522/60)/60)/24)+DATE(1970,1,1)</f>
        <v>40789.208333333336</v>
      </c>
      <c r="P522" t="b">
        <v>0</v>
      </c>
      <c r="Q522" t="b">
        <v>0</v>
      </c>
      <c r="R522" t="s">
        <v>319</v>
      </c>
      <c r="S522" s="9" t="str">
        <f>LEFT(R522, FIND("/", R522) - 1)</f>
        <v>music</v>
      </c>
      <c r="T522" s="9" t="str">
        <f>MID(R522, FIND("/", R522) + 1, LEN(R522))</f>
        <v>world music</v>
      </c>
    </row>
    <row r="523" spans="1:20" ht="17" x14ac:dyDescent="0.2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5">
        <f>(E523/D523)*100</f>
        <v>261.77777777777777</v>
      </c>
      <c r="G523" t="s">
        <v>20</v>
      </c>
      <c r="H523">
        <v>50</v>
      </c>
      <c r="I523" s="7">
        <f>IF(H523=0, 0, E523/H523)</f>
        <v>94.24</v>
      </c>
      <c r="J523" t="s">
        <v>21</v>
      </c>
      <c r="K523" t="s">
        <v>22</v>
      </c>
      <c r="L523">
        <v>1286341200</v>
      </c>
      <c r="M523" s="14">
        <f>(((L523/60)/60)/24)+DATE(1970,1,1)</f>
        <v>40457.208333333336</v>
      </c>
      <c r="N523">
        <v>1286859600</v>
      </c>
      <c r="O523" s="14">
        <f>(((N523/60)/60)/24)+DATE(1970,1,1)</f>
        <v>40463.208333333336</v>
      </c>
      <c r="P523" t="b">
        <v>0</v>
      </c>
      <c r="Q523" t="b">
        <v>0</v>
      </c>
      <c r="R523" t="s">
        <v>68</v>
      </c>
      <c r="S523" s="9" t="str">
        <f>LEFT(R523, FIND("/", R523) - 1)</f>
        <v>publishing</v>
      </c>
      <c r="T523" s="9" t="str">
        <f>MID(R523, FIND("/", R523) + 1, LEN(R523))</f>
        <v>nonfiction</v>
      </c>
    </row>
    <row r="524" spans="1:20" ht="34" x14ac:dyDescent="0.2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5">
        <f>(E524/D524)*100</f>
        <v>223.16363636363636</v>
      </c>
      <c r="G524" t="s">
        <v>20</v>
      </c>
      <c r="H524">
        <v>186</v>
      </c>
      <c r="I524" s="7">
        <f>IF(H524=0, 0, E524/H524)</f>
        <v>65.989247311827953</v>
      </c>
      <c r="J524" t="s">
        <v>21</v>
      </c>
      <c r="K524" t="s">
        <v>22</v>
      </c>
      <c r="L524">
        <v>1519538400</v>
      </c>
      <c r="M524" s="14">
        <f>(((L524/60)/60)/24)+DATE(1970,1,1)</f>
        <v>43156.25</v>
      </c>
      <c r="N524">
        <v>1519970400</v>
      </c>
      <c r="O524" s="14">
        <f>(((N524/60)/60)/24)+DATE(1970,1,1)</f>
        <v>43161.25</v>
      </c>
      <c r="P524" t="b">
        <v>0</v>
      </c>
      <c r="Q524" t="b">
        <v>0</v>
      </c>
      <c r="R524" t="s">
        <v>42</v>
      </c>
      <c r="S524" s="9" t="str">
        <f>LEFT(R524, FIND("/", R524) - 1)</f>
        <v>film &amp; video</v>
      </c>
      <c r="T524" s="9" t="str">
        <f>MID(R524, FIND("/", R524) + 1, LEN(R524))</f>
        <v>documentary</v>
      </c>
    </row>
    <row r="525" spans="1:20" ht="17" x14ac:dyDescent="0.2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5">
        <f>(E525/D525)*100</f>
        <v>101.59097978227061</v>
      </c>
      <c r="G525" t="s">
        <v>20</v>
      </c>
      <c r="H525">
        <v>1071</v>
      </c>
      <c r="I525" s="7">
        <f>IF(H525=0, 0, E525/H525)</f>
        <v>60.992530345471522</v>
      </c>
      <c r="J525" t="s">
        <v>21</v>
      </c>
      <c r="K525" t="s">
        <v>22</v>
      </c>
      <c r="L525">
        <v>1434085200</v>
      </c>
      <c r="M525" s="14">
        <f>(((L525/60)/60)/24)+DATE(1970,1,1)</f>
        <v>42167.208333333328</v>
      </c>
      <c r="N525">
        <v>1434603600</v>
      </c>
      <c r="O525" s="14">
        <f>(((N525/60)/60)/24)+DATE(1970,1,1)</f>
        <v>42173.208333333328</v>
      </c>
      <c r="P525" t="b">
        <v>0</v>
      </c>
      <c r="Q525" t="b">
        <v>0</v>
      </c>
      <c r="R525" t="s">
        <v>28</v>
      </c>
      <c r="S525" s="9" t="str">
        <f>LEFT(R525, FIND("/", R525) - 1)</f>
        <v>technology</v>
      </c>
      <c r="T525" s="9" t="str">
        <f>MID(R525, FIND("/", R525) + 1, LEN(R525))</f>
        <v>web</v>
      </c>
    </row>
    <row r="526" spans="1:20" ht="34" x14ac:dyDescent="0.2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5">
        <f>(E526/D526)*100</f>
        <v>230.03999999999996</v>
      </c>
      <c r="G526" t="s">
        <v>20</v>
      </c>
      <c r="H526">
        <v>117</v>
      </c>
      <c r="I526" s="7">
        <f>IF(H526=0, 0, E526/H526)</f>
        <v>98.307692307692307</v>
      </c>
      <c r="J526" t="s">
        <v>21</v>
      </c>
      <c r="K526" t="s">
        <v>22</v>
      </c>
      <c r="L526">
        <v>1333688400</v>
      </c>
      <c r="M526" s="14">
        <f>(((L526/60)/60)/24)+DATE(1970,1,1)</f>
        <v>41005.208333333336</v>
      </c>
      <c r="N526">
        <v>1337230800</v>
      </c>
      <c r="O526" s="14">
        <f>(((N526/60)/60)/24)+DATE(1970,1,1)</f>
        <v>41046.208333333336</v>
      </c>
      <c r="P526" t="b">
        <v>0</v>
      </c>
      <c r="Q526" t="b">
        <v>0</v>
      </c>
      <c r="R526" t="s">
        <v>28</v>
      </c>
      <c r="S526" s="9" t="str">
        <f>LEFT(R526, FIND("/", R526) - 1)</f>
        <v>technology</v>
      </c>
      <c r="T526" s="9" t="str">
        <f>MID(R526, FIND("/", R526) + 1, LEN(R526))</f>
        <v>web</v>
      </c>
    </row>
    <row r="527" spans="1:20" ht="17" x14ac:dyDescent="0.2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5">
        <f>(E527/D527)*100</f>
        <v>135.59259259259261</v>
      </c>
      <c r="G527" t="s">
        <v>20</v>
      </c>
      <c r="H527">
        <v>70</v>
      </c>
      <c r="I527" s="7">
        <f>IF(H527=0, 0, E527/H527)</f>
        <v>104.6</v>
      </c>
      <c r="J527" t="s">
        <v>21</v>
      </c>
      <c r="K527" t="s">
        <v>22</v>
      </c>
      <c r="L527">
        <v>1277701200</v>
      </c>
      <c r="M527" s="14">
        <f>(((L527/60)/60)/24)+DATE(1970,1,1)</f>
        <v>40357.208333333336</v>
      </c>
      <c r="N527">
        <v>1279429200</v>
      </c>
      <c r="O527" s="14">
        <f>(((N527/60)/60)/24)+DATE(1970,1,1)</f>
        <v>40377.208333333336</v>
      </c>
      <c r="P527" t="b">
        <v>0</v>
      </c>
      <c r="Q527" t="b">
        <v>0</v>
      </c>
      <c r="R527" t="s">
        <v>60</v>
      </c>
      <c r="S527" s="9" t="str">
        <f>LEFT(R527, FIND("/", R527) - 1)</f>
        <v>music</v>
      </c>
      <c r="T527" s="9" t="str">
        <f>MID(R527, FIND("/", R527) + 1, LEN(R527))</f>
        <v>indie rock</v>
      </c>
    </row>
    <row r="528" spans="1:20" ht="17" x14ac:dyDescent="0.2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5">
        <f>(E528/D528)*100</f>
        <v>129.1</v>
      </c>
      <c r="G528" t="s">
        <v>20</v>
      </c>
      <c r="H528">
        <v>135</v>
      </c>
      <c r="I528" s="7">
        <f>IF(H528=0, 0, E528/H528)</f>
        <v>86.066666666666663</v>
      </c>
      <c r="J528" t="s">
        <v>21</v>
      </c>
      <c r="K528" t="s">
        <v>22</v>
      </c>
      <c r="L528">
        <v>1560747600</v>
      </c>
      <c r="M528" s="14">
        <f>(((L528/60)/60)/24)+DATE(1970,1,1)</f>
        <v>43633.208333333328</v>
      </c>
      <c r="N528">
        <v>1561438800</v>
      </c>
      <c r="O528" s="14">
        <f>(((N528/60)/60)/24)+DATE(1970,1,1)</f>
        <v>43641.208333333328</v>
      </c>
      <c r="P528" t="b">
        <v>0</v>
      </c>
      <c r="Q528" t="b">
        <v>0</v>
      </c>
      <c r="R528" t="s">
        <v>33</v>
      </c>
      <c r="S528" s="9" t="str">
        <f>LEFT(R528, FIND("/", R528) - 1)</f>
        <v>theater</v>
      </c>
      <c r="T528" s="9" t="str">
        <f>MID(R528, FIND("/", R528) + 1, LEN(R528))</f>
        <v>plays</v>
      </c>
    </row>
    <row r="529" spans="1:20" ht="17" x14ac:dyDescent="0.2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5">
        <f>(E529/D529)*100</f>
        <v>236.512</v>
      </c>
      <c r="G529" t="s">
        <v>20</v>
      </c>
      <c r="H529">
        <v>768</v>
      </c>
      <c r="I529" s="7">
        <f>IF(H529=0, 0, E529/H529)</f>
        <v>76.989583333333329</v>
      </c>
      <c r="J529" t="s">
        <v>98</v>
      </c>
      <c r="K529" t="s">
        <v>99</v>
      </c>
      <c r="L529">
        <v>1410066000</v>
      </c>
      <c r="M529" s="14">
        <f>(((L529/60)/60)/24)+DATE(1970,1,1)</f>
        <v>41889.208333333336</v>
      </c>
      <c r="N529">
        <v>1410498000</v>
      </c>
      <c r="O529" s="14">
        <f>(((N529/60)/60)/24)+DATE(1970,1,1)</f>
        <v>41894.208333333336</v>
      </c>
      <c r="P529" t="b">
        <v>0</v>
      </c>
      <c r="Q529" t="b">
        <v>0</v>
      </c>
      <c r="R529" t="s">
        <v>65</v>
      </c>
      <c r="S529" s="9" t="str">
        <f>LEFT(R529, FIND("/", R529) - 1)</f>
        <v>technology</v>
      </c>
      <c r="T529" s="9" t="str">
        <f>MID(R529, FIND("/", R529) + 1, LEN(R529))</f>
        <v>wearables</v>
      </c>
    </row>
    <row r="530" spans="1:20" ht="34" x14ac:dyDescent="0.2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5">
        <f>(E530/D530)*100</f>
        <v>112.49397590361446</v>
      </c>
      <c r="G530" t="s">
        <v>20</v>
      </c>
      <c r="H530">
        <v>199</v>
      </c>
      <c r="I530" s="7">
        <f>IF(H530=0, 0, E530/H530)</f>
        <v>46.91959798994975</v>
      </c>
      <c r="J530" t="s">
        <v>21</v>
      </c>
      <c r="K530" t="s">
        <v>22</v>
      </c>
      <c r="L530">
        <v>1465794000</v>
      </c>
      <c r="M530" s="14">
        <f>(((L530/60)/60)/24)+DATE(1970,1,1)</f>
        <v>42534.208333333328</v>
      </c>
      <c r="N530">
        <v>1466312400</v>
      </c>
      <c r="O530" s="14">
        <f>(((N530/60)/60)/24)+DATE(1970,1,1)</f>
        <v>42540.208333333328</v>
      </c>
      <c r="P530" t="b">
        <v>0</v>
      </c>
      <c r="Q530" t="b">
        <v>1</v>
      </c>
      <c r="R530" t="s">
        <v>33</v>
      </c>
      <c r="S530" s="9" t="str">
        <f>LEFT(R530, FIND("/", R530) - 1)</f>
        <v>theater</v>
      </c>
      <c r="T530" s="9" t="str">
        <f>MID(R530, FIND("/", R530) + 1, LEN(R530))</f>
        <v>plays</v>
      </c>
    </row>
    <row r="531" spans="1:20" ht="17" x14ac:dyDescent="0.2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5">
        <f>(E531/D531)*100</f>
        <v>121.02150537634408</v>
      </c>
      <c r="G531" t="s">
        <v>20</v>
      </c>
      <c r="H531">
        <v>107</v>
      </c>
      <c r="I531" s="7">
        <f>IF(H531=0, 0, E531/H531)</f>
        <v>105.18691588785046</v>
      </c>
      <c r="J531" t="s">
        <v>21</v>
      </c>
      <c r="K531" t="s">
        <v>22</v>
      </c>
      <c r="L531">
        <v>1500958800</v>
      </c>
      <c r="M531" s="14">
        <f>(((L531/60)/60)/24)+DATE(1970,1,1)</f>
        <v>42941.208333333328</v>
      </c>
      <c r="N531">
        <v>1501736400</v>
      </c>
      <c r="O531" s="14">
        <f>(((N531/60)/60)/24)+DATE(1970,1,1)</f>
        <v>42950.208333333328</v>
      </c>
      <c r="P531" t="b">
        <v>0</v>
      </c>
      <c r="Q531" t="b">
        <v>0</v>
      </c>
      <c r="R531" t="s">
        <v>65</v>
      </c>
      <c r="S531" s="9" t="str">
        <f>LEFT(R531, FIND("/", R531) - 1)</f>
        <v>technology</v>
      </c>
      <c r="T531" s="9" t="str">
        <f>MID(R531, FIND("/", R531) + 1, LEN(R531))</f>
        <v>wearables</v>
      </c>
    </row>
    <row r="532" spans="1:20" ht="17" x14ac:dyDescent="0.2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5">
        <f>(E532/D532)*100</f>
        <v>219.87096774193549</v>
      </c>
      <c r="G532" t="s">
        <v>20</v>
      </c>
      <c r="H532">
        <v>195</v>
      </c>
      <c r="I532" s="7">
        <f>IF(H532=0, 0, E532/H532)</f>
        <v>69.907692307692301</v>
      </c>
      <c r="J532" t="s">
        <v>21</v>
      </c>
      <c r="K532" t="s">
        <v>22</v>
      </c>
      <c r="L532">
        <v>1357020000</v>
      </c>
      <c r="M532" s="14">
        <f>(((L532/60)/60)/24)+DATE(1970,1,1)</f>
        <v>41275.25</v>
      </c>
      <c r="N532">
        <v>1361512800</v>
      </c>
      <c r="O532" s="14">
        <f>(((N532/60)/60)/24)+DATE(1970,1,1)</f>
        <v>41327.25</v>
      </c>
      <c r="P532" t="b">
        <v>0</v>
      </c>
      <c r="Q532" t="b">
        <v>0</v>
      </c>
      <c r="R532" t="s">
        <v>60</v>
      </c>
      <c r="S532" s="9" t="str">
        <f>LEFT(R532, FIND("/", R532) - 1)</f>
        <v>music</v>
      </c>
      <c r="T532" s="9" t="str">
        <f>MID(R532, FIND("/", R532) + 1, LEN(R532))</f>
        <v>indie rock</v>
      </c>
    </row>
    <row r="533" spans="1:20" ht="17" x14ac:dyDescent="0.2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5">
        <f>(E533/D533)*100</f>
        <v>423.06746987951806</v>
      </c>
      <c r="G533" t="s">
        <v>20</v>
      </c>
      <c r="H533">
        <v>3376</v>
      </c>
      <c r="I533" s="7">
        <f>IF(H533=0, 0, E533/H533)</f>
        <v>52.006220379146917</v>
      </c>
      <c r="J533" t="s">
        <v>21</v>
      </c>
      <c r="K533" t="s">
        <v>22</v>
      </c>
      <c r="L533">
        <v>1487311200</v>
      </c>
      <c r="M533" s="14">
        <f>(((L533/60)/60)/24)+DATE(1970,1,1)</f>
        <v>42783.25</v>
      </c>
      <c r="N533">
        <v>1487916000</v>
      </c>
      <c r="O533" s="14">
        <f>(((N533/60)/60)/24)+DATE(1970,1,1)</f>
        <v>42790.25</v>
      </c>
      <c r="P533" t="b">
        <v>0</v>
      </c>
      <c r="Q533" t="b">
        <v>0</v>
      </c>
      <c r="R533" t="s">
        <v>60</v>
      </c>
      <c r="S533" s="9" t="str">
        <f>LEFT(R533, FIND("/", R533) - 1)</f>
        <v>music</v>
      </c>
      <c r="T533" s="9" t="str">
        <f>MID(R533, FIND("/", R533) + 1, LEN(R533))</f>
        <v>indie rock</v>
      </c>
    </row>
    <row r="534" spans="1:20" ht="17" x14ac:dyDescent="0.2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5">
        <f>(E534/D534)*100</f>
        <v>220.95238095238096</v>
      </c>
      <c r="G534" t="s">
        <v>20</v>
      </c>
      <c r="H534">
        <v>41</v>
      </c>
      <c r="I534" s="7">
        <f>IF(H534=0, 0, E534/H534)</f>
        <v>113.17073170731707</v>
      </c>
      <c r="J534" t="s">
        <v>21</v>
      </c>
      <c r="K534" t="s">
        <v>22</v>
      </c>
      <c r="L534">
        <v>1449554400</v>
      </c>
      <c r="M534" s="14">
        <f>(((L534/60)/60)/24)+DATE(1970,1,1)</f>
        <v>42346.25</v>
      </c>
      <c r="N534">
        <v>1449640800</v>
      </c>
      <c r="O534" s="14">
        <f>(((N534/60)/60)/24)+DATE(1970,1,1)</f>
        <v>42347.25</v>
      </c>
      <c r="P534" t="b">
        <v>0</v>
      </c>
      <c r="Q534" t="b">
        <v>0</v>
      </c>
      <c r="R534" t="s">
        <v>23</v>
      </c>
      <c r="S534" s="9" t="str">
        <f>LEFT(R534, FIND("/", R534) - 1)</f>
        <v>music</v>
      </c>
      <c r="T534" s="9" t="str">
        <f>MID(R534, FIND("/", R534) + 1, LEN(R534))</f>
        <v>rock</v>
      </c>
    </row>
    <row r="535" spans="1:20" ht="17" x14ac:dyDescent="0.2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5">
        <f>(E535/D535)*100</f>
        <v>100.01150627615063</v>
      </c>
      <c r="G535" t="s">
        <v>20</v>
      </c>
      <c r="H535">
        <v>1821</v>
      </c>
      <c r="I535" s="7">
        <f>IF(H535=0, 0, E535/H535)</f>
        <v>105.00933552992861</v>
      </c>
      <c r="J535" t="s">
        <v>21</v>
      </c>
      <c r="K535" t="s">
        <v>22</v>
      </c>
      <c r="L535">
        <v>1553662800</v>
      </c>
      <c r="M535" s="14">
        <f>(((L535/60)/60)/24)+DATE(1970,1,1)</f>
        <v>43551.208333333328</v>
      </c>
      <c r="N535">
        <v>1555218000</v>
      </c>
      <c r="O535" s="14">
        <f>(((N535/60)/60)/24)+DATE(1970,1,1)</f>
        <v>43569.208333333328</v>
      </c>
      <c r="P535" t="b">
        <v>0</v>
      </c>
      <c r="Q535" t="b">
        <v>1</v>
      </c>
      <c r="R535" t="s">
        <v>33</v>
      </c>
      <c r="S535" s="9" t="str">
        <f>LEFT(R535, FIND("/", R535) - 1)</f>
        <v>theater</v>
      </c>
      <c r="T535" s="9" t="str">
        <f>MID(R535, FIND("/", R535) + 1, LEN(R535))</f>
        <v>plays</v>
      </c>
    </row>
    <row r="536" spans="1:20" ht="17" x14ac:dyDescent="0.2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5">
        <f>(E536/D536)*100</f>
        <v>162.3125</v>
      </c>
      <c r="G536" t="s">
        <v>20</v>
      </c>
      <c r="H536">
        <v>164</v>
      </c>
      <c r="I536" s="7">
        <f>IF(H536=0, 0, E536/H536)</f>
        <v>79.176829268292678</v>
      </c>
      <c r="J536" t="s">
        <v>21</v>
      </c>
      <c r="K536" t="s">
        <v>22</v>
      </c>
      <c r="L536">
        <v>1556341200</v>
      </c>
      <c r="M536" s="14">
        <f>(((L536/60)/60)/24)+DATE(1970,1,1)</f>
        <v>43582.208333333328</v>
      </c>
      <c r="N536">
        <v>1557723600</v>
      </c>
      <c r="O536" s="14">
        <f>(((N536/60)/60)/24)+DATE(1970,1,1)</f>
        <v>43598.208333333328</v>
      </c>
      <c r="P536" t="b">
        <v>0</v>
      </c>
      <c r="Q536" t="b">
        <v>0</v>
      </c>
      <c r="R536" t="s">
        <v>65</v>
      </c>
      <c r="S536" s="9" t="str">
        <f>LEFT(R536, FIND("/", R536) - 1)</f>
        <v>technology</v>
      </c>
      <c r="T536" s="9" t="str">
        <f>MID(R536, FIND("/", R536) + 1, LEN(R536))</f>
        <v>wearables</v>
      </c>
    </row>
    <row r="537" spans="1:20" ht="34" x14ac:dyDescent="0.2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5">
        <f>(E537/D537)*100</f>
        <v>149.73770491803279</v>
      </c>
      <c r="G537" t="s">
        <v>20</v>
      </c>
      <c r="H537">
        <v>157</v>
      </c>
      <c r="I537" s="7">
        <f>IF(H537=0, 0, E537/H537)</f>
        <v>58.178343949044589</v>
      </c>
      <c r="J537" t="s">
        <v>98</v>
      </c>
      <c r="K537" t="s">
        <v>99</v>
      </c>
      <c r="L537">
        <v>1544248800</v>
      </c>
      <c r="M537" s="14">
        <f>(((L537/60)/60)/24)+DATE(1970,1,1)</f>
        <v>43442.25</v>
      </c>
      <c r="N537">
        <v>1546840800</v>
      </c>
      <c r="O537" s="14">
        <f>(((N537/60)/60)/24)+DATE(1970,1,1)</f>
        <v>43472.25</v>
      </c>
      <c r="P537" t="b">
        <v>0</v>
      </c>
      <c r="Q537" t="b">
        <v>0</v>
      </c>
      <c r="R537" t="s">
        <v>23</v>
      </c>
      <c r="S537" s="9" t="str">
        <f>LEFT(R537, FIND("/", R537) - 1)</f>
        <v>music</v>
      </c>
      <c r="T537" s="9" t="str">
        <f>MID(R537, FIND("/", R537) + 1, LEN(R537))</f>
        <v>rock</v>
      </c>
    </row>
    <row r="538" spans="1:20" ht="17" x14ac:dyDescent="0.2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5">
        <f>(E538/D538)*100</f>
        <v>253.25714285714284</v>
      </c>
      <c r="G538" t="s">
        <v>20</v>
      </c>
      <c r="H538">
        <v>246</v>
      </c>
      <c r="I538" s="7">
        <f>IF(H538=0, 0, E538/H538)</f>
        <v>36.032520325203251</v>
      </c>
      <c r="J538" t="s">
        <v>21</v>
      </c>
      <c r="K538" t="s">
        <v>22</v>
      </c>
      <c r="L538">
        <v>1508475600</v>
      </c>
      <c r="M538" s="14">
        <f>(((L538/60)/60)/24)+DATE(1970,1,1)</f>
        <v>43028.208333333328</v>
      </c>
      <c r="N538">
        <v>1512712800</v>
      </c>
      <c r="O538" s="14">
        <f>(((N538/60)/60)/24)+DATE(1970,1,1)</f>
        <v>43077.25</v>
      </c>
      <c r="P538" t="b">
        <v>0</v>
      </c>
      <c r="Q538" t="b">
        <v>1</v>
      </c>
      <c r="R538" t="s">
        <v>122</v>
      </c>
      <c r="S538" s="9" t="str">
        <f>LEFT(R538, FIND("/", R538) - 1)</f>
        <v>photography</v>
      </c>
      <c r="T538" s="9" t="str">
        <f>MID(R538, FIND("/", R538) + 1, LEN(R538))</f>
        <v>photography books</v>
      </c>
    </row>
    <row r="539" spans="1:20" ht="17" x14ac:dyDescent="0.2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5">
        <f>(E539/D539)*100</f>
        <v>100.16943521594683</v>
      </c>
      <c r="G539" t="s">
        <v>20</v>
      </c>
      <c r="H539">
        <v>1396</v>
      </c>
      <c r="I539" s="7">
        <f>IF(H539=0, 0, E539/H539)</f>
        <v>107.99068767908309</v>
      </c>
      <c r="J539" t="s">
        <v>21</v>
      </c>
      <c r="K539" t="s">
        <v>22</v>
      </c>
      <c r="L539">
        <v>1507438800</v>
      </c>
      <c r="M539" s="14">
        <f>(((L539/60)/60)/24)+DATE(1970,1,1)</f>
        <v>43016.208333333328</v>
      </c>
      <c r="N539">
        <v>1507525200</v>
      </c>
      <c r="O539" s="14">
        <f>(((N539/60)/60)/24)+DATE(1970,1,1)</f>
        <v>43017.208333333328</v>
      </c>
      <c r="P539" t="b">
        <v>0</v>
      </c>
      <c r="Q539" t="b">
        <v>0</v>
      </c>
      <c r="R539" t="s">
        <v>33</v>
      </c>
      <c r="S539" s="9" t="str">
        <f>LEFT(R539, FIND("/", R539) - 1)</f>
        <v>theater</v>
      </c>
      <c r="T539" s="9" t="str">
        <f>MID(R539, FIND("/", R539) + 1, LEN(R539))</f>
        <v>plays</v>
      </c>
    </row>
    <row r="540" spans="1:20" ht="17" x14ac:dyDescent="0.2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5">
        <f>(E540/D540)*100</f>
        <v>121.99004424778761</v>
      </c>
      <c r="G540" t="s">
        <v>20</v>
      </c>
      <c r="H540">
        <v>2506</v>
      </c>
      <c r="I540" s="7">
        <f>IF(H540=0, 0, E540/H540)</f>
        <v>44.005985634477256</v>
      </c>
      <c r="J540" t="s">
        <v>21</v>
      </c>
      <c r="K540" t="s">
        <v>22</v>
      </c>
      <c r="L540">
        <v>1501563600</v>
      </c>
      <c r="M540" s="14">
        <f>(((L540/60)/60)/24)+DATE(1970,1,1)</f>
        <v>42948.208333333328</v>
      </c>
      <c r="N540">
        <v>1504328400</v>
      </c>
      <c r="O540" s="14">
        <f>(((N540/60)/60)/24)+DATE(1970,1,1)</f>
        <v>42980.208333333328</v>
      </c>
      <c r="P540" t="b">
        <v>0</v>
      </c>
      <c r="Q540" t="b">
        <v>0</v>
      </c>
      <c r="R540" t="s">
        <v>28</v>
      </c>
      <c r="S540" s="9" t="str">
        <f>LEFT(R540, FIND("/", R540) - 1)</f>
        <v>technology</v>
      </c>
      <c r="T540" s="9" t="str">
        <f>MID(R540, FIND("/", R540) + 1, LEN(R540))</f>
        <v>web</v>
      </c>
    </row>
    <row r="541" spans="1:20" ht="17" x14ac:dyDescent="0.2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5">
        <f>(E541/D541)*100</f>
        <v>137.13265306122449</v>
      </c>
      <c r="G541" t="s">
        <v>20</v>
      </c>
      <c r="H541">
        <v>244</v>
      </c>
      <c r="I541" s="7">
        <f>IF(H541=0, 0, E541/H541)</f>
        <v>55.077868852459019</v>
      </c>
      <c r="J541" t="s">
        <v>21</v>
      </c>
      <c r="K541" t="s">
        <v>22</v>
      </c>
      <c r="L541">
        <v>1292997600</v>
      </c>
      <c r="M541" s="14">
        <f>(((L541/60)/60)/24)+DATE(1970,1,1)</f>
        <v>40534.25</v>
      </c>
      <c r="N541">
        <v>1293343200</v>
      </c>
      <c r="O541" s="14">
        <f>(((N541/60)/60)/24)+DATE(1970,1,1)</f>
        <v>40538.25</v>
      </c>
      <c r="P541" t="b">
        <v>0</v>
      </c>
      <c r="Q541" t="b">
        <v>0</v>
      </c>
      <c r="R541" t="s">
        <v>122</v>
      </c>
      <c r="S541" s="9" t="str">
        <f>LEFT(R541, FIND("/", R541) - 1)</f>
        <v>photography</v>
      </c>
      <c r="T541" s="9" t="str">
        <f>MID(R541, FIND("/", R541) + 1, LEN(R541))</f>
        <v>photography books</v>
      </c>
    </row>
    <row r="542" spans="1:20" ht="17" x14ac:dyDescent="0.2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5">
        <f>(E542/D542)*100</f>
        <v>415.53846153846149</v>
      </c>
      <c r="G542" t="s">
        <v>20</v>
      </c>
      <c r="H542">
        <v>146</v>
      </c>
      <c r="I542" s="7">
        <f>IF(H542=0, 0, E542/H542)</f>
        <v>74</v>
      </c>
      <c r="J542" t="s">
        <v>26</v>
      </c>
      <c r="K542" t="s">
        <v>27</v>
      </c>
      <c r="L542">
        <v>1370840400</v>
      </c>
      <c r="M542" s="14">
        <f>(((L542/60)/60)/24)+DATE(1970,1,1)</f>
        <v>41435.208333333336</v>
      </c>
      <c r="N542">
        <v>1371704400</v>
      </c>
      <c r="O542" s="14">
        <f>(((N542/60)/60)/24)+DATE(1970,1,1)</f>
        <v>41445.208333333336</v>
      </c>
      <c r="P542" t="b">
        <v>0</v>
      </c>
      <c r="Q542" t="b">
        <v>0</v>
      </c>
      <c r="R542" t="s">
        <v>33</v>
      </c>
      <c r="S542" s="9" t="str">
        <f>LEFT(R542, FIND("/", R542) - 1)</f>
        <v>theater</v>
      </c>
      <c r="T542" s="9" t="str">
        <f>MID(R542, FIND("/", R542) + 1, LEN(R542))</f>
        <v>plays</v>
      </c>
    </row>
    <row r="543" spans="1:20" ht="17" x14ac:dyDescent="0.2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5">
        <f>(E543/D543)*100</f>
        <v>424.08154506437768</v>
      </c>
      <c r="G543" t="s">
        <v>20</v>
      </c>
      <c r="H543">
        <v>1267</v>
      </c>
      <c r="I543" s="7">
        <f>IF(H543=0, 0, E543/H543)</f>
        <v>77.988161010260455</v>
      </c>
      <c r="J543" t="s">
        <v>21</v>
      </c>
      <c r="K543" t="s">
        <v>22</v>
      </c>
      <c r="L543">
        <v>1339909200</v>
      </c>
      <c r="M543" s="14">
        <f>(((L543/60)/60)/24)+DATE(1970,1,1)</f>
        <v>41077.208333333336</v>
      </c>
      <c r="N543">
        <v>1342328400</v>
      </c>
      <c r="O543" s="14">
        <f>(((N543/60)/60)/24)+DATE(1970,1,1)</f>
        <v>41105.208333333336</v>
      </c>
      <c r="P543" t="b">
        <v>0</v>
      </c>
      <c r="Q543" t="b">
        <v>1</v>
      </c>
      <c r="R543" t="s">
        <v>100</v>
      </c>
      <c r="S543" s="9" t="str">
        <f>LEFT(R543, FIND("/", R543) - 1)</f>
        <v>film &amp; video</v>
      </c>
      <c r="T543" s="9" t="str">
        <f>MID(R543, FIND("/", R543) + 1, LEN(R543))</f>
        <v>shorts</v>
      </c>
    </row>
    <row r="544" spans="1:20" ht="34" x14ac:dyDescent="0.2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5">
        <f>(E544/D544)*100</f>
        <v>163.01447776628748</v>
      </c>
      <c r="G544" t="s">
        <v>20</v>
      </c>
      <c r="H544">
        <v>1561</v>
      </c>
      <c r="I544" s="7">
        <f>IF(H544=0, 0, E544/H544)</f>
        <v>100.98334401024984</v>
      </c>
      <c r="J544" t="s">
        <v>21</v>
      </c>
      <c r="K544" t="s">
        <v>22</v>
      </c>
      <c r="L544">
        <v>1368853200</v>
      </c>
      <c r="M544" s="14">
        <f>(((L544/60)/60)/24)+DATE(1970,1,1)</f>
        <v>41412.208333333336</v>
      </c>
      <c r="N544">
        <v>1369371600</v>
      </c>
      <c r="O544" s="14">
        <f>(((N544/60)/60)/24)+DATE(1970,1,1)</f>
        <v>41418.208333333336</v>
      </c>
      <c r="P544" t="b">
        <v>0</v>
      </c>
      <c r="Q544" t="b">
        <v>0</v>
      </c>
      <c r="R544" t="s">
        <v>33</v>
      </c>
      <c r="S544" s="9" t="str">
        <f>LEFT(R544, FIND("/", R544) - 1)</f>
        <v>theater</v>
      </c>
      <c r="T544" s="9" t="str">
        <f>MID(R544, FIND("/", R544) + 1, LEN(R544))</f>
        <v>plays</v>
      </c>
    </row>
    <row r="545" spans="1:20" ht="17" x14ac:dyDescent="0.2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5">
        <f>(E545/D545)*100</f>
        <v>894.66666666666674</v>
      </c>
      <c r="G545" t="s">
        <v>20</v>
      </c>
      <c r="H545">
        <v>48</v>
      </c>
      <c r="I545" s="7">
        <f>IF(H545=0, 0, E545/H545)</f>
        <v>111.83333333333333</v>
      </c>
      <c r="J545" t="s">
        <v>21</v>
      </c>
      <c r="K545" t="s">
        <v>22</v>
      </c>
      <c r="L545">
        <v>1444021200</v>
      </c>
      <c r="M545" s="14">
        <f>(((L545/60)/60)/24)+DATE(1970,1,1)</f>
        <v>42282.208333333328</v>
      </c>
      <c r="N545">
        <v>1444107600</v>
      </c>
      <c r="O545" s="14">
        <f>(((N545/60)/60)/24)+DATE(1970,1,1)</f>
        <v>42283.208333333328</v>
      </c>
      <c r="P545" t="b">
        <v>0</v>
      </c>
      <c r="Q545" t="b">
        <v>1</v>
      </c>
      <c r="R545" t="s">
        <v>65</v>
      </c>
      <c r="S545" s="9" t="str">
        <f>LEFT(R545, FIND("/", R545) - 1)</f>
        <v>technology</v>
      </c>
      <c r="T545" s="9" t="str">
        <f>MID(R545, FIND("/", R545) + 1, LEN(R545))</f>
        <v>wearables</v>
      </c>
    </row>
    <row r="546" spans="1:20" ht="17" x14ac:dyDescent="0.2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5">
        <f>(E546/D546)*100</f>
        <v>416.47680412371136</v>
      </c>
      <c r="G546" t="s">
        <v>20</v>
      </c>
      <c r="H546">
        <v>2739</v>
      </c>
      <c r="I546" s="7">
        <f>IF(H546=0, 0, E546/H546)</f>
        <v>58.997079225994888</v>
      </c>
      <c r="J546" t="s">
        <v>21</v>
      </c>
      <c r="K546" t="s">
        <v>22</v>
      </c>
      <c r="L546">
        <v>1289800800</v>
      </c>
      <c r="M546" s="14">
        <f>(((L546/60)/60)/24)+DATE(1970,1,1)</f>
        <v>40497.25</v>
      </c>
      <c r="N546">
        <v>1291960800</v>
      </c>
      <c r="O546" s="14">
        <f>(((N546/60)/60)/24)+DATE(1970,1,1)</f>
        <v>40522.25</v>
      </c>
      <c r="P546" t="b">
        <v>0</v>
      </c>
      <c r="Q546" t="b">
        <v>0</v>
      </c>
      <c r="R546" t="s">
        <v>33</v>
      </c>
      <c r="S546" s="9" t="str">
        <f>LEFT(R546, FIND("/", R546) - 1)</f>
        <v>theater</v>
      </c>
      <c r="T546" s="9" t="str">
        <f>MID(R546, FIND("/", R546) + 1, LEN(R546))</f>
        <v>plays</v>
      </c>
    </row>
    <row r="547" spans="1:20" ht="34" x14ac:dyDescent="0.2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5">
        <f>(E547/D547)*100</f>
        <v>357.71910112359546</v>
      </c>
      <c r="G547" t="s">
        <v>20</v>
      </c>
      <c r="H547">
        <v>3537</v>
      </c>
      <c r="I547" s="7">
        <f>IF(H547=0, 0, E547/H547)</f>
        <v>45.005654509471306</v>
      </c>
      <c r="J547" t="s">
        <v>15</v>
      </c>
      <c r="K547" t="s">
        <v>16</v>
      </c>
      <c r="L547">
        <v>1363496400</v>
      </c>
      <c r="M547" s="14">
        <f>(((L547/60)/60)/24)+DATE(1970,1,1)</f>
        <v>41350.208333333336</v>
      </c>
      <c r="N547">
        <v>1363582800</v>
      </c>
      <c r="O547" s="14">
        <f>(((N547/60)/60)/24)+DATE(1970,1,1)</f>
        <v>41351.208333333336</v>
      </c>
      <c r="P547" t="b">
        <v>0</v>
      </c>
      <c r="Q547" t="b">
        <v>1</v>
      </c>
      <c r="R547" t="s">
        <v>33</v>
      </c>
      <c r="S547" s="9" t="str">
        <f>LEFT(R547, FIND("/", R547) - 1)</f>
        <v>theater</v>
      </c>
      <c r="T547" s="9" t="str">
        <f>MID(R547, FIND("/", R547) + 1, LEN(R547))</f>
        <v>plays</v>
      </c>
    </row>
    <row r="548" spans="1:20" ht="17" x14ac:dyDescent="0.2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5">
        <f>(E548/D548)*100</f>
        <v>308.45714285714286</v>
      </c>
      <c r="G548" t="s">
        <v>20</v>
      </c>
      <c r="H548">
        <v>2107</v>
      </c>
      <c r="I548" s="7">
        <f>IF(H548=0, 0, E548/H548)</f>
        <v>81.98196487897485</v>
      </c>
      <c r="J548" t="s">
        <v>26</v>
      </c>
      <c r="K548" t="s">
        <v>27</v>
      </c>
      <c r="L548">
        <v>1269234000</v>
      </c>
      <c r="M548" s="14">
        <f>(((L548/60)/60)/24)+DATE(1970,1,1)</f>
        <v>40259.208333333336</v>
      </c>
      <c r="N548">
        <v>1269666000</v>
      </c>
      <c r="O548" s="14">
        <f>(((N548/60)/60)/24)+DATE(1970,1,1)</f>
        <v>40264.208333333336</v>
      </c>
      <c r="P548" t="b">
        <v>0</v>
      </c>
      <c r="Q548" t="b">
        <v>0</v>
      </c>
      <c r="R548" t="s">
        <v>65</v>
      </c>
      <c r="S548" s="9" t="str">
        <f>LEFT(R548, FIND("/", R548) - 1)</f>
        <v>technology</v>
      </c>
      <c r="T548" s="9" t="str">
        <f>MID(R548, FIND("/", R548) + 1, LEN(R548))</f>
        <v>wearables</v>
      </c>
    </row>
    <row r="549" spans="1:20" ht="34" x14ac:dyDescent="0.2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5">
        <f>(E549/D549)*100</f>
        <v>722.32472324723244</v>
      </c>
      <c r="G549" t="s">
        <v>20</v>
      </c>
      <c r="H549">
        <v>3318</v>
      </c>
      <c r="I549" s="7">
        <f>IF(H549=0, 0, E549/H549)</f>
        <v>58.996383363471971</v>
      </c>
      <c r="J549" t="s">
        <v>36</v>
      </c>
      <c r="K549" t="s">
        <v>37</v>
      </c>
      <c r="L549">
        <v>1560574800</v>
      </c>
      <c r="M549" s="14">
        <f>(((L549/60)/60)/24)+DATE(1970,1,1)</f>
        <v>43631.208333333328</v>
      </c>
      <c r="N549">
        <v>1561957200</v>
      </c>
      <c r="O549" s="14">
        <f>(((N549/60)/60)/24)+DATE(1970,1,1)</f>
        <v>43647.208333333328</v>
      </c>
      <c r="P549" t="b">
        <v>0</v>
      </c>
      <c r="Q549" t="b">
        <v>0</v>
      </c>
      <c r="R549" t="s">
        <v>33</v>
      </c>
      <c r="S549" s="9" t="str">
        <f>LEFT(R549, FIND("/", R549) - 1)</f>
        <v>theater</v>
      </c>
      <c r="T549" s="9" t="str">
        <f>MID(R549, FIND("/", R549) + 1, LEN(R549))</f>
        <v>plays</v>
      </c>
    </row>
    <row r="550" spans="1:20" ht="17" x14ac:dyDescent="0.2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5">
        <f>(E550/D550)*100</f>
        <v>293.05555555555554</v>
      </c>
      <c r="G550" t="s">
        <v>20</v>
      </c>
      <c r="H550">
        <v>340</v>
      </c>
      <c r="I550" s="7">
        <f>IF(H550=0, 0, E550/H550)</f>
        <v>31.029411764705884</v>
      </c>
      <c r="J550" t="s">
        <v>21</v>
      </c>
      <c r="K550" t="s">
        <v>22</v>
      </c>
      <c r="L550">
        <v>1556859600</v>
      </c>
      <c r="M550" s="14">
        <f>(((L550/60)/60)/24)+DATE(1970,1,1)</f>
        <v>43588.208333333328</v>
      </c>
      <c r="N550">
        <v>1556946000</v>
      </c>
      <c r="O550" s="14">
        <f>(((N550/60)/60)/24)+DATE(1970,1,1)</f>
        <v>43589.208333333328</v>
      </c>
      <c r="P550" t="b">
        <v>0</v>
      </c>
      <c r="Q550" t="b">
        <v>0</v>
      </c>
      <c r="R550" t="s">
        <v>33</v>
      </c>
      <c r="S550" s="9" t="str">
        <f>LEFT(R550, FIND("/", R550) - 1)</f>
        <v>theater</v>
      </c>
      <c r="T550" s="9" t="str">
        <f>MID(R550, FIND("/", R550) + 1, LEN(R550))</f>
        <v>plays</v>
      </c>
    </row>
    <row r="551" spans="1:20" ht="17" x14ac:dyDescent="0.2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5">
        <f>(E551/D551)*100</f>
        <v>229.87375415282392</v>
      </c>
      <c r="G551" t="s">
        <v>20</v>
      </c>
      <c r="H551">
        <v>1442</v>
      </c>
      <c r="I551" s="7">
        <f>IF(H551=0, 0, E551/H551)</f>
        <v>95.966712898751737</v>
      </c>
      <c r="J551" t="s">
        <v>15</v>
      </c>
      <c r="K551" t="s">
        <v>16</v>
      </c>
      <c r="L551">
        <v>1361599200</v>
      </c>
      <c r="M551" s="14">
        <f>(((L551/60)/60)/24)+DATE(1970,1,1)</f>
        <v>41328.25</v>
      </c>
      <c r="N551">
        <v>1364014800</v>
      </c>
      <c r="O551" s="14">
        <f>(((N551/60)/60)/24)+DATE(1970,1,1)</f>
        <v>41356.208333333336</v>
      </c>
      <c r="P551" t="b">
        <v>0</v>
      </c>
      <c r="Q551" t="b">
        <v>1</v>
      </c>
      <c r="R551" t="s">
        <v>100</v>
      </c>
      <c r="S551" s="9" t="str">
        <f>LEFT(R551, FIND("/", R551) - 1)</f>
        <v>film &amp; video</v>
      </c>
      <c r="T551" s="9" t="str">
        <f>MID(R551, FIND("/", R551) + 1, LEN(R551))</f>
        <v>shorts</v>
      </c>
    </row>
    <row r="552" spans="1:20" ht="17" x14ac:dyDescent="0.2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5">
        <f>(E552/D552)*100</f>
        <v>122.7605633802817</v>
      </c>
      <c r="G552" t="s">
        <v>20</v>
      </c>
      <c r="H552">
        <v>126</v>
      </c>
      <c r="I552" s="7">
        <f>IF(H552=0, 0, E552/H552)</f>
        <v>69.174603174603178</v>
      </c>
      <c r="J552" t="s">
        <v>21</v>
      </c>
      <c r="K552" t="s">
        <v>22</v>
      </c>
      <c r="L552">
        <v>1442206800</v>
      </c>
      <c r="M552" s="14">
        <f>(((L552/60)/60)/24)+DATE(1970,1,1)</f>
        <v>42261.208333333328</v>
      </c>
      <c r="N552">
        <v>1443589200</v>
      </c>
      <c r="O552" s="14">
        <f>(((N552/60)/60)/24)+DATE(1970,1,1)</f>
        <v>42277.208333333328</v>
      </c>
      <c r="P552" t="b">
        <v>0</v>
      </c>
      <c r="Q552" t="b">
        <v>0</v>
      </c>
      <c r="R552" t="s">
        <v>148</v>
      </c>
      <c r="S552" s="9" t="str">
        <f>LEFT(R552, FIND("/", R552) - 1)</f>
        <v>music</v>
      </c>
      <c r="T552" s="9" t="str">
        <f>MID(R552, FIND("/", R552) + 1, LEN(R552))</f>
        <v>metal</v>
      </c>
    </row>
    <row r="553" spans="1:20" ht="17" x14ac:dyDescent="0.2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5">
        <f>(E553/D553)*100</f>
        <v>361.75316455696202</v>
      </c>
      <c r="G553" t="s">
        <v>20</v>
      </c>
      <c r="H553">
        <v>524</v>
      </c>
      <c r="I553" s="7">
        <f>IF(H553=0, 0, E553/H553)</f>
        <v>109.07824427480917</v>
      </c>
      <c r="J553" t="s">
        <v>21</v>
      </c>
      <c r="K553" t="s">
        <v>22</v>
      </c>
      <c r="L553">
        <v>1532840400</v>
      </c>
      <c r="M553" s="14">
        <f>(((L553/60)/60)/24)+DATE(1970,1,1)</f>
        <v>43310.208333333328</v>
      </c>
      <c r="N553">
        <v>1533445200</v>
      </c>
      <c r="O553" s="14">
        <f>(((N553/60)/60)/24)+DATE(1970,1,1)</f>
        <v>43317.208333333328</v>
      </c>
      <c r="P553" t="b">
        <v>0</v>
      </c>
      <c r="Q553" t="b">
        <v>0</v>
      </c>
      <c r="R553" t="s">
        <v>50</v>
      </c>
      <c r="S553" s="9" t="str">
        <f>LEFT(R553, FIND("/", R553) - 1)</f>
        <v>music</v>
      </c>
      <c r="T553" s="9" t="str">
        <f>MID(R553, FIND("/", R553) + 1, LEN(R553))</f>
        <v>electric music</v>
      </c>
    </row>
    <row r="554" spans="1:20" ht="17" x14ac:dyDescent="0.2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5">
        <f>(E554/D554)*100</f>
        <v>298.20475319926874</v>
      </c>
      <c r="G554" t="s">
        <v>20</v>
      </c>
      <c r="H554">
        <v>1989</v>
      </c>
      <c r="I554" s="7">
        <f>IF(H554=0, 0, E554/H554)</f>
        <v>82.010055304172951</v>
      </c>
      <c r="J554" t="s">
        <v>21</v>
      </c>
      <c r="K554" t="s">
        <v>22</v>
      </c>
      <c r="L554">
        <v>1498194000</v>
      </c>
      <c r="M554" s="14">
        <f>(((L554/60)/60)/24)+DATE(1970,1,1)</f>
        <v>42909.208333333328</v>
      </c>
      <c r="N554">
        <v>1499403600</v>
      </c>
      <c r="O554" s="14">
        <f>(((N554/60)/60)/24)+DATE(1970,1,1)</f>
        <v>42923.208333333328</v>
      </c>
      <c r="P554" t="b">
        <v>0</v>
      </c>
      <c r="Q554" t="b">
        <v>0</v>
      </c>
      <c r="R554" t="s">
        <v>53</v>
      </c>
      <c r="S554" s="9" t="str">
        <f>LEFT(R554, FIND("/", R554) - 1)</f>
        <v>film &amp; video</v>
      </c>
      <c r="T554" s="9" t="str">
        <f>MID(R554, FIND("/", R554) + 1, LEN(R554))</f>
        <v>drama</v>
      </c>
    </row>
    <row r="555" spans="1:20" ht="34" x14ac:dyDescent="0.2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5">
        <f>(E555/D555)*100</f>
        <v>681.19047619047615</v>
      </c>
      <c r="G555" t="s">
        <v>20</v>
      </c>
      <c r="H555">
        <v>157</v>
      </c>
      <c r="I555" s="7">
        <f>IF(H555=0, 0, E555/H555)</f>
        <v>91.114649681528661</v>
      </c>
      <c r="J555" t="s">
        <v>21</v>
      </c>
      <c r="K555" t="s">
        <v>22</v>
      </c>
      <c r="L555">
        <v>1406264400</v>
      </c>
      <c r="M555" s="14">
        <f>(((L555/60)/60)/24)+DATE(1970,1,1)</f>
        <v>41845.208333333336</v>
      </c>
      <c r="N555">
        <v>1407819600</v>
      </c>
      <c r="O555" s="14">
        <f>(((N555/60)/60)/24)+DATE(1970,1,1)</f>
        <v>41863.208333333336</v>
      </c>
      <c r="P555" t="b">
        <v>0</v>
      </c>
      <c r="Q555" t="b">
        <v>0</v>
      </c>
      <c r="R555" t="s">
        <v>28</v>
      </c>
      <c r="S555" s="9" t="str">
        <f>LEFT(R555, FIND("/", R555) - 1)</f>
        <v>technology</v>
      </c>
      <c r="T555" s="9" t="str">
        <f>MID(R555, FIND("/", R555) + 1, LEN(R555))</f>
        <v>web</v>
      </c>
    </row>
    <row r="556" spans="1:20" ht="34" x14ac:dyDescent="0.2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5">
        <f>(E556/D556)*100</f>
        <v>134.40792216817235</v>
      </c>
      <c r="G556" t="s">
        <v>20</v>
      </c>
      <c r="H556">
        <v>4498</v>
      </c>
      <c r="I556" s="7">
        <f>IF(H556=0, 0, E556/H556)</f>
        <v>42.999777678968428</v>
      </c>
      <c r="J556" t="s">
        <v>26</v>
      </c>
      <c r="K556" t="s">
        <v>27</v>
      </c>
      <c r="L556">
        <v>1484632800</v>
      </c>
      <c r="M556" s="14">
        <f>(((L556/60)/60)/24)+DATE(1970,1,1)</f>
        <v>42752.25</v>
      </c>
      <c r="N556">
        <v>1484805600</v>
      </c>
      <c r="O556" s="14">
        <f>(((N556/60)/60)/24)+DATE(1970,1,1)</f>
        <v>42754.25</v>
      </c>
      <c r="P556" t="b">
        <v>0</v>
      </c>
      <c r="Q556" t="b">
        <v>0</v>
      </c>
      <c r="R556" t="s">
        <v>33</v>
      </c>
      <c r="S556" s="9" t="str">
        <f>LEFT(R556, FIND("/", R556) - 1)</f>
        <v>theater</v>
      </c>
      <c r="T556" s="9" t="str">
        <f>MID(R556, FIND("/", R556) + 1, LEN(R556))</f>
        <v>plays</v>
      </c>
    </row>
    <row r="557" spans="1:20" ht="17" x14ac:dyDescent="0.2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5">
        <f>(E557/D557)*100</f>
        <v>431.84615384615387</v>
      </c>
      <c r="G557" t="s">
        <v>20</v>
      </c>
      <c r="H557">
        <v>80</v>
      </c>
      <c r="I557" s="7">
        <f>IF(H557=0, 0, E557/H557)</f>
        <v>70.174999999999997</v>
      </c>
      <c r="J557" t="s">
        <v>21</v>
      </c>
      <c r="K557" t="s">
        <v>22</v>
      </c>
      <c r="L557">
        <v>1539752400</v>
      </c>
      <c r="M557" s="14">
        <f>(((L557/60)/60)/24)+DATE(1970,1,1)</f>
        <v>43390.208333333328</v>
      </c>
      <c r="N557">
        <v>1540789200</v>
      </c>
      <c r="O557" s="14">
        <f>(((N557/60)/60)/24)+DATE(1970,1,1)</f>
        <v>43402.208333333328</v>
      </c>
      <c r="P557" t="b">
        <v>1</v>
      </c>
      <c r="Q557" t="b">
        <v>0</v>
      </c>
      <c r="R557" t="s">
        <v>33</v>
      </c>
      <c r="S557" s="9" t="str">
        <f>LEFT(R557, FIND("/", R557) - 1)</f>
        <v>theater</v>
      </c>
      <c r="T557" s="9" t="str">
        <f>MID(R557, FIND("/", R557) + 1, LEN(R557))</f>
        <v>plays</v>
      </c>
    </row>
    <row r="558" spans="1:20" ht="34" x14ac:dyDescent="0.2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5">
        <f>(E558/D558)*100</f>
        <v>425.7</v>
      </c>
      <c r="G558" t="s">
        <v>20</v>
      </c>
      <c r="H558">
        <v>43</v>
      </c>
      <c r="I558" s="7">
        <f>IF(H558=0, 0, E558/H558)</f>
        <v>99</v>
      </c>
      <c r="J558" t="s">
        <v>21</v>
      </c>
      <c r="K558" t="s">
        <v>22</v>
      </c>
      <c r="L558">
        <v>1535432400</v>
      </c>
      <c r="M558" s="14">
        <f>(((L558/60)/60)/24)+DATE(1970,1,1)</f>
        <v>43340.208333333328</v>
      </c>
      <c r="N558">
        <v>1537160400</v>
      </c>
      <c r="O558" s="14">
        <f>(((N558/60)/60)/24)+DATE(1970,1,1)</f>
        <v>43360.208333333328</v>
      </c>
      <c r="P558" t="b">
        <v>0</v>
      </c>
      <c r="Q558" t="b">
        <v>1</v>
      </c>
      <c r="R558" t="s">
        <v>23</v>
      </c>
      <c r="S558" s="9" t="str">
        <f>LEFT(R558, FIND("/", R558) - 1)</f>
        <v>music</v>
      </c>
      <c r="T558" s="9" t="str">
        <f>MID(R558, FIND("/", R558) + 1, LEN(R558))</f>
        <v>rock</v>
      </c>
    </row>
    <row r="559" spans="1:20" ht="17" x14ac:dyDescent="0.2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5">
        <f>(E559/D559)*100</f>
        <v>101.12239715591672</v>
      </c>
      <c r="G559" t="s">
        <v>20</v>
      </c>
      <c r="H559">
        <v>2053</v>
      </c>
      <c r="I559" s="7">
        <f>IF(H559=0, 0, E559/H559)</f>
        <v>96.984900146127615</v>
      </c>
      <c r="J559" t="s">
        <v>21</v>
      </c>
      <c r="K559" t="s">
        <v>22</v>
      </c>
      <c r="L559">
        <v>1510207200</v>
      </c>
      <c r="M559" s="14">
        <f>(((L559/60)/60)/24)+DATE(1970,1,1)</f>
        <v>43048.25</v>
      </c>
      <c r="N559">
        <v>1512280800</v>
      </c>
      <c r="O559" s="14">
        <f>(((N559/60)/60)/24)+DATE(1970,1,1)</f>
        <v>43072.25</v>
      </c>
      <c r="P559" t="b">
        <v>0</v>
      </c>
      <c r="Q559" t="b">
        <v>0</v>
      </c>
      <c r="R559" t="s">
        <v>42</v>
      </c>
      <c r="S559" s="9" t="str">
        <f>LEFT(R559, FIND("/", R559) - 1)</f>
        <v>film &amp; video</v>
      </c>
      <c r="T559" s="9" t="str">
        <f>MID(R559, FIND("/", R559) + 1, LEN(R559))</f>
        <v>documentary</v>
      </c>
    </row>
    <row r="560" spans="1:20" ht="34" x14ac:dyDescent="0.2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5">
        <f>(E560/D560)*100</f>
        <v>151.85185185185185</v>
      </c>
      <c r="G560" t="s">
        <v>20</v>
      </c>
      <c r="H560">
        <v>168</v>
      </c>
      <c r="I560" s="7">
        <f>IF(H560=0, 0, E560/H560)</f>
        <v>73.214285714285708</v>
      </c>
      <c r="J560" t="s">
        <v>21</v>
      </c>
      <c r="K560" t="s">
        <v>22</v>
      </c>
      <c r="L560">
        <v>1576389600</v>
      </c>
      <c r="M560" s="14">
        <f>(((L560/60)/60)/24)+DATE(1970,1,1)</f>
        <v>43814.25</v>
      </c>
      <c r="N560">
        <v>1580364000</v>
      </c>
      <c r="O560" s="14">
        <f>(((N560/60)/60)/24)+DATE(1970,1,1)</f>
        <v>43860.25</v>
      </c>
      <c r="P560" t="b">
        <v>0</v>
      </c>
      <c r="Q560" t="b">
        <v>0</v>
      </c>
      <c r="R560" t="s">
        <v>33</v>
      </c>
      <c r="S560" s="9" t="str">
        <f>LEFT(R560, FIND("/", R560) - 1)</f>
        <v>theater</v>
      </c>
      <c r="T560" s="9" t="str">
        <f>MID(R560, FIND("/", R560) + 1, LEN(R560))</f>
        <v>plays</v>
      </c>
    </row>
    <row r="561" spans="1:20" ht="34" x14ac:dyDescent="0.2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5">
        <f>(E561/D561)*100</f>
        <v>195.16382252559728</v>
      </c>
      <c r="G561" t="s">
        <v>20</v>
      </c>
      <c r="H561">
        <v>4289</v>
      </c>
      <c r="I561" s="7">
        <f>IF(H561=0, 0, E561/H561)</f>
        <v>39.997435299603637</v>
      </c>
      <c r="J561" t="s">
        <v>21</v>
      </c>
      <c r="K561" t="s">
        <v>22</v>
      </c>
      <c r="L561">
        <v>1289019600</v>
      </c>
      <c r="M561" s="14">
        <f>(((L561/60)/60)/24)+DATE(1970,1,1)</f>
        <v>40488.208333333336</v>
      </c>
      <c r="N561">
        <v>1289714400</v>
      </c>
      <c r="O561" s="14">
        <f>(((N561/60)/60)/24)+DATE(1970,1,1)</f>
        <v>40496.25</v>
      </c>
      <c r="P561" t="b">
        <v>0</v>
      </c>
      <c r="Q561" t="b">
        <v>1</v>
      </c>
      <c r="R561" t="s">
        <v>60</v>
      </c>
      <c r="S561" s="9" t="str">
        <f>LEFT(R561, FIND("/", R561) - 1)</f>
        <v>music</v>
      </c>
      <c r="T561" s="9" t="str">
        <f>MID(R561, FIND("/", R561) + 1, LEN(R561))</f>
        <v>indie rock</v>
      </c>
    </row>
    <row r="562" spans="1:20" ht="17" x14ac:dyDescent="0.2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5">
        <f>(E562/D562)*100</f>
        <v>1023.1428571428571</v>
      </c>
      <c r="G562" t="s">
        <v>20</v>
      </c>
      <c r="H562">
        <v>165</v>
      </c>
      <c r="I562" s="7">
        <f>IF(H562=0, 0, E562/H562)</f>
        <v>86.812121212121212</v>
      </c>
      <c r="J562" t="s">
        <v>21</v>
      </c>
      <c r="K562" t="s">
        <v>22</v>
      </c>
      <c r="L562">
        <v>1282194000</v>
      </c>
      <c r="M562" s="14">
        <f>(((L562/60)/60)/24)+DATE(1970,1,1)</f>
        <v>40409.208333333336</v>
      </c>
      <c r="N562">
        <v>1282712400</v>
      </c>
      <c r="O562" s="14">
        <f>(((N562/60)/60)/24)+DATE(1970,1,1)</f>
        <v>40415.208333333336</v>
      </c>
      <c r="P562" t="b">
        <v>0</v>
      </c>
      <c r="Q562" t="b">
        <v>0</v>
      </c>
      <c r="R562" t="s">
        <v>23</v>
      </c>
      <c r="S562" s="9" t="str">
        <f>LEFT(R562, FIND("/", R562) - 1)</f>
        <v>music</v>
      </c>
      <c r="T562" s="9" t="str">
        <f>MID(R562, FIND("/", R562) + 1, LEN(R562))</f>
        <v>rock</v>
      </c>
    </row>
    <row r="563" spans="1:20" ht="17" x14ac:dyDescent="0.2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5">
        <f>(E563/D563)*100</f>
        <v>155.07066557107643</v>
      </c>
      <c r="G563" t="s">
        <v>20</v>
      </c>
      <c r="H563">
        <v>1815</v>
      </c>
      <c r="I563" s="7">
        <f>IF(H563=0, 0, E563/H563)</f>
        <v>103.97851239669421</v>
      </c>
      <c r="J563" t="s">
        <v>21</v>
      </c>
      <c r="K563" t="s">
        <v>22</v>
      </c>
      <c r="L563">
        <v>1321941600</v>
      </c>
      <c r="M563" s="14">
        <f>(((L563/60)/60)/24)+DATE(1970,1,1)</f>
        <v>40869.25</v>
      </c>
      <c r="N563">
        <v>1322114400</v>
      </c>
      <c r="O563" s="14">
        <f>(((N563/60)/60)/24)+DATE(1970,1,1)</f>
        <v>40871.25</v>
      </c>
      <c r="P563" t="b">
        <v>0</v>
      </c>
      <c r="Q563" t="b">
        <v>0</v>
      </c>
      <c r="R563" t="s">
        <v>33</v>
      </c>
      <c r="S563" s="9" t="str">
        <f>LEFT(R563, FIND("/", R563) - 1)</f>
        <v>theater</v>
      </c>
      <c r="T563" s="9" t="str">
        <f>MID(R563, FIND("/", R563) + 1, LEN(R563))</f>
        <v>plays</v>
      </c>
    </row>
    <row r="564" spans="1:20" ht="17" x14ac:dyDescent="0.2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5">
        <f>(E564/D564)*100</f>
        <v>215.94736842105263</v>
      </c>
      <c r="G564" t="s">
        <v>20</v>
      </c>
      <c r="H564">
        <v>397</v>
      </c>
      <c r="I564" s="7">
        <f>IF(H564=0, 0, E564/H564)</f>
        <v>31.005037783375315</v>
      </c>
      <c r="J564" t="s">
        <v>40</v>
      </c>
      <c r="K564" t="s">
        <v>41</v>
      </c>
      <c r="L564">
        <v>1320991200</v>
      </c>
      <c r="M564" s="14">
        <f>(((L564/60)/60)/24)+DATE(1970,1,1)</f>
        <v>40858.25</v>
      </c>
      <c r="N564">
        <v>1323928800</v>
      </c>
      <c r="O564" s="14">
        <f>(((N564/60)/60)/24)+DATE(1970,1,1)</f>
        <v>40892.25</v>
      </c>
      <c r="P564" t="b">
        <v>0</v>
      </c>
      <c r="Q564" t="b">
        <v>1</v>
      </c>
      <c r="R564" t="s">
        <v>100</v>
      </c>
      <c r="S564" s="9" t="str">
        <f>LEFT(R564, FIND("/", R564) - 1)</f>
        <v>film &amp; video</v>
      </c>
      <c r="T564" s="9" t="str">
        <f>MID(R564, FIND("/", R564) + 1, LEN(R564))</f>
        <v>shorts</v>
      </c>
    </row>
    <row r="565" spans="1:20" ht="17" x14ac:dyDescent="0.2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5">
        <f>(E565/D565)*100</f>
        <v>332.12709832134288</v>
      </c>
      <c r="G565" t="s">
        <v>20</v>
      </c>
      <c r="H565">
        <v>1539</v>
      </c>
      <c r="I565" s="7">
        <f>IF(H565=0, 0, E565/H565)</f>
        <v>89.991552956465242</v>
      </c>
      <c r="J565" t="s">
        <v>21</v>
      </c>
      <c r="K565" t="s">
        <v>22</v>
      </c>
      <c r="L565">
        <v>1345093200</v>
      </c>
      <c r="M565" s="14">
        <f>(((L565/60)/60)/24)+DATE(1970,1,1)</f>
        <v>41137.208333333336</v>
      </c>
      <c r="N565">
        <v>1346130000</v>
      </c>
      <c r="O565" s="14">
        <f>(((N565/60)/60)/24)+DATE(1970,1,1)</f>
        <v>41149.208333333336</v>
      </c>
      <c r="P565" t="b">
        <v>0</v>
      </c>
      <c r="Q565" t="b">
        <v>0</v>
      </c>
      <c r="R565" t="s">
        <v>71</v>
      </c>
      <c r="S565" s="9" t="str">
        <f>LEFT(R565, FIND("/", R565) - 1)</f>
        <v>film &amp; video</v>
      </c>
      <c r="T565" s="9" t="str">
        <f>MID(R565, FIND("/", R565) + 1, LEN(R565))</f>
        <v>animation</v>
      </c>
    </row>
    <row r="566" spans="1:20" ht="17" x14ac:dyDescent="0.2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5">
        <f>(E566/D566)*100</f>
        <v>137.97916666666669</v>
      </c>
      <c r="G566" t="s">
        <v>20</v>
      </c>
      <c r="H566">
        <v>138</v>
      </c>
      <c r="I566" s="7">
        <f>IF(H566=0, 0, E566/H566)</f>
        <v>47.992753623188406</v>
      </c>
      <c r="J566" t="s">
        <v>21</v>
      </c>
      <c r="K566" t="s">
        <v>22</v>
      </c>
      <c r="L566">
        <v>1412226000</v>
      </c>
      <c r="M566" s="14">
        <f>(((L566/60)/60)/24)+DATE(1970,1,1)</f>
        <v>41914.208333333336</v>
      </c>
      <c r="N566">
        <v>1412312400</v>
      </c>
      <c r="O566" s="14">
        <f>(((N566/60)/60)/24)+DATE(1970,1,1)</f>
        <v>41915.208333333336</v>
      </c>
      <c r="P566" t="b">
        <v>0</v>
      </c>
      <c r="Q566" t="b">
        <v>0</v>
      </c>
      <c r="R566" t="s">
        <v>122</v>
      </c>
      <c r="S566" s="9" t="str">
        <f>LEFT(R566, FIND("/", R566) - 1)</f>
        <v>photography</v>
      </c>
      <c r="T566" s="9" t="str">
        <f>MID(R566, FIND("/", R566) + 1, LEN(R566))</f>
        <v>photography books</v>
      </c>
    </row>
    <row r="567" spans="1:20" ht="17" x14ac:dyDescent="0.2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5">
        <f>(E567/D567)*100</f>
        <v>403.63930885529157</v>
      </c>
      <c r="G567" t="s">
        <v>20</v>
      </c>
      <c r="H567">
        <v>3594</v>
      </c>
      <c r="I567" s="7">
        <f>IF(H567=0, 0, E567/H567)</f>
        <v>51.999165275459099</v>
      </c>
      <c r="J567" t="s">
        <v>21</v>
      </c>
      <c r="K567" t="s">
        <v>22</v>
      </c>
      <c r="L567">
        <v>1411534800</v>
      </c>
      <c r="M567" s="14">
        <f>(((L567/60)/60)/24)+DATE(1970,1,1)</f>
        <v>41906.208333333336</v>
      </c>
      <c r="N567">
        <v>1415426400</v>
      </c>
      <c r="O567" s="14">
        <f>(((N567/60)/60)/24)+DATE(1970,1,1)</f>
        <v>41951.25</v>
      </c>
      <c r="P567" t="b">
        <v>0</v>
      </c>
      <c r="Q567" t="b">
        <v>0</v>
      </c>
      <c r="R567" t="s">
        <v>474</v>
      </c>
      <c r="S567" s="9" t="str">
        <f>LEFT(R567, FIND("/", R567) - 1)</f>
        <v>film &amp; video</v>
      </c>
      <c r="T567" s="9" t="str">
        <f>MID(R567, FIND("/", R567) + 1, LEN(R567))</f>
        <v>science fiction</v>
      </c>
    </row>
    <row r="568" spans="1:20" ht="17" x14ac:dyDescent="0.2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5">
        <f>(E568/D568)*100</f>
        <v>260.1740412979351</v>
      </c>
      <c r="G568" t="s">
        <v>20</v>
      </c>
      <c r="H568">
        <v>5880</v>
      </c>
      <c r="I568" s="7">
        <f>IF(H568=0, 0, E568/H568)</f>
        <v>29.999659863945578</v>
      </c>
      <c r="J568" t="s">
        <v>21</v>
      </c>
      <c r="K568" t="s">
        <v>22</v>
      </c>
      <c r="L568">
        <v>1399093200</v>
      </c>
      <c r="M568" s="14">
        <f>(((L568/60)/60)/24)+DATE(1970,1,1)</f>
        <v>41762.208333333336</v>
      </c>
      <c r="N568">
        <v>1399093200</v>
      </c>
      <c r="O568" s="14">
        <f>(((N568/60)/60)/24)+DATE(1970,1,1)</f>
        <v>41762.208333333336</v>
      </c>
      <c r="P568" t="b">
        <v>1</v>
      </c>
      <c r="Q568" t="b">
        <v>0</v>
      </c>
      <c r="R568" t="s">
        <v>23</v>
      </c>
      <c r="S568" s="9" t="str">
        <f>LEFT(R568, FIND("/", R568) - 1)</f>
        <v>music</v>
      </c>
      <c r="T568" s="9" t="str">
        <f>MID(R568, FIND("/", R568) + 1, LEN(R568))</f>
        <v>rock</v>
      </c>
    </row>
    <row r="569" spans="1:20" ht="17" x14ac:dyDescent="0.2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5">
        <f>(E569/D569)*100</f>
        <v>366.63333333333333</v>
      </c>
      <c r="G569" t="s">
        <v>20</v>
      </c>
      <c r="H569">
        <v>112</v>
      </c>
      <c r="I569" s="7">
        <f>IF(H569=0, 0, E569/H569)</f>
        <v>98.205357142857139</v>
      </c>
      <c r="J569" t="s">
        <v>21</v>
      </c>
      <c r="K569" t="s">
        <v>22</v>
      </c>
      <c r="L569">
        <v>1270702800</v>
      </c>
      <c r="M569" s="14">
        <f>(((L569/60)/60)/24)+DATE(1970,1,1)</f>
        <v>40276.208333333336</v>
      </c>
      <c r="N569">
        <v>1273899600</v>
      </c>
      <c r="O569" s="14">
        <f>(((N569/60)/60)/24)+DATE(1970,1,1)</f>
        <v>40313.208333333336</v>
      </c>
      <c r="P569" t="b">
        <v>0</v>
      </c>
      <c r="Q569" t="b">
        <v>0</v>
      </c>
      <c r="R569" t="s">
        <v>122</v>
      </c>
      <c r="S569" s="9" t="str">
        <f>LEFT(R569, FIND("/", R569) - 1)</f>
        <v>photography</v>
      </c>
      <c r="T569" s="9" t="str">
        <f>MID(R569, FIND("/", R569) + 1, LEN(R569))</f>
        <v>photography books</v>
      </c>
    </row>
    <row r="570" spans="1:20" ht="17" x14ac:dyDescent="0.2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5">
        <f>(E570/D570)*100</f>
        <v>168.72085385878489</v>
      </c>
      <c r="G570" t="s">
        <v>20</v>
      </c>
      <c r="H570">
        <v>943</v>
      </c>
      <c r="I570" s="7">
        <f>IF(H570=0, 0, E570/H570)</f>
        <v>108.96182396606575</v>
      </c>
      <c r="J570" t="s">
        <v>21</v>
      </c>
      <c r="K570" t="s">
        <v>22</v>
      </c>
      <c r="L570">
        <v>1431666000</v>
      </c>
      <c r="M570" s="14">
        <f>(((L570/60)/60)/24)+DATE(1970,1,1)</f>
        <v>42139.208333333328</v>
      </c>
      <c r="N570">
        <v>1432184400</v>
      </c>
      <c r="O570" s="14">
        <f>(((N570/60)/60)/24)+DATE(1970,1,1)</f>
        <v>42145.208333333328</v>
      </c>
      <c r="P570" t="b">
        <v>0</v>
      </c>
      <c r="Q570" t="b">
        <v>0</v>
      </c>
      <c r="R570" t="s">
        <v>292</v>
      </c>
      <c r="S570" s="9" t="str">
        <f>LEFT(R570, FIND("/", R570) - 1)</f>
        <v>games</v>
      </c>
      <c r="T570" s="9" t="str">
        <f>MID(R570, FIND("/", R570) + 1, LEN(R570))</f>
        <v>mobile games</v>
      </c>
    </row>
    <row r="571" spans="1:20" ht="17" x14ac:dyDescent="0.2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5">
        <f>(E571/D571)*100</f>
        <v>119.90717911530093</v>
      </c>
      <c r="G571" t="s">
        <v>20</v>
      </c>
      <c r="H571">
        <v>2468</v>
      </c>
      <c r="I571" s="7">
        <f>IF(H571=0, 0, E571/H571)</f>
        <v>66.998379254457049</v>
      </c>
      <c r="J571" t="s">
        <v>21</v>
      </c>
      <c r="K571" t="s">
        <v>22</v>
      </c>
      <c r="L571">
        <v>1472619600</v>
      </c>
      <c r="M571" s="14">
        <f>(((L571/60)/60)/24)+DATE(1970,1,1)</f>
        <v>42613.208333333328</v>
      </c>
      <c r="N571">
        <v>1474779600</v>
      </c>
      <c r="O571" s="14">
        <f>(((N571/60)/60)/24)+DATE(1970,1,1)</f>
        <v>42638.208333333328</v>
      </c>
      <c r="P571" t="b">
        <v>0</v>
      </c>
      <c r="Q571" t="b">
        <v>0</v>
      </c>
      <c r="R571" t="s">
        <v>71</v>
      </c>
      <c r="S571" s="9" t="str">
        <f>LEFT(R571, FIND("/", R571) - 1)</f>
        <v>film &amp; video</v>
      </c>
      <c r="T571" s="9" t="str">
        <f>MID(R571, FIND("/", R571) + 1, LEN(R571))</f>
        <v>animation</v>
      </c>
    </row>
    <row r="572" spans="1:20" ht="17" x14ac:dyDescent="0.2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5">
        <f>(E572/D572)*100</f>
        <v>193.68925233644859</v>
      </c>
      <c r="G572" t="s">
        <v>20</v>
      </c>
      <c r="H572">
        <v>2551</v>
      </c>
      <c r="I572" s="7">
        <f>IF(H572=0, 0, E572/H572)</f>
        <v>64.99333594668758</v>
      </c>
      <c r="J572" t="s">
        <v>21</v>
      </c>
      <c r="K572" t="s">
        <v>22</v>
      </c>
      <c r="L572">
        <v>1496293200</v>
      </c>
      <c r="M572" s="14">
        <f>(((L572/60)/60)/24)+DATE(1970,1,1)</f>
        <v>42887.208333333328</v>
      </c>
      <c r="N572">
        <v>1500440400</v>
      </c>
      <c r="O572" s="14">
        <f>(((N572/60)/60)/24)+DATE(1970,1,1)</f>
        <v>42935.208333333328</v>
      </c>
      <c r="P572" t="b">
        <v>0</v>
      </c>
      <c r="Q572" t="b">
        <v>1</v>
      </c>
      <c r="R572" t="s">
        <v>292</v>
      </c>
      <c r="S572" s="9" t="str">
        <f>LEFT(R572, FIND("/", R572) - 1)</f>
        <v>games</v>
      </c>
      <c r="T572" s="9" t="str">
        <f>MID(R572, FIND("/", R572) + 1, LEN(R572))</f>
        <v>mobile games</v>
      </c>
    </row>
    <row r="573" spans="1:20" ht="17" x14ac:dyDescent="0.2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5">
        <f>(E573/D573)*100</f>
        <v>420.16666666666669</v>
      </c>
      <c r="G573" t="s">
        <v>20</v>
      </c>
      <c r="H573">
        <v>101</v>
      </c>
      <c r="I573" s="7">
        <f>IF(H573=0, 0, E573/H573)</f>
        <v>99.841584158415841</v>
      </c>
      <c r="J573" t="s">
        <v>21</v>
      </c>
      <c r="K573" t="s">
        <v>22</v>
      </c>
      <c r="L573">
        <v>1575612000</v>
      </c>
      <c r="M573" s="14">
        <f>(((L573/60)/60)/24)+DATE(1970,1,1)</f>
        <v>43805.25</v>
      </c>
      <c r="N573">
        <v>1575612000</v>
      </c>
      <c r="O573" s="14">
        <f>(((N573/60)/60)/24)+DATE(1970,1,1)</f>
        <v>43805.25</v>
      </c>
      <c r="P573" t="b">
        <v>0</v>
      </c>
      <c r="Q573" t="b">
        <v>0</v>
      </c>
      <c r="R573" t="s">
        <v>89</v>
      </c>
      <c r="S573" s="9" t="str">
        <f>LEFT(R573, FIND("/", R573) - 1)</f>
        <v>games</v>
      </c>
      <c r="T573" s="9" t="str">
        <f>MID(R573, FIND("/", R573) + 1, LEN(R573))</f>
        <v>video games</v>
      </c>
    </row>
    <row r="574" spans="1:20" ht="17" x14ac:dyDescent="0.2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5">
        <f>(E574/D574)*100</f>
        <v>171.26470588235293</v>
      </c>
      <c r="G574" t="s">
        <v>20</v>
      </c>
      <c r="H574">
        <v>92</v>
      </c>
      <c r="I574" s="7">
        <f>IF(H574=0, 0, E574/H574)</f>
        <v>63.293478260869563</v>
      </c>
      <c r="J574" t="s">
        <v>21</v>
      </c>
      <c r="K574" t="s">
        <v>22</v>
      </c>
      <c r="L574">
        <v>1469422800</v>
      </c>
      <c r="M574" s="14">
        <f>(((L574/60)/60)/24)+DATE(1970,1,1)</f>
        <v>42576.208333333328</v>
      </c>
      <c r="N574">
        <v>1469509200</v>
      </c>
      <c r="O574" s="14">
        <f>(((N574/60)/60)/24)+DATE(1970,1,1)</f>
        <v>42577.208333333328</v>
      </c>
      <c r="P574" t="b">
        <v>0</v>
      </c>
      <c r="Q574" t="b">
        <v>0</v>
      </c>
      <c r="R574" t="s">
        <v>33</v>
      </c>
      <c r="S574" s="9" t="str">
        <f>LEFT(R574, FIND("/", R574) - 1)</f>
        <v>theater</v>
      </c>
      <c r="T574" s="9" t="str">
        <f>MID(R574, FIND("/", R574) + 1, LEN(R574))</f>
        <v>plays</v>
      </c>
    </row>
    <row r="575" spans="1:20" ht="17" x14ac:dyDescent="0.2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5">
        <f>(E575/D575)*100</f>
        <v>157.89473684210526</v>
      </c>
      <c r="G575" t="s">
        <v>20</v>
      </c>
      <c r="H575">
        <v>62</v>
      </c>
      <c r="I575" s="7">
        <f>IF(H575=0, 0, E575/H575)</f>
        <v>96.774193548387103</v>
      </c>
      <c r="J575" t="s">
        <v>21</v>
      </c>
      <c r="K575" t="s">
        <v>22</v>
      </c>
      <c r="L575">
        <v>1307854800</v>
      </c>
      <c r="M575" s="14">
        <f>(((L575/60)/60)/24)+DATE(1970,1,1)</f>
        <v>40706.208333333336</v>
      </c>
      <c r="N575">
        <v>1309237200</v>
      </c>
      <c r="O575" s="14">
        <f>(((N575/60)/60)/24)+DATE(1970,1,1)</f>
        <v>40722.208333333336</v>
      </c>
      <c r="P575" t="b">
        <v>0</v>
      </c>
      <c r="Q575" t="b">
        <v>0</v>
      </c>
      <c r="R575" t="s">
        <v>71</v>
      </c>
      <c r="S575" s="9" t="str">
        <f>LEFT(R575, FIND("/", R575) - 1)</f>
        <v>film &amp; video</v>
      </c>
      <c r="T575" s="9" t="str">
        <f>MID(R575, FIND("/", R575) + 1, LEN(R575))</f>
        <v>animation</v>
      </c>
    </row>
    <row r="576" spans="1:20" ht="17" x14ac:dyDescent="0.2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5">
        <f>(E576/D576)*100</f>
        <v>109.08</v>
      </c>
      <c r="G576" t="s">
        <v>20</v>
      </c>
      <c r="H576">
        <v>149</v>
      </c>
      <c r="I576" s="7">
        <f>IF(H576=0, 0, E576/H576)</f>
        <v>54.906040268456373</v>
      </c>
      <c r="J576" t="s">
        <v>107</v>
      </c>
      <c r="K576" t="s">
        <v>108</v>
      </c>
      <c r="L576">
        <v>1503378000</v>
      </c>
      <c r="M576" s="14">
        <f>(((L576/60)/60)/24)+DATE(1970,1,1)</f>
        <v>42969.208333333328</v>
      </c>
      <c r="N576">
        <v>1503982800</v>
      </c>
      <c r="O576" s="14">
        <f>(((N576/60)/60)/24)+DATE(1970,1,1)</f>
        <v>42976.208333333328</v>
      </c>
      <c r="P576" t="b">
        <v>0</v>
      </c>
      <c r="Q576" t="b">
        <v>1</v>
      </c>
      <c r="R576" t="s">
        <v>89</v>
      </c>
      <c r="S576" s="9" t="str">
        <f>LEFT(R576, FIND("/", R576) - 1)</f>
        <v>games</v>
      </c>
      <c r="T576" s="9" t="str">
        <f>MID(R576, FIND("/", R576) + 1, LEN(R576))</f>
        <v>video games</v>
      </c>
    </row>
    <row r="577" spans="1:20" ht="34" x14ac:dyDescent="0.2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5">
        <f>(E577/D577)*100</f>
        <v>159.3763440860215</v>
      </c>
      <c r="G577" t="s">
        <v>20</v>
      </c>
      <c r="H577">
        <v>329</v>
      </c>
      <c r="I577" s="7">
        <f>IF(H577=0, 0, E577/H577)</f>
        <v>45.051671732522799</v>
      </c>
      <c r="J577" t="s">
        <v>21</v>
      </c>
      <c r="K577" t="s">
        <v>22</v>
      </c>
      <c r="L577">
        <v>1398402000</v>
      </c>
      <c r="M577" s="14">
        <f>(((L577/60)/60)/24)+DATE(1970,1,1)</f>
        <v>41754.208333333336</v>
      </c>
      <c r="N577">
        <v>1398574800</v>
      </c>
      <c r="O577" s="14">
        <f>(((N577/60)/60)/24)+DATE(1970,1,1)</f>
        <v>41756.208333333336</v>
      </c>
      <c r="P577" t="b">
        <v>0</v>
      </c>
      <c r="Q577" t="b">
        <v>0</v>
      </c>
      <c r="R577" t="s">
        <v>71</v>
      </c>
      <c r="S577" s="9" t="str">
        <f>LEFT(R577, FIND("/", R577) - 1)</f>
        <v>film &amp; video</v>
      </c>
      <c r="T577" s="9" t="str">
        <f>MID(R577, FIND("/", R577) + 1, LEN(R577))</f>
        <v>animation</v>
      </c>
    </row>
    <row r="578" spans="1:20" ht="17" x14ac:dyDescent="0.2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5">
        <f>(E578/D578)*100</f>
        <v>422.41666666666669</v>
      </c>
      <c r="G578" t="s">
        <v>20</v>
      </c>
      <c r="H578">
        <v>97</v>
      </c>
      <c r="I578" s="7">
        <f>IF(H578=0, 0, E578/H578)</f>
        <v>104.51546391752578</v>
      </c>
      <c r="J578" t="s">
        <v>36</v>
      </c>
      <c r="K578" t="s">
        <v>37</v>
      </c>
      <c r="L578">
        <v>1513231200</v>
      </c>
      <c r="M578" s="14">
        <f>(((L578/60)/60)/24)+DATE(1970,1,1)</f>
        <v>43083.25</v>
      </c>
      <c r="N578">
        <v>1515391200</v>
      </c>
      <c r="O578" s="14">
        <f>(((N578/60)/60)/24)+DATE(1970,1,1)</f>
        <v>43108.25</v>
      </c>
      <c r="P578" t="b">
        <v>0</v>
      </c>
      <c r="Q578" t="b">
        <v>1</v>
      </c>
      <c r="R578" t="s">
        <v>33</v>
      </c>
      <c r="S578" s="9" t="str">
        <f>LEFT(R578, FIND("/", R578) - 1)</f>
        <v>theater</v>
      </c>
      <c r="T578" s="9" t="str">
        <f>MID(R578, FIND("/", R578) + 1, LEN(R578))</f>
        <v>plays</v>
      </c>
    </row>
    <row r="579" spans="1:20" ht="17" x14ac:dyDescent="0.2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5">
        <f>(E579/D579)*100</f>
        <v>418.78911564625849</v>
      </c>
      <c r="G579" t="s">
        <v>20</v>
      </c>
      <c r="H579">
        <v>1784</v>
      </c>
      <c r="I579" s="7">
        <f>IF(H579=0, 0, E579/H579)</f>
        <v>69.015695067264573</v>
      </c>
      <c r="J579" t="s">
        <v>21</v>
      </c>
      <c r="K579" t="s">
        <v>22</v>
      </c>
      <c r="L579">
        <v>1281070800</v>
      </c>
      <c r="M579" s="14">
        <f>(((L579/60)/60)/24)+DATE(1970,1,1)</f>
        <v>40396.208333333336</v>
      </c>
      <c r="N579">
        <v>1281157200</v>
      </c>
      <c r="O579" s="14">
        <f>(((N579/60)/60)/24)+DATE(1970,1,1)</f>
        <v>40397.208333333336</v>
      </c>
      <c r="P579" t="b">
        <v>0</v>
      </c>
      <c r="Q579" t="b">
        <v>0</v>
      </c>
      <c r="R579" t="s">
        <v>33</v>
      </c>
      <c r="S579" s="9" t="str">
        <f>LEFT(R579, FIND("/", R579) - 1)</f>
        <v>theater</v>
      </c>
      <c r="T579" s="9" t="str">
        <f>MID(R579, FIND("/", R579) + 1, LEN(R579))</f>
        <v>plays</v>
      </c>
    </row>
    <row r="580" spans="1:20" ht="17" x14ac:dyDescent="0.2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5">
        <f>(E580/D580)*100</f>
        <v>101.91632047477745</v>
      </c>
      <c r="G580" t="s">
        <v>20</v>
      </c>
      <c r="H580">
        <v>1684</v>
      </c>
      <c r="I580" s="7">
        <f>IF(H580=0, 0, E580/H580)</f>
        <v>101.97684085510689</v>
      </c>
      <c r="J580" t="s">
        <v>26</v>
      </c>
      <c r="K580" t="s">
        <v>27</v>
      </c>
      <c r="L580">
        <v>1397365200</v>
      </c>
      <c r="M580" s="14">
        <f>(((L580/60)/60)/24)+DATE(1970,1,1)</f>
        <v>41742.208333333336</v>
      </c>
      <c r="N580">
        <v>1398229200</v>
      </c>
      <c r="O580" s="14">
        <f>(((N580/60)/60)/24)+DATE(1970,1,1)</f>
        <v>41752.208333333336</v>
      </c>
      <c r="P580" t="b">
        <v>0</v>
      </c>
      <c r="Q580" t="b">
        <v>1</v>
      </c>
      <c r="R580" t="s">
        <v>68</v>
      </c>
      <c r="S580" s="9" t="str">
        <f>LEFT(R580, FIND("/", R580) - 1)</f>
        <v>publishing</v>
      </c>
      <c r="T580" s="9" t="str">
        <f>MID(R580, FIND("/", R580) + 1, LEN(R580))</f>
        <v>nonfiction</v>
      </c>
    </row>
    <row r="581" spans="1:20" ht="17" x14ac:dyDescent="0.2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5">
        <f>(E581/D581)*100</f>
        <v>127.72619047619047</v>
      </c>
      <c r="G581" t="s">
        <v>20</v>
      </c>
      <c r="H581">
        <v>250</v>
      </c>
      <c r="I581" s="7">
        <f>IF(H581=0, 0, E581/H581)</f>
        <v>42.915999999999997</v>
      </c>
      <c r="J581" t="s">
        <v>21</v>
      </c>
      <c r="K581" t="s">
        <v>22</v>
      </c>
      <c r="L581">
        <v>1494392400</v>
      </c>
      <c r="M581" s="14">
        <f>(((L581/60)/60)/24)+DATE(1970,1,1)</f>
        <v>42865.208333333328</v>
      </c>
      <c r="N581">
        <v>1495256400</v>
      </c>
      <c r="O581" s="14">
        <f>(((N581/60)/60)/24)+DATE(1970,1,1)</f>
        <v>42875.208333333328</v>
      </c>
      <c r="P581" t="b">
        <v>0</v>
      </c>
      <c r="Q581" t="b">
        <v>1</v>
      </c>
      <c r="R581" t="s">
        <v>23</v>
      </c>
      <c r="S581" s="9" t="str">
        <f>LEFT(R581, FIND("/", R581) - 1)</f>
        <v>music</v>
      </c>
      <c r="T581" s="9" t="str">
        <f>MID(R581, FIND("/", R581) + 1, LEN(R581))</f>
        <v>rock</v>
      </c>
    </row>
    <row r="582" spans="1:20" ht="34" x14ac:dyDescent="0.2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5">
        <f>(E582/D582)*100</f>
        <v>445.21739130434781</v>
      </c>
      <c r="G582" t="s">
        <v>20</v>
      </c>
      <c r="H582">
        <v>238</v>
      </c>
      <c r="I582" s="7">
        <f>IF(H582=0, 0, E582/H582)</f>
        <v>43.025210084033617</v>
      </c>
      <c r="J582" t="s">
        <v>21</v>
      </c>
      <c r="K582" t="s">
        <v>22</v>
      </c>
      <c r="L582">
        <v>1520143200</v>
      </c>
      <c r="M582" s="14">
        <f>(((L582/60)/60)/24)+DATE(1970,1,1)</f>
        <v>43163.25</v>
      </c>
      <c r="N582">
        <v>1520402400</v>
      </c>
      <c r="O582" s="14">
        <f>(((N582/60)/60)/24)+DATE(1970,1,1)</f>
        <v>43166.25</v>
      </c>
      <c r="P582" t="b">
        <v>0</v>
      </c>
      <c r="Q582" t="b">
        <v>0</v>
      </c>
      <c r="R582" t="s">
        <v>33</v>
      </c>
      <c r="S582" s="9" t="str">
        <f>LEFT(R582, FIND("/", R582) - 1)</f>
        <v>theater</v>
      </c>
      <c r="T582" s="9" t="str">
        <f>MID(R582, FIND("/", R582) + 1, LEN(R582))</f>
        <v>plays</v>
      </c>
    </row>
    <row r="583" spans="1:20" ht="34" x14ac:dyDescent="0.2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5">
        <f>(E583/D583)*100</f>
        <v>569.71428571428578</v>
      </c>
      <c r="G583" t="s">
        <v>20</v>
      </c>
      <c r="H583">
        <v>53</v>
      </c>
      <c r="I583" s="7">
        <f>IF(H583=0, 0, E583/H583)</f>
        <v>75.245283018867923</v>
      </c>
      <c r="J583" t="s">
        <v>21</v>
      </c>
      <c r="K583" t="s">
        <v>22</v>
      </c>
      <c r="L583">
        <v>1405314000</v>
      </c>
      <c r="M583" s="14">
        <f>(((L583/60)/60)/24)+DATE(1970,1,1)</f>
        <v>41834.208333333336</v>
      </c>
      <c r="N583">
        <v>1409806800</v>
      </c>
      <c r="O583" s="14">
        <f>(((N583/60)/60)/24)+DATE(1970,1,1)</f>
        <v>41886.208333333336</v>
      </c>
      <c r="P583" t="b">
        <v>0</v>
      </c>
      <c r="Q583" t="b">
        <v>0</v>
      </c>
      <c r="R583" t="s">
        <v>33</v>
      </c>
      <c r="S583" s="9" t="str">
        <f>LEFT(R583, FIND("/", R583) - 1)</f>
        <v>theater</v>
      </c>
      <c r="T583" s="9" t="str">
        <f>MID(R583, FIND("/", R583) + 1, LEN(R583))</f>
        <v>plays</v>
      </c>
    </row>
    <row r="584" spans="1:20" ht="17" x14ac:dyDescent="0.2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5">
        <f>(E584/D584)*100</f>
        <v>509.34482758620686</v>
      </c>
      <c r="G584" t="s">
        <v>20</v>
      </c>
      <c r="H584">
        <v>214</v>
      </c>
      <c r="I584" s="7">
        <f>IF(H584=0, 0, E584/H584)</f>
        <v>69.023364485981304</v>
      </c>
      <c r="J584" t="s">
        <v>21</v>
      </c>
      <c r="K584" t="s">
        <v>22</v>
      </c>
      <c r="L584">
        <v>1396846800</v>
      </c>
      <c r="M584" s="14">
        <f>(((L584/60)/60)/24)+DATE(1970,1,1)</f>
        <v>41736.208333333336</v>
      </c>
      <c r="N584">
        <v>1396933200</v>
      </c>
      <c r="O584" s="14">
        <f>(((N584/60)/60)/24)+DATE(1970,1,1)</f>
        <v>41737.208333333336</v>
      </c>
      <c r="P584" t="b">
        <v>0</v>
      </c>
      <c r="Q584" t="b">
        <v>0</v>
      </c>
      <c r="R584" t="s">
        <v>33</v>
      </c>
      <c r="S584" s="9" t="str">
        <f>LEFT(R584, FIND("/", R584) - 1)</f>
        <v>theater</v>
      </c>
      <c r="T584" s="9" t="str">
        <f>MID(R584, FIND("/", R584) + 1, LEN(R584))</f>
        <v>plays</v>
      </c>
    </row>
    <row r="585" spans="1:20" ht="17" x14ac:dyDescent="0.2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5">
        <f>(E585/D585)*100</f>
        <v>325.5333333333333</v>
      </c>
      <c r="G585" t="s">
        <v>20</v>
      </c>
      <c r="H585">
        <v>222</v>
      </c>
      <c r="I585" s="7">
        <f>IF(H585=0, 0, E585/H585)</f>
        <v>65.986486486486484</v>
      </c>
      <c r="J585" t="s">
        <v>21</v>
      </c>
      <c r="K585" t="s">
        <v>22</v>
      </c>
      <c r="L585">
        <v>1375678800</v>
      </c>
      <c r="M585" s="14">
        <f>(((L585/60)/60)/24)+DATE(1970,1,1)</f>
        <v>41491.208333333336</v>
      </c>
      <c r="N585">
        <v>1376024400</v>
      </c>
      <c r="O585" s="14">
        <f>(((N585/60)/60)/24)+DATE(1970,1,1)</f>
        <v>41495.208333333336</v>
      </c>
      <c r="P585" t="b">
        <v>0</v>
      </c>
      <c r="Q585" t="b">
        <v>0</v>
      </c>
      <c r="R585" t="s">
        <v>28</v>
      </c>
      <c r="S585" s="9" t="str">
        <f>LEFT(R585, FIND("/", R585) - 1)</f>
        <v>technology</v>
      </c>
      <c r="T585" s="9" t="str">
        <f>MID(R585, FIND("/", R585) + 1, LEN(R585))</f>
        <v>web</v>
      </c>
    </row>
    <row r="586" spans="1:20" ht="17" x14ac:dyDescent="0.2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5">
        <f>(E586/D586)*100</f>
        <v>932.61616161616166</v>
      </c>
      <c r="G586" t="s">
        <v>20</v>
      </c>
      <c r="H586">
        <v>1884</v>
      </c>
      <c r="I586" s="7">
        <f>IF(H586=0, 0, E586/H586)</f>
        <v>98.013800424628457</v>
      </c>
      <c r="J586" t="s">
        <v>21</v>
      </c>
      <c r="K586" t="s">
        <v>22</v>
      </c>
      <c r="L586">
        <v>1482386400</v>
      </c>
      <c r="M586" s="14">
        <f>(((L586/60)/60)/24)+DATE(1970,1,1)</f>
        <v>42726.25</v>
      </c>
      <c r="N586">
        <v>1483682400</v>
      </c>
      <c r="O586" s="14">
        <f>(((N586/60)/60)/24)+DATE(1970,1,1)</f>
        <v>42741.25</v>
      </c>
      <c r="P586" t="b">
        <v>0</v>
      </c>
      <c r="Q586" t="b">
        <v>1</v>
      </c>
      <c r="R586" t="s">
        <v>119</v>
      </c>
      <c r="S586" s="9" t="str">
        <f>LEFT(R586, FIND("/", R586) - 1)</f>
        <v>publishing</v>
      </c>
      <c r="T586" s="9" t="str">
        <f>MID(R586, FIND("/", R586) + 1, LEN(R586))</f>
        <v>fiction</v>
      </c>
    </row>
    <row r="587" spans="1:20" ht="17" x14ac:dyDescent="0.2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5">
        <f>(E587/D587)*100</f>
        <v>211.33870967741933</v>
      </c>
      <c r="G587" t="s">
        <v>20</v>
      </c>
      <c r="H587">
        <v>218</v>
      </c>
      <c r="I587" s="7">
        <f>IF(H587=0, 0, E587/H587)</f>
        <v>60.105504587155963</v>
      </c>
      <c r="J587" t="s">
        <v>26</v>
      </c>
      <c r="K587" t="s">
        <v>27</v>
      </c>
      <c r="L587">
        <v>1420005600</v>
      </c>
      <c r="M587" s="14">
        <f>(((L587/60)/60)/24)+DATE(1970,1,1)</f>
        <v>42004.25</v>
      </c>
      <c r="N587">
        <v>1420437600</v>
      </c>
      <c r="O587" s="14">
        <f>(((N587/60)/60)/24)+DATE(1970,1,1)</f>
        <v>42009.25</v>
      </c>
      <c r="P587" t="b">
        <v>0</v>
      </c>
      <c r="Q587" t="b">
        <v>0</v>
      </c>
      <c r="R587" t="s">
        <v>292</v>
      </c>
      <c r="S587" s="9" t="str">
        <f>LEFT(R587, FIND("/", R587) - 1)</f>
        <v>games</v>
      </c>
      <c r="T587" s="9" t="str">
        <f>MID(R587, FIND("/", R587) + 1, LEN(R587))</f>
        <v>mobile games</v>
      </c>
    </row>
    <row r="588" spans="1:20" ht="17" x14ac:dyDescent="0.2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5">
        <f>(E588/D588)*100</f>
        <v>273.32520325203251</v>
      </c>
      <c r="G588" t="s">
        <v>20</v>
      </c>
      <c r="H588">
        <v>6465</v>
      </c>
      <c r="I588" s="7">
        <f>IF(H588=0, 0, E588/H588)</f>
        <v>26.000773395204948</v>
      </c>
      <c r="J588" t="s">
        <v>21</v>
      </c>
      <c r="K588" t="s">
        <v>22</v>
      </c>
      <c r="L588">
        <v>1420178400</v>
      </c>
      <c r="M588" s="14">
        <f>(((L588/60)/60)/24)+DATE(1970,1,1)</f>
        <v>42006.25</v>
      </c>
      <c r="N588">
        <v>1420783200</v>
      </c>
      <c r="O588" s="14">
        <f>(((N588/60)/60)/24)+DATE(1970,1,1)</f>
        <v>42013.25</v>
      </c>
      <c r="P588" t="b">
        <v>0</v>
      </c>
      <c r="Q588" t="b">
        <v>0</v>
      </c>
      <c r="R588" t="s">
        <v>206</v>
      </c>
      <c r="S588" s="9" t="str">
        <f>LEFT(R588, FIND("/", R588) - 1)</f>
        <v>publishing</v>
      </c>
      <c r="T588" s="9" t="str">
        <f>MID(R588, FIND("/", R588) + 1, LEN(R588))</f>
        <v>translations</v>
      </c>
    </row>
    <row r="589" spans="1:20" ht="34" x14ac:dyDescent="0.2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5">
        <f>(E589/D589)*100</f>
        <v>626.29999999999995</v>
      </c>
      <c r="G589" t="s">
        <v>20</v>
      </c>
      <c r="H589">
        <v>59</v>
      </c>
      <c r="I589" s="7">
        <f>IF(H589=0, 0, E589/H589)</f>
        <v>106.15254237288136</v>
      </c>
      <c r="J589" t="s">
        <v>21</v>
      </c>
      <c r="K589" t="s">
        <v>22</v>
      </c>
      <c r="L589">
        <v>1382677200</v>
      </c>
      <c r="M589" s="14">
        <f>(((L589/60)/60)/24)+DATE(1970,1,1)</f>
        <v>41572.208333333336</v>
      </c>
      <c r="N589">
        <v>1383109200</v>
      </c>
      <c r="O589" s="14">
        <f>(((N589/60)/60)/24)+DATE(1970,1,1)</f>
        <v>41577.208333333336</v>
      </c>
      <c r="P589" t="b">
        <v>0</v>
      </c>
      <c r="Q589" t="b">
        <v>0</v>
      </c>
      <c r="R589" t="s">
        <v>33</v>
      </c>
      <c r="S589" s="9" t="str">
        <f>LEFT(R589, FIND("/", R589) - 1)</f>
        <v>theater</v>
      </c>
      <c r="T589" s="9" t="str">
        <f>MID(R589, FIND("/", R589) + 1, LEN(R589))</f>
        <v>plays</v>
      </c>
    </row>
    <row r="590" spans="1:20" ht="34" x14ac:dyDescent="0.2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5">
        <f>(E590/D590)*100</f>
        <v>184.89130434782609</v>
      </c>
      <c r="G590" t="s">
        <v>20</v>
      </c>
      <c r="H590">
        <v>88</v>
      </c>
      <c r="I590" s="7">
        <f>IF(H590=0, 0, E590/H590)</f>
        <v>96.647727272727266</v>
      </c>
      <c r="J590" t="s">
        <v>21</v>
      </c>
      <c r="K590" t="s">
        <v>22</v>
      </c>
      <c r="L590">
        <v>1487656800</v>
      </c>
      <c r="M590" s="14">
        <f>(((L590/60)/60)/24)+DATE(1970,1,1)</f>
        <v>42787.25</v>
      </c>
      <c r="N590">
        <v>1487829600</v>
      </c>
      <c r="O590" s="14">
        <f>(((N590/60)/60)/24)+DATE(1970,1,1)</f>
        <v>42789.25</v>
      </c>
      <c r="P590" t="b">
        <v>0</v>
      </c>
      <c r="Q590" t="b">
        <v>0</v>
      </c>
      <c r="R590" t="s">
        <v>68</v>
      </c>
      <c r="S590" s="9" t="str">
        <f>LEFT(R590, FIND("/", R590) - 1)</f>
        <v>publishing</v>
      </c>
      <c r="T590" s="9" t="str">
        <f>MID(R590, FIND("/", R590) + 1, LEN(R590))</f>
        <v>nonfiction</v>
      </c>
    </row>
    <row r="591" spans="1:20" ht="34" x14ac:dyDescent="0.2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5">
        <f>(E591/D591)*100</f>
        <v>120.16770186335404</v>
      </c>
      <c r="G591" t="s">
        <v>20</v>
      </c>
      <c r="H591">
        <v>1697</v>
      </c>
      <c r="I591" s="7">
        <f>IF(H591=0, 0, E591/H591)</f>
        <v>57.003535651149086</v>
      </c>
      <c r="J591" t="s">
        <v>21</v>
      </c>
      <c r="K591" t="s">
        <v>22</v>
      </c>
      <c r="L591">
        <v>1297836000</v>
      </c>
      <c r="M591" s="14">
        <f>(((L591/60)/60)/24)+DATE(1970,1,1)</f>
        <v>40590.25</v>
      </c>
      <c r="N591">
        <v>1298268000</v>
      </c>
      <c r="O591" s="14">
        <f>(((N591/60)/60)/24)+DATE(1970,1,1)</f>
        <v>40595.25</v>
      </c>
      <c r="P591" t="b">
        <v>0</v>
      </c>
      <c r="Q591" t="b">
        <v>1</v>
      </c>
      <c r="R591" t="s">
        <v>23</v>
      </c>
      <c r="S591" s="9" t="str">
        <f>LEFT(R591, FIND("/", R591) - 1)</f>
        <v>music</v>
      </c>
      <c r="T591" s="9" t="str">
        <f>MID(R591, FIND("/", R591) + 1, LEN(R591))</f>
        <v>rock</v>
      </c>
    </row>
    <row r="592" spans="1:20" ht="17" x14ac:dyDescent="0.2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5">
        <f>(E592/D592)*100</f>
        <v>146</v>
      </c>
      <c r="G592" t="s">
        <v>20</v>
      </c>
      <c r="H592">
        <v>92</v>
      </c>
      <c r="I592" s="7">
        <f>IF(H592=0, 0, E592/H592)</f>
        <v>90.456521739130437</v>
      </c>
      <c r="J592" t="s">
        <v>21</v>
      </c>
      <c r="K592" t="s">
        <v>22</v>
      </c>
      <c r="L592">
        <v>1362463200</v>
      </c>
      <c r="M592" s="14">
        <f>(((L592/60)/60)/24)+DATE(1970,1,1)</f>
        <v>41338.25</v>
      </c>
      <c r="N592">
        <v>1363669200</v>
      </c>
      <c r="O592" s="14">
        <f>(((N592/60)/60)/24)+DATE(1970,1,1)</f>
        <v>41352.208333333336</v>
      </c>
      <c r="P592" t="b">
        <v>0</v>
      </c>
      <c r="Q592" t="b">
        <v>0</v>
      </c>
      <c r="R592" t="s">
        <v>33</v>
      </c>
      <c r="S592" s="9" t="str">
        <f>LEFT(R592, FIND("/", R592) - 1)</f>
        <v>theater</v>
      </c>
      <c r="T592" s="9" t="str">
        <f>MID(R592, FIND("/", R592) + 1, LEN(R592))</f>
        <v>plays</v>
      </c>
    </row>
    <row r="593" spans="1:20" ht="17" x14ac:dyDescent="0.2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5">
        <f>(E593/D593)*100</f>
        <v>268.48</v>
      </c>
      <c r="G593" t="s">
        <v>20</v>
      </c>
      <c r="H593">
        <v>186</v>
      </c>
      <c r="I593" s="7">
        <f>IF(H593=0, 0, E593/H593)</f>
        <v>72.172043010752688</v>
      </c>
      <c r="J593" t="s">
        <v>21</v>
      </c>
      <c r="K593" t="s">
        <v>22</v>
      </c>
      <c r="L593">
        <v>1481176800</v>
      </c>
      <c r="M593" s="14">
        <f>(((L593/60)/60)/24)+DATE(1970,1,1)</f>
        <v>42712.25</v>
      </c>
      <c r="N593">
        <v>1482904800</v>
      </c>
      <c r="O593" s="14">
        <f>(((N593/60)/60)/24)+DATE(1970,1,1)</f>
        <v>42732.25</v>
      </c>
      <c r="P593" t="b">
        <v>0</v>
      </c>
      <c r="Q593" t="b">
        <v>1</v>
      </c>
      <c r="R593" t="s">
        <v>33</v>
      </c>
      <c r="S593" s="9" t="str">
        <f>LEFT(R593, FIND("/", R593) - 1)</f>
        <v>theater</v>
      </c>
      <c r="T593" s="9" t="str">
        <f>MID(R593, FIND("/", R593) + 1, LEN(R593))</f>
        <v>plays</v>
      </c>
    </row>
    <row r="594" spans="1:20" ht="34" x14ac:dyDescent="0.2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5">
        <f>(E594/D594)*100</f>
        <v>597.5</v>
      </c>
      <c r="G594" t="s">
        <v>20</v>
      </c>
      <c r="H594">
        <v>138</v>
      </c>
      <c r="I594" s="7">
        <f>IF(H594=0, 0, E594/H594)</f>
        <v>77.934782608695656</v>
      </c>
      <c r="J594" t="s">
        <v>21</v>
      </c>
      <c r="K594" t="s">
        <v>22</v>
      </c>
      <c r="L594">
        <v>1354946400</v>
      </c>
      <c r="M594" s="14">
        <f>(((L594/60)/60)/24)+DATE(1970,1,1)</f>
        <v>41251.25</v>
      </c>
      <c r="N594">
        <v>1356588000</v>
      </c>
      <c r="O594" s="14">
        <f>(((N594/60)/60)/24)+DATE(1970,1,1)</f>
        <v>41270.25</v>
      </c>
      <c r="P594" t="b">
        <v>1</v>
      </c>
      <c r="Q594" t="b">
        <v>0</v>
      </c>
      <c r="R594" t="s">
        <v>122</v>
      </c>
      <c r="S594" s="9" t="str">
        <f>LEFT(R594, FIND("/", R594) - 1)</f>
        <v>photography</v>
      </c>
      <c r="T594" s="9" t="str">
        <f>MID(R594, FIND("/", R594) + 1, LEN(R594))</f>
        <v>photography books</v>
      </c>
    </row>
    <row r="595" spans="1:20" ht="17" x14ac:dyDescent="0.2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5">
        <f>(E595/D595)*100</f>
        <v>157.69841269841268</v>
      </c>
      <c r="G595" t="s">
        <v>20</v>
      </c>
      <c r="H595">
        <v>261</v>
      </c>
      <c r="I595" s="7">
        <f>IF(H595=0, 0, E595/H595)</f>
        <v>38.065134099616856</v>
      </c>
      <c r="J595" t="s">
        <v>21</v>
      </c>
      <c r="K595" t="s">
        <v>22</v>
      </c>
      <c r="L595">
        <v>1348808400</v>
      </c>
      <c r="M595" s="14">
        <f>(((L595/60)/60)/24)+DATE(1970,1,1)</f>
        <v>41180.208333333336</v>
      </c>
      <c r="N595">
        <v>1349845200</v>
      </c>
      <c r="O595" s="14">
        <f>(((N595/60)/60)/24)+DATE(1970,1,1)</f>
        <v>41192.208333333336</v>
      </c>
      <c r="P595" t="b">
        <v>0</v>
      </c>
      <c r="Q595" t="b">
        <v>0</v>
      </c>
      <c r="R595" t="s">
        <v>23</v>
      </c>
      <c r="S595" s="9" t="str">
        <f>LEFT(R595, FIND("/", R595) - 1)</f>
        <v>music</v>
      </c>
      <c r="T595" s="9" t="str">
        <f>MID(R595, FIND("/", R595) + 1, LEN(R595))</f>
        <v>rock</v>
      </c>
    </row>
    <row r="596" spans="1:20" ht="17" x14ac:dyDescent="0.2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5">
        <f>(E596/D596)*100</f>
        <v>313.41176470588238</v>
      </c>
      <c r="G596" t="s">
        <v>20</v>
      </c>
      <c r="H596">
        <v>107</v>
      </c>
      <c r="I596" s="7">
        <f>IF(H596=0, 0, E596/H596)</f>
        <v>49.794392523364486</v>
      </c>
      <c r="J596" t="s">
        <v>21</v>
      </c>
      <c r="K596" t="s">
        <v>22</v>
      </c>
      <c r="L596">
        <v>1301979600</v>
      </c>
      <c r="M596" s="14">
        <f>(((L596/60)/60)/24)+DATE(1970,1,1)</f>
        <v>40638.208333333336</v>
      </c>
      <c r="N596">
        <v>1304226000</v>
      </c>
      <c r="O596" s="14">
        <f>(((N596/60)/60)/24)+DATE(1970,1,1)</f>
        <v>40664.208333333336</v>
      </c>
      <c r="P596" t="b">
        <v>0</v>
      </c>
      <c r="Q596" t="b">
        <v>1</v>
      </c>
      <c r="R596" t="s">
        <v>60</v>
      </c>
      <c r="S596" s="9" t="str">
        <f>LEFT(R596, FIND("/", R596) - 1)</f>
        <v>music</v>
      </c>
      <c r="T596" s="9" t="str">
        <f>MID(R596, FIND("/", R596) + 1, LEN(R596))</f>
        <v>indie rock</v>
      </c>
    </row>
    <row r="597" spans="1:20" ht="17" x14ac:dyDescent="0.2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5">
        <f>(E597/D597)*100</f>
        <v>370.89655172413791</v>
      </c>
      <c r="G597" t="s">
        <v>20</v>
      </c>
      <c r="H597">
        <v>199</v>
      </c>
      <c r="I597" s="7">
        <f>IF(H597=0, 0, E597/H597)</f>
        <v>54.050251256281406</v>
      </c>
      <c r="J597" t="s">
        <v>21</v>
      </c>
      <c r="K597" t="s">
        <v>22</v>
      </c>
      <c r="L597">
        <v>1263016800</v>
      </c>
      <c r="M597" s="14">
        <f>(((L597/60)/60)/24)+DATE(1970,1,1)</f>
        <v>40187.25</v>
      </c>
      <c r="N597">
        <v>1263016800</v>
      </c>
      <c r="O597" s="14">
        <f>(((N597/60)/60)/24)+DATE(1970,1,1)</f>
        <v>40187.25</v>
      </c>
      <c r="P597" t="b">
        <v>0</v>
      </c>
      <c r="Q597" t="b">
        <v>0</v>
      </c>
      <c r="R597" t="s">
        <v>122</v>
      </c>
      <c r="S597" s="9" t="str">
        <f>LEFT(R597, FIND("/", R597) - 1)</f>
        <v>photography</v>
      </c>
      <c r="T597" s="9" t="str">
        <f>MID(R597, FIND("/", R597) + 1, LEN(R597))</f>
        <v>photography books</v>
      </c>
    </row>
    <row r="598" spans="1:20" ht="17" x14ac:dyDescent="0.2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5">
        <f>(E598/D598)*100</f>
        <v>362.66447368421052</v>
      </c>
      <c r="G598" t="s">
        <v>20</v>
      </c>
      <c r="H598">
        <v>5512</v>
      </c>
      <c r="I598" s="7">
        <f>IF(H598=0, 0, E598/H598)</f>
        <v>30.002721335268504</v>
      </c>
      <c r="J598" t="s">
        <v>21</v>
      </c>
      <c r="K598" t="s">
        <v>22</v>
      </c>
      <c r="L598">
        <v>1360648800</v>
      </c>
      <c r="M598" s="14">
        <f>(((L598/60)/60)/24)+DATE(1970,1,1)</f>
        <v>41317.25</v>
      </c>
      <c r="N598">
        <v>1362031200</v>
      </c>
      <c r="O598" s="14">
        <f>(((N598/60)/60)/24)+DATE(1970,1,1)</f>
        <v>41333.25</v>
      </c>
      <c r="P598" t="b">
        <v>0</v>
      </c>
      <c r="Q598" t="b">
        <v>0</v>
      </c>
      <c r="R598" t="s">
        <v>33</v>
      </c>
      <c r="S598" s="9" t="str">
        <f>LEFT(R598, FIND("/", R598) - 1)</f>
        <v>theater</v>
      </c>
      <c r="T598" s="9" t="str">
        <f>MID(R598, FIND("/", R598) + 1, LEN(R598))</f>
        <v>plays</v>
      </c>
    </row>
    <row r="599" spans="1:20" ht="17" x14ac:dyDescent="0.2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5">
        <f>(E599/D599)*100</f>
        <v>123.08163265306122</v>
      </c>
      <c r="G599" t="s">
        <v>20</v>
      </c>
      <c r="H599">
        <v>86</v>
      </c>
      <c r="I599" s="7">
        <f>IF(H599=0, 0, E599/H599)</f>
        <v>70.127906976744185</v>
      </c>
      <c r="J599" t="s">
        <v>21</v>
      </c>
      <c r="K599" t="s">
        <v>22</v>
      </c>
      <c r="L599">
        <v>1451800800</v>
      </c>
      <c r="M599" s="14">
        <f>(((L599/60)/60)/24)+DATE(1970,1,1)</f>
        <v>42372.25</v>
      </c>
      <c r="N599">
        <v>1455602400</v>
      </c>
      <c r="O599" s="14">
        <f>(((N599/60)/60)/24)+DATE(1970,1,1)</f>
        <v>42416.25</v>
      </c>
      <c r="P599" t="b">
        <v>0</v>
      </c>
      <c r="Q599" t="b">
        <v>0</v>
      </c>
      <c r="R599" t="s">
        <v>33</v>
      </c>
      <c r="S599" s="9" t="str">
        <f>LEFT(R599, FIND("/", R599) - 1)</f>
        <v>theater</v>
      </c>
      <c r="T599" s="9" t="str">
        <f>MID(R599, FIND("/", R599) + 1, LEN(R599))</f>
        <v>plays</v>
      </c>
    </row>
    <row r="600" spans="1:20" ht="17" x14ac:dyDescent="0.2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5">
        <f>(E600/D600)*100</f>
        <v>233.62012987012989</v>
      </c>
      <c r="G600" t="s">
        <v>20</v>
      </c>
      <c r="H600">
        <v>2768</v>
      </c>
      <c r="I600" s="7">
        <f>IF(H600=0, 0, E600/H600)</f>
        <v>51.990606936416185</v>
      </c>
      <c r="J600" t="s">
        <v>26</v>
      </c>
      <c r="K600" t="s">
        <v>27</v>
      </c>
      <c r="L600">
        <v>1351054800</v>
      </c>
      <c r="M600" s="14">
        <f>(((L600/60)/60)/24)+DATE(1970,1,1)</f>
        <v>41206.208333333336</v>
      </c>
      <c r="N600">
        <v>1352440800</v>
      </c>
      <c r="O600" s="14">
        <f>(((N600/60)/60)/24)+DATE(1970,1,1)</f>
        <v>41222.25</v>
      </c>
      <c r="P600" t="b">
        <v>0</v>
      </c>
      <c r="Q600" t="b">
        <v>0</v>
      </c>
      <c r="R600" t="s">
        <v>33</v>
      </c>
      <c r="S600" s="9" t="str">
        <f>LEFT(R600, FIND("/", R600) - 1)</f>
        <v>theater</v>
      </c>
      <c r="T600" s="9" t="str">
        <f>MID(R600, FIND("/", R600) + 1, LEN(R600))</f>
        <v>plays</v>
      </c>
    </row>
    <row r="601" spans="1:20" ht="17" x14ac:dyDescent="0.2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5">
        <f>(E601/D601)*100</f>
        <v>180.53333333333333</v>
      </c>
      <c r="G601" t="s">
        <v>20</v>
      </c>
      <c r="H601">
        <v>48</v>
      </c>
      <c r="I601" s="7">
        <f>IF(H601=0, 0, E601/H601)</f>
        <v>56.416666666666664</v>
      </c>
      <c r="J601" t="s">
        <v>21</v>
      </c>
      <c r="K601" t="s">
        <v>22</v>
      </c>
      <c r="L601">
        <v>1349326800</v>
      </c>
      <c r="M601" s="14">
        <f>(((L601/60)/60)/24)+DATE(1970,1,1)</f>
        <v>41186.208333333336</v>
      </c>
      <c r="N601">
        <v>1353304800</v>
      </c>
      <c r="O601" s="14">
        <f>(((N601/60)/60)/24)+DATE(1970,1,1)</f>
        <v>41232.25</v>
      </c>
      <c r="P601" t="b">
        <v>0</v>
      </c>
      <c r="Q601" t="b">
        <v>0</v>
      </c>
      <c r="R601" t="s">
        <v>42</v>
      </c>
      <c r="S601" s="9" t="str">
        <f>LEFT(R601, FIND("/", R601) - 1)</f>
        <v>film &amp; video</v>
      </c>
      <c r="T601" s="9" t="str">
        <f>MID(R601, FIND("/", R601) + 1, LEN(R601))</f>
        <v>documentary</v>
      </c>
    </row>
    <row r="602" spans="1:20" ht="17" x14ac:dyDescent="0.2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5">
        <f>(E602/D602)*100</f>
        <v>252.62857142857143</v>
      </c>
      <c r="G602" t="s">
        <v>20</v>
      </c>
      <c r="H602">
        <v>87</v>
      </c>
      <c r="I602" s="7">
        <f>IF(H602=0, 0, E602/H602)</f>
        <v>101.63218390804597</v>
      </c>
      <c r="J602" t="s">
        <v>21</v>
      </c>
      <c r="K602" t="s">
        <v>22</v>
      </c>
      <c r="L602">
        <v>1548914400</v>
      </c>
      <c r="M602" s="14">
        <f>(((L602/60)/60)/24)+DATE(1970,1,1)</f>
        <v>43496.25</v>
      </c>
      <c r="N602">
        <v>1550728800</v>
      </c>
      <c r="O602" s="14">
        <f>(((N602/60)/60)/24)+DATE(1970,1,1)</f>
        <v>43517.25</v>
      </c>
      <c r="P602" t="b">
        <v>0</v>
      </c>
      <c r="Q602" t="b">
        <v>0</v>
      </c>
      <c r="R602" t="s">
        <v>269</v>
      </c>
      <c r="S602" s="9" t="str">
        <f>LEFT(R602, FIND("/", R602) - 1)</f>
        <v>film &amp; video</v>
      </c>
      <c r="T602" s="9" t="str">
        <f>MID(R602, FIND("/", R602) + 1, LEN(R602))</f>
        <v>television</v>
      </c>
    </row>
    <row r="603" spans="1:20" ht="17" x14ac:dyDescent="0.2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5">
        <f>(E603/D603)*100</f>
        <v>304.0097847358121</v>
      </c>
      <c r="G603" t="s">
        <v>20</v>
      </c>
      <c r="H603">
        <v>1894</v>
      </c>
      <c r="I603" s="7">
        <f>IF(H603=0, 0, E603/H603)</f>
        <v>82.021647307286173</v>
      </c>
      <c r="J603" t="s">
        <v>21</v>
      </c>
      <c r="K603" t="s">
        <v>22</v>
      </c>
      <c r="L603">
        <v>1562734800</v>
      </c>
      <c r="M603" s="14">
        <f>(((L603/60)/60)/24)+DATE(1970,1,1)</f>
        <v>43656.208333333328</v>
      </c>
      <c r="N603">
        <v>1564894800</v>
      </c>
      <c r="O603" s="14">
        <f>(((N603/60)/60)/24)+DATE(1970,1,1)</f>
        <v>43681.208333333328</v>
      </c>
      <c r="P603" t="b">
        <v>0</v>
      </c>
      <c r="Q603" t="b">
        <v>1</v>
      </c>
      <c r="R603" t="s">
        <v>33</v>
      </c>
      <c r="S603" s="9" t="str">
        <f>LEFT(R603, FIND("/", R603) - 1)</f>
        <v>theater</v>
      </c>
      <c r="T603" s="9" t="str">
        <f>MID(R603, FIND("/", R603) + 1, LEN(R603))</f>
        <v>plays</v>
      </c>
    </row>
    <row r="604" spans="1:20" ht="17" x14ac:dyDescent="0.2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5">
        <f>(E604/D604)*100</f>
        <v>137.23076923076923</v>
      </c>
      <c r="G604" t="s">
        <v>20</v>
      </c>
      <c r="H604">
        <v>282</v>
      </c>
      <c r="I604" s="7">
        <f>IF(H604=0, 0, E604/H604)</f>
        <v>37.957446808510639</v>
      </c>
      <c r="J604" t="s">
        <v>15</v>
      </c>
      <c r="K604" t="s">
        <v>16</v>
      </c>
      <c r="L604">
        <v>1505624400</v>
      </c>
      <c r="M604" s="14">
        <f>(((L604/60)/60)/24)+DATE(1970,1,1)</f>
        <v>42995.208333333328</v>
      </c>
      <c r="N604">
        <v>1505883600</v>
      </c>
      <c r="O604" s="14">
        <f>(((N604/60)/60)/24)+DATE(1970,1,1)</f>
        <v>42998.208333333328</v>
      </c>
      <c r="P604" t="b">
        <v>0</v>
      </c>
      <c r="Q604" t="b">
        <v>0</v>
      </c>
      <c r="R604" t="s">
        <v>33</v>
      </c>
      <c r="S604" s="9" t="str">
        <f>LEFT(R604, FIND("/", R604) - 1)</f>
        <v>theater</v>
      </c>
      <c r="T604" s="9" t="str">
        <f>MID(R604, FIND("/", R604) + 1, LEN(R604))</f>
        <v>plays</v>
      </c>
    </row>
    <row r="605" spans="1:20" ht="34" x14ac:dyDescent="0.2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5">
        <f>(E605/D605)*100</f>
        <v>241.51282051282053</v>
      </c>
      <c r="G605" t="s">
        <v>20</v>
      </c>
      <c r="H605">
        <v>116</v>
      </c>
      <c r="I605" s="7">
        <f>IF(H605=0, 0, E605/H605)</f>
        <v>81.198275862068968</v>
      </c>
      <c r="J605" t="s">
        <v>21</v>
      </c>
      <c r="K605" t="s">
        <v>22</v>
      </c>
      <c r="L605">
        <v>1554526800</v>
      </c>
      <c r="M605" s="14">
        <f>(((L605/60)/60)/24)+DATE(1970,1,1)</f>
        <v>43561.208333333328</v>
      </c>
      <c r="N605">
        <v>1555218000</v>
      </c>
      <c r="O605" s="14">
        <f>(((N605/60)/60)/24)+DATE(1970,1,1)</f>
        <v>43569.208333333328</v>
      </c>
      <c r="P605" t="b">
        <v>0</v>
      </c>
      <c r="Q605" t="b">
        <v>0</v>
      </c>
      <c r="R605" t="s">
        <v>206</v>
      </c>
      <c r="S605" s="9" t="str">
        <f>LEFT(R605, FIND("/", R605) - 1)</f>
        <v>publishing</v>
      </c>
      <c r="T605" s="9" t="str">
        <f>MID(R605, FIND("/", R605) + 1, LEN(R605))</f>
        <v>translations</v>
      </c>
    </row>
    <row r="606" spans="1:20" ht="34" x14ac:dyDescent="0.2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5">
        <f>(E606/D606)*100</f>
        <v>1066.4285714285716</v>
      </c>
      <c r="G606" t="s">
        <v>20</v>
      </c>
      <c r="H606">
        <v>83</v>
      </c>
      <c r="I606" s="7">
        <f>IF(H606=0, 0, E606/H606)</f>
        <v>89.939759036144579</v>
      </c>
      <c r="J606" t="s">
        <v>21</v>
      </c>
      <c r="K606" t="s">
        <v>22</v>
      </c>
      <c r="L606">
        <v>1279515600</v>
      </c>
      <c r="M606" s="14">
        <f>(((L606/60)/60)/24)+DATE(1970,1,1)</f>
        <v>40378.208333333336</v>
      </c>
      <c r="N606">
        <v>1279688400</v>
      </c>
      <c r="O606" s="14">
        <f>(((N606/60)/60)/24)+DATE(1970,1,1)</f>
        <v>40380.208333333336</v>
      </c>
      <c r="P606" t="b">
        <v>0</v>
      </c>
      <c r="Q606" t="b">
        <v>0</v>
      </c>
      <c r="R606" t="s">
        <v>33</v>
      </c>
      <c r="S606" s="9" t="str">
        <f>LEFT(R606, FIND("/", R606) - 1)</f>
        <v>theater</v>
      </c>
      <c r="T606" s="9" t="str">
        <f>MID(R606, FIND("/", R606) + 1, LEN(R606))</f>
        <v>plays</v>
      </c>
    </row>
    <row r="607" spans="1:20" ht="17" x14ac:dyDescent="0.2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5">
        <f>(E607/D607)*100</f>
        <v>325.88888888888891</v>
      </c>
      <c r="G607" t="s">
        <v>20</v>
      </c>
      <c r="H607">
        <v>91</v>
      </c>
      <c r="I607" s="7">
        <f>IF(H607=0, 0, E607/H607)</f>
        <v>96.692307692307693</v>
      </c>
      <c r="J607" t="s">
        <v>21</v>
      </c>
      <c r="K607" t="s">
        <v>22</v>
      </c>
      <c r="L607">
        <v>1353909600</v>
      </c>
      <c r="M607" s="14">
        <f>(((L607/60)/60)/24)+DATE(1970,1,1)</f>
        <v>41239.25</v>
      </c>
      <c r="N607">
        <v>1356069600</v>
      </c>
      <c r="O607" s="14">
        <f>(((N607/60)/60)/24)+DATE(1970,1,1)</f>
        <v>41264.25</v>
      </c>
      <c r="P607" t="b">
        <v>0</v>
      </c>
      <c r="Q607" t="b">
        <v>0</v>
      </c>
      <c r="R607" t="s">
        <v>28</v>
      </c>
      <c r="S607" s="9" t="str">
        <f>LEFT(R607, FIND("/", R607) - 1)</f>
        <v>technology</v>
      </c>
      <c r="T607" s="9" t="str">
        <f>MID(R607, FIND("/", R607) + 1, LEN(R607))</f>
        <v>web</v>
      </c>
    </row>
    <row r="608" spans="1:20" ht="17" x14ac:dyDescent="0.2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5">
        <f>(E608/D608)*100</f>
        <v>170.70000000000002</v>
      </c>
      <c r="G608" t="s">
        <v>20</v>
      </c>
      <c r="H608">
        <v>546</v>
      </c>
      <c r="I608" s="7">
        <f>IF(H608=0, 0, E608/H608)</f>
        <v>25.010989010989011</v>
      </c>
      <c r="J608" t="s">
        <v>21</v>
      </c>
      <c r="K608" t="s">
        <v>22</v>
      </c>
      <c r="L608">
        <v>1535950800</v>
      </c>
      <c r="M608" s="14">
        <f>(((L608/60)/60)/24)+DATE(1970,1,1)</f>
        <v>43346.208333333328</v>
      </c>
      <c r="N608">
        <v>1536210000</v>
      </c>
      <c r="O608" s="14">
        <f>(((N608/60)/60)/24)+DATE(1970,1,1)</f>
        <v>43349.208333333328</v>
      </c>
      <c r="P608" t="b">
        <v>0</v>
      </c>
      <c r="Q608" t="b">
        <v>0</v>
      </c>
      <c r="R608" t="s">
        <v>33</v>
      </c>
      <c r="S608" s="9" t="str">
        <f>LEFT(R608, FIND("/", R608) - 1)</f>
        <v>theater</v>
      </c>
      <c r="T608" s="9" t="str">
        <f>MID(R608, FIND("/", R608) + 1, LEN(R608))</f>
        <v>plays</v>
      </c>
    </row>
    <row r="609" spans="1:20" ht="34" x14ac:dyDescent="0.2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5">
        <f>(E609/D609)*100</f>
        <v>581.44000000000005</v>
      </c>
      <c r="G609" t="s">
        <v>20</v>
      </c>
      <c r="H609">
        <v>393</v>
      </c>
      <c r="I609" s="7">
        <f>IF(H609=0, 0, E609/H609)</f>
        <v>36.987277353689571</v>
      </c>
      <c r="J609" t="s">
        <v>21</v>
      </c>
      <c r="K609" t="s">
        <v>22</v>
      </c>
      <c r="L609">
        <v>1511244000</v>
      </c>
      <c r="M609" s="14">
        <f>(((L609/60)/60)/24)+DATE(1970,1,1)</f>
        <v>43060.25</v>
      </c>
      <c r="N609">
        <v>1511762400</v>
      </c>
      <c r="O609" s="14">
        <f>(((N609/60)/60)/24)+DATE(1970,1,1)</f>
        <v>43066.25</v>
      </c>
      <c r="P609" t="b">
        <v>0</v>
      </c>
      <c r="Q609" t="b">
        <v>0</v>
      </c>
      <c r="R609" t="s">
        <v>71</v>
      </c>
      <c r="S609" s="9" t="str">
        <f>LEFT(R609, FIND("/", R609) - 1)</f>
        <v>film &amp; video</v>
      </c>
      <c r="T609" s="9" t="str">
        <f>MID(R609, FIND("/", R609) + 1, LEN(R609))</f>
        <v>animation</v>
      </c>
    </row>
    <row r="610" spans="1:20" ht="17" x14ac:dyDescent="0.2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5">
        <f>(E610/D610)*100</f>
        <v>108.04761904761904</v>
      </c>
      <c r="G610" t="s">
        <v>20</v>
      </c>
      <c r="H610">
        <v>133</v>
      </c>
      <c r="I610" s="7">
        <f>IF(H610=0, 0, E610/H610)</f>
        <v>68.240601503759393</v>
      </c>
      <c r="J610" t="s">
        <v>21</v>
      </c>
      <c r="K610" t="s">
        <v>22</v>
      </c>
      <c r="L610">
        <v>1480226400</v>
      </c>
      <c r="M610" s="14">
        <f>(((L610/60)/60)/24)+DATE(1970,1,1)</f>
        <v>42701.25</v>
      </c>
      <c r="N610">
        <v>1480744800</v>
      </c>
      <c r="O610" s="14">
        <f>(((N610/60)/60)/24)+DATE(1970,1,1)</f>
        <v>42707.25</v>
      </c>
      <c r="P610" t="b">
        <v>0</v>
      </c>
      <c r="Q610" t="b">
        <v>1</v>
      </c>
      <c r="R610" t="s">
        <v>269</v>
      </c>
      <c r="S610" s="9" t="str">
        <f>LEFT(R610, FIND("/", R610) - 1)</f>
        <v>film &amp; video</v>
      </c>
      <c r="T610" s="9" t="str">
        <f>MID(R610, FIND("/", R610) + 1, LEN(R610))</f>
        <v>television</v>
      </c>
    </row>
    <row r="611" spans="1:20" ht="17" x14ac:dyDescent="0.2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5">
        <f>(E611/D611)*100</f>
        <v>706.33333333333337</v>
      </c>
      <c r="G611" t="s">
        <v>20</v>
      </c>
      <c r="H611">
        <v>254</v>
      </c>
      <c r="I611" s="7">
        <f>IF(H611=0, 0, E611/H611)</f>
        <v>25.027559055118111</v>
      </c>
      <c r="J611" t="s">
        <v>21</v>
      </c>
      <c r="K611" t="s">
        <v>22</v>
      </c>
      <c r="L611">
        <v>1473483600</v>
      </c>
      <c r="M611" s="14">
        <f>(((L611/60)/60)/24)+DATE(1970,1,1)</f>
        <v>42623.208333333328</v>
      </c>
      <c r="N611">
        <v>1476766800</v>
      </c>
      <c r="O611" s="14">
        <f>(((N611/60)/60)/24)+DATE(1970,1,1)</f>
        <v>42661.208333333328</v>
      </c>
      <c r="P611" t="b">
        <v>0</v>
      </c>
      <c r="Q611" t="b">
        <v>0</v>
      </c>
      <c r="R611" t="s">
        <v>33</v>
      </c>
      <c r="S611" s="9" t="str">
        <f>LEFT(R611, FIND("/", R611) - 1)</f>
        <v>theater</v>
      </c>
      <c r="T611" s="9" t="str">
        <f>MID(R611, FIND("/", R611) + 1, LEN(R611))</f>
        <v>plays</v>
      </c>
    </row>
    <row r="612" spans="1:20" ht="17" x14ac:dyDescent="0.2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5">
        <f>(E612/D612)*100</f>
        <v>209.73015873015873</v>
      </c>
      <c r="G612" t="s">
        <v>20</v>
      </c>
      <c r="H612">
        <v>176</v>
      </c>
      <c r="I612" s="7">
        <f>IF(H612=0, 0, E612/H612)</f>
        <v>75.07386363636364</v>
      </c>
      <c r="J612" t="s">
        <v>21</v>
      </c>
      <c r="K612" t="s">
        <v>22</v>
      </c>
      <c r="L612">
        <v>1430197200</v>
      </c>
      <c r="M612" s="14">
        <f>(((L612/60)/60)/24)+DATE(1970,1,1)</f>
        <v>42122.208333333328</v>
      </c>
      <c r="N612">
        <v>1430197200</v>
      </c>
      <c r="O612" s="14">
        <f>(((N612/60)/60)/24)+DATE(1970,1,1)</f>
        <v>42122.208333333328</v>
      </c>
      <c r="P612" t="b">
        <v>0</v>
      </c>
      <c r="Q612" t="b">
        <v>0</v>
      </c>
      <c r="R612" t="s">
        <v>50</v>
      </c>
      <c r="S612" s="9" t="str">
        <f>LEFT(R612, FIND("/", R612) - 1)</f>
        <v>music</v>
      </c>
      <c r="T612" s="9" t="str">
        <f>MID(R612, FIND("/", R612) + 1, LEN(R612))</f>
        <v>electric music</v>
      </c>
    </row>
    <row r="613" spans="1:20" ht="17" x14ac:dyDescent="0.2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5">
        <f>(E613/D613)*100</f>
        <v>1684.25</v>
      </c>
      <c r="G613" t="s">
        <v>20</v>
      </c>
      <c r="H613">
        <v>337</v>
      </c>
      <c r="I613" s="7">
        <f>IF(H613=0, 0, E613/H613)</f>
        <v>39.982195845697326</v>
      </c>
      <c r="J613" t="s">
        <v>15</v>
      </c>
      <c r="K613" t="s">
        <v>16</v>
      </c>
      <c r="L613">
        <v>1438578000</v>
      </c>
      <c r="M613" s="14">
        <f>(((L613/60)/60)/24)+DATE(1970,1,1)</f>
        <v>42219.208333333328</v>
      </c>
      <c r="N613">
        <v>1438837200</v>
      </c>
      <c r="O613" s="14">
        <f>(((N613/60)/60)/24)+DATE(1970,1,1)</f>
        <v>42222.208333333328</v>
      </c>
      <c r="P613" t="b">
        <v>0</v>
      </c>
      <c r="Q613" t="b">
        <v>0</v>
      </c>
      <c r="R613" t="s">
        <v>33</v>
      </c>
      <c r="S613" s="9" t="str">
        <f>LEFT(R613, FIND("/", R613) - 1)</f>
        <v>theater</v>
      </c>
      <c r="T613" s="9" t="str">
        <f>MID(R613, FIND("/", R613) + 1, LEN(R613))</f>
        <v>plays</v>
      </c>
    </row>
    <row r="614" spans="1:20" ht="17" x14ac:dyDescent="0.2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5">
        <f>(E614/D614)*100</f>
        <v>456.61111111111109</v>
      </c>
      <c r="G614" t="s">
        <v>20</v>
      </c>
      <c r="H614">
        <v>107</v>
      </c>
      <c r="I614" s="7">
        <f>IF(H614=0, 0, E614/H614)</f>
        <v>76.813084112149539</v>
      </c>
      <c r="J614" t="s">
        <v>21</v>
      </c>
      <c r="K614" t="s">
        <v>22</v>
      </c>
      <c r="L614">
        <v>1318654800</v>
      </c>
      <c r="M614" s="14">
        <f>(((L614/60)/60)/24)+DATE(1970,1,1)</f>
        <v>40831.208333333336</v>
      </c>
      <c r="N614">
        <v>1319000400</v>
      </c>
      <c r="O614" s="14">
        <f>(((N614/60)/60)/24)+DATE(1970,1,1)</f>
        <v>40835.208333333336</v>
      </c>
      <c r="P614" t="b">
        <v>1</v>
      </c>
      <c r="Q614" t="b">
        <v>0</v>
      </c>
      <c r="R614" t="s">
        <v>28</v>
      </c>
      <c r="S614" s="9" t="str">
        <f>LEFT(R614, FIND("/", R614) - 1)</f>
        <v>technology</v>
      </c>
      <c r="T614" s="9" t="str">
        <f>MID(R614, FIND("/", R614) + 1, LEN(R614))</f>
        <v>web</v>
      </c>
    </row>
    <row r="615" spans="1:20" ht="17" x14ac:dyDescent="0.2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5">
        <f>(E615/D615)*100</f>
        <v>1339.6666666666667</v>
      </c>
      <c r="G615" t="s">
        <v>20</v>
      </c>
      <c r="H615">
        <v>183</v>
      </c>
      <c r="I615" s="7">
        <f>IF(H615=0, 0, E615/H615)</f>
        <v>43.923497267759565</v>
      </c>
      <c r="J615" t="s">
        <v>21</v>
      </c>
      <c r="K615" t="s">
        <v>22</v>
      </c>
      <c r="L615">
        <v>1540530000</v>
      </c>
      <c r="M615" s="14">
        <f>(((L615/60)/60)/24)+DATE(1970,1,1)</f>
        <v>43399.208333333328</v>
      </c>
      <c r="N615">
        <v>1541570400</v>
      </c>
      <c r="O615" s="14">
        <f>(((N615/60)/60)/24)+DATE(1970,1,1)</f>
        <v>43411.25</v>
      </c>
      <c r="P615" t="b">
        <v>0</v>
      </c>
      <c r="Q615" t="b">
        <v>0</v>
      </c>
      <c r="R615" t="s">
        <v>33</v>
      </c>
      <c r="S615" s="9" t="str">
        <f>LEFT(R615, FIND("/", R615) - 1)</f>
        <v>theater</v>
      </c>
      <c r="T615" s="9" t="str">
        <f>MID(R615, FIND("/", R615) + 1, LEN(R615))</f>
        <v>plays</v>
      </c>
    </row>
    <row r="616" spans="1:20" ht="17" x14ac:dyDescent="0.2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5">
        <f>(E616/D616)*100</f>
        <v>143.91428571428571</v>
      </c>
      <c r="G616" t="s">
        <v>20</v>
      </c>
      <c r="H616">
        <v>72</v>
      </c>
      <c r="I616" s="7">
        <f>IF(H616=0, 0, E616/H616)</f>
        <v>69.958333333333329</v>
      </c>
      <c r="J616" t="s">
        <v>21</v>
      </c>
      <c r="K616" t="s">
        <v>22</v>
      </c>
      <c r="L616">
        <v>1456466400</v>
      </c>
      <c r="M616" s="14">
        <f>(((L616/60)/60)/24)+DATE(1970,1,1)</f>
        <v>42426.25</v>
      </c>
      <c r="N616">
        <v>1458018000</v>
      </c>
      <c r="O616" s="14">
        <f>(((N616/60)/60)/24)+DATE(1970,1,1)</f>
        <v>42444.208333333328</v>
      </c>
      <c r="P616" t="b">
        <v>0</v>
      </c>
      <c r="Q616" t="b">
        <v>1</v>
      </c>
      <c r="R616" t="s">
        <v>23</v>
      </c>
      <c r="S616" s="9" t="str">
        <f>LEFT(R616, FIND("/", R616) - 1)</f>
        <v>music</v>
      </c>
      <c r="T616" s="9" t="str">
        <f>MID(R616, FIND("/", R616) + 1, LEN(R616))</f>
        <v>rock</v>
      </c>
    </row>
    <row r="617" spans="1:20" ht="34" x14ac:dyDescent="0.2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5">
        <f>(E617/D617)*100</f>
        <v>1344.6666666666667</v>
      </c>
      <c r="G617" t="s">
        <v>20</v>
      </c>
      <c r="H617">
        <v>295</v>
      </c>
      <c r="I617" s="7">
        <f>IF(H617=0, 0, E617/H617)</f>
        <v>41.023728813559323</v>
      </c>
      <c r="J617" t="s">
        <v>21</v>
      </c>
      <c r="K617" t="s">
        <v>22</v>
      </c>
      <c r="L617">
        <v>1424930400</v>
      </c>
      <c r="M617" s="14">
        <f>(((L617/60)/60)/24)+DATE(1970,1,1)</f>
        <v>42061.25</v>
      </c>
      <c r="N617">
        <v>1426395600</v>
      </c>
      <c r="O617" s="14">
        <f>(((N617/60)/60)/24)+DATE(1970,1,1)</f>
        <v>42078.208333333328</v>
      </c>
      <c r="P617" t="b">
        <v>0</v>
      </c>
      <c r="Q617" t="b">
        <v>0</v>
      </c>
      <c r="R617" t="s">
        <v>42</v>
      </c>
      <c r="S617" s="9" t="str">
        <f>LEFT(R617, FIND("/", R617) - 1)</f>
        <v>film &amp; video</v>
      </c>
      <c r="T617" s="9" t="str">
        <f>MID(R617, FIND("/", R617) + 1, LEN(R617))</f>
        <v>documentary</v>
      </c>
    </row>
    <row r="618" spans="1:20" ht="17" x14ac:dyDescent="0.2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5">
        <f>(E618/D618)*100</f>
        <v>546.14285714285722</v>
      </c>
      <c r="G618" t="s">
        <v>20</v>
      </c>
      <c r="H618">
        <v>142</v>
      </c>
      <c r="I618" s="7">
        <f>IF(H618=0, 0, E618/H618)</f>
        <v>80.767605633802816</v>
      </c>
      <c r="J618" t="s">
        <v>21</v>
      </c>
      <c r="K618" t="s">
        <v>22</v>
      </c>
      <c r="L618">
        <v>1470546000</v>
      </c>
      <c r="M618" s="14">
        <f>(((L618/60)/60)/24)+DATE(1970,1,1)</f>
        <v>42589.208333333328</v>
      </c>
      <c r="N618">
        <v>1474088400</v>
      </c>
      <c r="O618" s="14">
        <f>(((N618/60)/60)/24)+DATE(1970,1,1)</f>
        <v>42630.208333333328</v>
      </c>
      <c r="P618" t="b">
        <v>0</v>
      </c>
      <c r="Q618" t="b">
        <v>0</v>
      </c>
      <c r="R618" t="s">
        <v>42</v>
      </c>
      <c r="S618" s="9" t="str">
        <f>LEFT(R618, FIND("/", R618) - 1)</f>
        <v>film &amp; video</v>
      </c>
      <c r="T618" s="9" t="str">
        <f>MID(R618, FIND("/", R618) + 1, LEN(R618))</f>
        <v>documentary</v>
      </c>
    </row>
    <row r="619" spans="1:20" ht="17" x14ac:dyDescent="0.2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5">
        <f>(E619/D619)*100</f>
        <v>286.21428571428572</v>
      </c>
      <c r="G619" t="s">
        <v>20</v>
      </c>
      <c r="H619">
        <v>85</v>
      </c>
      <c r="I619" s="7">
        <f>IF(H619=0, 0, E619/H619)</f>
        <v>94.28235294117647</v>
      </c>
      <c r="J619" t="s">
        <v>21</v>
      </c>
      <c r="K619" t="s">
        <v>22</v>
      </c>
      <c r="L619">
        <v>1458363600</v>
      </c>
      <c r="M619" s="14">
        <f>(((L619/60)/60)/24)+DATE(1970,1,1)</f>
        <v>42448.208333333328</v>
      </c>
      <c r="N619">
        <v>1461906000</v>
      </c>
      <c r="O619" s="14">
        <f>(((N619/60)/60)/24)+DATE(1970,1,1)</f>
        <v>42489.208333333328</v>
      </c>
      <c r="P619" t="b">
        <v>0</v>
      </c>
      <c r="Q619" t="b">
        <v>0</v>
      </c>
      <c r="R619" t="s">
        <v>33</v>
      </c>
      <c r="S619" s="9" t="str">
        <f>LEFT(R619, FIND("/", R619) - 1)</f>
        <v>theater</v>
      </c>
      <c r="T619" s="9" t="str">
        <f>MID(R619, FIND("/", R619) + 1, LEN(R619))</f>
        <v>plays</v>
      </c>
    </row>
    <row r="620" spans="1:20" ht="17" x14ac:dyDescent="0.2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5">
        <f>(E620/D620)*100</f>
        <v>132.13677811550153</v>
      </c>
      <c r="G620" t="s">
        <v>20</v>
      </c>
      <c r="H620">
        <v>659</v>
      </c>
      <c r="I620" s="7">
        <f>IF(H620=0, 0, E620/H620)</f>
        <v>65.968133535660087</v>
      </c>
      <c r="J620" t="s">
        <v>36</v>
      </c>
      <c r="K620" t="s">
        <v>37</v>
      </c>
      <c r="L620">
        <v>1338958800</v>
      </c>
      <c r="M620" s="14">
        <f>(((L620/60)/60)/24)+DATE(1970,1,1)</f>
        <v>41066.208333333336</v>
      </c>
      <c r="N620">
        <v>1340686800</v>
      </c>
      <c r="O620" s="14">
        <f>(((N620/60)/60)/24)+DATE(1970,1,1)</f>
        <v>41086.208333333336</v>
      </c>
      <c r="P620" t="b">
        <v>0</v>
      </c>
      <c r="Q620" t="b">
        <v>1</v>
      </c>
      <c r="R620" t="s">
        <v>119</v>
      </c>
      <c r="S620" s="9" t="str">
        <f>LEFT(R620, FIND("/", R620) - 1)</f>
        <v>publishing</v>
      </c>
      <c r="T620" s="9" t="str">
        <f>MID(R620, FIND("/", R620) + 1, LEN(R620))</f>
        <v>fiction</v>
      </c>
    </row>
    <row r="621" spans="1:20" ht="17" x14ac:dyDescent="0.2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5">
        <f>(E621/D621)*100</f>
        <v>203.36507936507937</v>
      </c>
      <c r="G621" t="s">
        <v>20</v>
      </c>
      <c r="H621">
        <v>121</v>
      </c>
      <c r="I621" s="7">
        <f>IF(H621=0, 0, E621/H621)</f>
        <v>105.88429752066116</v>
      </c>
      <c r="J621" t="s">
        <v>21</v>
      </c>
      <c r="K621" t="s">
        <v>22</v>
      </c>
      <c r="L621">
        <v>1297836000</v>
      </c>
      <c r="M621" s="14">
        <f>(((L621/60)/60)/24)+DATE(1970,1,1)</f>
        <v>40590.25</v>
      </c>
      <c r="N621">
        <v>1298872800</v>
      </c>
      <c r="O621" s="14">
        <f>(((N621/60)/60)/24)+DATE(1970,1,1)</f>
        <v>40602.25</v>
      </c>
      <c r="P621" t="b">
        <v>0</v>
      </c>
      <c r="Q621" t="b">
        <v>0</v>
      </c>
      <c r="R621" t="s">
        <v>33</v>
      </c>
      <c r="S621" s="9" t="str">
        <f>LEFT(R621, FIND("/", R621) - 1)</f>
        <v>theater</v>
      </c>
      <c r="T621" s="9" t="str">
        <f>MID(R621, FIND("/", R621) + 1, LEN(R621))</f>
        <v>plays</v>
      </c>
    </row>
    <row r="622" spans="1:20" ht="17" x14ac:dyDescent="0.2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5">
        <f>(E622/D622)*100</f>
        <v>310.2284263959391</v>
      </c>
      <c r="G622" t="s">
        <v>20</v>
      </c>
      <c r="H622">
        <v>3742</v>
      </c>
      <c r="I622" s="7">
        <f>IF(H622=0, 0, E622/H622)</f>
        <v>48.996525921966864</v>
      </c>
      <c r="J622" t="s">
        <v>21</v>
      </c>
      <c r="K622" t="s">
        <v>22</v>
      </c>
      <c r="L622">
        <v>1382677200</v>
      </c>
      <c r="M622" s="14">
        <f>(((L622/60)/60)/24)+DATE(1970,1,1)</f>
        <v>41572.208333333336</v>
      </c>
      <c r="N622">
        <v>1383282000</v>
      </c>
      <c r="O622" s="14">
        <f>(((N622/60)/60)/24)+DATE(1970,1,1)</f>
        <v>41579.208333333336</v>
      </c>
      <c r="P622" t="b">
        <v>0</v>
      </c>
      <c r="Q622" t="b">
        <v>0</v>
      </c>
      <c r="R622" t="s">
        <v>33</v>
      </c>
      <c r="S622" s="9" t="str">
        <f>LEFT(R622, FIND("/", R622) - 1)</f>
        <v>theater</v>
      </c>
      <c r="T622" s="9" t="str">
        <f>MID(R622, FIND("/", R622) + 1, LEN(R622))</f>
        <v>plays</v>
      </c>
    </row>
    <row r="623" spans="1:20" ht="17" x14ac:dyDescent="0.2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5">
        <f>(E623/D623)*100</f>
        <v>395.31818181818181</v>
      </c>
      <c r="G623" t="s">
        <v>20</v>
      </c>
      <c r="H623">
        <v>223</v>
      </c>
      <c r="I623" s="7">
        <f>IF(H623=0, 0, E623/H623)</f>
        <v>39</v>
      </c>
      <c r="J623" t="s">
        <v>21</v>
      </c>
      <c r="K623" t="s">
        <v>22</v>
      </c>
      <c r="L623">
        <v>1330322400</v>
      </c>
      <c r="M623" s="14">
        <f>(((L623/60)/60)/24)+DATE(1970,1,1)</f>
        <v>40966.25</v>
      </c>
      <c r="N623">
        <v>1330495200</v>
      </c>
      <c r="O623" s="14">
        <f>(((N623/60)/60)/24)+DATE(1970,1,1)</f>
        <v>40968.25</v>
      </c>
      <c r="P623" t="b">
        <v>0</v>
      </c>
      <c r="Q623" t="b">
        <v>0</v>
      </c>
      <c r="R623" t="s">
        <v>23</v>
      </c>
      <c r="S623" s="9" t="str">
        <f>LEFT(R623, FIND("/", R623) - 1)</f>
        <v>music</v>
      </c>
      <c r="T623" s="9" t="str">
        <f>MID(R623, FIND("/", R623) + 1, LEN(R623))</f>
        <v>rock</v>
      </c>
    </row>
    <row r="624" spans="1:20" ht="17" x14ac:dyDescent="0.2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5">
        <f>(E624/D624)*100</f>
        <v>294.71428571428572</v>
      </c>
      <c r="G624" t="s">
        <v>20</v>
      </c>
      <c r="H624">
        <v>133</v>
      </c>
      <c r="I624" s="7">
        <f>IF(H624=0, 0, E624/H624)</f>
        <v>31.022556390977442</v>
      </c>
      <c r="J624" t="s">
        <v>21</v>
      </c>
      <c r="K624" t="s">
        <v>22</v>
      </c>
      <c r="L624">
        <v>1552366800</v>
      </c>
      <c r="M624" s="14">
        <f>(((L624/60)/60)/24)+DATE(1970,1,1)</f>
        <v>43536.208333333328</v>
      </c>
      <c r="N624">
        <v>1552798800</v>
      </c>
      <c r="O624" s="14">
        <f>(((N624/60)/60)/24)+DATE(1970,1,1)</f>
        <v>43541.208333333328</v>
      </c>
      <c r="P624" t="b">
        <v>0</v>
      </c>
      <c r="Q624" t="b">
        <v>1</v>
      </c>
      <c r="R624" t="s">
        <v>42</v>
      </c>
      <c r="S624" s="9" t="str">
        <f>LEFT(R624, FIND("/", R624) - 1)</f>
        <v>film &amp; video</v>
      </c>
      <c r="T624" s="9" t="str">
        <f>MID(R624, FIND("/", R624) + 1, LEN(R624))</f>
        <v>documentary</v>
      </c>
    </row>
    <row r="625" spans="1:20" ht="34" x14ac:dyDescent="0.2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5">
        <f>(E625/D625)*100</f>
        <v>166.56234096692114</v>
      </c>
      <c r="G625" t="s">
        <v>20</v>
      </c>
      <c r="H625">
        <v>5168</v>
      </c>
      <c r="I625" s="7">
        <f>IF(H625=0, 0, E625/H625)</f>
        <v>37.998645510835914</v>
      </c>
      <c r="J625" t="s">
        <v>21</v>
      </c>
      <c r="K625" t="s">
        <v>22</v>
      </c>
      <c r="L625">
        <v>1290664800</v>
      </c>
      <c r="M625" s="14">
        <f>(((L625/60)/60)/24)+DATE(1970,1,1)</f>
        <v>40507.25</v>
      </c>
      <c r="N625">
        <v>1291788000</v>
      </c>
      <c r="O625" s="14">
        <f>(((N625/60)/60)/24)+DATE(1970,1,1)</f>
        <v>40520.25</v>
      </c>
      <c r="P625" t="b">
        <v>0</v>
      </c>
      <c r="Q625" t="b">
        <v>0</v>
      </c>
      <c r="R625" t="s">
        <v>33</v>
      </c>
      <c r="S625" s="9" t="str">
        <f>LEFT(R625, FIND("/", R625) - 1)</f>
        <v>theater</v>
      </c>
      <c r="T625" s="9" t="str">
        <f>MID(R625, FIND("/", R625) + 1, LEN(R625))</f>
        <v>plays</v>
      </c>
    </row>
    <row r="626" spans="1:20" ht="17" x14ac:dyDescent="0.2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5">
        <f>(E626/D626)*100</f>
        <v>164.05633802816902</v>
      </c>
      <c r="G626" t="s">
        <v>20</v>
      </c>
      <c r="H626">
        <v>307</v>
      </c>
      <c r="I626" s="7">
        <f>IF(H626=0, 0, E626/H626)</f>
        <v>37.941368078175898</v>
      </c>
      <c r="J626" t="s">
        <v>21</v>
      </c>
      <c r="K626" t="s">
        <v>22</v>
      </c>
      <c r="L626">
        <v>1434862800</v>
      </c>
      <c r="M626" s="14">
        <f>(((L626/60)/60)/24)+DATE(1970,1,1)</f>
        <v>42176.208333333328</v>
      </c>
      <c r="N626">
        <v>1435899600</v>
      </c>
      <c r="O626" s="14">
        <f>(((N626/60)/60)/24)+DATE(1970,1,1)</f>
        <v>42188.208333333328</v>
      </c>
      <c r="P626" t="b">
        <v>0</v>
      </c>
      <c r="Q626" t="b">
        <v>1</v>
      </c>
      <c r="R626" t="s">
        <v>33</v>
      </c>
      <c r="S626" s="9" t="str">
        <f>LEFT(R626, FIND("/", R626) - 1)</f>
        <v>theater</v>
      </c>
      <c r="T626" s="9" t="str">
        <f>MID(R626, FIND("/", R626) + 1, LEN(R626))</f>
        <v>plays</v>
      </c>
    </row>
    <row r="627" spans="1:20" ht="34" x14ac:dyDescent="0.2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5">
        <f>(E627/D627)*100</f>
        <v>133.56231003039514</v>
      </c>
      <c r="G627" t="s">
        <v>20</v>
      </c>
      <c r="H627">
        <v>2441</v>
      </c>
      <c r="I627" s="7">
        <f>IF(H627=0, 0, E627/H627)</f>
        <v>54.004916018025398</v>
      </c>
      <c r="J627" t="s">
        <v>21</v>
      </c>
      <c r="K627" t="s">
        <v>22</v>
      </c>
      <c r="L627">
        <v>1543557600</v>
      </c>
      <c r="M627" s="14">
        <f>(((L627/60)/60)/24)+DATE(1970,1,1)</f>
        <v>43434.25</v>
      </c>
      <c r="N627">
        <v>1544508000</v>
      </c>
      <c r="O627" s="14">
        <f>(((N627/60)/60)/24)+DATE(1970,1,1)</f>
        <v>43445.25</v>
      </c>
      <c r="P627" t="b">
        <v>0</v>
      </c>
      <c r="Q627" t="b">
        <v>0</v>
      </c>
      <c r="R627" t="s">
        <v>23</v>
      </c>
      <c r="S627" s="9" t="str">
        <f>LEFT(R627, FIND("/", R627) - 1)</f>
        <v>music</v>
      </c>
      <c r="T627" s="9" t="str">
        <f>MID(R627, FIND("/", R627) + 1, LEN(R627))</f>
        <v>rock</v>
      </c>
    </row>
    <row r="628" spans="1:20" ht="34" x14ac:dyDescent="0.2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5">
        <f>(E628/D628)*100</f>
        <v>184.95548961424333</v>
      </c>
      <c r="G628" t="s">
        <v>20</v>
      </c>
      <c r="H628">
        <v>1385</v>
      </c>
      <c r="I628" s="7">
        <f>IF(H628=0, 0, E628/H628)</f>
        <v>45.003610108303249</v>
      </c>
      <c r="J628" t="s">
        <v>40</v>
      </c>
      <c r="K628" t="s">
        <v>41</v>
      </c>
      <c r="L628">
        <v>1512712800</v>
      </c>
      <c r="M628" s="14">
        <f>(((L628/60)/60)/24)+DATE(1970,1,1)</f>
        <v>43077.25</v>
      </c>
      <c r="N628">
        <v>1512799200</v>
      </c>
      <c r="O628" s="14">
        <f>(((N628/60)/60)/24)+DATE(1970,1,1)</f>
        <v>43078.25</v>
      </c>
      <c r="P628" t="b">
        <v>0</v>
      </c>
      <c r="Q628" t="b">
        <v>0</v>
      </c>
      <c r="R628" t="s">
        <v>42</v>
      </c>
      <c r="S628" s="9" t="str">
        <f>LEFT(R628, FIND("/", R628) - 1)</f>
        <v>film &amp; video</v>
      </c>
      <c r="T628" s="9" t="str">
        <f>MID(R628, FIND("/", R628) + 1, LEN(R628))</f>
        <v>documentary</v>
      </c>
    </row>
    <row r="629" spans="1:20" ht="17" x14ac:dyDescent="0.2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5">
        <f>(E629/D629)*100</f>
        <v>443.72727272727275</v>
      </c>
      <c r="G629" t="s">
        <v>20</v>
      </c>
      <c r="H629">
        <v>190</v>
      </c>
      <c r="I629" s="7">
        <f>IF(H629=0, 0, E629/H629)</f>
        <v>77.068421052631578</v>
      </c>
      <c r="J629" t="s">
        <v>21</v>
      </c>
      <c r="K629" t="s">
        <v>22</v>
      </c>
      <c r="L629">
        <v>1324274400</v>
      </c>
      <c r="M629" s="14">
        <f>(((L629/60)/60)/24)+DATE(1970,1,1)</f>
        <v>40896.25</v>
      </c>
      <c r="N629">
        <v>1324360800</v>
      </c>
      <c r="O629" s="14">
        <f>(((N629/60)/60)/24)+DATE(1970,1,1)</f>
        <v>40897.25</v>
      </c>
      <c r="P629" t="b">
        <v>0</v>
      </c>
      <c r="Q629" t="b">
        <v>0</v>
      </c>
      <c r="R629" t="s">
        <v>17</v>
      </c>
      <c r="S629" s="9" t="str">
        <f>LEFT(R629, FIND("/", R629) - 1)</f>
        <v>food</v>
      </c>
      <c r="T629" s="9" t="str">
        <f>MID(R629, FIND("/", R629) + 1, LEN(R629))</f>
        <v>food trucks</v>
      </c>
    </row>
    <row r="630" spans="1:20" ht="34" x14ac:dyDescent="0.2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5">
        <f>(E630/D630)*100</f>
        <v>199.9806763285024</v>
      </c>
      <c r="G630" t="s">
        <v>20</v>
      </c>
      <c r="H630">
        <v>470</v>
      </c>
      <c r="I630" s="7">
        <f>IF(H630=0, 0, E630/H630)</f>
        <v>88.076595744680844</v>
      </c>
      <c r="J630" t="s">
        <v>21</v>
      </c>
      <c r="K630" t="s">
        <v>22</v>
      </c>
      <c r="L630">
        <v>1364446800</v>
      </c>
      <c r="M630" s="14">
        <f>(((L630/60)/60)/24)+DATE(1970,1,1)</f>
        <v>41361.208333333336</v>
      </c>
      <c r="N630">
        <v>1364533200</v>
      </c>
      <c r="O630" s="14">
        <f>(((N630/60)/60)/24)+DATE(1970,1,1)</f>
        <v>41362.208333333336</v>
      </c>
      <c r="P630" t="b">
        <v>0</v>
      </c>
      <c r="Q630" t="b">
        <v>0</v>
      </c>
      <c r="R630" t="s">
        <v>65</v>
      </c>
      <c r="S630" s="9" t="str">
        <f>LEFT(R630, FIND("/", R630) - 1)</f>
        <v>technology</v>
      </c>
      <c r="T630" s="9" t="str">
        <f>MID(R630, FIND("/", R630) + 1, LEN(R630))</f>
        <v>wearables</v>
      </c>
    </row>
    <row r="631" spans="1:20" ht="17" x14ac:dyDescent="0.2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5">
        <f>(E631/D631)*100</f>
        <v>123.95833333333333</v>
      </c>
      <c r="G631" t="s">
        <v>20</v>
      </c>
      <c r="H631">
        <v>253</v>
      </c>
      <c r="I631" s="7">
        <f>IF(H631=0, 0, E631/H631)</f>
        <v>47.035573122529641</v>
      </c>
      <c r="J631" t="s">
        <v>21</v>
      </c>
      <c r="K631" t="s">
        <v>22</v>
      </c>
      <c r="L631">
        <v>1542693600</v>
      </c>
      <c r="M631" s="14">
        <f>(((L631/60)/60)/24)+DATE(1970,1,1)</f>
        <v>43424.25</v>
      </c>
      <c r="N631">
        <v>1545112800</v>
      </c>
      <c r="O631" s="14">
        <f>(((N631/60)/60)/24)+DATE(1970,1,1)</f>
        <v>43452.25</v>
      </c>
      <c r="P631" t="b">
        <v>0</v>
      </c>
      <c r="Q631" t="b">
        <v>0</v>
      </c>
      <c r="R631" t="s">
        <v>33</v>
      </c>
      <c r="S631" s="9" t="str">
        <f>LEFT(R631, FIND("/", R631) - 1)</f>
        <v>theater</v>
      </c>
      <c r="T631" s="9" t="str">
        <f>MID(R631, FIND("/", R631) + 1, LEN(R631))</f>
        <v>plays</v>
      </c>
    </row>
    <row r="632" spans="1:20" ht="17" x14ac:dyDescent="0.2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5">
        <f>(E632/D632)*100</f>
        <v>186.61329305135951</v>
      </c>
      <c r="G632" t="s">
        <v>20</v>
      </c>
      <c r="H632">
        <v>1113</v>
      </c>
      <c r="I632" s="7">
        <f>IF(H632=0, 0, E632/H632)</f>
        <v>110.99550763701707</v>
      </c>
      <c r="J632" t="s">
        <v>21</v>
      </c>
      <c r="K632" t="s">
        <v>22</v>
      </c>
      <c r="L632">
        <v>1515564000</v>
      </c>
      <c r="M632" s="14">
        <f>(((L632/60)/60)/24)+DATE(1970,1,1)</f>
        <v>43110.25</v>
      </c>
      <c r="N632">
        <v>1516168800</v>
      </c>
      <c r="O632" s="14">
        <f>(((N632/60)/60)/24)+DATE(1970,1,1)</f>
        <v>43117.25</v>
      </c>
      <c r="P632" t="b">
        <v>0</v>
      </c>
      <c r="Q632" t="b">
        <v>0</v>
      </c>
      <c r="R632" t="s">
        <v>23</v>
      </c>
      <c r="S632" s="9" t="str">
        <f>LEFT(R632, FIND("/", R632) - 1)</f>
        <v>music</v>
      </c>
      <c r="T632" s="9" t="str">
        <f>MID(R632, FIND("/", R632) + 1, LEN(R632))</f>
        <v>rock</v>
      </c>
    </row>
    <row r="633" spans="1:20" ht="17" x14ac:dyDescent="0.2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5">
        <f>(E633/D633)*100</f>
        <v>114.28538550057536</v>
      </c>
      <c r="G633" t="s">
        <v>20</v>
      </c>
      <c r="H633">
        <v>2283</v>
      </c>
      <c r="I633" s="7">
        <f>IF(H633=0, 0, E633/H633)</f>
        <v>87.003066141042481</v>
      </c>
      <c r="J633" t="s">
        <v>21</v>
      </c>
      <c r="K633" t="s">
        <v>22</v>
      </c>
      <c r="L633">
        <v>1573797600</v>
      </c>
      <c r="M633" s="14">
        <f>(((L633/60)/60)/24)+DATE(1970,1,1)</f>
        <v>43784.25</v>
      </c>
      <c r="N633">
        <v>1574920800</v>
      </c>
      <c r="O633" s="14">
        <f>(((N633/60)/60)/24)+DATE(1970,1,1)</f>
        <v>43797.25</v>
      </c>
      <c r="P633" t="b">
        <v>0</v>
      </c>
      <c r="Q633" t="b">
        <v>0</v>
      </c>
      <c r="R633" t="s">
        <v>23</v>
      </c>
      <c r="S633" s="9" t="str">
        <f>LEFT(R633, FIND("/", R633) - 1)</f>
        <v>music</v>
      </c>
      <c r="T633" s="9" t="str">
        <f>MID(R633, FIND("/", R633) + 1, LEN(R633))</f>
        <v>rock</v>
      </c>
    </row>
    <row r="634" spans="1:20" ht="17" x14ac:dyDescent="0.2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5">
        <f>(E634/D634)*100</f>
        <v>122.81904761904762</v>
      </c>
      <c r="G634" t="s">
        <v>20</v>
      </c>
      <c r="H634">
        <v>1095</v>
      </c>
      <c r="I634" s="7">
        <f>IF(H634=0, 0, E634/H634)</f>
        <v>105.9945205479452</v>
      </c>
      <c r="J634" t="s">
        <v>21</v>
      </c>
      <c r="K634" t="s">
        <v>22</v>
      </c>
      <c r="L634">
        <v>1573452000</v>
      </c>
      <c r="M634" s="14">
        <f>(((L634/60)/60)/24)+DATE(1970,1,1)</f>
        <v>43780.25</v>
      </c>
      <c r="N634">
        <v>1573538400</v>
      </c>
      <c r="O634" s="14">
        <f>(((N634/60)/60)/24)+DATE(1970,1,1)</f>
        <v>43781.25</v>
      </c>
      <c r="P634" t="b">
        <v>0</v>
      </c>
      <c r="Q634" t="b">
        <v>0</v>
      </c>
      <c r="R634" t="s">
        <v>33</v>
      </c>
      <c r="S634" s="9" t="str">
        <f>LEFT(R634, FIND("/", R634) - 1)</f>
        <v>theater</v>
      </c>
      <c r="T634" s="9" t="str">
        <f>MID(R634, FIND("/", R634) + 1, LEN(R634))</f>
        <v>plays</v>
      </c>
    </row>
    <row r="635" spans="1:20" ht="17" x14ac:dyDescent="0.2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5">
        <f>(E635/D635)*100</f>
        <v>179.14326647564468</v>
      </c>
      <c r="G635" t="s">
        <v>20</v>
      </c>
      <c r="H635">
        <v>1690</v>
      </c>
      <c r="I635" s="7">
        <f>IF(H635=0, 0, E635/H635)</f>
        <v>73.989349112426041</v>
      </c>
      <c r="J635" t="s">
        <v>21</v>
      </c>
      <c r="K635" t="s">
        <v>22</v>
      </c>
      <c r="L635">
        <v>1317790800</v>
      </c>
      <c r="M635" s="14">
        <f>(((L635/60)/60)/24)+DATE(1970,1,1)</f>
        <v>40821.208333333336</v>
      </c>
      <c r="N635">
        <v>1320382800</v>
      </c>
      <c r="O635" s="14">
        <f>(((N635/60)/60)/24)+DATE(1970,1,1)</f>
        <v>40851.208333333336</v>
      </c>
      <c r="P635" t="b">
        <v>0</v>
      </c>
      <c r="Q635" t="b">
        <v>0</v>
      </c>
      <c r="R635" t="s">
        <v>33</v>
      </c>
      <c r="S635" s="9" t="str">
        <f>LEFT(R635, FIND("/", R635) - 1)</f>
        <v>theater</v>
      </c>
      <c r="T635" s="9" t="str">
        <f>MID(R635, FIND("/", R635) + 1, LEN(R635))</f>
        <v>plays</v>
      </c>
    </row>
    <row r="636" spans="1:20" ht="17" x14ac:dyDescent="0.2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5">
        <f>(E636/D636)*100</f>
        <v>1400.7777777777778</v>
      </c>
      <c r="G636" t="s">
        <v>20</v>
      </c>
      <c r="H636">
        <v>191</v>
      </c>
      <c r="I636" s="7">
        <f>IF(H636=0, 0, E636/H636)</f>
        <v>66.005235602094245</v>
      </c>
      <c r="J636" t="s">
        <v>21</v>
      </c>
      <c r="K636" t="s">
        <v>22</v>
      </c>
      <c r="L636">
        <v>1423634400</v>
      </c>
      <c r="M636" s="14">
        <f>(((L636/60)/60)/24)+DATE(1970,1,1)</f>
        <v>42046.25</v>
      </c>
      <c r="N636">
        <v>1425708000</v>
      </c>
      <c r="O636" s="14">
        <f>(((N636/60)/60)/24)+DATE(1970,1,1)</f>
        <v>42070.25</v>
      </c>
      <c r="P636" t="b">
        <v>0</v>
      </c>
      <c r="Q636" t="b">
        <v>0</v>
      </c>
      <c r="R636" t="s">
        <v>28</v>
      </c>
      <c r="S636" s="9" t="str">
        <f>LEFT(R636, FIND("/", R636) - 1)</f>
        <v>technology</v>
      </c>
      <c r="T636" s="9" t="str">
        <f>MID(R636, FIND("/", R636) + 1, LEN(R636))</f>
        <v>web</v>
      </c>
    </row>
    <row r="637" spans="1:20" ht="17" x14ac:dyDescent="0.2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5">
        <f>(E637/D637)*100</f>
        <v>127.70715249662618</v>
      </c>
      <c r="G637" t="s">
        <v>20</v>
      </c>
      <c r="H637">
        <v>2013</v>
      </c>
      <c r="I637" s="7">
        <f>IF(H637=0, 0, E637/H637)</f>
        <v>47.009935419771487</v>
      </c>
      <c r="J637" t="s">
        <v>21</v>
      </c>
      <c r="K637" t="s">
        <v>22</v>
      </c>
      <c r="L637">
        <v>1440392400</v>
      </c>
      <c r="M637" s="14">
        <f>(((L637/60)/60)/24)+DATE(1970,1,1)</f>
        <v>42240.208333333328</v>
      </c>
      <c r="N637">
        <v>1441602000</v>
      </c>
      <c r="O637" s="14">
        <f>(((N637/60)/60)/24)+DATE(1970,1,1)</f>
        <v>42254.208333333328</v>
      </c>
      <c r="P637" t="b">
        <v>0</v>
      </c>
      <c r="Q637" t="b">
        <v>0</v>
      </c>
      <c r="R637" t="s">
        <v>23</v>
      </c>
      <c r="S637" s="9" t="str">
        <f>LEFT(R637, FIND("/", R637) - 1)</f>
        <v>music</v>
      </c>
      <c r="T637" s="9" t="str">
        <f>MID(R637, FIND("/", R637) + 1, LEN(R637))</f>
        <v>rock</v>
      </c>
    </row>
    <row r="638" spans="1:20" ht="17" x14ac:dyDescent="0.2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5">
        <f>(E638/D638)*100</f>
        <v>410.59821428571428</v>
      </c>
      <c r="G638" t="s">
        <v>20</v>
      </c>
      <c r="H638">
        <v>1703</v>
      </c>
      <c r="I638" s="7">
        <f>IF(H638=0, 0, E638/H638)</f>
        <v>81.010569583088667</v>
      </c>
      <c r="J638" t="s">
        <v>21</v>
      </c>
      <c r="K638" t="s">
        <v>22</v>
      </c>
      <c r="L638">
        <v>1562302800</v>
      </c>
      <c r="M638" s="14">
        <f>(((L638/60)/60)/24)+DATE(1970,1,1)</f>
        <v>43651.208333333328</v>
      </c>
      <c r="N638">
        <v>1562389200</v>
      </c>
      <c r="O638" s="14">
        <f>(((N638/60)/60)/24)+DATE(1970,1,1)</f>
        <v>43652.208333333328</v>
      </c>
      <c r="P638" t="b">
        <v>0</v>
      </c>
      <c r="Q638" t="b">
        <v>0</v>
      </c>
      <c r="R638" t="s">
        <v>33</v>
      </c>
      <c r="S638" s="9" t="str">
        <f>LEFT(R638, FIND("/", R638) - 1)</f>
        <v>theater</v>
      </c>
      <c r="T638" s="9" t="str">
        <f>MID(R638, FIND("/", R638) + 1, LEN(R638))</f>
        <v>plays</v>
      </c>
    </row>
    <row r="639" spans="1:20" ht="17" x14ac:dyDescent="0.2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5">
        <f>(E639/D639)*100</f>
        <v>123.73770491803278</v>
      </c>
      <c r="G639" t="s">
        <v>20</v>
      </c>
      <c r="H639">
        <v>80</v>
      </c>
      <c r="I639" s="7">
        <f>IF(H639=0, 0, E639/H639)</f>
        <v>94.35</v>
      </c>
      <c r="J639" t="s">
        <v>36</v>
      </c>
      <c r="K639" t="s">
        <v>37</v>
      </c>
      <c r="L639">
        <v>1378184400</v>
      </c>
      <c r="M639" s="14">
        <f>(((L639/60)/60)/24)+DATE(1970,1,1)</f>
        <v>41520.208333333336</v>
      </c>
      <c r="N639">
        <v>1378789200</v>
      </c>
      <c r="O639" s="14">
        <f>(((N639/60)/60)/24)+DATE(1970,1,1)</f>
        <v>41527.208333333336</v>
      </c>
      <c r="P639" t="b">
        <v>0</v>
      </c>
      <c r="Q639" t="b">
        <v>0</v>
      </c>
      <c r="R639" t="s">
        <v>42</v>
      </c>
      <c r="S639" s="9" t="str">
        <f>LEFT(R639, FIND("/", R639) - 1)</f>
        <v>film &amp; video</v>
      </c>
      <c r="T639" s="9" t="str">
        <f>MID(R639, FIND("/", R639) + 1, LEN(R639))</f>
        <v>documentary</v>
      </c>
    </row>
    <row r="640" spans="1:20" ht="17" x14ac:dyDescent="0.2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5">
        <f>(E640/D640)*100</f>
        <v>184.91304347826087</v>
      </c>
      <c r="G640" t="s">
        <v>20</v>
      </c>
      <c r="H640">
        <v>41</v>
      </c>
      <c r="I640" s="7">
        <f>IF(H640=0, 0, E640/H640)</f>
        <v>103.73170731707317</v>
      </c>
      <c r="J640" t="s">
        <v>21</v>
      </c>
      <c r="K640" t="s">
        <v>22</v>
      </c>
      <c r="L640">
        <v>1441256400</v>
      </c>
      <c r="M640" s="14">
        <f>(((L640/60)/60)/24)+DATE(1970,1,1)</f>
        <v>42250.208333333328</v>
      </c>
      <c r="N640">
        <v>1443416400</v>
      </c>
      <c r="O640" s="14">
        <f>(((N640/60)/60)/24)+DATE(1970,1,1)</f>
        <v>42275.208333333328</v>
      </c>
      <c r="P640" t="b">
        <v>0</v>
      </c>
      <c r="Q640" t="b">
        <v>0</v>
      </c>
      <c r="R640" t="s">
        <v>89</v>
      </c>
      <c r="S640" s="9" t="str">
        <f>LEFT(R640, FIND("/", R640) - 1)</f>
        <v>games</v>
      </c>
      <c r="T640" s="9" t="str">
        <f>MID(R640, FIND("/", R640) + 1, LEN(R640))</f>
        <v>video games</v>
      </c>
    </row>
    <row r="641" spans="1:20" ht="17" x14ac:dyDescent="0.2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5">
        <f>(E641/D641)*100</f>
        <v>298.7</v>
      </c>
      <c r="G641" t="s">
        <v>20</v>
      </c>
      <c r="H641">
        <v>187</v>
      </c>
      <c r="I641" s="7">
        <f>IF(H641=0, 0, E641/H641)</f>
        <v>63.893048128342244</v>
      </c>
      <c r="J641" t="s">
        <v>21</v>
      </c>
      <c r="K641" t="s">
        <v>22</v>
      </c>
      <c r="L641">
        <v>1314421200</v>
      </c>
      <c r="M641" s="14">
        <f>(((L641/60)/60)/24)+DATE(1970,1,1)</f>
        <v>40782.208333333336</v>
      </c>
      <c r="N641">
        <v>1315026000</v>
      </c>
      <c r="O641" s="14">
        <f>(((N641/60)/60)/24)+DATE(1970,1,1)</f>
        <v>40789.208333333336</v>
      </c>
      <c r="P641" t="b">
        <v>0</v>
      </c>
      <c r="Q641" t="b">
        <v>0</v>
      </c>
      <c r="R641" t="s">
        <v>71</v>
      </c>
      <c r="S641" s="9" t="str">
        <f>LEFT(R641, FIND("/", R641) - 1)</f>
        <v>film &amp; video</v>
      </c>
      <c r="T641" s="9" t="str">
        <f>MID(R641, FIND("/", R641) + 1, LEN(R641))</f>
        <v>animation</v>
      </c>
    </row>
    <row r="642" spans="1:20" ht="17" x14ac:dyDescent="0.2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5">
        <f>(E642/D642)*100</f>
        <v>226.35175879396985</v>
      </c>
      <c r="G642" t="s">
        <v>20</v>
      </c>
      <c r="H642">
        <v>2875</v>
      </c>
      <c r="I642" s="7">
        <f>IF(H642=0, 0, E642/H642)</f>
        <v>47.002434782608695</v>
      </c>
      <c r="J642" t="s">
        <v>40</v>
      </c>
      <c r="K642" t="s">
        <v>41</v>
      </c>
      <c r="L642">
        <v>1293861600</v>
      </c>
      <c r="M642" s="14">
        <f>(((L642/60)/60)/24)+DATE(1970,1,1)</f>
        <v>40544.25</v>
      </c>
      <c r="N642">
        <v>1295071200</v>
      </c>
      <c r="O642" s="14">
        <f>(((N642/60)/60)/24)+DATE(1970,1,1)</f>
        <v>40558.25</v>
      </c>
      <c r="P642" t="b">
        <v>0</v>
      </c>
      <c r="Q642" t="b">
        <v>1</v>
      </c>
      <c r="R642" t="s">
        <v>33</v>
      </c>
      <c r="S642" s="9" t="str">
        <f>LEFT(R642, FIND("/", R642) - 1)</f>
        <v>theater</v>
      </c>
      <c r="T642" s="9" t="str">
        <f>MID(R642, FIND("/", R642) + 1, LEN(R642))</f>
        <v>plays</v>
      </c>
    </row>
    <row r="643" spans="1:20" ht="17" x14ac:dyDescent="0.2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5">
        <f>(E643/D643)*100</f>
        <v>173.56363636363636</v>
      </c>
      <c r="G643" t="s">
        <v>20</v>
      </c>
      <c r="H643">
        <v>88</v>
      </c>
      <c r="I643" s="7">
        <f>IF(H643=0, 0, E643/H643)</f>
        <v>108.47727272727273</v>
      </c>
      <c r="J643" t="s">
        <v>21</v>
      </c>
      <c r="K643" t="s">
        <v>22</v>
      </c>
      <c r="L643">
        <v>1507352400</v>
      </c>
      <c r="M643" s="14">
        <f>(((L643/60)/60)/24)+DATE(1970,1,1)</f>
        <v>43015.208333333328</v>
      </c>
      <c r="N643">
        <v>1509426000</v>
      </c>
      <c r="O643" s="14">
        <f>(((N643/60)/60)/24)+DATE(1970,1,1)</f>
        <v>43039.208333333328</v>
      </c>
      <c r="P643" t="b">
        <v>0</v>
      </c>
      <c r="Q643" t="b">
        <v>0</v>
      </c>
      <c r="R643" t="s">
        <v>33</v>
      </c>
      <c r="S643" s="9" t="str">
        <f>LEFT(R643, FIND("/", R643) - 1)</f>
        <v>theater</v>
      </c>
      <c r="T643" s="9" t="str">
        <f>MID(R643, FIND("/", R643) + 1, LEN(R643))</f>
        <v>plays</v>
      </c>
    </row>
    <row r="644" spans="1:20" ht="17" x14ac:dyDescent="0.2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5">
        <f>(E644/D644)*100</f>
        <v>371.75675675675677</v>
      </c>
      <c r="G644" t="s">
        <v>20</v>
      </c>
      <c r="H644">
        <v>191</v>
      </c>
      <c r="I644" s="7">
        <f>IF(H644=0, 0, E644/H644)</f>
        <v>72.015706806282722</v>
      </c>
      <c r="J644" t="s">
        <v>21</v>
      </c>
      <c r="K644" t="s">
        <v>22</v>
      </c>
      <c r="L644">
        <v>1296108000</v>
      </c>
      <c r="M644" s="14">
        <f>(((L644/60)/60)/24)+DATE(1970,1,1)</f>
        <v>40570.25</v>
      </c>
      <c r="N644">
        <v>1299391200</v>
      </c>
      <c r="O644" s="14">
        <f>(((N644/60)/60)/24)+DATE(1970,1,1)</f>
        <v>40608.25</v>
      </c>
      <c r="P644" t="b">
        <v>0</v>
      </c>
      <c r="Q644" t="b">
        <v>0</v>
      </c>
      <c r="R644" t="s">
        <v>23</v>
      </c>
      <c r="S644" s="9" t="str">
        <f>LEFT(R644, FIND("/", R644) - 1)</f>
        <v>music</v>
      </c>
      <c r="T644" s="9" t="str">
        <f>MID(R644, FIND("/", R644) + 1, LEN(R644))</f>
        <v>rock</v>
      </c>
    </row>
    <row r="645" spans="1:20" ht="17" x14ac:dyDescent="0.2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5">
        <f>(E645/D645)*100</f>
        <v>160.19230769230771</v>
      </c>
      <c r="G645" t="s">
        <v>20</v>
      </c>
      <c r="H645">
        <v>139</v>
      </c>
      <c r="I645" s="7">
        <f>IF(H645=0, 0, E645/H645)</f>
        <v>59.928057553956833</v>
      </c>
      <c r="J645" t="s">
        <v>21</v>
      </c>
      <c r="K645" t="s">
        <v>22</v>
      </c>
      <c r="L645">
        <v>1324965600</v>
      </c>
      <c r="M645" s="14">
        <f>(((L645/60)/60)/24)+DATE(1970,1,1)</f>
        <v>40904.25</v>
      </c>
      <c r="N645">
        <v>1325052000</v>
      </c>
      <c r="O645" s="14">
        <f>(((N645/60)/60)/24)+DATE(1970,1,1)</f>
        <v>40905.25</v>
      </c>
      <c r="P645" t="b">
        <v>0</v>
      </c>
      <c r="Q645" t="b">
        <v>0</v>
      </c>
      <c r="R645" t="s">
        <v>23</v>
      </c>
      <c r="S645" s="9" t="str">
        <f>LEFT(R645, FIND("/", R645) - 1)</f>
        <v>music</v>
      </c>
      <c r="T645" s="9" t="str">
        <f>MID(R645, FIND("/", R645) + 1, LEN(R645))</f>
        <v>rock</v>
      </c>
    </row>
    <row r="646" spans="1:20" ht="17" x14ac:dyDescent="0.2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5">
        <f>(E646/D646)*100</f>
        <v>1616.3333333333335</v>
      </c>
      <c r="G646" t="s">
        <v>20</v>
      </c>
      <c r="H646">
        <v>186</v>
      </c>
      <c r="I646" s="7">
        <f>IF(H646=0, 0, E646/H646)</f>
        <v>78.209677419354833</v>
      </c>
      <c r="J646" t="s">
        <v>21</v>
      </c>
      <c r="K646" t="s">
        <v>22</v>
      </c>
      <c r="L646">
        <v>1520229600</v>
      </c>
      <c r="M646" s="14">
        <f>(((L646/60)/60)/24)+DATE(1970,1,1)</f>
        <v>43164.25</v>
      </c>
      <c r="N646">
        <v>1522818000</v>
      </c>
      <c r="O646" s="14">
        <f>(((N646/60)/60)/24)+DATE(1970,1,1)</f>
        <v>43194.208333333328</v>
      </c>
      <c r="P646" t="b">
        <v>0</v>
      </c>
      <c r="Q646" t="b">
        <v>0</v>
      </c>
      <c r="R646" t="s">
        <v>60</v>
      </c>
      <c r="S646" s="9" t="str">
        <f>LEFT(R646, FIND("/", R646) - 1)</f>
        <v>music</v>
      </c>
      <c r="T646" s="9" t="str">
        <f>MID(R646, FIND("/", R646) + 1, LEN(R646))</f>
        <v>indie rock</v>
      </c>
    </row>
    <row r="647" spans="1:20" ht="17" x14ac:dyDescent="0.2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5">
        <f>(E647/D647)*100</f>
        <v>733.4375</v>
      </c>
      <c r="G647" t="s">
        <v>20</v>
      </c>
      <c r="H647">
        <v>112</v>
      </c>
      <c r="I647" s="7">
        <f>IF(H647=0, 0, E647/H647)</f>
        <v>104.77678571428571</v>
      </c>
      <c r="J647" t="s">
        <v>26</v>
      </c>
      <c r="K647" t="s">
        <v>27</v>
      </c>
      <c r="L647">
        <v>1482991200</v>
      </c>
      <c r="M647" s="14">
        <f>(((L647/60)/60)/24)+DATE(1970,1,1)</f>
        <v>42733.25</v>
      </c>
      <c r="N647">
        <v>1485324000</v>
      </c>
      <c r="O647" s="14">
        <f>(((N647/60)/60)/24)+DATE(1970,1,1)</f>
        <v>42760.25</v>
      </c>
      <c r="P647" t="b">
        <v>0</v>
      </c>
      <c r="Q647" t="b">
        <v>0</v>
      </c>
      <c r="R647" t="s">
        <v>33</v>
      </c>
      <c r="S647" s="9" t="str">
        <f>LEFT(R647, FIND("/", R647) - 1)</f>
        <v>theater</v>
      </c>
      <c r="T647" s="9" t="str">
        <f>MID(R647, FIND("/", R647) + 1, LEN(R647))</f>
        <v>plays</v>
      </c>
    </row>
    <row r="648" spans="1:20" ht="17" x14ac:dyDescent="0.2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5">
        <f>(E648/D648)*100</f>
        <v>592.11111111111109</v>
      </c>
      <c r="G648" t="s">
        <v>20</v>
      </c>
      <c r="H648">
        <v>101</v>
      </c>
      <c r="I648" s="7">
        <f>IF(H648=0, 0, E648/H648)</f>
        <v>105.52475247524752</v>
      </c>
      <c r="J648" t="s">
        <v>21</v>
      </c>
      <c r="K648" t="s">
        <v>22</v>
      </c>
      <c r="L648">
        <v>1294034400</v>
      </c>
      <c r="M648" s="14">
        <f>(((L648/60)/60)/24)+DATE(1970,1,1)</f>
        <v>40546.25</v>
      </c>
      <c r="N648">
        <v>1294120800</v>
      </c>
      <c r="O648" s="14">
        <f>(((N648/60)/60)/24)+DATE(1970,1,1)</f>
        <v>40547.25</v>
      </c>
      <c r="P648" t="b">
        <v>0</v>
      </c>
      <c r="Q648" t="b">
        <v>1</v>
      </c>
      <c r="R648" t="s">
        <v>33</v>
      </c>
      <c r="S648" s="9" t="str">
        <f>LEFT(R648, FIND("/", R648) - 1)</f>
        <v>theater</v>
      </c>
      <c r="T648" s="9" t="str">
        <f>MID(R648, FIND("/", R648) + 1, LEN(R648))</f>
        <v>plays</v>
      </c>
    </row>
    <row r="649" spans="1:20" ht="17" x14ac:dyDescent="0.2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5">
        <f>(E649/D649)*100</f>
        <v>276.80769230769232</v>
      </c>
      <c r="G649" t="s">
        <v>20</v>
      </c>
      <c r="H649">
        <v>206</v>
      </c>
      <c r="I649" s="7">
        <f>IF(H649=0, 0, E649/H649)</f>
        <v>69.873786407766985</v>
      </c>
      <c r="J649" t="s">
        <v>40</v>
      </c>
      <c r="K649" t="s">
        <v>41</v>
      </c>
      <c r="L649">
        <v>1286946000</v>
      </c>
      <c r="M649" s="14">
        <f>(((L649/60)/60)/24)+DATE(1970,1,1)</f>
        <v>40464.208333333336</v>
      </c>
      <c r="N649">
        <v>1288933200</v>
      </c>
      <c r="O649" s="14">
        <f>(((N649/60)/60)/24)+DATE(1970,1,1)</f>
        <v>40487.208333333336</v>
      </c>
      <c r="P649" t="b">
        <v>0</v>
      </c>
      <c r="Q649" t="b">
        <v>1</v>
      </c>
      <c r="R649" t="s">
        <v>42</v>
      </c>
      <c r="S649" s="9" t="str">
        <f>LEFT(R649, FIND("/", R649) - 1)</f>
        <v>film &amp; video</v>
      </c>
      <c r="T649" s="9" t="str">
        <f>MID(R649, FIND("/", R649) + 1, LEN(R649))</f>
        <v>documentary</v>
      </c>
    </row>
    <row r="650" spans="1:20" ht="17" x14ac:dyDescent="0.2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5">
        <f>(E650/D650)*100</f>
        <v>273.01851851851848</v>
      </c>
      <c r="G650" t="s">
        <v>20</v>
      </c>
      <c r="H650">
        <v>154</v>
      </c>
      <c r="I650" s="7">
        <f>IF(H650=0, 0, E650/H650)</f>
        <v>95.733766233766232</v>
      </c>
      <c r="J650" t="s">
        <v>21</v>
      </c>
      <c r="K650" t="s">
        <v>22</v>
      </c>
      <c r="L650">
        <v>1359871200</v>
      </c>
      <c r="M650" s="14">
        <f>(((L650/60)/60)/24)+DATE(1970,1,1)</f>
        <v>41308.25</v>
      </c>
      <c r="N650">
        <v>1363237200</v>
      </c>
      <c r="O650" s="14">
        <f>(((N650/60)/60)/24)+DATE(1970,1,1)</f>
        <v>41347.208333333336</v>
      </c>
      <c r="P650" t="b">
        <v>0</v>
      </c>
      <c r="Q650" t="b">
        <v>1</v>
      </c>
      <c r="R650" t="s">
        <v>269</v>
      </c>
      <c r="S650" s="9" t="str">
        <f>LEFT(R650, FIND("/", R650) - 1)</f>
        <v>film &amp; video</v>
      </c>
      <c r="T650" s="9" t="str">
        <f>MID(R650, FIND("/", R650) + 1, LEN(R650))</f>
        <v>television</v>
      </c>
    </row>
    <row r="651" spans="1:20" ht="17" x14ac:dyDescent="0.2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5">
        <f>(E651/D651)*100</f>
        <v>159.36331255565449</v>
      </c>
      <c r="G651" t="s">
        <v>20</v>
      </c>
      <c r="H651">
        <v>5966</v>
      </c>
      <c r="I651" s="7">
        <f>IF(H651=0, 0, E651/H651)</f>
        <v>29.997485752598056</v>
      </c>
      <c r="J651" t="s">
        <v>21</v>
      </c>
      <c r="K651" t="s">
        <v>22</v>
      </c>
      <c r="L651">
        <v>1555304400</v>
      </c>
      <c r="M651" s="14">
        <f>(((L651/60)/60)/24)+DATE(1970,1,1)</f>
        <v>43570.208333333328</v>
      </c>
      <c r="N651">
        <v>1555822800</v>
      </c>
      <c r="O651" s="14">
        <f>(((N651/60)/60)/24)+DATE(1970,1,1)</f>
        <v>43576.208333333328</v>
      </c>
      <c r="P651" t="b">
        <v>0</v>
      </c>
      <c r="Q651" t="b">
        <v>0</v>
      </c>
      <c r="R651" t="s">
        <v>33</v>
      </c>
      <c r="S651" s="9" t="str">
        <f>LEFT(R651, FIND("/", R651) - 1)</f>
        <v>theater</v>
      </c>
      <c r="T651" s="9" t="str">
        <f>MID(R651, FIND("/", R651) + 1, LEN(R651))</f>
        <v>plays</v>
      </c>
    </row>
    <row r="652" spans="1:20" ht="34" x14ac:dyDescent="0.2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5">
        <f>(E652/D652)*100</f>
        <v>1591.5555555555554</v>
      </c>
      <c r="G652" t="s">
        <v>20</v>
      </c>
      <c r="H652">
        <v>169</v>
      </c>
      <c r="I652" s="7">
        <f>IF(H652=0, 0, E652/H652)</f>
        <v>84.757396449704146</v>
      </c>
      <c r="J652" t="s">
        <v>21</v>
      </c>
      <c r="K652" t="s">
        <v>22</v>
      </c>
      <c r="L652">
        <v>1420696800</v>
      </c>
      <c r="M652" s="14">
        <f>(((L652/60)/60)/24)+DATE(1970,1,1)</f>
        <v>42012.25</v>
      </c>
      <c r="N652">
        <v>1422424800</v>
      </c>
      <c r="O652" s="14">
        <f>(((N652/60)/60)/24)+DATE(1970,1,1)</f>
        <v>42032.25</v>
      </c>
      <c r="P652" t="b">
        <v>0</v>
      </c>
      <c r="Q652" t="b">
        <v>1</v>
      </c>
      <c r="R652" t="s">
        <v>42</v>
      </c>
      <c r="S652" s="9" t="str">
        <f>LEFT(R652, FIND("/", R652) - 1)</f>
        <v>film &amp; video</v>
      </c>
      <c r="T652" s="9" t="str">
        <f>MID(R652, FIND("/", R652) + 1, LEN(R652))</f>
        <v>documentary</v>
      </c>
    </row>
    <row r="653" spans="1:20" ht="17" x14ac:dyDescent="0.2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5">
        <f>(E653/D653)*100</f>
        <v>730.18222222222221</v>
      </c>
      <c r="G653" t="s">
        <v>20</v>
      </c>
      <c r="H653">
        <v>2106</v>
      </c>
      <c r="I653" s="7">
        <f>IF(H653=0, 0, E653/H653)</f>
        <v>78.010921177587846</v>
      </c>
      <c r="J653" t="s">
        <v>21</v>
      </c>
      <c r="K653" t="s">
        <v>22</v>
      </c>
      <c r="L653">
        <v>1502946000</v>
      </c>
      <c r="M653" s="14">
        <f>(((L653/60)/60)/24)+DATE(1970,1,1)</f>
        <v>42964.208333333328</v>
      </c>
      <c r="N653">
        <v>1503637200</v>
      </c>
      <c r="O653" s="14">
        <f>(((N653/60)/60)/24)+DATE(1970,1,1)</f>
        <v>42972.208333333328</v>
      </c>
      <c r="P653" t="b">
        <v>0</v>
      </c>
      <c r="Q653" t="b">
        <v>0</v>
      </c>
      <c r="R653" t="s">
        <v>33</v>
      </c>
      <c r="S653" s="9" t="str">
        <f>LEFT(R653, FIND("/", R653) - 1)</f>
        <v>theater</v>
      </c>
      <c r="T653" s="9" t="str">
        <f>MID(R653, FIND("/", R653) + 1, LEN(R653))</f>
        <v>plays</v>
      </c>
    </row>
    <row r="654" spans="1:20" ht="17" x14ac:dyDescent="0.2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5">
        <f>(E654/D654)*100</f>
        <v>361.02941176470591</v>
      </c>
      <c r="G654" t="s">
        <v>20</v>
      </c>
      <c r="H654">
        <v>131</v>
      </c>
      <c r="I654" s="7">
        <f>IF(H654=0, 0, E654/H654)</f>
        <v>93.702290076335885</v>
      </c>
      <c r="J654" t="s">
        <v>21</v>
      </c>
      <c r="K654" t="s">
        <v>22</v>
      </c>
      <c r="L654">
        <v>1404622800</v>
      </c>
      <c r="M654" s="14">
        <f>(((L654/60)/60)/24)+DATE(1970,1,1)</f>
        <v>41826.208333333336</v>
      </c>
      <c r="N654">
        <v>1405141200</v>
      </c>
      <c r="O654" s="14">
        <f>(((N654/60)/60)/24)+DATE(1970,1,1)</f>
        <v>41832.208333333336</v>
      </c>
      <c r="P654" t="b">
        <v>0</v>
      </c>
      <c r="Q654" t="b">
        <v>0</v>
      </c>
      <c r="R654" t="s">
        <v>23</v>
      </c>
      <c r="S654" s="9" t="str">
        <f>LEFT(R654, FIND("/", R654) - 1)</f>
        <v>music</v>
      </c>
      <c r="T654" s="9" t="str">
        <f>MID(R654, FIND("/", R654) + 1, LEN(R654))</f>
        <v>rock</v>
      </c>
    </row>
    <row r="655" spans="1:20" ht="34" x14ac:dyDescent="0.2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5">
        <f>(E655/D655)*100</f>
        <v>160.32</v>
      </c>
      <c r="G655" t="s">
        <v>20</v>
      </c>
      <c r="H655">
        <v>84</v>
      </c>
      <c r="I655" s="7">
        <f>IF(H655=0, 0, E655/H655)</f>
        <v>47.714285714285715</v>
      </c>
      <c r="J655" t="s">
        <v>21</v>
      </c>
      <c r="K655" t="s">
        <v>22</v>
      </c>
      <c r="L655">
        <v>1371963600</v>
      </c>
      <c r="M655" s="14">
        <f>(((L655/60)/60)/24)+DATE(1970,1,1)</f>
        <v>41448.208333333336</v>
      </c>
      <c r="N655">
        <v>1372395600</v>
      </c>
      <c r="O655" s="14">
        <f>(((N655/60)/60)/24)+DATE(1970,1,1)</f>
        <v>41453.208333333336</v>
      </c>
      <c r="P655" t="b">
        <v>0</v>
      </c>
      <c r="Q655" t="b">
        <v>0</v>
      </c>
      <c r="R655" t="s">
        <v>33</v>
      </c>
      <c r="S655" s="9" t="str">
        <f>LEFT(R655, FIND("/", R655) - 1)</f>
        <v>theater</v>
      </c>
      <c r="T655" s="9" t="str">
        <f>MID(R655, FIND("/", R655) + 1, LEN(R655))</f>
        <v>plays</v>
      </c>
    </row>
    <row r="656" spans="1:20" ht="17" x14ac:dyDescent="0.2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5">
        <f>(E656/D656)*100</f>
        <v>183.9433962264151</v>
      </c>
      <c r="G656" t="s">
        <v>20</v>
      </c>
      <c r="H656">
        <v>155</v>
      </c>
      <c r="I656" s="7">
        <f>IF(H656=0, 0, E656/H656)</f>
        <v>62.896774193548389</v>
      </c>
      <c r="J656" t="s">
        <v>21</v>
      </c>
      <c r="K656" t="s">
        <v>22</v>
      </c>
      <c r="L656">
        <v>1433739600</v>
      </c>
      <c r="M656" s="14">
        <f>(((L656/60)/60)/24)+DATE(1970,1,1)</f>
        <v>42163.208333333328</v>
      </c>
      <c r="N656">
        <v>1437714000</v>
      </c>
      <c r="O656" s="14">
        <f>(((N656/60)/60)/24)+DATE(1970,1,1)</f>
        <v>42209.208333333328</v>
      </c>
      <c r="P656" t="b">
        <v>0</v>
      </c>
      <c r="Q656" t="b">
        <v>0</v>
      </c>
      <c r="R656" t="s">
        <v>33</v>
      </c>
      <c r="S656" s="9" t="str">
        <f>LEFT(R656, FIND("/", R656) - 1)</f>
        <v>theater</v>
      </c>
      <c r="T656" s="9" t="str">
        <f>MID(R656, FIND("/", R656) + 1, LEN(R656))</f>
        <v>plays</v>
      </c>
    </row>
    <row r="657" spans="1:20" ht="17" x14ac:dyDescent="0.2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5">
        <f>(E657/D657)*100</f>
        <v>225.38095238095238</v>
      </c>
      <c r="G657" t="s">
        <v>20</v>
      </c>
      <c r="H657">
        <v>189</v>
      </c>
      <c r="I657" s="7">
        <f>IF(H657=0, 0, E657/H657)</f>
        <v>75.126984126984127</v>
      </c>
      <c r="J657" t="s">
        <v>21</v>
      </c>
      <c r="K657" t="s">
        <v>22</v>
      </c>
      <c r="L657">
        <v>1550037600</v>
      </c>
      <c r="M657" s="14">
        <f>(((L657/60)/60)/24)+DATE(1970,1,1)</f>
        <v>43509.25</v>
      </c>
      <c r="N657">
        <v>1550556000</v>
      </c>
      <c r="O657" s="14">
        <f>(((N657/60)/60)/24)+DATE(1970,1,1)</f>
        <v>43515.25</v>
      </c>
      <c r="P657" t="b">
        <v>0</v>
      </c>
      <c r="Q657" t="b">
        <v>1</v>
      </c>
      <c r="R657" t="s">
        <v>17</v>
      </c>
      <c r="S657" s="9" t="str">
        <f>LEFT(R657, FIND("/", R657) - 1)</f>
        <v>food</v>
      </c>
      <c r="T657" s="9" t="str">
        <f>MID(R657, FIND("/", R657) + 1, LEN(R657))</f>
        <v>food trucks</v>
      </c>
    </row>
    <row r="658" spans="1:20" ht="17" x14ac:dyDescent="0.2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5">
        <f>(E658/D658)*100</f>
        <v>172.00961538461539</v>
      </c>
      <c r="G658" t="s">
        <v>20</v>
      </c>
      <c r="H658">
        <v>4799</v>
      </c>
      <c r="I658" s="7">
        <f>IF(H658=0, 0, E658/H658)</f>
        <v>41.004167534903104</v>
      </c>
      <c r="J658" t="s">
        <v>21</v>
      </c>
      <c r="K658" t="s">
        <v>22</v>
      </c>
      <c r="L658">
        <v>1486706400</v>
      </c>
      <c r="M658" s="14">
        <f>(((L658/60)/60)/24)+DATE(1970,1,1)</f>
        <v>42776.25</v>
      </c>
      <c r="N658">
        <v>1489039200</v>
      </c>
      <c r="O658" s="14">
        <f>(((N658/60)/60)/24)+DATE(1970,1,1)</f>
        <v>42803.25</v>
      </c>
      <c r="P658" t="b">
        <v>1</v>
      </c>
      <c r="Q658" t="b">
        <v>1</v>
      </c>
      <c r="R658" t="s">
        <v>42</v>
      </c>
      <c r="S658" s="9" t="str">
        <f>LEFT(R658, FIND("/", R658) - 1)</f>
        <v>film &amp; video</v>
      </c>
      <c r="T658" s="9" t="str">
        <f>MID(R658, FIND("/", R658) + 1, LEN(R658))</f>
        <v>documentary</v>
      </c>
    </row>
    <row r="659" spans="1:20" ht="34" x14ac:dyDescent="0.2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>(E659/D659)*100</f>
        <v>146.16709511568124</v>
      </c>
      <c r="G659" t="s">
        <v>20</v>
      </c>
      <c r="H659">
        <v>1137</v>
      </c>
      <c r="I659" s="7">
        <f>IF(H659=0, 0, E659/H659)</f>
        <v>50.007915567282325</v>
      </c>
      <c r="J659" t="s">
        <v>21</v>
      </c>
      <c r="K659" t="s">
        <v>22</v>
      </c>
      <c r="L659">
        <v>1553835600</v>
      </c>
      <c r="M659" s="14">
        <f>(((L659/60)/60)/24)+DATE(1970,1,1)</f>
        <v>43553.208333333328</v>
      </c>
      <c r="N659">
        <v>1556600400</v>
      </c>
      <c r="O659" s="14">
        <f>(((N659/60)/60)/24)+DATE(1970,1,1)</f>
        <v>43585.208333333328</v>
      </c>
      <c r="P659" t="b">
        <v>0</v>
      </c>
      <c r="Q659" t="b">
        <v>0</v>
      </c>
      <c r="R659" t="s">
        <v>68</v>
      </c>
      <c r="S659" s="9" t="str">
        <f>LEFT(R659, FIND("/", R659) - 1)</f>
        <v>publishing</v>
      </c>
      <c r="T659" s="9" t="str">
        <f>MID(R659, FIND("/", R659) + 1, LEN(R659))</f>
        <v>nonfiction</v>
      </c>
    </row>
    <row r="660" spans="1:20" ht="17" x14ac:dyDescent="0.2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5">
        <f>(E660/D660)*100</f>
        <v>122.11084337349398</v>
      </c>
      <c r="G660" t="s">
        <v>20</v>
      </c>
      <c r="H660">
        <v>1152</v>
      </c>
      <c r="I660" s="7">
        <f>IF(H660=0, 0, E660/H660)</f>
        <v>87.979166666666671</v>
      </c>
      <c r="J660" t="s">
        <v>21</v>
      </c>
      <c r="K660" t="s">
        <v>22</v>
      </c>
      <c r="L660">
        <v>1288242000</v>
      </c>
      <c r="M660" s="14">
        <f>(((L660/60)/60)/24)+DATE(1970,1,1)</f>
        <v>40479.208333333336</v>
      </c>
      <c r="N660">
        <v>1290578400</v>
      </c>
      <c r="O660" s="14">
        <f>(((N660/60)/60)/24)+DATE(1970,1,1)</f>
        <v>40506.25</v>
      </c>
      <c r="P660" t="b">
        <v>0</v>
      </c>
      <c r="Q660" t="b">
        <v>0</v>
      </c>
      <c r="R660" t="s">
        <v>33</v>
      </c>
      <c r="S660" s="9" t="str">
        <f>LEFT(R660, FIND("/", R660) - 1)</f>
        <v>theater</v>
      </c>
      <c r="T660" s="9" t="str">
        <f>MID(R660, FIND("/", R660) + 1, LEN(R660))</f>
        <v>plays</v>
      </c>
    </row>
    <row r="661" spans="1:20" ht="17" x14ac:dyDescent="0.2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5">
        <f>(E661/D661)*100</f>
        <v>186.54166666666669</v>
      </c>
      <c r="G661" t="s">
        <v>20</v>
      </c>
      <c r="H661">
        <v>50</v>
      </c>
      <c r="I661" s="7">
        <f>IF(H661=0, 0, E661/H661)</f>
        <v>89.54</v>
      </c>
      <c r="J661" t="s">
        <v>21</v>
      </c>
      <c r="K661" t="s">
        <v>22</v>
      </c>
      <c r="L661">
        <v>1379048400</v>
      </c>
      <c r="M661" s="14">
        <f>(((L661/60)/60)/24)+DATE(1970,1,1)</f>
        <v>41530.208333333336</v>
      </c>
      <c r="N661">
        <v>1380344400</v>
      </c>
      <c r="O661" s="14">
        <f>(((N661/60)/60)/24)+DATE(1970,1,1)</f>
        <v>41545.208333333336</v>
      </c>
      <c r="P661" t="b">
        <v>0</v>
      </c>
      <c r="Q661" t="b">
        <v>0</v>
      </c>
      <c r="R661" t="s">
        <v>122</v>
      </c>
      <c r="S661" s="9" t="str">
        <f>LEFT(R661, FIND("/", R661) - 1)</f>
        <v>photography</v>
      </c>
      <c r="T661" s="9" t="str">
        <f>MID(R661, FIND("/", R661) + 1, LEN(R661))</f>
        <v>photography books</v>
      </c>
    </row>
    <row r="662" spans="1:20" ht="17" x14ac:dyDescent="0.2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5">
        <f>(E662/D662)*100</f>
        <v>228.96178343949046</v>
      </c>
      <c r="G662" t="s">
        <v>20</v>
      </c>
      <c r="H662">
        <v>3059</v>
      </c>
      <c r="I662" s="7">
        <f>IF(H662=0, 0, E662/H662)</f>
        <v>47.004903563255965</v>
      </c>
      <c r="J662" t="s">
        <v>15</v>
      </c>
      <c r="K662" t="s">
        <v>16</v>
      </c>
      <c r="L662">
        <v>1500267600</v>
      </c>
      <c r="M662" s="14">
        <f>(((L662/60)/60)/24)+DATE(1970,1,1)</f>
        <v>42933.208333333328</v>
      </c>
      <c r="N662">
        <v>1500354000</v>
      </c>
      <c r="O662" s="14">
        <f>(((N662/60)/60)/24)+DATE(1970,1,1)</f>
        <v>42934.208333333328</v>
      </c>
      <c r="P662" t="b">
        <v>0</v>
      </c>
      <c r="Q662" t="b">
        <v>0</v>
      </c>
      <c r="R662" t="s">
        <v>159</v>
      </c>
      <c r="S662" s="9" t="str">
        <f>LEFT(R662, FIND("/", R662) - 1)</f>
        <v>music</v>
      </c>
      <c r="T662" s="9" t="str">
        <f>MID(R662, FIND("/", R662) + 1, LEN(R662))</f>
        <v>jazz</v>
      </c>
    </row>
    <row r="663" spans="1:20" ht="17" x14ac:dyDescent="0.2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5">
        <f>(E663/D663)*100</f>
        <v>469.37499999999994</v>
      </c>
      <c r="G663" t="s">
        <v>20</v>
      </c>
      <c r="H663">
        <v>34</v>
      </c>
      <c r="I663" s="7">
        <f>IF(H663=0, 0, E663/H663)</f>
        <v>110.44117647058823</v>
      </c>
      <c r="J663" t="s">
        <v>21</v>
      </c>
      <c r="K663" t="s">
        <v>22</v>
      </c>
      <c r="L663">
        <v>1375074000</v>
      </c>
      <c r="M663" s="14">
        <f>(((L663/60)/60)/24)+DATE(1970,1,1)</f>
        <v>41484.208333333336</v>
      </c>
      <c r="N663">
        <v>1375938000</v>
      </c>
      <c r="O663" s="14">
        <f>(((N663/60)/60)/24)+DATE(1970,1,1)</f>
        <v>41494.208333333336</v>
      </c>
      <c r="P663" t="b">
        <v>0</v>
      </c>
      <c r="Q663" t="b">
        <v>1</v>
      </c>
      <c r="R663" t="s">
        <v>42</v>
      </c>
      <c r="S663" s="9" t="str">
        <f>LEFT(R663, FIND("/", R663) - 1)</f>
        <v>film &amp; video</v>
      </c>
      <c r="T663" s="9" t="str">
        <f>MID(R663, FIND("/", R663) + 1, LEN(R663))</f>
        <v>documentary</v>
      </c>
    </row>
    <row r="664" spans="1:20" ht="34" x14ac:dyDescent="0.2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5">
        <f>(E664/D664)*100</f>
        <v>130.11267605633802</v>
      </c>
      <c r="G664" t="s">
        <v>20</v>
      </c>
      <c r="H664">
        <v>220</v>
      </c>
      <c r="I664" s="7">
        <f>IF(H664=0, 0, E664/H664)</f>
        <v>41.990909090909092</v>
      </c>
      <c r="J664" t="s">
        <v>21</v>
      </c>
      <c r="K664" t="s">
        <v>22</v>
      </c>
      <c r="L664">
        <v>1323324000</v>
      </c>
      <c r="M664" s="14">
        <f>(((L664/60)/60)/24)+DATE(1970,1,1)</f>
        <v>40885.25</v>
      </c>
      <c r="N664">
        <v>1323410400</v>
      </c>
      <c r="O664" s="14">
        <f>(((N664/60)/60)/24)+DATE(1970,1,1)</f>
        <v>40886.25</v>
      </c>
      <c r="P664" t="b">
        <v>1</v>
      </c>
      <c r="Q664" t="b">
        <v>0</v>
      </c>
      <c r="R664" t="s">
        <v>33</v>
      </c>
      <c r="S664" s="9" t="str">
        <f>LEFT(R664, FIND("/", R664) - 1)</f>
        <v>theater</v>
      </c>
      <c r="T664" s="9" t="str">
        <f>MID(R664, FIND("/", R664) + 1, LEN(R664))</f>
        <v>plays</v>
      </c>
    </row>
    <row r="665" spans="1:20" ht="17" x14ac:dyDescent="0.2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5">
        <f>(E665/D665)*100</f>
        <v>167.05422993492408</v>
      </c>
      <c r="G665" t="s">
        <v>20</v>
      </c>
      <c r="H665">
        <v>1604</v>
      </c>
      <c r="I665" s="7">
        <f>IF(H665=0, 0, E665/H665)</f>
        <v>48.012468827930178</v>
      </c>
      <c r="J665" t="s">
        <v>26</v>
      </c>
      <c r="K665" t="s">
        <v>27</v>
      </c>
      <c r="L665">
        <v>1538715600</v>
      </c>
      <c r="M665" s="14">
        <f>(((L665/60)/60)/24)+DATE(1970,1,1)</f>
        <v>43378.208333333328</v>
      </c>
      <c r="N665">
        <v>1539406800</v>
      </c>
      <c r="O665" s="14">
        <f>(((N665/60)/60)/24)+DATE(1970,1,1)</f>
        <v>43386.208333333328</v>
      </c>
      <c r="P665" t="b">
        <v>0</v>
      </c>
      <c r="Q665" t="b">
        <v>0</v>
      </c>
      <c r="R665" t="s">
        <v>53</v>
      </c>
      <c r="S665" s="9" t="str">
        <f>LEFT(R665, FIND("/", R665) - 1)</f>
        <v>film &amp; video</v>
      </c>
      <c r="T665" s="9" t="str">
        <f>MID(R665, FIND("/", R665) + 1, LEN(R665))</f>
        <v>drama</v>
      </c>
    </row>
    <row r="666" spans="1:20" ht="17" x14ac:dyDescent="0.2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5">
        <f>(E666/D666)*100</f>
        <v>173.8641975308642</v>
      </c>
      <c r="G666" t="s">
        <v>20</v>
      </c>
      <c r="H666">
        <v>454</v>
      </c>
      <c r="I666" s="7">
        <f>IF(H666=0, 0, E666/H666)</f>
        <v>31.019823788546255</v>
      </c>
      <c r="J666" t="s">
        <v>21</v>
      </c>
      <c r="K666" t="s">
        <v>22</v>
      </c>
      <c r="L666">
        <v>1369285200</v>
      </c>
      <c r="M666" s="14">
        <f>(((L666/60)/60)/24)+DATE(1970,1,1)</f>
        <v>41417.208333333336</v>
      </c>
      <c r="N666">
        <v>1369803600</v>
      </c>
      <c r="O666" s="14">
        <f>(((N666/60)/60)/24)+DATE(1970,1,1)</f>
        <v>41423.208333333336</v>
      </c>
      <c r="P666" t="b">
        <v>0</v>
      </c>
      <c r="Q666" t="b">
        <v>0</v>
      </c>
      <c r="R666" t="s">
        <v>23</v>
      </c>
      <c r="S666" s="9" t="str">
        <f>LEFT(R666, FIND("/", R666) - 1)</f>
        <v>music</v>
      </c>
      <c r="T666" s="9" t="str">
        <f>MID(R666, FIND("/", R666) + 1, LEN(R666))</f>
        <v>rock</v>
      </c>
    </row>
    <row r="667" spans="1:20" ht="34" x14ac:dyDescent="0.2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5">
        <f>(E667/D667)*100</f>
        <v>717.76470588235293</v>
      </c>
      <c r="G667" t="s">
        <v>20</v>
      </c>
      <c r="H667">
        <v>123</v>
      </c>
      <c r="I667" s="7">
        <f>IF(H667=0, 0, E667/H667)</f>
        <v>99.203252032520325</v>
      </c>
      <c r="J667" t="s">
        <v>107</v>
      </c>
      <c r="K667" t="s">
        <v>108</v>
      </c>
      <c r="L667">
        <v>1525755600</v>
      </c>
      <c r="M667" s="14">
        <f>(((L667/60)/60)/24)+DATE(1970,1,1)</f>
        <v>43228.208333333328</v>
      </c>
      <c r="N667">
        <v>1525928400</v>
      </c>
      <c r="O667" s="14">
        <f>(((N667/60)/60)/24)+DATE(1970,1,1)</f>
        <v>43230.208333333328</v>
      </c>
      <c r="P667" t="b">
        <v>0</v>
      </c>
      <c r="Q667" t="b">
        <v>1</v>
      </c>
      <c r="R667" t="s">
        <v>71</v>
      </c>
      <c r="S667" s="9" t="str">
        <f>LEFT(R667, FIND("/", R667) - 1)</f>
        <v>film &amp; video</v>
      </c>
      <c r="T667" s="9" t="str">
        <f>MID(R667, FIND("/", R667) + 1, LEN(R667))</f>
        <v>animation</v>
      </c>
    </row>
    <row r="668" spans="1:20" ht="17" x14ac:dyDescent="0.2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5">
        <f>(E668/D668)*100</f>
        <v>1530.2222222222222</v>
      </c>
      <c r="G668" t="s">
        <v>20</v>
      </c>
      <c r="H668">
        <v>299</v>
      </c>
      <c r="I668" s="7">
        <f>IF(H668=0, 0, E668/H668)</f>
        <v>46.060200668896321</v>
      </c>
      <c r="J668" t="s">
        <v>21</v>
      </c>
      <c r="K668" t="s">
        <v>22</v>
      </c>
      <c r="L668">
        <v>1572152400</v>
      </c>
      <c r="M668" s="14">
        <f>(((L668/60)/60)/24)+DATE(1970,1,1)</f>
        <v>43765.208333333328</v>
      </c>
      <c r="N668">
        <v>1572152400</v>
      </c>
      <c r="O668" s="14">
        <f>(((N668/60)/60)/24)+DATE(1970,1,1)</f>
        <v>43765.208333333328</v>
      </c>
      <c r="P668" t="b">
        <v>0</v>
      </c>
      <c r="Q668" t="b">
        <v>0</v>
      </c>
      <c r="R668" t="s">
        <v>33</v>
      </c>
      <c r="S668" s="9" t="str">
        <f>LEFT(R668, FIND("/", R668) - 1)</f>
        <v>theater</v>
      </c>
      <c r="T668" s="9" t="str">
        <f>MID(R668, FIND("/", R668) + 1, LEN(R668))</f>
        <v>plays</v>
      </c>
    </row>
    <row r="669" spans="1:20" ht="17" x14ac:dyDescent="0.2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5">
        <f>(E669/D669)*100</f>
        <v>315.58486707566465</v>
      </c>
      <c r="G669" t="s">
        <v>20</v>
      </c>
      <c r="H669">
        <v>2237</v>
      </c>
      <c r="I669" s="7">
        <f>IF(H669=0, 0, E669/H669)</f>
        <v>68.985695127402778</v>
      </c>
      <c r="J669" t="s">
        <v>21</v>
      </c>
      <c r="K669" t="s">
        <v>22</v>
      </c>
      <c r="L669">
        <v>1510639200</v>
      </c>
      <c r="M669" s="14">
        <f>(((L669/60)/60)/24)+DATE(1970,1,1)</f>
        <v>43053.25</v>
      </c>
      <c r="N669">
        <v>1510898400</v>
      </c>
      <c r="O669" s="14">
        <f>(((N669/60)/60)/24)+DATE(1970,1,1)</f>
        <v>43056.25</v>
      </c>
      <c r="P669" t="b">
        <v>0</v>
      </c>
      <c r="Q669" t="b">
        <v>0</v>
      </c>
      <c r="R669" t="s">
        <v>33</v>
      </c>
      <c r="S669" s="9" t="str">
        <f>LEFT(R669, FIND("/", R669) - 1)</f>
        <v>theater</v>
      </c>
      <c r="T669" s="9" t="str">
        <f>MID(R669, FIND("/", R669) + 1, LEN(R669))</f>
        <v>plays</v>
      </c>
    </row>
    <row r="670" spans="1:20" ht="17" x14ac:dyDescent="0.2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5">
        <f>(E670/D670)*100</f>
        <v>182.14503816793894</v>
      </c>
      <c r="G670" t="s">
        <v>20</v>
      </c>
      <c r="H670">
        <v>645</v>
      </c>
      <c r="I670" s="7">
        <f>IF(H670=0, 0, E670/H670)</f>
        <v>110.98139534883721</v>
      </c>
      <c r="J670" t="s">
        <v>21</v>
      </c>
      <c r="K670" t="s">
        <v>22</v>
      </c>
      <c r="L670">
        <v>1359525600</v>
      </c>
      <c r="M670" s="14">
        <f>(((L670/60)/60)/24)+DATE(1970,1,1)</f>
        <v>41304.25</v>
      </c>
      <c r="N670">
        <v>1360562400</v>
      </c>
      <c r="O670" s="14">
        <f>(((N670/60)/60)/24)+DATE(1970,1,1)</f>
        <v>41316.25</v>
      </c>
      <c r="P670" t="b">
        <v>1</v>
      </c>
      <c r="Q670" t="b">
        <v>0</v>
      </c>
      <c r="R670" t="s">
        <v>42</v>
      </c>
      <c r="S670" s="9" t="str">
        <f>LEFT(R670, FIND("/", R670) - 1)</f>
        <v>film &amp; video</v>
      </c>
      <c r="T670" s="9" t="str">
        <f>MID(R670, FIND("/", R670) + 1, LEN(R670))</f>
        <v>documentary</v>
      </c>
    </row>
    <row r="671" spans="1:20" ht="17" x14ac:dyDescent="0.2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5">
        <f>(E671/D671)*100</f>
        <v>355.88235294117646</v>
      </c>
      <c r="G671" t="s">
        <v>20</v>
      </c>
      <c r="H671">
        <v>484</v>
      </c>
      <c r="I671" s="7">
        <f>IF(H671=0, 0, E671/H671)</f>
        <v>25</v>
      </c>
      <c r="J671" t="s">
        <v>36</v>
      </c>
      <c r="K671" t="s">
        <v>37</v>
      </c>
      <c r="L671">
        <v>1570942800</v>
      </c>
      <c r="M671" s="14">
        <f>(((L671/60)/60)/24)+DATE(1970,1,1)</f>
        <v>43751.208333333328</v>
      </c>
      <c r="N671">
        <v>1571547600</v>
      </c>
      <c r="O671" s="14">
        <f>(((N671/60)/60)/24)+DATE(1970,1,1)</f>
        <v>43758.208333333328</v>
      </c>
      <c r="P671" t="b">
        <v>0</v>
      </c>
      <c r="Q671" t="b">
        <v>0</v>
      </c>
      <c r="R671" t="s">
        <v>33</v>
      </c>
      <c r="S671" s="9" t="str">
        <f>LEFT(R671, FIND("/", R671) - 1)</f>
        <v>theater</v>
      </c>
      <c r="T671" s="9" t="str">
        <f>MID(R671, FIND("/", R671) + 1, LEN(R671))</f>
        <v>plays</v>
      </c>
    </row>
    <row r="672" spans="1:20" ht="17" x14ac:dyDescent="0.2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5">
        <f>(E672/D672)*100</f>
        <v>131.83695652173913</v>
      </c>
      <c r="G672" t="s">
        <v>20</v>
      </c>
      <c r="H672">
        <v>154</v>
      </c>
      <c r="I672" s="7">
        <f>IF(H672=0, 0, E672/H672)</f>
        <v>78.759740259740255</v>
      </c>
      <c r="J672" t="s">
        <v>15</v>
      </c>
      <c r="K672" t="s">
        <v>16</v>
      </c>
      <c r="L672">
        <v>1466398800</v>
      </c>
      <c r="M672" s="14">
        <f>(((L672/60)/60)/24)+DATE(1970,1,1)</f>
        <v>42541.208333333328</v>
      </c>
      <c r="N672">
        <v>1468126800</v>
      </c>
      <c r="O672" s="14">
        <f>(((N672/60)/60)/24)+DATE(1970,1,1)</f>
        <v>42561.208333333328</v>
      </c>
      <c r="P672" t="b">
        <v>0</v>
      </c>
      <c r="Q672" t="b">
        <v>0</v>
      </c>
      <c r="R672" t="s">
        <v>42</v>
      </c>
      <c r="S672" s="9" t="str">
        <f>LEFT(R672, FIND("/", R672) - 1)</f>
        <v>film &amp; video</v>
      </c>
      <c r="T672" s="9" t="str">
        <f>MID(R672, FIND("/", R672) + 1, LEN(R672))</f>
        <v>documentary</v>
      </c>
    </row>
    <row r="673" spans="1:20" ht="17" x14ac:dyDescent="0.2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5">
        <f>(E673/D673)*100</f>
        <v>104.62820512820512</v>
      </c>
      <c r="G673" t="s">
        <v>20</v>
      </c>
      <c r="H673">
        <v>82</v>
      </c>
      <c r="I673" s="7">
        <f>IF(H673=0, 0, E673/H673)</f>
        <v>99.524390243902445</v>
      </c>
      <c r="J673" t="s">
        <v>21</v>
      </c>
      <c r="K673" t="s">
        <v>22</v>
      </c>
      <c r="L673">
        <v>1496034000</v>
      </c>
      <c r="M673" s="14">
        <f>(((L673/60)/60)/24)+DATE(1970,1,1)</f>
        <v>42884.208333333328</v>
      </c>
      <c r="N673">
        <v>1496206800</v>
      </c>
      <c r="O673" s="14">
        <f>(((N673/60)/60)/24)+DATE(1970,1,1)</f>
        <v>42886.208333333328</v>
      </c>
      <c r="P673" t="b">
        <v>0</v>
      </c>
      <c r="Q673" t="b">
        <v>0</v>
      </c>
      <c r="R673" t="s">
        <v>33</v>
      </c>
      <c r="S673" s="9" t="str">
        <f>LEFT(R673, FIND("/", R673) - 1)</f>
        <v>theater</v>
      </c>
      <c r="T673" s="9" t="str">
        <f>MID(R673, FIND("/", R673) + 1, LEN(R673))</f>
        <v>plays</v>
      </c>
    </row>
    <row r="674" spans="1:20" ht="17" x14ac:dyDescent="0.2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5">
        <f>(E674/D674)*100</f>
        <v>668.85714285714289</v>
      </c>
      <c r="G674" t="s">
        <v>20</v>
      </c>
      <c r="H674">
        <v>134</v>
      </c>
      <c r="I674" s="7">
        <f>IF(H674=0, 0, E674/H674)</f>
        <v>104.82089552238806</v>
      </c>
      <c r="J674" t="s">
        <v>21</v>
      </c>
      <c r="K674" t="s">
        <v>22</v>
      </c>
      <c r="L674">
        <v>1388728800</v>
      </c>
      <c r="M674" s="14">
        <f>(((L674/60)/60)/24)+DATE(1970,1,1)</f>
        <v>41642.25</v>
      </c>
      <c r="N674">
        <v>1389592800</v>
      </c>
      <c r="O674" s="14">
        <f>(((N674/60)/60)/24)+DATE(1970,1,1)</f>
        <v>41652.25</v>
      </c>
      <c r="P674" t="b">
        <v>0</v>
      </c>
      <c r="Q674" t="b">
        <v>0</v>
      </c>
      <c r="R674" t="s">
        <v>119</v>
      </c>
      <c r="S674" s="9" t="str">
        <f>LEFT(R674, FIND("/", R674) - 1)</f>
        <v>publishing</v>
      </c>
      <c r="T674" s="9" t="str">
        <f>MID(R674, FIND("/", R674) + 1, LEN(R674))</f>
        <v>fiction</v>
      </c>
    </row>
    <row r="675" spans="1:20" ht="17" x14ac:dyDescent="0.2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5">
        <f>(E675/D675)*100</f>
        <v>123.43497363796135</v>
      </c>
      <c r="G675" t="s">
        <v>20</v>
      </c>
      <c r="H675">
        <v>5203</v>
      </c>
      <c r="I675" s="7">
        <f>IF(H675=0, 0, E675/H675)</f>
        <v>26.997693638285604</v>
      </c>
      <c r="J675" t="s">
        <v>21</v>
      </c>
      <c r="K675" t="s">
        <v>22</v>
      </c>
      <c r="L675">
        <v>1324533600</v>
      </c>
      <c r="M675" s="14">
        <f>(((L675/60)/60)/24)+DATE(1970,1,1)</f>
        <v>40899.25</v>
      </c>
      <c r="N675">
        <v>1325052000</v>
      </c>
      <c r="O675" s="14">
        <f>(((N675/60)/60)/24)+DATE(1970,1,1)</f>
        <v>40905.25</v>
      </c>
      <c r="P675" t="b">
        <v>0</v>
      </c>
      <c r="Q675" t="b">
        <v>0</v>
      </c>
      <c r="R675" t="s">
        <v>28</v>
      </c>
      <c r="S675" s="9" t="str">
        <f>LEFT(R675, FIND("/", R675) - 1)</f>
        <v>technology</v>
      </c>
      <c r="T675" s="9" t="str">
        <f>MID(R675, FIND("/", R675) + 1, LEN(R675))</f>
        <v>web</v>
      </c>
    </row>
    <row r="676" spans="1:20" ht="17" x14ac:dyDescent="0.2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5">
        <f>(E676/D676)*100</f>
        <v>128.46</v>
      </c>
      <c r="G676" t="s">
        <v>20</v>
      </c>
      <c r="H676">
        <v>94</v>
      </c>
      <c r="I676" s="7">
        <f>IF(H676=0, 0, E676/H676)</f>
        <v>68.329787234042556</v>
      </c>
      <c r="J676" t="s">
        <v>21</v>
      </c>
      <c r="K676" t="s">
        <v>22</v>
      </c>
      <c r="L676">
        <v>1498366800</v>
      </c>
      <c r="M676" s="14">
        <f>(((L676/60)/60)/24)+DATE(1970,1,1)</f>
        <v>42911.208333333328</v>
      </c>
      <c r="N676">
        <v>1499576400</v>
      </c>
      <c r="O676" s="14">
        <f>(((N676/60)/60)/24)+DATE(1970,1,1)</f>
        <v>42925.208333333328</v>
      </c>
      <c r="P676" t="b">
        <v>0</v>
      </c>
      <c r="Q676" t="b">
        <v>0</v>
      </c>
      <c r="R676" t="s">
        <v>33</v>
      </c>
      <c r="S676" s="9" t="str">
        <f>LEFT(R676, FIND("/", R676) - 1)</f>
        <v>theater</v>
      </c>
      <c r="T676" s="9" t="str">
        <f>MID(R676, FIND("/", R676) + 1, LEN(R676))</f>
        <v>plays</v>
      </c>
    </row>
    <row r="677" spans="1:20" ht="34" x14ac:dyDescent="0.2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5">
        <f>(E677/D677)*100</f>
        <v>127.29885057471265</v>
      </c>
      <c r="G677" t="s">
        <v>20</v>
      </c>
      <c r="H677">
        <v>205</v>
      </c>
      <c r="I677" s="7">
        <f>IF(H677=0, 0, E677/H677)</f>
        <v>54.024390243902438</v>
      </c>
      <c r="J677" t="s">
        <v>21</v>
      </c>
      <c r="K677" t="s">
        <v>22</v>
      </c>
      <c r="L677">
        <v>1271480400</v>
      </c>
      <c r="M677" s="14">
        <f>(((L677/60)/60)/24)+DATE(1970,1,1)</f>
        <v>40285.208333333336</v>
      </c>
      <c r="N677">
        <v>1273208400</v>
      </c>
      <c r="O677" s="14">
        <f>(((N677/60)/60)/24)+DATE(1970,1,1)</f>
        <v>40305.208333333336</v>
      </c>
      <c r="P677" t="b">
        <v>0</v>
      </c>
      <c r="Q677" t="b">
        <v>1</v>
      </c>
      <c r="R677" t="s">
        <v>33</v>
      </c>
      <c r="S677" s="9" t="str">
        <f>LEFT(R677, FIND("/", R677) - 1)</f>
        <v>theater</v>
      </c>
      <c r="T677" s="9" t="str">
        <f>MID(R677, FIND("/", R677) + 1, LEN(R677))</f>
        <v>plays</v>
      </c>
    </row>
    <row r="678" spans="1:20" ht="17" x14ac:dyDescent="0.2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5">
        <f>(E678/D678)*100</f>
        <v>287.66666666666663</v>
      </c>
      <c r="G678" t="s">
        <v>20</v>
      </c>
      <c r="H678">
        <v>92</v>
      </c>
      <c r="I678" s="7">
        <f>IF(H678=0, 0, E678/H678)</f>
        <v>84.423913043478265</v>
      </c>
      <c r="J678" t="s">
        <v>21</v>
      </c>
      <c r="K678" t="s">
        <v>22</v>
      </c>
      <c r="L678">
        <v>1438059600</v>
      </c>
      <c r="M678" s="14">
        <f>(((L678/60)/60)/24)+DATE(1970,1,1)</f>
        <v>42213.208333333328</v>
      </c>
      <c r="N678">
        <v>1438578000</v>
      </c>
      <c r="O678" s="14">
        <f>(((N678/60)/60)/24)+DATE(1970,1,1)</f>
        <v>42219.208333333328</v>
      </c>
      <c r="P678" t="b">
        <v>0</v>
      </c>
      <c r="Q678" t="b">
        <v>0</v>
      </c>
      <c r="R678" t="s">
        <v>122</v>
      </c>
      <c r="S678" s="9" t="str">
        <f>LEFT(R678, FIND("/", R678) - 1)</f>
        <v>photography</v>
      </c>
      <c r="T678" s="9" t="str">
        <f>MID(R678, FIND("/", R678) + 1, LEN(R678))</f>
        <v>photography books</v>
      </c>
    </row>
    <row r="679" spans="1:20" ht="17" x14ac:dyDescent="0.2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5">
        <f>(E679/D679)*100</f>
        <v>572.94444444444446</v>
      </c>
      <c r="G679" t="s">
        <v>20</v>
      </c>
      <c r="H679">
        <v>219</v>
      </c>
      <c r="I679" s="7">
        <f>IF(H679=0, 0, E679/H679)</f>
        <v>47.091324200913242</v>
      </c>
      <c r="J679" t="s">
        <v>21</v>
      </c>
      <c r="K679" t="s">
        <v>22</v>
      </c>
      <c r="L679">
        <v>1361944800</v>
      </c>
      <c r="M679" s="14">
        <f>(((L679/60)/60)/24)+DATE(1970,1,1)</f>
        <v>41332.25</v>
      </c>
      <c r="N679">
        <v>1362549600</v>
      </c>
      <c r="O679" s="14">
        <f>(((N679/60)/60)/24)+DATE(1970,1,1)</f>
        <v>41339.25</v>
      </c>
      <c r="P679" t="b">
        <v>0</v>
      </c>
      <c r="Q679" t="b">
        <v>0</v>
      </c>
      <c r="R679" t="s">
        <v>33</v>
      </c>
      <c r="S679" s="9" t="str">
        <f>LEFT(R679, FIND("/", R679) - 1)</f>
        <v>theater</v>
      </c>
      <c r="T679" s="9" t="str">
        <f>MID(R679, FIND("/", R679) + 1, LEN(R679))</f>
        <v>plays</v>
      </c>
    </row>
    <row r="680" spans="1:20" ht="17" x14ac:dyDescent="0.2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5">
        <f>(E680/D680)*100</f>
        <v>112.90429799426933</v>
      </c>
      <c r="G680" t="s">
        <v>20</v>
      </c>
      <c r="H680">
        <v>2526</v>
      </c>
      <c r="I680" s="7">
        <f>IF(H680=0, 0, E680/H680)</f>
        <v>77.996041171813147</v>
      </c>
      <c r="J680" t="s">
        <v>21</v>
      </c>
      <c r="K680" t="s">
        <v>22</v>
      </c>
      <c r="L680">
        <v>1410584400</v>
      </c>
      <c r="M680" s="14">
        <f>(((L680/60)/60)/24)+DATE(1970,1,1)</f>
        <v>41895.208333333336</v>
      </c>
      <c r="N680">
        <v>1413349200</v>
      </c>
      <c r="O680" s="14">
        <f>(((N680/60)/60)/24)+DATE(1970,1,1)</f>
        <v>41927.208333333336</v>
      </c>
      <c r="P680" t="b">
        <v>0</v>
      </c>
      <c r="Q680" t="b">
        <v>1</v>
      </c>
      <c r="R680" t="s">
        <v>33</v>
      </c>
      <c r="S680" s="9" t="str">
        <f>LEFT(R680, FIND("/", R680) - 1)</f>
        <v>theater</v>
      </c>
      <c r="T680" s="9" t="str">
        <f>MID(R680, FIND("/", R680) + 1, LEN(R680))</f>
        <v>plays</v>
      </c>
    </row>
    <row r="681" spans="1:20" ht="17" x14ac:dyDescent="0.2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5">
        <f>(E681/D681)*100</f>
        <v>192.49019607843135</v>
      </c>
      <c r="G681" t="s">
        <v>20</v>
      </c>
      <c r="H681">
        <v>94</v>
      </c>
      <c r="I681" s="7">
        <f>IF(H681=0, 0, E681/H681)</f>
        <v>104.43617021276596</v>
      </c>
      <c r="J681" t="s">
        <v>21</v>
      </c>
      <c r="K681" t="s">
        <v>22</v>
      </c>
      <c r="L681">
        <v>1529643600</v>
      </c>
      <c r="M681" s="14">
        <f>(((L681/60)/60)/24)+DATE(1970,1,1)</f>
        <v>43273.208333333328</v>
      </c>
      <c r="N681">
        <v>1531112400</v>
      </c>
      <c r="O681" s="14">
        <f>(((N681/60)/60)/24)+DATE(1970,1,1)</f>
        <v>43290.208333333328</v>
      </c>
      <c r="P681" t="b">
        <v>1</v>
      </c>
      <c r="Q681" t="b">
        <v>0</v>
      </c>
      <c r="R681" t="s">
        <v>33</v>
      </c>
      <c r="S681" s="9" t="str">
        <f>LEFT(R681, FIND("/", R681) - 1)</f>
        <v>theater</v>
      </c>
      <c r="T681" s="9" t="str">
        <f>MID(R681, FIND("/", R681) + 1, LEN(R681))</f>
        <v>plays</v>
      </c>
    </row>
    <row r="682" spans="1:20" ht="17" x14ac:dyDescent="0.2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5">
        <f>(E682/D682)*100</f>
        <v>116.87664041994749</v>
      </c>
      <c r="G682" t="s">
        <v>20</v>
      </c>
      <c r="H682">
        <v>1713</v>
      </c>
      <c r="I682" s="7">
        <f>IF(H682=0, 0, E682/H682)</f>
        <v>103.98131932282546</v>
      </c>
      <c r="J682" t="s">
        <v>107</v>
      </c>
      <c r="K682" t="s">
        <v>108</v>
      </c>
      <c r="L682">
        <v>1418623200</v>
      </c>
      <c r="M682" s="14">
        <f>(((L682/60)/60)/24)+DATE(1970,1,1)</f>
        <v>41988.25</v>
      </c>
      <c r="N682">
        <v>1419660000</v>
      </c>
      <c r="O682" s="14">
        <f>(((N682/60)/60)/24)+DATE(1970,1,1)</f>
        <v>42000.25</v>
      </c>
      <c r="P682" t="b">
        <v>0</v>
      </c>
      <c r="Q682" t="b">
        <v>1</v>
      </c>
      <c r="R682" t="s">
        <v>33</v>
      </c>
      <c r="S682" s="9" t="str">
        <f>LEFT(R682, FIND("/", R682) - 1)</f>
        <v>theater</v>
      </c>
      <c r="T682" s="9" t="str">
        <f>MID(R682, FIND("/", R682) + 1, LEN(R682))</f>
        <v>plays</v>
      </c>
    </row>
    <row r="683" spans="1:20" ht="17" x14ac:dyDescent="0.2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5">
        <f>(E683/D683)*100</f>
        <v>1052.1538461538462</v>
      </c>
      <c r="G683" t="s">
        <v>20</v>
      </c>
      <c r="H683">
        <v>249</v>
      </c>
      <c r="I683" s="7">
        <f>IF(H683=0, 0, E683/H683)</f>
        <v>54.931726907630519</v>
      </c>
      <c r="J683" t="s">
        <v>21</v>
      </c>
      <c r="K683" t="s">
        <v>22</v>
      </c>
      <c r="L683">
        <v>1555736400</v>
      </c>
      <c r="M683" s="14">
        <f>(((L683/60)/60)/24)+DATE(1970,1,1)</f>
        <v>43575.208333333328</v>
      </c>
      <c r="N683">
        <v>1555822800</v>
      </c>
      <c r="O683" s="14">
        <f>(((N683/60)/60)/24)+DATE(1970,1,1)</f>
        <v>43576.208333333328</v>
      </c>
      <c r="P683" t="b">
        <v>0</v>
      </c>
      <c r="Q683" t="b">
        <v>0</v>
      </c>
      <c r="R683" t="s">
        <v>159</v>
      </c>
      <c r="S683" s="9" t="str">
        <f>LEFT(R683, FIND("/", R683) - 1)</f>
        <v>music</v>
      </c>
      <c r="T683" s="9" t="str">
        <f>MID(R683, FIND("/", R683) + 1, LEN(R683))</f>
        <v>jazz</v>
      </c>
    </row>
    <row r="684" spans="1:20" ht="17" x14ac:dyDescent="0.2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5">
        <f>(E684/D684)*100</f>
        <v>123.07407407407408</v>
      </c>
      <c r="G684" t="s">
        <v>20</v>
      </c>
      <c r="H684">
        <v>192</v>
      </c>
      <c r="I684" s="7">
        <f>IF(H684=0, 0, E684/H684)</f>
        <v>51.921875</v>
      </c>
      <c r="J684" t="s">
        <v>21</v>
      </c>
      <c r="K684" t="s">
        <v>22</v>
      </c>
      <c r="L684">
        <v>1442120400</v>
      </c>
      <c r="M684" s="14">
        <f>(((L684/60)/60)/24)+DATE(1970,1,1)</f>
        <v>42260.208333333328</v>
      </c>
      <c r="N684">
        <v>1442379600</v>
      </c>
      <c r="O684" s="14">
        <f>(((N684/60)/60)/24)+DATE(1970,1,1)</f>
        <v>42263.208333333328</v>
      </c>
      <c r="P684" t="b">
        <v>0</v>
      </c>
      <c r="Q684" t="b">
        <v>1</v>
      </c>
      <c r="R684" t="s">
        <v>71</v>
      </c>
      <c r="S684" s="9" t="str">
        <f>LEFT(R684, FIND("/", R684) - 1)</f>
        <v>film &amp; video</v>
      </c>
      <c r="T684" s="9" t="str">
        <f>MID(R684, FIND("/", R684) + 1, LEN(R684))</f>
        <v>animation</v>
      </c>
    </row>
    <row r="685" spans="1:20" ht="34" x14ac:dyDescent="0.2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5">
        <f>(E685/D685)*100</f>
        <v>178.63855421686748</v>
      </c>
      <c r="G685" t="s">
        <v>20</v>
      </c>
      <c r="H685">
        <v>247</v>
      </c>
      <c r="I685" s="7">
        <f>IF(H685=0, 0, E685/H685)</f>
        <v>60.02834008097166</v>
      </c>
      <c r="J685" t="s">
        <v>21</v>
      </c>
      <c r="K685" t="s">
        <v>22</v>
      </c>
      <c r="L685">
        <v>1362376800</v>
      </c>
      <c r="M685" s="14">
        <f>(((L685/60)/60)/24)+DATE(1970,1,1)</f>
        <v>41337.25</v>
      </c>
      <c r="N685">
        <v>1364965200</v>
      </c>
      <c r="O685" s="14">
        <f>(((N685/60)/60)/24)+DATE(1970,1,1)</f>
        <v>41367.208333333336</v>
      </c>
      <c r="P685" t="b">
        <v>0</v>
      </c>
      <c r="Q685" t="b">
        <v>0</v>
      </c>
      <c r="R685" t="s">
        <v>33</v>
      </c>
      <c r="S685" s="9" t="str">
        <f>LEFT(R685, FIND("/", R685) - 1)</f>
        <v>theater</v>
      </c>
      <c r="T685" s="9" t="str">
        <f>MID(R685, FIND("/", R685) + 1, LEN(R685))</f>
        <v>plays</v>
      </c>
    </row>
    <row r="686" spans="1:20" ht="17" x14ac:dyDescent="0.2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5">
        <f>(E686/D686)*100</f>
        <v>355.28169014084506</v>
      </c>
      <c r="G686" t="s">
        <v>20</v>
      </c>
      <c r="H686">
        <v>2293</v>
      </c>
      <c r="I686" s="7">
        <f>IF(H686=0, 0, E686/H686)</f>
        <v>44.003488879197555</v>
      </c>
      <c r="J686" t="s">
        <v>21</v>
      </c>
      <c r="K686" t="s">
        <v>22</v>
      </c>
      <c r="L686">
        <v>1478408400</v>
      </c>
      <c r="M686" s="14">
        <f>(((L686/60)/60)/24)+DATE(1970,1,1)</f>
        <v>42680.208333333328</v>
      </c>
      <c r="N686">
        <v>1479016800</v>
      </c>
      <c r="O686" s="14">
        <f>(((N686/60)/60)/24)+DATE(1970,1,1)</f>
        <v>42687.25</v>
      </c>
      <c r="P686" t="b">
        <v>0</v>
      </c>
      <c r="Q686" t="b">
        <v>0</v>
      </c>
      <c r="R686" t="s">
        <v>474</v>
      </c>
      <c r="S686" s="9" t="str">
        <f>LEFT(R686, FIND("/", R686) - 1)</f>
        <v>film &amp; video</v>
      </c>
      <c r="T686" s="9" t="str">
        <f>MID(R686, FIND("/", R686) + 1, LEN(R686))</f>
        <v>science fiction</v>
      </c>
    </row>
    <row r="687" spans="1:20" ht="17" x14ac:dyDescent="0.2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5">
        <f>(E687/D687)*100</f>
        <v>161.90634146341463</v>
      </c>
      <c r="G687" t="s">
        <v>20</v>
      </c>
      <c r="H687">
        <v>3131</v>
      </c>
      <c r="I687" s="7">
        <f>IF(H687=0, 0, E687/H687)</f>
        <v>53.003513254551258</v>
      </c>
      <c r="J687" t="s">
        <v>21</v>
      </c>
      <c r="K687" t="s">
        <v>22</v>
      </c>
      <c r="L687">
        <v>1498798800</v>
      </c>
      <c r="M687" s="14">
        <f>(((L687/60)/60)/24)+DATE(1970,1,1)</f>
        <v>42916.208333333328</v>
      </c>
      <c r="N687">
        <v>1499662800</v>
      </c>
      <c r="O687" s="14">
        <f>(((N687/60)/60)/24)+DATE(1970,1,1)</f>
        <v>42926.208333333328</v>
      </c>
      <c r="P687" t="b">
        <v>0</v>
      </c>
      <c r="Q687" t="b">
        <v>0</v>
      </c>
      <c r="R687" t="s">
        <v>269</v>
      </c>
      <c r="S687" s="9" t="str">
        <f>LEFT(R687, FIND("/", R687) - 1)</f>
        <v>film &amp; video</v>
      </c>
      <c r="T687" s="9" t="str">
        <f>MID(R687, FIND("/", R687) + 1, LEN(R687))</f>
        <v>television</v>
      </c>
    </row>
    <row r="688" spans="1:20" ht="17" x14ac:dyDescent="0.2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5">
        <f>(E688/D688)*100</f>
        <v>198.72222222222223</v>
      </c>
      <c r="G688" t="s">
        <v>20</v>
      </c>
      <c r="H688">
        <v>143</v>
      </c>
      <c r="I688" s="7">
        <f>IF(H688=0, 0, E688/H688)</f>
        <v>75.04195804195804</v>
      </c>
      <c r="J688" t="s">
        <v>107</v>
      </c>
      <c r="K688" t="s">
        <v>108</v>
      </c>
      <c r="L688">
        <v>1504328400</v>
      </c>
      <c r="M688" s="14">
        <f>(((L688/60)/60)/24)+DATE(1970,1,1)</f>
        <v>42980.208333333328</v>
      </c>
      <c r="N688">
        <v>1505710800</v>
      </c>
      <c r="O688" s="14">
        <f>(((N688/60)/60)/24)+DATE(1970,1,1)</f>
        <v>42996.208333333328</v>
      </c>
      <c r="P688" t="b">
        <v>0</v>
      </c>
      <c r="Q688" t="b">
        <v>0</v>
      </c>
      <c r="R688" t="s">
        <v>33</v>
      </c>
      <c r="S688" s="9" t="str">
        <f>LEFT(R688, FIND("/", R688) - 1)</f>
        <v>theater</v>
      </c>
      <c r="T688" s="9" t="str">
        <f>MID(R688, FIND("/", R688) + 1, LEN(R688))</f>
        <v>plays</v>
      </c>
    </row>
    <row r="689" spans="1:20" ht="17" x14ac:dyDescent="0.2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5">
        <f>(E689/D689)*100</f>
        <v>176.41935483870967</v>
      </c>
      <c r="G689" t="s">
        <v>20</v>
      </c>
      <c r="H689">
        <v>296</v>
      </c>
      <c r="I689" s="7">
        <f>IF(H689=0, 0, E689/H689)</f>
        <v>36.952702702702702</v>
      </c>
      <c r="J689" t="s">
        <v>21</v>
      </c>
      <c r="K689" t="s">
        <v>22</v>
      </c>
      <c r="L689">
        <v>1311483600</v>
      </c>
      <c r="M689" s="14">
        <f>(((L689/60)/60)/24)+DATE(1970,1,1)</f>
        <v>40748.208333333336</v>
      </c>
      <c r="N689">
        <v>1311656400</v>
      </c>
      <c r="O689" s="14">
        <f>(((N689/60)/60)/24)+DATE(1970,1,1)</f>
        <v>40750.208333333336</v>
      </c>
      <c r="P689" t="b">
        <v>0</v>
      </c>
      <c r="Q689" t="b">
        <v>1</v>
      </c>
      <c r="R689" t="s">
        <v>60</v>
      </c>
      <c r="S689" s="9" t="str">
        <f>LEFT(R689, FIND("/", R689) - 1)</f>
        <v>music</v>
      </c>
      <c r="T689" s="9" t="str">
        <f>MID(R689, FIND("/", R689) + 1, LEN(R689))</f>
        <v>indie rock</v>
      </c>
    </row>
    <row r="690" spans="1:20" ht="34" x14ac:dyDescent="0.2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5">
        <f>(E690/D690)*100</f>
        <v>511.38095238095235</v>
      </c>
      <c r="G690" t="s">
        <v>20</v>
      </c>
      <c r="H690">
        <v>170</v>
      </c>
      <c r="I690" s="7">
        <f>IF(H690=0, 0, E690/H690)</f>
        <v>63.170588235294119</v>
      </c>
      <c r="J690" t="s">
        <v>21</v>
      </c>
      <c r="K690" t="s">
        <v>22</v>
      </c>
      <c r="L690">
        <v>1291356000</v>
      </c>
      <c r="M690" s="14">
        <f>(((L690/60)/60)/24)+DATE(1970,1,1)</f>
        <v>40515.25</v>
      </c>
      <c r="N690">
        <v>1293170400</v>
      </c>
      <c r="O690" s="14">
        <f>(((N690/60)/60)/24)+DATE(1970,1,1)</f>
        <v>40536.25</v>
      </c>
      <c r="P690" t="b">
        <v>0</v>
      </c>
      <c r="Q690" t="b">
        <v>1</v>
      </c>
      <c r="R690" t="s">
        <v>33</v>
      </c>
      <c r="S690" s="9" t="str">
        <f>LEFT(R690, FIND("/", R690) - 1)</f>
        <v>theater</v>
      </c>
      <c r="T690" s="9" t="str">
        <f>MID(R690, FIND("/", R690) + 1, LEN(R690))</f>
        <v>plays</v>
      </c>
    </row>
    <row r="691" spans="1:20" ht="17" x14ac:dyDescent="0.2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5">
        <f>(E691/D691)*100</f>
        <v>967</v>
      </c>
      <c r="G691" t="s">
        <v>20</v>
      </c>
      <c r="H691">
        <v>86</v>
      </c>
      <c r="I691" s="7">
        <f>IF(H691=0, 0, E691/H691)</f>
        <v>101.19767441860465</v>
      </c>
      <c r="J691" t="s">
        <v>36</v>
      </c>
      <c r="K691" t="s">
        <v>37</v>
      </c>
      <c r="L691">
        <v>1551852000</v>
      </c>
      <c r="M691" s="14">
        <f>(((L691/60)/60)/24)+DATE(1970,1,1)</f>
        <v>43530.25</v>
      </c>
      <c r="N691">
        <v>1553317200</v>
      </c>
      <c r="O691" s="14">
        <f>(((N691/60)/60)/24)+DATE(1970,1,1)</f>
        <v>43547.208333333328</v>
      </c>
      <c r="P691" t="b">
        <v>0</v>
      </c>
      <c r="Q691" t="b">
        <v>0</v>
      </c>
      <c r="R691" t="s">
        <v>89</v>
      </c>
      <c r="S691" s="9" t="str">
        <f>LEFT(R691, FIND("/", R691) - 1)</f>
        <v>games</v>
      </c>
      <c r="T691" s="9" t="str">
        <f>MID(R691, FIND("/", R691) + 1, LEN(R691))</f>
        <v>video games</v>
      </c>
    </row>
    <row r="692" spans="1:20" ht="17" x14ac:dyDescent="0.2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5">
        <f>(E692/D692)*100</f>
        <v>122.84501347708894</v>
      </c>
      <c r="G692" t="s">
        <v>20</v>
      </c>
      <c r="H692">
        <v>6286</v>
      </c>
      <c r="I692" s="7">
        <f>IF(H692=0, 0, E692/H692)</f>
        <v>29.001272669424118</v>
      </c>
      <c r="J692" t="s">
        <v>21</v>
      </c>
      <c r="K692" t="s">
        <v>22</v>
      </c>
      <c r="L692">
        <v>1500440400</v>
      </c>
      <c r="M692" s="14">
        <f>(((L692/60)/60)/24)+DATE(1970,1,1)</f>
        <v>42935.208333333328</v>
      </c>
      <c r="N692">
        <v>1503118800</v>
      </c>
      <c r="O692" s="14">
        <f>(((N692/60)/60)/24)+DATE(1970,1,1)</f>
        <v>42966.208333333328</v>
      </c>
      <c r="P692" t="b">
        <v>0</v>
      </c>
      <c r="Q692" t="b">
        <v>0</v>
      </c>
      <c r="R692" t="s">
        <v>23</v>
      </c>
      <c r="S692" s="9" t="str">
        <f>LEFT(R692, FIND("/", R692) - 1)</f>
        <v>music</v>
      </c>
      <c r="T692" s="9" t="str">
        <f>MID(R692, FIND("/", R692) + 1, LEN(R692))</f>
        <v>rock</v>
      </c>
    </row>
    <row r="693" spans="1:20" ht="17" x14ac:dyDescent="0.2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5">
        <f>(E693/D693)*100</f>
        <v>118.37253218884121</v>
      </c>
      <c r="G693" t="s">
        <v>20</v>
      </c>
      <c r="H693">
        <v>3727</v>
      </c>
      <c r="I693" s="7">
        <f>IF(H693=0, 0, E693/H693)</f>
        <v>37.001341561577675</v>
      </c>
      <c r="J693" t="s">
        <v>21</v>
      </c>
      <c r="K693" t="s">
        <v>22</v>
      </c>
      <c r="L693">
        <v>1316754000</v>
      </c>
      <c r="M693" s="14">
        <f>(((L693/60)/60)/24)+DATE(1970,1,1)</f>
        <v>40809.208333333336</v>
      </c>
      <c r="N693">
        <v>1318741200</v>
      </c>
      <c r="O693" s="14">
        <f>(((N693/60)/60)/24)+DATE(1970,1,1)</f>
        <v>40832.208333333336</v>
      </c>
      <c r="P693" t="b">
        <v>0</v>
      </c>
      <c r="Q693" t="b">
        <v>0</v>
      </c>
      <c r="R693" t="s">
        <v>33</v>
      </c>
      <c r="S693" s="9" t="str">
        <f>LEFT(R693, FIND("/", R693) - 1)</f>
        <v>theater</v>
      </c>
      <c r="T693" s="9" t="str">
        <f>MID(R693, FIND("/", R693) + 1, LEN(R693))</f>
        <v>plays</v>
      </c>
    </row>
    <row r="694" spans="1:20" ht="34" x14ac:dyDescent="0.2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5">
        <f>(E694/D694)*100</f>
        <v>104.1243169398907</v>
      </c>
      <c r="G694" t="s">
        <v>20</v>
      </c>
      <c r="H694">
        <v>1605</v>
      </c>
      <c r="I694" s="7">
        <f>IF(H694=0, 0, E694/H694)</f>
        <v>94.976947040498445</v>
      </c>
      <c r="J694" t="s">
        <v>21</v>
      </c>
      <c r="K694" t="s">
        <v>22</v>
      </c>
      <c r="L694">
        <v>1518242400</v>
      </c>
      <c r="M694" s="14">
        <f>(((L694/60)/60)/24)+DATE(1970,1,1)</f>
        <v>43141.25</v>
      </c>
      <c r="N694">
        <v>1518242400</v>
      </c>
      <c r="O694" s="14">
        <f>(((N694/60)/60)/24)+DATE(1970,1,1)</f>
        <v>43141.25</v>
      </c>
      <c r="P694" t="b">
        <v>0</v>
      </c>
      <c r="Q694" t="b">
        <v>1</v>
      </c>
      <c r="R694" t="s">
        <v>60</v>
      </c>
      <c r="S694" s="9" t="str">
        <f>LEFT(R694, FIND("/", R694) - 1)</f>
        <v>music</v>
      </c>
      <c r="T694" s="9" t="str">
        <f>MID(R694, FIND("/", R694) + 1, LEN(R694))</f>
        <v>indie rock</v>
      </c>
    </row>
    <row r="695" spans="1:20" ht="17" x14ac:dyDescent="0.2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5">
        <f>(E695/D695)*100</f>
        <v>351.20118343195264</v>
      </c>
      <c r="G695" t="s">
        <v>20</v>
      </c>
      <c r="H695">
        <v>2120</v>
      </c>
      <c r="I695" s="7">
        <f>IF(H695=0, 0, E695/H695)</f>
        <v>55.993396226415094</v>
      </c>
      <c r="J695" t="s">
        <v>21</v>
      </c>
      <c r="K695" t="s">
        <v>22</v>
      </c>
      <c r="L695">
        <v>1269752400</v>
      </c>
      <c r="M695" s="14">
        <f>(((L695/60)/60)/24)+DATE(1970,1,1)</f>
        <v>40265.208333333336</v>
      </c>
      <c r="N695">
        <v>1273554000</v>
      </c>
      <c r="O695" s="14">
        <f>(((N695/60)/60)/24)+DATE(1970,1,1)</f>
        <v>40309.208333333336</v>
      </c>
      <c r="P695" t="b">
        <v>0</v>
      </c>
      <c r="Q695" t="b">
        <v>0</v>
      </c>
      <c r="R695" t="s">
        <v>33</v>
      </c>
      <c r="S695" s="9" t="str">
        <f>LEFT(R695, FIND("/", R695) - 1)</f>
        <v>theater</v>
      </c>
      <c r="T695" s="9" t="str">
        <f>MID(R695, FIND("/", R695) + 1, LEN(R695))</f>
        <v>plays</v>
      </c>
    </row>
    <row r="696" spans="1:20" ht="17" x14ac:dyDescent="0.2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5">
        <f>(E696/D696)*100</f>
        <v>171.625</v>
      </c>
      <c r="G696" t="s">
        <v>20</v>
      </c>
      <c r="H696">
        <v>50</v>
      </c>
      <c r="I696" s="7">
        <f>IF(H696=0, 0, E696/H696)</f>
        <v>82.38</v>
      </c>
      <c r="J696" t="s">
        <v>21</v>
      </c>
      <c r="K696" t="s">
        <v>22</v>
      </c>
      <c r="L696">
        <v>1281330000</v>
      </c>
      <c r="M696" s="14">
        <f>(((L696/60)/60)/24)+DATE(1970,1,1)</f>
        <v>40399.208333333336</v>
      </c>
      <c r="N696">
        <v>1281589200</v>
      </c>
      <c r="O696" s="14">
        <f>(((N696/60)/60)/24)+DATE(1970,1,1)</f>
        <v>40402.208333333336</v>
      </c>
      <c r="P696" t="b">
        <v>0</v>
      </c>
      <c r="Q696" t="b">
        <v>0</v>
      </c>
      <c r="R696" t="s">
        <v>33</v>
      </c>
      <c r="S696" s="9" t="str">
        <f>LEFT(R696, FIND("/", R696) - 1)</f>
        <v>theater</v>
      </c>
      <c r="T696" s="9" t="str">
        <f>MID(R696, FIND("/", R696) + 1, LEN(R696))</f>
        <v>plays</v>
      </c>
    </row>
    <row r="697" spans="1:20" ht="17" x14ac:dyDescent="0.2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5">
        <f>(E697/D697)*100</f>
        <v>141.04655870445345</v>
      </c>
      <c r="G697" t="s">
        <v>20</v>
      </c>
      <c r="H697">
        <v>2080</v>
      </c>
      <c r="I697" s="7">
        <f>IF(H697=0, 0, E697/H697)</f>
        <v>66.997115384615384</v>
      </c>
      <c r="J697" t="s">
        <v>21</v>
      </c>
      <c r="K697" t="s">
        <v>22</v>
      </c>
      <c r="L697">
        <v>1398661200</v>
      </c>
      <c r="M697" s="14">
        <f>(((L697/60)/60)/24)+DATE(1970,1,1)</f>
        <v>41757.208333333336</v>
      </c>
      <c r="N697">
        <v>1400389200</v>
      </c>
      <c r="O697" s="14">
        <f>(((N697/60)/60)/24)+DATE(1970,1,1)</f>
        <v>41777.208333333336</v>
      </c>
      <c r="P697" t="b">
        <v>0</v>
      </c>
      <c r="Q697" t="b">
        <v>0</v>
      </c>
      <c r="R697" t="s">
        <v>53</v>
      </c>
      <c r="S697" s="9" t="str">
        <f>LEFT(R697, FIND("/", R697) - 1)</f>
        <v>film &amp; video</v>
      </c>
      <c r="T697" s="9" t="str">
        <f>MID(R697, FIND("/", R697) + 1, LEN(R697))</f>
        <v>drama</v>
      </c>
    </row>
    <row r="698" spans="1:20" ht="34" x14ac:dyDescent="0.2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5">
        <f>(E698/D698)*100</f>
        <v>108.16455696202532</v>
      </c>
      <c r="G698" t="s">
        <v>20</v>
      </c>
      <c r="H698">
        <v>2105</v>
      </c>
      <c r="I698" s="7">
        <f>IF(H698=0, 0, E698/H698)</f>
        <v>69.009501187648453</v>
      </c>
      <c r="J698" t="s">
        <v>21</v>
      </c>
      <c r="K698" t="s">
        <v>22</v>
      </c>
      <c r="L698">
        <v>1388469600</v>
      </c>
      <c r="M698" s="14">
        <f>(((L698/60)/60)/24)+DATE(1970,1,1)</f>
        <v>41639.25</v>
      </c>
      <c r="N698">
        <v>1388815200</v>
      </c>
      <c r="O698" s="14">
        <f>(((N698/60)/60)/24)+DATE(1970,1,1)</f>
        <v>41643.25</v>
      </c>
      <c r="P698" t="b">
        <v>0</v>
      </c>
      <c r="Q698" t="b">
        <v>0</v>
      </c>
      <c r="R698" t="s">
        <v>71</v>
      </c>
      <c r="S698" s="9" t="str">
        <f>LEFT(R698, FIND("/", R698) - 1)</f>
        <v>film &amp; video</v>
      </c>
      <c r="T698" s="9" t="str">
        <f>MID(R698, FIND("/", R698) + 1, LEN(R698))</f>
        <v>animation</v>
      </c>
    </row>
    <row r="699" spans="1:20" ht="17" x14ac:dyDescent="0.2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5">
        <f>(E699/D699)*100</f>
        <v>133.45505617977528</v>
      </c>
      <c r="G699" t="s">
        <v>20</v>
      </c>
      <c r="H699">
        <v>2436</v>
      </c>
      <c r="I699" s="7">
        <f>IF(H699=0, 0, E699/H699)</f>
        <v>39.006568144499177</v>
      </c>
      <c r="J699" t="s">
        <v>21</v>
      </c>
      <c r="K699" t="s">
        <v>22</v>
      </c>
      <c r="L699">
        <v>1518328800</v>
      </c>
      <c r="M699" s="14">
        <f>(((L699/60)/60)/24)+DATE(1970,1,1)</f>
        <v>43142.25</v>
      </c>
      <c r="N699">
        <v>1519538400</v>
      </c>
      <c r="O699" s="14">
        <f>(((N699/60)/60)/24)+DATE(1970,1,1)</f>
        <v>43156.25</v>
      </c>
      <c r="P699" t="b">
        <v>0</v>
      </c>
      <c r="Q699" t="b">
        <v>0</v>
      </c>
      <c r="R699" t="s">
        <v>33</v>
      </c>
      <c r="S699" s="9" t="str">
        <f>LEFT(R699, FIND("/", R699) - 1)</f>
        <v>theater</v>
      </c>
      <c r="T699" s="9" t="str">
        <f>MID(R699, FIND("/", R699) + 1, LEN(R699))</f>
        <v>plays</v>
      </c>
    </row>
    <row r="700" spans="1:20" ht="17" x14ac:dyDescent="0.2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5">
        <f>(E700/D700)*100</f>
        <v>187.85106382978722</v>
      </c>
      <c r="G700" t="s">
        <v>20</v>
      </c>
      <c r="H700">
        <v>80</v>
      </c>
      <c r="I700" s="7">
        <f>IF(H700=0, 0, E700/H700)</f>
        <v>110.3625</v>
      </c>
      <c r="J700" t="s">
        <v>21</v>
      </c>
      <c r="K700" t="s">
        <v>22</v>
      </c>
      <c r="L700">
        <v>1517032800</v>
      </c>
      <c r="M700" s="14">
        <f>(((L700/60)/60)/24)+DATE(1970,1,1)</f>
        <v>43127.25</v>
      </c>
      <c r="N700">
        <v>1517810400</v>
      </c>
      <c r="O700" s="14">
        <f>(((N700/60)/60)/24)+DATE(1970,1,1)</f>
        <v>43136.25</v>
      </c>
      <c r="P700" t="b">
        <v>0</v>
      </c>
      <c r="Q700" t="b">
        <v>0</v>
      </c>
      <c r="R700" t="s">
        <v>206</v>
      </c>
      <c r="S700" s="9" t="str">
        <f>LEFT(R700, FIND("/", R700) - 1)</f>
        <v>publishing</v>
      </c>
      <c r="T700" s="9" t="str">
        <f>MID(R700, FIND("/", R700) + 1, LEN(R700))</f>
        <v>translations</v>
      </c>
    </row>
    <row r="701" spans="1:20" ht="17" x14ac:dyDescent="0.2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5">
        <f>(E701/D701)*100</f>
        <v>332</v>
      </c>
      <c r="G701" t="s">
        <v>20</v>
      </c>
      <c r="H701">
        <v>42</v>
      </c>
      <c r="I701" s="7">
        <f>IF(H701=0, 0, E701/H701)</f>
        <v>94.857142857142861</v>
      </c>
      <c r="J701" t="s">
        <v>21</v>
      </c>
      <c r="K701" t="s">
        <v>22</v>
      </c>
      <c r="L701">
        <v>1368594000</v>
      </c>
      <c r="M701" s="14">
        <f>(((L701/60)/60)/24)+DATE(1970,1,1)</f>
        <v>41409.208333333336</v>
      </c>
      <c r="N701">
        <v>1370581200</v>
      </c>
      <c r="O701" s="14">
        <f>(((N701/60)/60)/24)+DATE(1970,1,1)</f>
        <v>41432.208333333336</v>
      </c>
      <c r="P701" t="b">
        <v>0</v>
      </c>
      <c r="Q701" t="b">
        <v>1</v>
      </c>
      <c r="R701" t="s">
        <v>65</v>
      </c>
      <c r="S701" s="9" t="str">
        <f>LEFT(R701, FIND("/", R701) - 1)</f>
        <v>technology</v>
      </c>
      <c r="T701" s="9" t="str">
        <f>MID(R701, FIND("/", R701) + 1, LEN(R701))</f>
        <v>wearables</v>
      </c>
    </row>
    <row r="702" spans="1:20" ht="34" x14ac:dyDescent="0.2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5">
        <f>(E702/D702)*100</f>
        <v>575.21428571428578</v>
      </c>
      <c r="G702" t="s">
        <v>20</v>
      </c>
      <c r="H702">
        <v>139</v>
      </c>
      <c r="I702" s="7">
        <f>IF(H702=0, 0, E702/H702)</f>
        <v>57.935251798561154</v>
      </c>
      <c r="J702" t="s">
        <v>15</v>
      </c>
      <c r="K702" t="s">
        <v>16</v>
      </c>
      <c r="L702">
        <v>1448258400</v>
      </c>
      <c r="M702" s="14">
        <f>(((L702/60)/60)/24)+DATE(1970,1,1)</f>
        <v>42331.25</v>
      </c>
      <c r="N702">
        <v>1448863200</v>
      </c>
      <c r="O702" s="14">
        <f>(((N702/60)/60)/24)+DATE(1970,1,1)</f>
        <v>42338.25</v>
      </c>
      <c r="P702" t="b">
        <v>0</v>
      </c>
      <c r="Q702" t="b">
        <v>1</v>
      </c>
      <c r="R702" t="s">
        <v>28</v>
      </c>
      <c r="S702" s="9" t="str">
        <f>LEFT(R702, FIND("/", R702) - 1)</f>
        <v>technology</v>
      </c>
      <c r="T702" s="9" t="str">
        <f>MID(R702, FIND("/", R702) + 1, LEN(R702))</f>
        <v>web</v>
      </c>
    </row>
    <row r="703" spans="1:20" ht="17" x14ac:dyDescent="0.2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5">
        <f>(E703/D703)*100</f>
        <v>184.42857142857144</v>
      </c>
      <c r="G703" t="s">
        <v>20</v>
      </c>
      <c r="H703">
        <v>159</v>
      </c>
      <c r="I703" s="7">
        <f>IF(H703=0, 0, E703/H703)</f>
        <v>64.95597484276729</v>
      </c>
      <c r="J703" t="s">
        <v>21</v>
      </c>
      <c r="K703" t="s">
        <v>22</v>
      </c>
      <c r="L703">
        <v>1431925200</v>
      </c>
      <c r="M703" s="14">
        <f>(((L703/60)/60)/24)+DATE(1970,1,1)</f>
        <v>42142.208333333328</v>
      </c>
      <c r="N703">
        <v>1432098000</v>
      </c>
      <c r="O703" s="14">
        <f>(((N703/60)/60)/24)+DATE(1970,1,1)</f>
        <v>42144.208333333328</v>
      </c>
      <c r="P703" t="b">
        <v>0</v>
      </c>
      <c r="Q703" t="b">
        <v>0</v>
      </c>
      <c r="R703" t="s">
        <v>53</v>
      </c>
      <c r="S703" s="9" t="str">
        <f>LEFT(R703, FIND("/", R703) - 1)</f>
        <v>film &amp; video</v>
      </c>
      <c r="T703" s="9" t="str">
        <f>MID(R703, FIND("/", R703) + 1, LEN(R703))</f>
        <v>drama</v>
      </c>
    </row>
    <row r="704" spans="1:20" ht="17" x14ac:dyDescent="0.2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5">
        <f>(E704/D704)*100</f>
        <v>285.80555555555554</v>
      </c>
      <c r="G704" t="s">
        <v>20</v>
      </c>
      <c r="H704">
        <v>381</v>
      </c>
      <c r="I704" s="7">
        <f>IF(H704=0, 0, E704/H704)</f>
        <v>27.00524934383202</v>
      </c>
      <c r="J704" t="s">
        <v>21</v>
      </c>
      <c r="K704" t="s">
        <v>22</v>
      </c>
      <c r="L704">
        <v>1481522400</v>
      </c>
      <c r="M704" s="14">
        <f>(((L704/60)/60)/24)+DATE(1970,1,1)</f>
        <v>42716.25</v>
      </c>
      <c r="N704">
        <v>1482127200</v>
      </c>
      <c r="O704" s="14">
        <f>(((N704/60)/60)/24)+DATE(1970,1,1)</f>
        <v>42723.25</v>
      </c>
      <c r="P704" t="b">
        <v>0</v>
      </c>
      <c r="Q704" t="b">
        <v>0</v>
      </c>
      <c r="R704" t="s">
        <v>65</v>
      </c>
      <c r="S704" s="9" t="str">
        <f>LEFT(R704, FIND("/", R704) - 1)</f>
        <v>technology</v>
      </c>
      <c r="T704" s="9" t="str">
        <f>MID(R704, FIND("/", R704) + 1, LEN(R704))</f>
        <v>wearables</v>
      </c>
    </row>
    <row r="705" spans="1:20" ht="17" x14ac:dyDescent="0.2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5">
        <f>(E705/D705)*100</f>
        <v>319</v>
      </c>
      <c r="G705" t="s">
        <v>20</v>
      </c>
      <c r="H705">
        <v>194</v>
      </c>
      <c r="I705" s="7">
        <f>IF(H705=0, 0, E705/H705)</f>
        <v>50.97422680412371</v>
      </c>
      <c r="J705" t="s">
        <v>40</v>
      </c>
      <c r="K705" t="s">
        <v>41</v>
      </c>
      <c r="L705">
        <v>1335934800</v>
      </c>
      <c r="M705" s="14">
        <f>(((L705/60)/60)/24)+DATE(1970,1,1)</f>
        <v>41031.208333333336</v>
      </c>
      <c r="N705">
        <v>1335934800</v>
      </c>
      <c r="O705" s="14">
        <f>(((N705/60)/60)/24)+DATE(1970,1,1)</f>
        <v>41031.208333333336</v>
      </c>
      <c r="P705" t="b">
        <v>0</v>
      </c>
      <c r="Q705" t="b">
        <v>1</v>
      </c>
      <c r="R705" t="s">
        <v>17</v>
      </c>
      <c r="S705" s="9" t="str">
        <f>LEFT(R705, FIND("/", R705) - 1)</f>
        <v>food</v>
      </c>
      <c r="T705" s="9" t="str">
        <f>MID(R705, FIND("/", R705) + 1, LEN(R705))</f>
        <v>food trucks</v>
      </c>
    </row>
    <row r="706" spans="1:20" ht="17" x14ac:dyDescent="0.2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5">
        <f>(E706/D706)*100</f>
        <v>178.14000000000001</v>
      </c>
      <c r="G706" t="s">
        <v>20</v>
      </c>
      <c r="H706">
        <v>106</v>
      </c>
      <c r="I706" s="7">
        <f>IF(H706=0, 0, E706/H706)</f>
        <v>84.028301886792448</v>
      </c>
      <c r="J706" t="s">
        <v>21</v>
      </c>
      <c r="K706" t="s">
        <v>22</v>
      </c>
      <c r="L706">
        <v>1529989200</v>
      </c>
      <c r="M706" s="14">
        <f>(((L706/60)/60)/24)+DATE(1970,1,1)</f>
        <v>43277.208333333328</v>
      </c>
      <c r="N706">
        <v>1530075600</v>
      </c>
      <c r="O706" s="14">
        <f>(((N706/60)/60)/24)+DATE(1970,1,1)</f>
        <v>43278.208333333328</v>
      </c>
      <c r="P706" t="b">
        <v>0</v>
      </c>
      <c r="Q706" t="b">
        <v>0</v>
      </c>
      <c r="R706" t="s">
        <v>50</v>
      </c>
      <c r="S706" s="9" t="str">
        <f>LEFT(R706, FIND("/", R706) - 1)</f>
        <v>music</v>
      </c>
      <c r="T706" s="9" t="str">
        <f>MID(R706, FIND("/", R706) + 1, LEN(R706))</f>
        <v>electric music</v>
      </c>
    </row>
    <row r="707" spans="1:20" ht="17" x14ac:dyDescent="0.2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5">
        <f>(E707/D707)*100</f>
        <v>365.15</v>
      </c>
      <c r="G707" t="s">
        <v>20</v>
      </c>
      <c r="H707">
        <v>142</v>
      </c>
      <c r="I707" s="7">
        <f>IF(H707=0, 0, E707/H707)</f>
        <v>102.85915492957747</v>
      </c>
      <c r="J707" t="s">
        <v>21</v>
      </c>
      <c r="K707" t="s">
        <v>22</v>
      </c>
      <c r="L707">
        <v>1418709600</v>
      </c>
      <c r="M707" s="14">
        <f>(((L707/60)/60)/24)+DATE(1970,1,1)</f>
        <v>41989.25</v>
      </c>
      <c r="N707">
        <v>1418796000</v>
      </c>
      <c r="O707" s="14">
        <f>(((N707/60)/60)/24)+DATE(1970,1,1)</f>
        <v>41990.25</v>
      </c>
      <c r="P707" t="b">
        <v>0</v>
      </c>
      <c r="Q707" t="b">
        <v>0</v>
      </c>
      <c r="R707" t="s">
        <v>269</v>
      </c>
      <c r="S707" s="9" t="str">
        <f>LEFT(R707, FIND("/", R707) - 1)</f>
        <v>film &amp; video</v>
      </c>
      <c r="T707" s="9" t="str">
        <f>MID(R707, FIND("/", R707) + 1, LEN(R707))</f>
        <v>television</v>
      </c>
    </row>
    <row r="708" spans="1:20" ht="34" x14ac:dyDescent="0.2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5">
        <f>(E708/D708)*100</f>
        <v>113.94594594594594</v>
      </c>
      <c r="G708" t="s">
        <v>20</v>
      </c>
      <c r="H708">
        <v>211</v>
      </c>
      <c r="I708" s="7">
        <f>IF(H708=0, 0, E708/H708)</f>
        <v>39.962085308056871</v>
      </c>
      <c r="J708" t="s">
        <v>21</v>
      </c>
      <c r="K708" t="s">
        <v>22</v>
      </c>
      <c r="L708">
        <v>1372136400</v>
      </c>
      <c r="M708" s="14">
        <f>(((L708/60)/60)/24)+DATE(1970,1,1)</f>
        <v>41450.208333333336</v>
      </c>
      <c r="N708">
        <v>1372482000</v>
      </c>
      <c r="O708" s="14">
        <f>(((N708/60)/60)/24)+DATE(1970,1,1)</f>
        <v>41454.208333333336</v>
      </c>
      <c r="P708" t="b">
        <v>0</v>
      </c>
      <c r="Q708" t="b">
        <v>1</v>
      </c>
      <c r="R708" t="s">
        <v>206</v>
      </c>
      <c r="S708" s="9" t="str">
        <f>LEFT(R708, FIND("/", R708) - 1)</f>
        <v>publishing</v>
      </c>
      <c r="T708" s="9" t="str">
        <f>MID(R708, FIND("/", R708) + 1, LEN(R708))</f>
        <v>translations</v>
      </c>
    </row>
    <row r="709" spans="1:20" ht="17" x14ac:dyDescent="0.2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5">
        <f>(E709/D709)*100</f>
        <v>236.34156976744185</v>
      </c>
      <c r="G709" t="s">
        <v>20</v>
      </c>
      <c r="H709">
        <v>2756</v>
      </c>
      <c r="I709" s="7">
        <f>IF(H709=0, 0, E709/H709)</f>
        <v>58.999637155297535</v>
      </c>
      <c r="J709" t="s">
        <v>21</v>
      </c>
      <c r="K709" t="s">
        <v>22</v>
      </c>
      <c r="L709">
        <v>1425877200</v>
      </c>
      <c r="M709" s="14">
        <f>(((L709/60)/60)/24)+DATE(1970,1,1)</f>
        <v>42072.208333333328</v>
      </c>
      <c r="N709">
        <v>1426914000</v>
      </c>
      <c r="O709" s="14">
        <f>(((N709/60)/60)/24)+DATE(1970,1,1)</f>
        <v>42084.208333333328</v>
      </c>
      <c r="P709" t="b">
        <v>0</v>
      </c>
      <c r="Q709" t="b">
        <v>0</v>
      </c>
      <c r="R709" t="s">
        <v>65</v>
      </c>
      <c r="S709" s="9" t="str">
        <f>LEFT(R709, FIND("/", R709) - 1)</f>
        <v>technology</v>
      </c>
      <c r="T709" s="9" t="str">
        <f>MID(R709, FIND("/", R709) + 1, LEN(R709))</f>
        <v>wearables</v>
      </c>
    </row>
    <row r="710" spans="1:20" ht="17" x14ac:dyDescent="0.2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5">
        <f>(E710/D710)*100</f>
        <v>512.91666666666663</v>
      </c>
      <c r="G710" t="s">
        <v>20</v>
      </c>
      <c r="H710">
        <v>173</v>
      </c>
      <c r="I710" s="7">
        <f>IF(H710=0, 0, E710/H710)</f>
        <v>71.156069364161851</v>
      </c>
      <c r="J710" t="s">
        <v>40</v>
      </c>
      <c r="K710" t="s">
        <v>41</v>
      </c>
      <c r="L710">
        <v>1501304400</v>
      </c>
      <c r="M710" s="14">
        <f>(((L710/60)/60)/24)+DATE(1970,1,1)</f>
        <v>42945.208333333328</v>
      </c>
      <c r="N710">
        <v>1501477200</v>
      </c>
      <c r="O710" s="14">
        <f>(((N710/60)/60)/24)+DATE(1970,1,1)</f>
        <v>42947.208333333328</v>
      </c>
      <c r="P710" t="b">
        <v>0</v>
      </c>
      <c r="Q710" t="b">
        <v>0</v>
      </c>
      <c r="R710" t="s">
        <v>17</v>
      </c>
      <c r="S710" s="9" t="str">
        <f>LEFT(R710, FIND("/", R710) - 1)</f>
        <v>food</v>
      </c>
      <c r="T710" s="9" t="str">
        <f>MID(R710, FIND("/", R710) + 1, LEN(R710))</f>
        <v>food trucks</v>
      </c>
    </row>
    <row r="711" spans="1:20" ht="17" x14ac:dyDescent="0.2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5">
        <f>(E711/D711)*100</f>
        <v>100.65116279069768</v>
      </c>
      <c r="G711" t="s">
        <v>20</v>
      </c>
      <c r="H711">
        <v>87</v>
      </c>
      <c r="I711" s="7">
        <f>IF(H711=0, 0, E711/H711)</f>
        <v>99.494252873563212</v>
      </c>
      <c r="J711" t="s">
        <v>21</v>
      </c>
      <c r="K711" t="s">
        <v>22</v>
      </c>
      <c r="L711">
        <v>1268287200</v>
      </c>
      <c r="M711" s="14">
        <f>(((L711/60)/60)/24)+DATE(1970,1,1)</f>
        <v>40248.25</v>
      </c>
      <c r="N711">
        <v>1269061200</v>
      </c>
      <c r="O711" s="14">
        <f>(((N711/60)/60)/24)+DATE(1970,1,1)</f>
        <v>40257.208333333336</v>
      </c>
      <c r="P711" t="b">
        <v>0</v>
      </c>
      <c r="Q711" t="b">
        <v>1</v>
      </c>
      <c r="R711" t="s">
        <v>122</v>
      </c>
      <c r="S711" s="9" t="str">
        <f>LEFT(R711, FIND("/", R711) - 1)</f>
        <v>photography</v>
      </c>
      <c r="T711" s="9" t="str">
        <f>MID(R711, FIND("/", R711) + 1, LEN(R711))</f>
        <v>photography books</v>
      </c>
    </row>
    <row r="712" spans="1:20" ht="17" x14ac:dyDescent="0.2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5">
        <f>(E712/D712)*100</f>
        <v>260.20608108108109</v>
      </c>
      <c r="G712" t="s">
        <v>20</v>
      </c>
      <c r="H712">
        <v>1572</v>
      </c>
      <c r="I712" s="7">
        <f>IF(H712=0, 0, E712/H712)</f>
        <v>48.99554707379135</v>
      </c>
      <c r="J712" t="s">
        <v>40</v>
      </c>
      <c r="K712" t="s">
        <v>41</v>
      </c>
      <c r="L712">
        <v>1407128400</v>
      </c>
      <c r="M712" s="14">
        <f>(((L712/60)/60)/24)+DATE(1970,1,1)</f>
        <v>41855.208333333336</v>
      </c>
      <c r="N712">
        <v>1411362000</v>
      </c>
      <c r="O712" s="14">
        <f>(((N712/60)/60)/24)+DATE(1970,1,1)</f>
        <v>41904.208333333336</v>
      </c>
      <c r="P712" t="b">
        <v>0</v>
      </c>
      <c r="Q712" t="b">
        <v>1</v>
      </c>
      <c r="R712" t="s">
        <v>17</v>
      </c>
      <c r="S712" s="9" t="str">
        <f>LEFT(R712, FIND("/", R712) - 1)</f>
        <v>food</v>
      </c>
      <c r="T712" s="9" t="str">
        <f>MID(R712, FIND("/", R712) + 1, LEN(R712))</f>
        <v>food trucks</v>
      </c>
    </row>
    <row r="713" spans="1:20" ht="17" x14ac:dyDescent="0.2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5">
        <f>(E713/D713)*100</f>
        <v>178.62556663644605</v>
      </c>
      <c r="G713" t="s">
        <v>20</v>
      </c>
      <c r="H713">
        <v>2346</v>
      </c>
      <c r="I713" s="7">
        <f>IF(H713=0, 0, E713/H713)</f>
        <v>83.982949701619773</v>
      </c>
      <c r="J713" t="s">
        <v>21</v>
      </c>
      <c r="K713" t="s">
        <v>22</v>
      </c>
      <c r="L713">
        <v>1492664400</v>
      </c>
      <c r="M713" s="14">
        <f>(((L713/60)/60)/24)+DATE(1970,1,1)</f>
        <v>42845.208333333328</v>
      </c>
      <c r="N713">
        <v>1495515600</v>
      </c>
      <c r="O713" s="14">
        <f>(((N713/60)/60)/24)+DATE(1970,1,1)</f>
        <v>42878.208333333328</v>
      </c>
      <c r="P713" t="b">
        <v>0</v>
      </c>
      <c r="Q713" t="b">
        <v>0</v>
      </c>
      <c r="R713" t="s">
        <v>33</v>
      </c>
      <c r="S713" s="9" t="str">
        <f>LEFT(R713, FIND("/", R713) - 1)</f>
        <v>theater</v>
      </c>
      <c r="T713" s="9" t="str">
        <f>MID(R713, FIND("/", R713) + 1, LEN(R713))</f>
        <v>plays</v>
      </c>
    </row>
    <row r="714" spans="1:20" ht="17" x14ac:dyDescent="0.2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5">
        <f>(E714/D714)*100</f>
        <v>220.0566037735849</v>
      </c>
      <c r="G714" t="s">
        <v>20</v>
      </c>
      <c r="H714">
        <v>115</v>
      </c>
      <c r="I714" s="7">
        <f>IF(H714=0, 0, E714/H714)</f>
        <v>101.41739130434783</v>
      </c>
      <c r="J714" t="s">
        <v>21</v>
      </c>
      <c r="K714" t="s">
        <v>22</v>
      </c>
      <c r="L714">
        <v>1454479200</v>
      </c>
      <c r="M714" s="14">
        <f>(((L714/60)/60)/24)+DATE(1970,1,1)</f>
        <v>42403.25</v>
      </c>
      <c r="N714">
        <v>1455948000</v>
      </c>
      <c r="O714" s="14">
        <f>(((N714/60)/60)/24)+DATE(1970,1,1)</f>
        <v>42420.25</v>
      </c>
      <c r="P714" t="b">
        <v>0</v>
      </c>
      <c r="Q714" t="b">
        <v>0</v>
      </c>
      <c r="R714" t="s">
        <v>33</v>
      </c>
      <c r="S714" s="9" t="str">
        <f>LEFT(R714, FIND("/", R714) - 1)</f>
        <v>theater</v>
      </c>
      <c r="T714" s="9" t="str">
        <f>MID(R714, FIND("/", R714) + 1, LEN(R714))</f>
        <v>plays</v>
      </c>
    </row>
    <row r="715" spans="1:20" ht="17" x14ac:dyDescent="0.2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5">
        <f>(E715/D715)*100</f>
        <v>101.5108695652174</v>
      </c>
      <c r="G715" t="s">
        <v>20</v>
      </c>
      <c r="H715">
        <v>85</v>
      </c>
      <c r="I715" s="7">
        <f>IF(H715=0, 0, E715/H715)</f>
        <v>109.87058823529412</v>
      </c>
      <c r="J715" t="s">
        <v>107</v>
      </c>
      <c r="K715" t="s">
        <v>108</v>
      </c>
      <c r="L715">
        <v>1281934800</v>
      </c>
      <c r="M715" s="14">
        <f>(((L715/60)/60)/24)+DATE(1970,1,1)</f>
        <v>40406.208333333336</v>
      </c>
      <c r="N715">
        <v>1282366800</v>
      </c>
      <c r="O715" s="14">
        <f>(((N715/60)/60)/24)+DATE(1970,1,1)</f>
        <v>40411.208333333336</v>
      </c>
      <c r="P715" t="b">
        <v>0</v>
      </c>
      <c r="Q715" t="b">
        <v>0</v>
      </c>
      <c r="R715" t="s">
        <v>65</v>
      </c>
      <c r="S715" s="9" t="str">
        <f>LEFT(R715, FIND("/", R715) - 1)</f>
        <v>technology</v>
      </c>
      <c r="T715" s="9" t="str">
        <f>MID(R715, FIND("/", R715) + 1, LEN(R715))</f>
        <v>wearables</v>
      </c>
    </row>
    <row r="716" spans="1:20" ht="17" x14ac:dyDescent="0.2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5">
        <f>(E716/D716)*100</f>
        <v>191.5</v>
      </c>
      <c r="G716" t="s">
        <v>20</v>
      </c>
      <c r="H716">
        <v>144</v>
      </c>
      <c r="I716" s="7">
        <f>IF(H716=0, 0, E716/H716)</f>
        <v>31.916666666666668</v>
      </c>
      <c r="J716" t="s">
        <v>21</v>
      </c>
      <c r="K716" t="s">
        <v>22</v>
      </c>
      <c r="L716">
        <v>1573970400</v>
      </c>
      <c r="M716" s="14">
        <f>(((L716/60)/60)/24)+DATE(1970,1,1)</f>
        <v>43786.25</v>
      </c>
      <c r="N716">
        <v>1574575200</v>
      </c>
      <c r="O716" s="14">
        <f>(((N716/60)/60)/24)+DATE(1970,1,1)</f>
        <v>43793.25</v>
      </c>
      <c r="P716" t="b">
        <v>0</v>
      </c>
      <c r="Q716" t="b">
        <v>0</v>
      </c>
      <c r="R716" t="s">
        <v>1029</v>
      </c>
      <c r="S716" s="9" t="str">
        <f>LEFT(R716, FIND("/", R716) - 1)</f>
        <v>journalism</v>
      </c>
      <c r="T716" s="9" t="str">
        <f>MID(R716, FIND("/", R716) + 1, LEN(R716))</f>
        <v>audio</v>
      </c>
    </row>
    <row r="717" spans="1:20" ht="34" x14ac:dyDescent="0.2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5">
        <f>(E717/D717)*100</f>
        <v>305.34683098591546</v>
      </c>
      <c r="G717" t="s">
        <v>20</v>
      </c>
      <c r="H717">
        <v>2443</v>
      </c>
      <c r="I717" s="7">
        <f>IF(H717=0, 0, E717/H717)</f>
        <v>70.993450675399103</v>
      </c>
      <c r="J717" t="s">
        <v>21</v>
      </c>
      <c r="K717" t="s">
        <v>22</v>
      </c>
      <c r="L717">
        <v>1372654800</v>
      </c>
      <c r="M717" s="14">
        <f>(((L717/60)/60)/24)+DATE(1970,1,1)</f>
        <v>41456.208333333336</v>
      </c>
      <c r="N717">
        <v>1374901200</v>
      </c>
      <c r="O717" s="14">
        <f>(((N717/60)/60)/24)+DATE(1970,1,1)</f>
        <v>41482.208333333336</v>
      </c>
      <c r="P717" t="b">
        <v>0</v>
      </c>
      <c r="Q717" t="b">
        <v>1</v>
      </c>
      <c r="R717" t="s">
        <v>17</v>
      </c>
      <c r="S717" s="9" t="str">
        <f>LEFT(R717, FIND("/", R717) - 1)</f>
        <v>food</v>
      </c>
      <c r="T717" s="9" t="str">
        <f>MID(R717, FIND("/", R717) + 1, LEN(R717))</f>
        <v>food trucks</v>
      </c>
    </row>
    <row r="718" spans="1:20" ht="17" x14ac:dyDescent="0.2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5">
        <f>(E718/D718)*100</f>
        <v>723.77777777777771</v>
      </c>
      <c r="G718" t="s">
        <v>20</v>
      </c>
      <c r="H718">
        <v>64</v>
      </c>
      <c r="I718" s="7">
        <f>IF(H718=0, 0, E718/H718)</f>
        <v>101.78125</v>
      </c>
      <c r="J718" t="s">
        <v>21</v>
      </c>
      <c r="K718" t="s">
        <v>22</v>
      </c>
      <c r="L718">
        <v>1561784400</v>
      </c>
      <c r="M718" s="14">
        <f>(((L718/60)/60)/24)+DATE(1970,1,1)</f>
        <v>43645.208333333328</v>
      </c>
      <c r="N718">
        <v>1562907600</v>
      </c>
      <c r="O718" s="14">
        <f>(((N718/60)/60)/24)+DATE(1970,1,1)</f>
        <v>43658.208333333328</v>
      </c>
      <c r="P718" t="b">
        <v>0</v>
      </c>
      <c r="Q718" t="b">
        <v>0</v>
      </c>
      <c r="R718" t="s">
        <v>122</v>
      </c>
      <c r="S718" s="9" t="str">
        <f>LEFT(R718, FIND("/", R718) - 1)</f>
        <v>photography</v>
      </c>
      <c r="T718" s="9" t="str">
        <f>MID(R718, FIND("/", R718) + 1, LEN(R718))</f>
        <v>photography books</v>
      </c>
    </row>
    <row r="719" spans="1:20" ht="17" x14ac:dyDescent="0.2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5">
        <f>(E719/D719)*100</f>
        <v>547.36</v>
      </c>
      <c r="G719" t="s">
        <v>20</v>
      </c>
      <c r="H719">
        <v>268</v>
      </c>
      <c r="I719" s="7">
        <f>IF(H719=0, 0, E719/H719)</f>
        <v>51.059701492537314</v>
      </c>
      <c r="J719" t="s">
        <v>21</v>
      </c>
      <c r="K719" t="s">
        <v>22</v>
      </c>
      <c r="L719">
        <v>1332392400</v>
      </c>
      <c r="M719" s="14">
        <f>(((L719/60)/60)/24)+DATE(1970,1,1)</f>
        <v>40990.208333333336</v>
      </c>
      <c r="N719">
        <v>1332478800</v>
      </c>
      <c r="O719" s="14">
        <f>(((N719/60)/60)/24)+DATE(1970,1,1)</f>
        <v>40991.208333333336</v>
      </c>
      <c r="P719" t="b">
        <v>0</v>
      </c>
      <c r="Q719" t="b">
        <v>0</v>
      </c>
      <c r="R719" t="s">
        <v>65</v>
      </c>
      <c r="S719" s="9" t="str">
        <f>LEFT(R719, FIND("/", R719) - 1)</f>
        <v>technology</v>
      </c>
      <c r="T719" s="9" t="str">
        <f>MID(R719, FIND("/", R719) + 1, LEN(R719))</f>
        <v>wearables</v>
      </c>
    </row>
    <row r="720" spans="1:20" ht="17" x14ac:dyDescent="0.2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5">
        <f>(E720/D720)*100</f>
        <v>414.49999999999994</v>
      </c>
      <c r="G720" t="s">
        <v>20</v>
      </c>
      <c r="H720">
        <v>195</v>
      </c>
      <c r="I720" s="7">
        <f>IF(H720=0, 0, E720/H720)</f>
        <v>68.02051282051282</v>
      </c>
      <c r="J720" t="s">
        <v>36</v>
      </c>
      <c r="K720" t="s">
        <v>37</v>
      </c>
      <c r="L720">
        <v>1402376400</v>
      </c>
      <c r="M720" s="14">
        <f>(((L720/60)/60)/24)+DATE(1970,1,1)</f>
        <v>41800.208333333336</v>
      </c>
      <c r="N720">
        <v>1402722000</v>
      </c>
      <c r="O720" s="14">
        <f>(((N720/60)/60)/24)+DATE(1970,1,1)</f>
        <v>41804.208333333336</v>
      </c>
      <c r="P720" t="b">
        <v>0</v>
      </c>
      <c r="Q720" t="b">
        <v>0</v>
      </c>
      <c r="R720" t="s">
        <v>33</v>
      </c>
      <c r="S720" s="9" t="str">
        <f>LEFT(R720, FIND("/", R720) - 1)</f>
        <v>theater</v>
      </c>
      <c r="T720" s="9" t="str">
        <f>MID(R720, FIND("/", R720) + 1, LEN(R720))</f>
        <v>plays</v>
      </c>
    </row>
    <row r="721" spans="1:20" ht="17" x14ac:dyDescent="0.2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5">
        <f>(E721/D721)*100</f>
        <v>529.92307692307691</v>
      </c>
      <c r="G721" t="s">
        <v>20</v>
      </c>
      <c r="H721">
        <v>186</v>
      </c>
      <c r="I721" s="7">
        <f>IF(H721=0, 0, E721/H721)</f>
        <v>37.037634408602152</v>
      </c>
      <c r="J721" t="s">
        <v>26</v>
      </c>
      <c r="K721" t="s">
        <v>27</v>
      </c>
      <c r="L721">
        <v>1343365200</v>
      </c>
      <c r="M721" s="14">
        <f>(((L721/60)/60)/24)+DATE(1970,1,1)</f>
        <v>41117.208333333336</v>
      </c>
      <c r="N721">
        <v>1345870800</v>
      </c>
      <c r="O721" s="14">
        <f>(((N721/60)/60)/24)+DATE(1970,1,1)</f>
        <v>41146.208333333336</v>
      </c>
      <c r="P721" t="b">
        <v>0</v>
      </c>
      <c r="Q721" t="b">
        <v>1</v>
      </c>
      <c r="R721" t="s">
        <v>89</v>
      </c>
      <c r="S721" s="9" t="str">
        <f>LEFT(R721, FIND("/", R721) - 1)</f>
        <v>games</v>
      </c>
      <c r="T721" s="9" t="str">
        <f>MID(R721, FIND("/", R721) + 1, LEN(R721))</f>
        <v>video games</v>
      </c>
    </row>
    <row r="722" spans="1:20" ht="34" x14ac:dyDescent="0.2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5">
        <f>(E722/D722)*100</f>
        <v>180.32549019607845</v>
      </c>
      <c r="G722" t="s">
        <v>20</v>
      </c>
      <c r="H722">
        <v>460</v>
      </c>
      <c r="I722" s="7">
        <f>IF(H722=0, 0, E722/H722)</f>
        <v>99.963043478260872</v>
      </c>
      <c r="J722" t="s">
        <v>21</v>
      </c>
      <c r="K722" t="s">
        <v>22</v>
      </c>
      <c r="L722">
        <v>1435726800</v>
      </c>
      <c r="M722" s="14">
        <f>(((L722/60)/60)/24)+DATE(1970,1,1)</f>
        <v>42186.208333333328</v>
      </c>
      <c r="N722">
        <v>1437454800</v>
      </c>
      <c r="O722" s="14">
        <f>(((N722/60)/60)/24)+DATE(1970,1,1)</f>
        <v>42206.208333333328</v>
      </c>
      <c r="P722" t="b">
        <v>0</v>
      </c>
      <c r="Q722" t="b">
        <v>0</v>
      </c>
      <c r="R722" t="s">
        <v>53</v>
      </c>
      <c r="S722" s="9" t="str">
        <f>LEFT(R722, FIND("/", R722) - 1)</f>
        <v>film &amp; video</v>
      </c>
      <c r="T722" s="9" t="str">
        <f>MID(R722, FIND("/", R722) + 1, LEN(R722))</f>
        <v>drama</v>
      </c>
    </row>
    <row r="723" spans="1:20" ht="17" x14ac:dyDescent="0.2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5">
        <f>(E723/D723)*100</f>
        <v>927.07777777777767</v>
      </c>
      <c r="G723" t="s">
        <v>20</v>
      </c>
      <c r="H723">
        <v>2528</v>
      </c>
      <c r="I723" s="7">
        <f>IF(H723=0, 0, E723/H723)</f>
        <v>66.010284810126578</v>
      </c>
      <c r="J723" t="s">
        <v>21</v>
      </c>
      <c r="K723" t="s">
        <v>22</v>
      </c>
      <c r="L723">
        <v>1511416800</v>
      </c>
      <c r="M723" s="14">
        <f>(((L723/60)/60)/24)+DATE(1970,1,1)</f>
        <v>43062.25</v>
      </c>
      <c r="N723">
        <v>1512885600</v>
      </c>
      <c r="O723" s="14">
        <f>(((N723/60)/60)/24)+DATE(1970,1,1)</f>
        <v>43079.25</v>
      </c>
      <c r="P723" t="b">
        <v>0</v>
      </c>
      <c r="Q723" t="b">
        <v>1</v>
      </c>
      <c r="R723" t="s">
        <v>33</v>
      </c>
      <c r="S723" s="9" t="str">
        <f>LEFT(R723, FIND("/", R723) - 1)</f>
        <v>theater</v>
      </c>
      <c r="T723" s="9" t="str">
        <f>MID(R723, FIND("/", R723) + 1, LEN(R723))</f>
        <v>plays</v>
      </c>
    </row>
    <row r="724" spans="1:20" ht="17" x14ac:dyDescent="0.2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5">
        <f>(E724/D724)*100</f>
        <v>112.22929936305732</v>
      </c>
      <c r="G724" t="s">
        <v>20</v>
      </c>
      <c r="H724">
        <v>3657</v>
      </c>
      <c r="I724" s="7">
        <f>IF(H724=0, 0, E724/H724)</f>
        <v>52.999726551818434</v>
      </c>
      <c r="J724" t="s">
        <v>21</v>
      </c>
      <c r="K724" t="s">
        <v>22</v>
      </c>
      <c r="L724">
        <v>1532840400</v>
      </c>
      <c r="M724" s="14">
        <f>(((L724/60)/60)/24)+DATE(1970,1,1)</f>
        <v>43310.208333333328</v>
      </c>
      <c r="N724">
        <v>1534654800</v>
      </c>
      <c r="O724" s="14">
        <f>(((N724/60)/60)/24)+DATE(1970,1,1)</f>
        <v>43331.208333333328</v>
      </c>
      <c r="P724" t="b">
        <v>0</v>
      </c>
      <c r="Q724" t="b">
        <v>0</v>
      </c>
      <c r="R724" t="s">
        <v>33</v>
      </c>
      <c r="S724" s="9" t="str">
        <f>LEFT(R724, FIND("/", R724) - 1)</f>
        <v>theater</v>
      </c>
      <c r="T724" s="9" t="str">
        <f>MID(R724, FIND("/", R724) + 1, LEN(R724))</f>
        <v>plays</v>
      </c>
    </row>
    <row r="725" spans="1:20" ht="17" x14ac:dyDescent="0.2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5">
        <f>(E725/D725)*100</f>
        <v>119.08974358974358</v>
      </c>
      <c r="G725" t="s">
        <v>20</v>
      </c>
      <c r="H725">
        <v>131</v>
      </c>
      <c r="I725" s="7">
        <f>IF(H725=0, 0, E725/H725)</f>
        <v>70.908396946564892</v>
      </c>
      <c r="J725" t="s">
        <v>26</v>
      </c>
      <c r="K725" t="s">
        <v>27</v>
      </c>
      <c r="L725">
        <v>1527742800</v>
      </c>
      <c r="M725" s="14">
        <f>(((L725/60)/60)/24)+DATE(1970,1,1)</f>
        <v>43251.208333333328</v>
      </c>
      <c r="N725">
        <v>1529816400</v>
      </c>
      <c r="O725" s="14">
        <f>(((N725/60)/60)/24)+DATE(1970,1,1)</f>
        <v>43275.208333333328</v>
      </c>
      <c r="P725" t="b">
        <v>0</v>
      </c>
      <c r="Q725" t="b">
        <v>0</v>
      </c>
      <c r="R725" t="s">
        <v>53</v>
      </c>
      <c r="S725" s="9" t="str">
        <f>LEFT(R725, FIND("/", R725) - 1)</f>
        <v>film &amp; video</v>
      </c>
      <c r="T725" s="9" t="str">
        <f>MID(R725, FIND("/", R725) + 1, LEN(R725))</f>
        <v>drama</v>
      </c>
    </row>
    <row r="726" spans="1:20" ht="17" x14ac:dyDescent="0.2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5">
        <f>(E726/D726)*100</f>
        <v>139.31868131868131</v>
      </c>
      <c r="G726" t="s">
        <v>20</v>
      </c>
      <c r="H726">
        <v>239</v>
      </c>
      <c r="I726" s="7">
        <f>IF(H726=0, 0, E726/H726)</f>
        <v>53.046025104602514</v>
      </c>
      <c r="J726" t="s">
        <v>21</v>
      </c>
      <c r="K726" t="s">
        <v>22</v>
      </c>
      <c r="L726">
        <v>1404536400</v>
      </c>
      <c r="M726" s="14">
        <f>(((L726/60)/60)/24)+DATE(1970,1,1)</f>
        <v>41825.208333333336</v>
      </c>
      <c r="N726">
        <v>1404622800</v>
      </c>
      <c r="O726" s="14">
        <f>(((N726/60)/60)/24)+DATE(1970,1,1)</f>
        <v>41826.208333333336</v>
      </c>
      <c r="P726" t="b">
        <v>0</v>
      </c>
      <c r="Q726" t="b">
        <v>1</v>
      </c>
      <c r="R726" t="s">
        <v>89</v>
      </c>
      <c r="S726" s="9" t="str">
        <f>LEFT(R726, FIND("/", R726) - 1)</f>
        <v>games</v>
      </c>
      <c r="T726" s="9" t="str">
        <f>MID(R726, FIND("/", R726) + 1, LEN(R726))</f>
        <v>video games</v>
      </c>
    </row>
    <row r="727" spans="1:20" ht="17" x14ac:dyDescent="0.2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5">
        <f>(E727/D727)*100</f>
        <v>112.00000000000001</v>
      </c>
      <c r="G727" t="s">
        <v>20</v>
      </c>
      <c r="H727">
        <v>78</v>
      </c>
      <c r="I727" s="7">
        <f>IF(H727=0, 0, E727/H727)</f>
        <v>84.717948717948715</v>
      </c>
      <c r="J727" t="s">
        <v>21</v>
      </c>
      <c r="K727" t="s">
        <v>22</v>
      </c>
      <c r="L727">
        <v>1493960400</v>
      </c>
      <c r="M727" s="14">
        <f>(((L727/60)/60)/24)+DATE(1970,1,1)</f>
        <v>42860.208333333328</v>
      </c>
      <c r="N727">
        <v>1494392400</v>
      </c>
      <c r="O727" s="14">
        <f>(((N727/60)/60)/24)+DATE(1970,1,1)</f>
        <v>42865.208333333328</v>
      </c>
      <c r="P727" t="b">
        <v>0</v>
      </c>
      <c r="Q727" t="b">
        <v>0</v>
      </c>
      <c r="R727" t="s">
        <v>17</v>
      </c>
      <c r="S727" s="9" t="str">
        <f>LEFT(R727, FIND("/", R727) - 1)</f>
        <v>food</v>
      </c>
      <c r="T727" s="9" t="str">
        <f>MID(R727, FIND("/", R727) + 1, LEN(R727))</f>
        <v>food trucks</v>
      </c>
    </row>
    <row r="728" spans="1:20" ht="17" x14ac:dyDescent="0.2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5">
        <f>(E728/D728)*100</f>
        <v>101.74563871693867</v>
      </c>
      <c r="G728" t="s">
        <v>20</v>
      </c>
      <c r="H728">
        <v>1773</v>
      </c>
      <c r="I728" s="7">
        <f>IF(H728=0, 0, E728/H728)</f>
        <v>101.97518330513255</v>
      </c>
      <c r="J728" t="s">
        <v>21</v>
      </c>
      <c r="K728" t="s">
        <v>22</v>
      </c>
      <c r="L728">
        <v>1420696800</v>
      </c>
      <c r="M728" s="14">
        <f>(((L728/60)/60)/24)+DATE(1970,1,1)</f>
        <v>42012.25</v>
      </c>
      <c r="N728">
        <v>1421906400</v>
      </c>
      <c r="O728" s="14">
        <f>(((N728/60)/60)/24)+DATE(1970,1,1)</f>
        <v>42026.25</v>
      </c>
      <c r="P728" t="b">
        <v>0</v>
      </c>
      <c r="Q728" t="b">
        <v>1</v>
      </c>
      <c r="R728" t="s">
        <v>23</v>
      </c>
      <c r="S728" s="9" t="str">
        <f>LEFT(R728, FIND("/", R728) - 1)</f>
        <v>music</v>
      </c>
      <c r="T728" s="9" t="str">
        <f>MID(R728, FIND("/", R728) + 1, LEN(R728))</f>
        <v>rock</v>
      </c>
    </row>
    <row r="729" spans="1:20" ht="17" x14ac:dyDescent="0.2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5">
        <f>(E729/D729)*100</f>
        <v>425.75</v>
      </c>
      <c r="G729" t="s">
        <v>20</v>
      </c>
      <c r="H729">
        <v>32</v>
      </c>
      <c r="I729" s="7">
        <f>IF(H729=0, 0, E729/H729)</f>
        <v>106.4375</v>
      </c>
      <c r="J729" t="s">
        <v>21</v>
      </c>
      <c r="K729" t="s">
        <v>22</v>
      </c>
      <c r="L729">
        <v>1555650000</v>
      </c>
      <c r="M729" s="14">
        <f>(((L729/60)/60)/24)+DATE(1970,1,1)</f>
        <v>43574.208333333328</v>
      </c>
      <c r="N729">
        <v>1555909200</v>
      </c>
      <c r="O729" s="14">
        <f>(((N729/60)/60)/24)+DATE(1970,1,1)</f>
        <v>43577.208333333328</v>
      </c>
      <c r="P729" t="b">
        <v>0</v>
      </c>
      <c r="Q729" t="b">
        <v>0</v>
      </c>
      <c r="R729" t="s">
        <v>33</v>
      </c>
      <c r="S729" s="9" t="str">
        <f>LEFT(R729, FIND("/", R729) - 1)</f>
        <v>theater</v>
      </c>
      <c r="T729" s="9" t="str">
        <f>MID(R729, FIND("/", R729) + 1, LEN(R729))</f>
        <v>plays</v>
      </c>
    </row>
    <row r="730" spans="1:20" ht="17" x14ac:dyDescent="0.2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5">
        <f>(E730/D730)*100</f>
        <v>145.53947368421052</v>
      </c>
      <c r="G730" t="s">
        <v>20</v>
      </c>
      <c r="H730">
        <v>369</v>
      </c>
      <c r="I730" s="7">
        <f>IF(H730=0, 0, E730/H730)</f>
        <v>29.975609756097562</v>
      </c>
      <c r="J730" t="s">
        <v>21</v>
      </c>
      <c r="K730" t="s">
        <v>22</v>
      </c>
      <c r="L730">
        <v>1471928400</v>
      </c>
      <c r="M730" s="14">
        <f>(((L730/60)/60)/24)+DATE(1970,1,1)</f>
        <v>42605.208333333328</v>
      </c>
      <c r="N730">
        <v>1472446800</v>
      </c>
      <c r="O730" s="14">
        <f>(((N730/60)/60)/24)+DATE(1970,1,1)</f>
        <v>42611.208333333328</v>
      </c>
      <c r="P730" t="b">
        <v>0</v>
      </c>
      <c r="Q730" t="b">
        <v>1</v>
      </c>
      <c r="R730" t="s">
        <v>53</v>
      </c>
      <c r="S730" s="9" t="str">
        <f>LEFT(R730, FIND("/", R730) - 1)</f>
        <v>film &amp; video</v>
      </c>
      <c r="T730" s="9" t="str">
        <f>MID(R730, FIND("/", R730) + 1, LEN(R730))</f>
        <v>drama</v>
      </c>
    </row>
    <row r="731" spans="1:20" ht="17" x14ac:dyDescent="0.2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5">
        <f>(E731/D731)*100</f>
        <v>700.33333333333326</v>
      </c>
      <c r="G731" t="s">
        <v>20</v>
      </c>
      <c r="H731">
        <v>89</v>
      </c>
      <c r="I731" s="7">
        <f>IF(H731=0, 0, E731/H731)</f>
        <v>70.82022471910112</v>
      </c>
      <c r="J731" t="s">
        <v>21</v>
      </c>
      <c r="K731" t="s">
        <v>22</v>
      </c>
      <c r="L731">
        <v>1267682400</v>
      </c>
      <c r="M731" s="14">
        <f>(((L731/60)/60)/24)+DATE(1970,1,1)</f>
        <v>40241.25</v>
      </c>
      <c r="N731">
        <v>1268114400</v>
      </c>
      <c r="O731" s="14">
        <f>(((N731/60)/60)/24)+DATE(1970,1,1)</f>
        <v>40246.25</v>
      </c>
      <c r="P731" t="b">
        <v>0</v>
      </c>
      <c r="Q731" t="b">
        <v>0</v>
      </c>
      <c r="R731" t="s">
        <v>100</v>
      </c>
      <c r="S731" s="9" t="str">
        <f>LEFT(R731, FIND("/", R731) - 1)</f>
        <v>film &amp; video</v>
      </c>
      <c r="T731" s="9" t="str">
        <f>MID(R731, FIND("/", R731) + 1, LEN(R731))</f>
        <v>shorts</v>
      </c>
    </row>
    <row r="732" spans="1:20" ht="34" x14ac:dyDescent="0.2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5">
        <f>(E732/D732)*100</f>
        <v>155.95180722891567</v>
      </c>
      <c r="G732" t="s">
        <v>20</v>
      </c>
      <c r="H732">
        <v>147</v>
      </c>
      <c r="I732" s="7">
        <f>IF(H732=0, 0, E732/H732)</f>
        <v>88.054421768707485</v>
      </c>
      <c r="J732" t="s">
        <v>21</v>
      </c>
      <c r="K732" t="s">
        <v>22</v>
      </c>
      <c r="L732">
        <v>1451109600</v>
      </c>
      <c r="M732" s="14">
        <f>(((L732/60)/60)/24)+DATE(1970,1,1)</f>
        <v>42364.25</v>
      </c>
      <c r="N732">
        <v>1454306400</v>
      </c>
      <c r="O732" s="14">
        <f>(((N732/60)/60)/24)+DATE(1970,1,1)</f>
        <v>42401.25</v>
      </c>
      <c r="P732" t="b">
        <v>0</v>
      </c>
      <c r="Q732" t="b">
        <v>1</v>
      </c>
      <c r="R732" t="s">
        <v>33</v>
      </c>
      <c r="S732" s="9" t="str">
        <f>LEFT(R732, FIND("/", R732) - 1)</f>
        <v>theater</v>
      </c>
      <c r="T732" s="9" t="str">
        <f>MID(R732, FIND("/", R732) + 1, LEN(R732))</f>
        <v>plays</v>
      </c>
    </row>
    <row r="733" spans="1:20" ht="17" x14ac:dyDescent="0.2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5">
        <f>(E733/D733)*100</f>
        <v>502.87499999999994</v>
      </c>
      <c r="G733" t="s">
        <v>20</v>
      </c>
      <c r="H733">
        <v>126</v>
      </c>
      <c r="I733" s="7">
        <f>IF(H733=0, 0, E733/H733)</f>
        <v>63.857142857142854</v>
      </c>
      <c r="J733" t="s">
        <v>15</v>
      </c>
      <c r="K733" t="s">
        <v>16</v>
      </c>
      <c r="L733">
        <v>1516860000</v>
      </c>
      <c r="M733" s="14">
        <f>(((L733/60)/60)/24)+DATE(1970,1,1)</f>
        <v>43125.25</v>
      </c>
      <c r="N733">
        <v>1516946400</v>
      </c>
      <c r="O733" s="14">
        <f>(((N733/60)/60)/24)+DATE(1970,1,1)</f>
        <v>43126.25</v>
      </c>
      <c r="P733" t="b">
        <v>0</v>
      </c>
      <c r="Q733" t="b">
        <v>0</v>
      </c>
      <c r="R733" t="s">
        <v>33</v>
      </c>
      <c r="S733" s="9" t="str">
        <f>LEFT(R733, FIND("/", R733) - 1)</f>
        <v>theater</v>
      </c>
      <c r="T733" s="9" t="str">
        <f>MID(R733, FIND("/", R733) + 1, LEN(R733))</f>
        <v>plays</v>
      </c>
    </row>
    <row r="734" spans="1:20" ht="17" x14ac:dyDescent="0.2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5">
        <f>(E734/D734)*100</f>
        <v>159.24394463667818</v>
      </c>
      <c r="G734" t="s">
        <v>20</v>
      </c>
      <c r="H734">
        <v>2218</v>
      </c>
      <c r="I734" s="7">
        <f>IF(H734=0, 0, E734/H734)</f>
        <v>82.996393146979258</v>
      </c>
      <c r="J734" t="s">
        <v>40</v>
      </c>
      <c r="K734" t="s">
        <v>41</v>
      </c>
      <c r="L734">
        <v>1374642000</v>
      </c>
      <c r="M734" s="14">
        <f>(((L734/60)/60)/24)+DATE(1970,1,1)</f>
        <v>41479.208333333336</v>
      </c>
      <c r="N734">
        <v>1377752400</v>
      </c>
      <c r="O734" s="14">
        <f>(((N734/60)/60)/24)+DATE(1970,1,1)</f>
        <v>41515.208333333336</v>
      </c>
      <c r="P734" t="b">
        <v>0</v>
      </c>
      <c r="Q734" t="b">
        <v>0</v>
      </c>
      <c r="R734" t="s">
        <v>60</v>
      </c>
      <c r="S734" s="9" t="str">
        <f>LEFT(R734, FIND("/", R734) - 1)</f>
        <v>music</v>
      </c>
      <c r="T734" s="9" t="str">
        <f>MID(R734, FIND("/", R734) + 1, LEN(R734))</f>
        <v>indie rock</v>
      </c>
    </row>
    <row r="735" spans="1:20" ht="17" x14ac:dyDescent="0.2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5">
        <f>(E735/D735)*100</f>
        <v>482.03846153846149</v>
      </c>
      <c r="G735" t="s">
        <v>20</v>
      </c>
      <c r="H735">
        <v>202</v>
      </c>
      <c r="I735" s="7">
        <f>IF(H735=0, 0, E735/H735)</f>
        <v>62.044554455445542</v>
      </c>
      <c r="J735" t="s">
        <v>107</v>
      </c>
      <c r="K735" t="s">
        <v>108</v>
      </c>
      <c r="L735">
        <v>1528434000</v>
      </c>
      <c r="M735" s="14">
        <f>(((L735/60)/60)/24)+DATE(1970,1,1)</f>
        <v>43259.208333333328</v>
      </c>
      <c r="N735">
        <v>1528606800</v>
      </c>
      <c r="O735" s="14">
        <f>(((N735/60)/60)/24)+DATE(1970,1,1)</f>
        <v>43261.208333333328</v>
      </c>
      <c r="P735" t="b">
        <v>0</v>
      </c>
      <c r="Q735" t="b">
        <v>1</v>
      </c>
      <c r="R735" t="s">
        <v>33</v>
      </c>
      <c r="S735" s="9" t="str">
        <f>LEFT(R735, FIND("/", R735) - 1)</f>
        <v>theater</v>
      </c>
      <c r="T735" s="9" t="str">
        <f>MID(R735, FIND("/", R735) + 1, LEN(R735))</f>
        <v>plays</v>
      </c>
    </row>
    <row r="736" spans="1:20" ht="17" x14ac:dyDescent="0.2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5">
        <f>(E736/D736)*100</f>
        <v>149.96938775510205</v>
      </c>
      <c r="G736" t="s">
        <v>20</v>
      </c>
      <c r="H736">
        <v>140</v>
      </c>
      <c r="I736" s="7">
        <f>IF(H736=0, 0, E736/H736)</f>
        <v>104.97857142857143</v>
      </c>
      <c r="J736" t="s">
        <v>107</v>
      </c>
      <c r="K736" t="s">
        <v>108</v>
      </c>
      <c r="L736">
        <v>1282626000</v>
      </c>
      <c r="M736" s="14">
        <f>(((L736/60)/60)/24)+DATE(1970,1,1)</f>
        <v>40414.208333333336</v>
      </c>
      <c r="N736">
        <v>1284872400</v>
      </c>
      <c r="O736" s="14">
        <f>(((N736/60)/60)/24)+DATE(1970,1,1)</f>
        <v>40440.208333333336</v>
      </c>
      <c r="P736" t="b">
        <v>0</v>
      </c>
      <c r="Q736" t="b">
        <v>0</v>
      </c>
      <c r="R736" t="s">
        <v>119</v>
      </c>
      <c r="S736" s="9" t="str">
        <f>LEFT(R736, FIND("/", R736) - 1)</f>
        <v>publishing</v>
      </c>
      <c r="T736" s="9" t="str">
        <f>MID(R736, FIND("/", R736) + 1, LEN(R736))</f>
        <v>fiction</v>
      </c>
    </row>
    <row r="737" spans="1:20" ht="17" x14ac:dyDescent="0.2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5">
        <f>(E737/D737)*100</f>
        <v>117.22156398104266</v>
      </c>
      <c r="G737" t="s">
        <v>20</v>
      </c>
      <c r="H737">
        <v>1052</v>
      </c>
      <c r="I737" s="7">
        <f>IF(H737=0, 0, E737/H737)</f>
        <v>94.044676806083643</v>
      </c>
      <c r="J737" t="s">
        <v>36</v>
      </c>
      <c r="K737" t="s">
        <v>37</v>
      </c>
      <c r="L737">
        <v>1535605200</v>
      </c>
      <c r="M737" s="14">
        <f>(((L737/60)/60)/24)+DATE(1970,1,1)</f>
        <v>43342.208333333328</v>
      </c>
      <c r="N737">
        <v>1537592400</v>
      </c>
      <c r="O737" s="14">
        <f>(((N737/60)/60)/24)+DATE(1970,1,1)</f>
        <v>43365.208333333328</v>
      </c>
      <c r="P737" t="b">
        <v>1</v>
      </c>
      <c r="Q737" t="b">
        <v>1</v>
      </c>
      <c r="R737" t="s">
        <v>42</v>
      </c>
      <c r="S737" s="9" t="str">
        <f>LEFT(R737, FIND("/", R737) - 1)</f>
        <v>film &amp; video</v>
      </c>
      <c r="T737" s="9" t="str">
        <f>MID(R737, FIND("/", R737) + 1, LEN(R737))</f>
        <v>documentary</v>
      </c>
    </row>
    <row r="738" spans="1:20" ht="17" x14ac:dyDescent="0.2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5">
        <f>(E738/D738)*100</f>
        <v>265.98113207547169</v>
      </c>
      <c r="G738" t="s">
        <v>20</v>
      </c>
      <c r="H738">
        <v>247</v>
      </c>
      <c r="I738" s="7">
        <f>IF(H738=0, 0, E738/H738)</f>
        <v>57.072874493927124</v>
      </c>
      <c r="J738" t="s">
        <v>21</v>
      </c>
      <c r="K738" t="s">
        <v>22</v>
      </c>
      <c r="L738">
        <v>1525496400</v>
      </c>
      <c r="M738" s="14">
        <f>(((L738/60)/60)/24)+DATE(1970,1,1)</f>
        <v>43225.208333333328</v>
      </c>
      <c r="N738">
        <v>1527397200</v>
      </c>
      <c r="O738" s="14">
        <f>(((N738/60)/60)/24)+DATE(1970,1,1)</f>
        <v>43247.208333333328</v>
      </c>
      <c r="P738" t="b">
        <v>0</v>
      </c>
      <c r="Q738" t="b">
        <v>0</v>
      </c>
      <c r="R738" t="s">
        <v>122</v>
      </c>
      <c r="S738" s="9" t="str">
        <f>LEFT(R738, FIND("/", R738) - 1)</f>
        <v>photography</v>
      </c>
      <c r="T738" s="9" t="str">
        <f>MID(R738, FIND("/", R738) + 1, LEN(R738))</f>
        <v>photography books</v>
      </c>
    </row>
    <row r="739" spans="1:20" ht="34" x14ac:dyDescent="0.2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5">
        <f>(E739/D739)*100</f>
        <v>276.5</v>
      </c>
      <c r="G739" t="s">
        <v>20</v>
      </c>
      <c r="H739">
        <v>84</v>
      </c>
      <c r="I739" s="7">
        <f>IF(H739=0, 0, E739/H739)</f>
        <v>92.166666666666671</v>
      </c>
      <c r="J739" t="s">
        <v>21</v>
      </c>
      <c r="K739" t="s">
        <v>22</v>
      </c>
      <c r="L739">
        <v>1452232800</v>
      </c>
      <c r="M739" s="14">
        <f>(((L739/60)/60)/24)+DATE(1970,1,1)</f>
        <v>42377.25</v>
      </c>
      <c r="N739">
        <v>1453356000</v>
      </c>
      <c r="O739" s="14">
        <f>(((N739/60)/60)/24)+DATE(1970,1,1)</f>
        <v>42390.25</v>
      </c>
      <c r="P739" t="b">
        <v>0</v>
      </c>
      <c r="Q739" t="b">
        <v>0</v>
      </c>
      <c r="R739" t="s">
        <v>23</v>
      </c>
      <c r="S739" s="9" t="str">
        <f>LEFT(R739, FIND("/", R739) - 1)</f>
        <v>music</v>
      </c>
      <c r="T739" s="9" t="str">
        <f>MID(R739, FIND("/", R739) + 1, LEN(R739))</f>
        <v>rock</v>
      </c>
    </row>
    <row r="740" spans="1:20" ht="17" x14ac:dyDescent="0.2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5">
        <f>(E740/D740)*100</f>
        <v>163.57142857142856</v>
      </c>
      <c r="G740" t="s">
        <v>20</v>
      </c>
      <c r="H740">
        <v>88</v>
      </c>
      <c r="I740" s="7">
        <f>IF(H740=0, 0, E740/H740)</f>
        <v>78.068181818181813</v>
      </c>
      <c r="J740" t="s">
        <v>21</v>
      </c>
      <c r="K740" t="s">
        <v>22</v>
      </c>
      <c r="L740">
        <v>1537160400</v>
      </c>
      <c r="M740" s="14">
        <f>(((L740/60)/60)/24)+DATE(1970,1,1)</f>
        <v>43360.208333333328</v>
      </c>
      <c r="N740">
        <v>1537419600</v>
      </c>
      <c r="O740" s="14">
        <f>(((N740/60)/60)/24)+DATE(1970,1,1)</f>
        <v>43363.208333333328</v>
      </c>
      <c r="P740" t="b">
        <v>0</v>
      </c>
      <c r="Q740" t="b">
        <v>1</v>
      </c>
      <c r="R740" t="s">
        <v>33</v>
      </c>
      <c r="S740" s="9" t="str">
        <f>LEFT(R740, FIND("/", R740) - 1)</f>
        <v>theater</v>
      </c>
      <c r="T740" s="9" t="str">
        <f>MID(R740, FIND("/", R740) + 1, LEN(R740))</f>
        <v>plays</v>
      </c>
    </row>
    <row r="741" spans="1:20" ht="17" x14ac:dyDescent="0.2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5">
        <f>(E741/D741)*100</f>
        <v>969</v>
      </c>
      <c r="G741" t="s">
        <v>20</v>
      </c>
      <c r="H741">
        <v>156</v>
      </c>
      <c r="I741" s="7">
        <f>IF(H741=0, 0, E741/H741)</f>
        <v>80.75</v>
      </c>
      <c r="J741" t="s">
        <v>21</v>
      </c>
      <c r="K741" t="s">
        <v>22</v>
      </c>
      <c r="L741">
        <v>1422165600</v>
      </c>
      <c r="M741" s="14">
        <f>(((L741/60)/60)/24)+DATE(1970,1,1)</f>
        <v>42029.25</v>
      </c>
      <c r="N741">
        <v>1423202400</v>
      </c>
      <c r="O741" s="14">
        <f>(((N741/60)/60)/24)+DATE(1970,1,1)</f>
        <v>42041.25</v>
      </c>
      <c r="P741" t="b">
        <v>0</v>
      </c>
      <c r="Q741" t="b">
        <v>0</v>
      </c>
      <c r="R741" t="s">
        <v>53</v>
      </c>
      <c r="S741" s="9" t="str">
        <f>LEFT(R741, FIND("/", R741) - 1)</f>
        <v>film &amp; video</v>
      </c>
      <c r="T741" s="9" t="str">
        <f>MID(R741, FIND("/", R741) + 1, LEN(R741))</f>
        <v>drama</v>
      </c>
    </row>
    <row r="742" spans="1:20" ht="17" x14ac:dyDescent="0.2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5">
        <f>(E742/D742)*100</f>
        <v>270.91376701966715</v>
      </c>
      <c r="G742" t="s">
        <v>20</v>
      </c>
      <c r="H742">
        <v>2985</v>
      </c>
      <c r="I742" s="7">
        <f>IF(H742=0, 0, E742/H742)</f>
        <v>59.991289782244557</v>
      </c>
      <c r="J742" t="s">
        <v>21</v>
      </c>
      <c r="K742" t="s">
        <v>22</v>
      </c>
      <c r="L742">
        <v>1459486800</v>
      </c>
      <c r="M742" s="14">
        <f>(((L742/60)/60)/24)+DATE(1970,1,1)</f>
        <v>42461.208333333328</v>
      </c>
      <c r="N742">
        <v>1460610000</v>
      </c>
      <c r="O742" s="14">
        <f>(((N742/60)/60)/24)+DATE(1970,1,1)</f>
        <v>42474.208333333328</v>
      </c>
      <c r="P742" t="b">
        <v>0</v>
      </c>
      <c r="Q742" t="b">
        <v>0</v>
      </c>
      <c r="R742" t="s">
        <v>33</v>
      </c>
      <c r="S742" s="9" t="str">
        <f>LEFT(R742, FIND("/", R742) - 1)</f>
        <v>theater</v>
      </c>
      <c r="T742" s="9" t="str">
        <f>MID(R742, FIND("/", R742) + 1, LEN(R742))</f>
        <v>plays</v>
      </c>
    </row>
    <row r="743" spans="1:20" ht="34" x14ac:dyDescent="0.2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5">
        <f>(E743/D743)*100</f>
        <v>284.21355932203392</v>
      </c>
      <c r="G743" t="s">
        <v>20</v>
      </c>
      <c r="H743">
        <v>762</v>
      </c>
      <c r="I743" s="7">
        <f>IF(H743=0, 0, E743/H743)</f>
        <v>110.03018372703411</v>
      </c>
      <c r="J743" t="s">
        <v>21</v>
      </c>
      <c r="K743" t="s">
        <v>22</v>
      </c>
      <c r="L743">
        <v>1369717200</v>
      </c>
      <c r="M743" s="14">
        <f>(((L743/60)/60)/24)+DATE(1970,1,1)</f>
        <v>41422.208333333336</v>
      </c>
      <c r="N743">
        <v>1370494800</v>
      </c>
      <c r="O743" s="14">
        <f>(((N743/60)/60)/24)+DATE(1970,1,1)</f>
        <v>41431.208333333336</v>
      </c>
      <c r="P743" t="b">
        <v>0</v>
      </c>
      <c r="Q743" t="b">
        <v>0</v>
      </c>
      <c r="R743" t="s">
        <v>65</v>
      </c>
      <c r="S743" s="9" t="str">
        <f>LEFT(R743, FIND("/", R743) - 1)</f>
        <v>technology</v>
      </c>
      <c r="T743" s="9" t="str">
        <f>MID(R743, FIND("/", R743) + 1, LEN(R743))</f>
        <v>wearables</v>
      </c>
    </row>
    <row r="744" spans="1:20" ht="34" x14ac:dyDescent="0.2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5">
        <f>(E744/D744)*100</f>
        <v>151.66315789473683</v>
      </c>
      <c r="G744" t="s">
        <v>20</v>
      </c>
      <c r="H744">
        <v>554</v>
      </c>
      <c r="I744" s="7">
        <f>IF(H744=0, 0, E744/H744)</f>
        <v>26.007220216606498</v>
      </c>
      <c r="J744" t="s">
        <v>15</v>
      </c>
      <c r="K744" t="s">
        <v>16</v>
      </c>
      <c r="L744">
        <v>1482127200</v>
      </c>
      <c r="M744" s="14">
        <f>(((L744/60)/60)/24)+DATE(1970,1,1)</f>
        <v>42723.25</v>
      </c>
      <c r="N744">
        <v>1482645600</v>
      </c>
      <c r="O744" s="14">
        <f>(((N744/60)/60)/24)+DATE(1970,1,1)</f>
        <v>42729.25</v>
      </c>
      <c r="P744" t="b">
        <v>0</v>
      </c>
      <c r="Q744" t="b">
        <v>0</v>
      </c>
      <c r="R744" t="s">
        <v>60</v>
      </c>
      <c r="S744" s="9" t="str">
        <f>LEFT(R744, FIND("/", R744) - 1)</f>
        <v>music</v>
      </c>
      <c r="T744" s="9" t="str">
        <f>MID(R744, FIND("/", R744) + 1, LEN(R744))</f>
        <v>indie rock</v>
      </c>
    </row>
    <row r="745" spans="1:20" ht="17" x14ac:dyDescent="0.2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5">
        <f>(E745/D745)*100</f>
        <v>223.63492063492063</v>
      </c>
      <c r="G745" t="s">
        <v>20</v>
      </c>
      <c r="H745">
        <v>135</v>
      </c>
      <c r="I745" s="7">
        <f>IF(H745=0, 0, E745/H745)</f>
        <v>104.36296296296297</v>
      </c>
      <c r="J745" t="s">
        <v>36</v>
      </c>
      <c r="K745" t="s">
        <v>37</v>
      </c>
      <c r="L745">
        <v>1396414800</v>
      </c>
      <c r="M745" s="14">
        <f>(((L745/60)/60)/24)+DATE(1970,1,1)</f>
        <v>41731.208333333336</v>
      </c>
      <c r="N745">
        <v>1399093200</v>
      </c>
      <c r="O745" s="14">
        <f>(((N745/60)/60)/24)+DATE(1970,1,1)</f>
        <v>41762.208333333336</v>
      </c>
      <c r="P745" t="b">
        <v>0</v>
      </c>
      <c r="Q745" t="b">
        <v>0</v>
      </c>
      <c r="R745" t="s">
        <v>23</v>
      </c>
      <c r="S745" s="9" t="str">
        <f>LEFT(R745, FIND("/", R745) - 1)</f>
        <v>music</v>
      </c>
      <c r="T745" s="9" t="str">
        <f>MID(R745, FIND("/", R745) + 1, LEN(R745))</f>
        <v>rock</v>
      </c>
    </row>
    <row r="746" spans="1:20" ht="17" x14ac:dyDescent="0.2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5">
        <f>(E746/D746)*100</f>
        <v>239.75</v>
      </c>
      <c r="G746" t="s">
        <v>20</v>
      </c>
      <c r="H746">
        <v>122</v>
      </c>
      <c r="I746" s="7">
        <f>IF(H746=0, 0, E746/H746)</f>
        <v>102.18852459016394</v>
      </c>
      <c r="J746" t="s">
        <v>21</v>
      </c>
      <c r="K746" t="s">
        <v>22</v>
      </c>
      <c r="L746">
        <v>1315285200</v>
      </c>
      <c r="M746" s="14">
        <f>(((L746/60)/60)/24)+DATE(1970,1,1)</f>
        <v>40792.208333333336</v>
      </c>
      <c r="N746">
        <v>1315890000</v>
      </c>
      <c r="O746" s="14">
        <f>(((N746/60)/60)/24)+DATE(1970,1,1)</f>
        <v>40799.208333333336</v>
      </c>
      <c r="P746" t="b">
        <v>0</v>
      </c>
      <c r="Q746" t="b">
        <v>1</v>
      </c>
      <c r="R746" t="s">
        <v>206</v>
      </c>
      <c r="S746" s="9" t="str">
        <f>LEFT(R746, FIND("/", R746) - 1)</f>
        <v>publishing</v>
      </c>
      <c r="T746" s="9" t="str">
        <f>MID(R746, FIND("/", R746) + 1, LEN(R746))</f>
        <v>translations</v>
      </c>
    </row>
    <row r="747" spans="1:20" ht="17" x14ac:dyDescent="0.2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5">
        <f>(E747/D747)*100</f>
        <v>199.33333333333334</v>
      </c>
      <c r="G747" t="s">
        <v>20</v>
      </c>
      <c r="H747">
        <v>221</v>
      </c>
      <c r="I747" s="7">
        <f>IF(H747=0, 0, E747/H747)</f>
        <v>54.117647058823529</v>
      </c>
      <c r="J747" t="s">
        <v>21</v>
      </c>
      <c r="K747" t="s">
        <v>22</v>
      </c>
      <c r="L747">
        <v>1443762000</v>
      </c>
      <c r="M747" s="14">
        <f>(((L747/60)/60)/24)+DATE(1970,1,1)</f>
        <v>42279.208333333328</v>
      </c>
      <c r="N747">
        <v>1444021200</v>
      </c>
      <c r="O747" s="14">
        <f>(((N747/60)/60)/24)+DATE(1970,1,1)</f>
        <v>42282.208333333328</v>
      </c>
      <c r="P747" t="b">
        <v>0</v>
      </c>
      <c r="Q747" t="b">
        <v>1</v>
      </c>
      <c r="R747" t="s">
        <v>474</v>
      </c>
      <c r="S747" s="9" t="str">
        <f>LEFT(R747, FIND("/", R747) - 1)</f>
        <v>film &amp; video</v>
      </c>
      <c r="T747" s="9" t="str">
        <f>MID(R747, FIND("/", R747) + 1, LEN(R747))</f>
        <v>science fiction</v>
      </c>
    </row>
    <row r="748" spans="1:20" ht="17" x14ac:dyDescent="0.2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5">
        <f>(E748/D748)*100</f>
        <v>137.34482758620689</v>
      </c>
      <c r="G748" t="s">
        <v>20</v>
      </c>
      <c r="H748">
        <v>126</v>
      </c>
      <c r="I748" s="7">
        <f>IF(H748=0, 0, E748/H748)</f>
        <v>63.222222222222221</v>
      </c>
      <c r="J748" t="s">
        <v>21</v>
      </c>
      <c r="K748" t="s">
        <v>22</v>
      </c>
      <c r="L748">
        <v>1456293600</v>
      </c>
      <c r="M748" s="14">
        <f>(((L748/60)/60)/24)+DATE(1970,1,1)</f>
        <v>42424.25</v>
      </c>
      <c r="N748">
        <v>1460005200</v>
      </c>
      <c r="O748" s="14">
        <f>(((N748/60)/60)/24)+DATE(1970,1,1)</f>
        <v>42467.208333333328</v>
      </c>
      <c r="P748" t="b">
        <v>0</v>
      </c>
      <c r="Q748" t="b">
        <v>0</v>
      </c>
      <c r="R748" t="s">
        <v>33</v>
      </c>
      <c r="S748" s="9" t="str">
        <f>LEFT(R748, FIND("/", R748) - 1)</f>
        <v>theater</v>
      </c>
      <c r="T748" s="9" t="str">
        <f>MID(R748, FIND("/", R748) + 1, LEN(R748))</f>
        <v>plays</v>
      </c>
    </row>
    <row r="749" spans="1:20" ht="17" x14ac:dyDescent="0.2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5">
        <f>(E749/D749)*100</f>
        <v>100.9696106362773</v>
      </c>
      <c r="G749" t="s">
        <v>20</v>
      </c>
      <c r="H749">
        <v>1022</v>
      </c>
      <c r="I749" s="7">
        <f>IF(H749=0, 0, E749/H749)</f>
        <v>104.03228962818004</v>
      </c>
      <c r="J749" t="s">
        <v>21</v>
      </c>
      <c r="K749" t="s">
        <v>22</v>
      </c>
      <c r="L749">
        <v>1470114000</v>
      </c>
      <c r="M749" s="14">
        <f>(((L749/60)/60)/24)+DATE(1970,1,1)</f>
        <v>42584.208333333328</v>
      </c>
      <c r="N749">
        <v>1470718800</v>
      </c>
      <c r="O749" s="14">
        <f>(((N749/60)/60)/24)+DATE(1970,1,1)</f>
        <v>42591.208333333328</v>
      </c>
      <c r="P749" t="b">
        <v>0</v>
      </c>
      <c r="Q749" t="b">
        <v>0</v>
      </c>
      <c r="R749" t="s">
        <v>33</v>
      </c>
      <c r="S749" s="9" t="str">
        <f>LEFT(R749, FIND("/", R749) - 1)</f>
        <v>theater</v>
      </c>
      <c r="T749" s="9" t="str">
        <f>MID(R749, FIND("/", R749) + 1, LEN(R749))</f>
        <v>plays</v>
      </c>
    </row>
    <row r="750" spans="1:20" ht="17" x14ac:dyDescent="0.2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5">
        <f>(E750/D750)*100</f>
        <v>794.16</v>
      </c>
      <c r="G750" t="s">
        <v>20</v>
      </c>
      <c r="H750">
        <v>3177</v>
      </c>
      <c r="I750" s="7">
        <f>IF(H750=0, 0, E750/H750)</f>
        <v>49.994334277620396</v>
      </c>
      <c r="J750" t="s">
        <v>21</v>
      </c>
      <c r="K750" t="s">
        <v>22</v>
      </c>
      <c r="L750">
        <v>1321596000</v>
      </c>
      <c r="M750" s="14">
        <f>(((L750/60)/60)/24)+DATE(1970,1,1)</f>
        <v>40865.25</v>
      </c>
      <c r="N750">
        <v>1325052000</v>
      </c>
      <c r="O750" s="14">
        <f>(((N750/60)/60)/24)+DATE(1970,1,1)</f>
        <v>40905.25</v>
      </c>
      <c r="P750" t="b">
        <v>0</v>
      </c>
      <c r="Q750" t="b">
        <v>0</v>
      </c>
      <c r="R750" t="s">
        <v>71</v>
      </c>
      <c r="S750" s="9" t="str">
        <f>LEFT(R750, FIND("/", R750) - 1)</f>
        <v>film &amp; video</v>
      </c>
      <c r="T750" s="9" t="str">
        <f>MID(R750, FIND("/", R750) + 1, LEN(R750))</f>
        <v>animation</v>
      </c>
    </row>
    <row r="751" spans="1:20" ht="17" x14ac:dyDescent="0.2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5">
        <f>(E751/D751)*100</f>
        <v>369.7</v>
      </c>
      <c r="G751" t="s">
        <v>20</v>
      </c>
      <c r="H751">
        <v>198</v>
      </c>
      <c r="I751" s="7">
        <f>IF(H751=0, 0, E751/H751)</f>
        <v>56.015151515151516</v>
      </c>
      <c r="J751" t="s">
        <v>98</v>
      </c>
      <c r="K751" t="s">
        <v>99</v>
      </c>
      <c r="L751">
        <v>1318827600</v>
      </c>
      <c r="M751" s="14">
        <f>(((L751/60)/60)/24)+DATE(1970,1,1)</f>
        <v>40833.208333333336</v>
      </c>
      <c r="N751">
        <v>1319000400</v>
      </c>
      <c r="O751" s="14">
        <f>(((N751/60)/60)/24)+DATE(1970,1,1)</f>
        <v>40835.208333333336</v>
      </c>
      <c r="P751" t="b">
        <v>0</v>
      </c>
      <c r="Q751" t="b">
        <v>0</v>
      </c>
      <c r="R751" t="s">
        <v>33</v>
      </c>
      <c r="S751" s="9" t="str">
        <f>LEFT(R751, FIND("/", R751) - 1)</f>
        <v>theater</v>
      </c>
      <c r="T751" s="9" t="str">
        <f>MID(R751, FIND("/", R751) + 1, LEN(R751))</f>
        <v>plays</v>
      </c>
    </row>
    <row r="752" spans="1:20" ht="17" x14ac:dyDescent="0.2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5">
        <f>(E752/D752)*100</f>
        <v>138.02702702702703</v>
      </c>
      <c r="G752" t="s">
        <v>20</v>
      </c>
      <c r="H752">
        <v>85</v>
      </c>
      <c r="I752" s="7">
        <f>IF(H752=0, 0, E752/H752)</f>
        <v>60.082352941176474</v>
      </c>
      <c r="J752" t="s">
        <v>26</v>
      </c>
      <c r="K752" t="s">
        <v>27</v>
      </c>
      <c r="L752">
        <v>1542088800</v>
      </c>
      <c r="M752" s="14">
        <f>(((L752/60)/60)/24)+DATE(1970,1,1)</f>
        <v>43417.25</v>
      </c>
      <c r="N752">
        <v>1543816800</v>
      </c>
      <c r="O752" s="14">
        <f>(((N752/60)/60)/24)+DATE(1970,1,1)</f>
        <v>43437.25</v>
      </c>
      <c r="P752" t="b">
        <v>0</v>
      </c>
      <c r="Q752" t="b">
        <v>0</v>
      </c>
      <c r="R752" t="s">
        <v>42</v>
      </c>
      <c r="S752" s="9" t="str">
        <f>LEFT(R752, FIND("/", R752) - 1)</f>
        <v>film &amp; video</v>
      </c>
      <c r="T752" s="9" t="str">
        <f>MID(R752, FIND("/", R752) + 1, LEN(R752))</f>
        <v>documentary</v>
      </c>
    </row>
    <row r="753" spans="1:20" ht="17" x14ac:dyDescent="0.2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5">
        <f>(E753/D753)*100</f>
        <v>204.60063224446787</v>
      </c>
      <c r="G753" t="s">
        <v>20</v>
      </c>
      <c r="H753">
        <v>3596</v>
      </c>
      <c r="I753" s="7">
        <f>IF(H753=0, 0, E753/H753)</f>
        <v>53.99499443826474</v>
      </c>
      <c r="J753" t="s">
        <v>21</v>
      </c>
      <c r="K753" t="s">
        <v>22</v>
      </c>
      <c r="L753">
        <v>1321336800</v>
      </c>
      <c r="M753" s="14">
        <f>(((L753/60)/60)/24)+DATE(1970,1,1)</f>
        <v>40862.25</v>
      </c>
      <c r="N753">
        <v>1323064800</v>
      </c>
      <c r="O753" s="14">
        <f>(((N753/60)/60)/24)+DATE(1970,1,1)</f>
        <v>40882.25</v>
      </c>
      <c r="P753" t="b">
        <v>0</v>
      </c>
      <c r="Q753" t="b">
        <v>0</v>
      </c>
      <c r="R753" t="s">
        <v>33</v>
      </c>
      <c r="S753" s="9" t="str">
        <f>LEFT(R753, FIND("/", R753) - 1)</f>
        <v>theater</v>
      </c>
      <c r="T753" s="9" t="str">
        <f>MID(R753, FIND("/", R753) + 1, LEN(R753))</f>
        <v>plays</v>
      </c>
    </row>
    <row r="754" spans="1:20" ht="34" x14ac:dyDescent="0.2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5">
        <f>(E754/D754)*100</f>
        <v>218.60294117647058</v>
      </c>
      <c r="G754" t="s">
        <v>20</v>
      </c>
      <c r="H754">
        <v>244</v>
      </c>
      <c r="I754" s="7">
        <f>IF(H754=0, 0, E754/H754)</f>
        <v>60.922131147540981</v>
      </c>
      <c r="J754" t="s">
        <v>21</v>
      </c>
      <c r="K754" t="s">
        <v>22</v>
      </c>
      <c r="L754">
        <v>1404968400</v>
      </c>
      <c r="M754" s="14">
        <f>(((L754/60)/60)/24)+DATE(1970,1,1)</f>
        <v>41830.208333333336</v>
      </c>
      <c r="N754">
        <v>1405141200</v>
      </c>
      <c r="O754" s="14">
        <f>(((N754/60)/60)/24)+DATE(1970,1,1)</f>
        <v>41832.208333333336</v>
      </c>
      <c r="P754" t="b">
        <v>0</v>
      </c>
      <c r="Q754" t="b">
        <v>0</v>
      </c>
      <c r="R754" t="s">
        <v>23</v>
      </c>
      <c r="S754" s="9" t="str">
        <f>LEFT(R754, FIND("/", R754) - 1)</f>
        <v>music</v>
      </c>
      <c r="T754" s="9" t="str">
        <f>MID(R754, FIND("/", R754) + 1, LEN(R754))</f>
        <v>rock</v>
      </c>
    </row>
    <row r="755" spans="1:20" ht="17" x14ac:dyDescent="0.2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5">
        <f>(E755/D755)*100</f>
        <v>186.03314917127071</v>
      </c>
      <c r="G755" t="s">
        <v>20</v>
      </c>
      <c r="H755">
        <v>5180</v>
      </c>
      <c r="I755" s="7">
        <f>IF(H755=0, 0, E755/H755)</f>
        <v>26.0015444015444</v>
      </c>
      <c r="J755" t="s">
        <v>21</v>
      </c>
      <c r="K755" t="s">
        <v>22</v>
      </c>
      <c r="L755">
        <v>1279170000</v>
      </c>
      <c r="M755" s="14">
        <f>(((L755/60)/60)/24)+DATE(1970,1,1)</f>
        <v>40374.208333333336</v>
      </c>
      <c r="N755">
        <v>1283058000</v>
      </c>
      <c r="O755" s="14">
        <f>(((N755/60)/60)/24)+DATE(1970,1,1)</f>
        <v>40419.208333333336</v>
      </c>
      <c r="P755" t="b">
        <v>0</v>
      </c>
      <c r="Q755" t="b">
        <v>0</v>
      </c>
      <c r="R755" t="s">
        <v>33</v>
      </c>
      <c r="S755" s="9" t="str">
        <f>LEFT(R755, FIND("/", R755) - 1)</f>
        <v>theater</v>
      </c>
      <c r="T755" s="9" t="str">
        <f>MID(R755, FIND("/", R755) + 1, LEN(R755))</f>
        <v>plays</v>
      </c>
    </row>
    <row r="756" spans="1:20" ht="17" x14ac:dyDescent="0.2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5">
        <f>(E756/D756)*100</f>
        <v>237.33830845771143</v>
      </c>
      <c r="G756" t="s">
        <v>20</v>
      </c>
      <c r="H756">
        <v>589</v>
      </c>
      <c r="I756" s="7">
        <f>IF(H756=0, 0, E756/H756)</f>
        <v>80.993208828522924</v>
      </c>
      <c r="J756" t="s">
        <v>107</v>
      </c>
      <c r="K756" t="s">
        <v>108</v>
      </c>
      <c r="L756">
        <v>1294725600</v>
      </c>
      <c r="M756" s="14">
        <f>(((L756/60)/60)/24)+DATE(1970,1,1)</f>
        <v>40554.25</v>
      </c>
      <c r="N756">
        <v>1295762400</v>
      </c>
      <c r="O756" s="14">
        <f>(((N756/60)/60)/24)+DATE(1970,1,1)</f>
        <v>40566.25</v>
      </c>
      <c r="P756" t="b">
        <v>0</v>
      </c>
      <c r="Q756" t="b">
        <v>0</v>
      </c>
      <c r="R756" t="s">
        <v>71</v>
      </c>
      <c r="S756" s="9" t="str">
        <f>LEFT(R756, FIND("/", R756) - 1)</f>
        <v>film &amp; video</v>
      </c>
      <c r="T756" s="9" t="str">
        <f>MID(R756, FIND("/", R756) + 1, LEN(R756))</f>
        <v>animation</v>
      </c>
    </row>
    <row r="757" spans="1:20" ht="17" x14ac:dyDescent="0.2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5">
        <f>(E757/D757)*100</f>
        <v>305.65384615384613</v>
      </c>
      <c r="G757" t="s">
        <v>20</v>
      </c>
      <c r="H757">
        <v>2725</v>
      </c>
      <c r="I757" s="7">
        <f>IF(H757=0, 0, E757/H757)</f>
        <v>34.995963302752294</v>
      </c>
      <c r="J757" t="s">
        <v>21</v>
      </c>
      <c r="K757" t="s">
        <v>22</v>
      </c>
      <c r="L757">
        <v>1419055200</v>
      </c>
      <c r="M757" s="14">
        <f>(((L757/60)/60)/24)+DATE(1970,1,1)</f>
        <v>41993.25</v>
      </c>
      <c r="N757">
        <v>1419573600</v>
      </c>
      <c r="O757" s="14">
        <f>(((N757/60)/60)/24)+DATE(1970,1,1)</f>
        <v>41999.25</v>
      </c>
      <c r="P757" t="b">
        <v>0</v>
      </c>
      <c r="Q757" t="b">
        <v>1</v>
      </c>
      <c r="R757" t="s">
        <v>23</v>
      </c>
      <c r="S757" s="9" t="str">
        <f>LEFT(R757, FIND("/", R757) - 1)</f>
        <v>music</v>
      </c>
      <c r="T757" s="9" t="str">
        <f>MID(R757, FIND("/", R757) + 1, LEN(R757))</f>
        <v>rock</v>
      </c>
    </row>
    <row r="758" spans="1:20" ht="17" x14ac:dyDescent="0.2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5">
        <f>(E758/D758)*100</f>
        <v>111.88059701492537</v>
      </c>
      <c r="G758" t="s">
        <v>20</v>
      </c>
      <c r="H758">
        <v>300</v>
      </c>
      <c r="I758" s="7">
        <f>IF(H758=0, 0, E758/H758)</f>
        <v>24.986666666666668</v>
      </c>
      <c r="J758" t="s">
        <v>21</v>
      </c>
      <c r="K758" t="s">
        <v>22</v>
      </c>
      <c r="L758">
        <v>1399006800</v>
      </c>
      <c r="M758" s="14">
        <f>(((L758/60)/60)/24)+DATE(1970,1,1)</f>
        <v>41761.208333333336</v>
      </c>
      <c r="N758">
        <v>1399179600</v>
      </c>
      <c r="O758" s="14">
        <f>(((N758/60)/60)/24)+DATE(1970,1,1)</f>
        <v>41763.208333333336</v>
      </c>
      <c r="P758" t="b">
        <v>0</v>
      </c>
      <c r="Q758" t="b">
        <v>0</v>
      </c>
      <c r="R758" t="s">
        <v>1029</v>
      </c>
      <c r="S758" s="9" t="str">
        <f>LEFT(R758, FIND("/", R758) - 1)</f>
        <v>journalism</v>
      </c>
      <c r="T758" s="9" t="str">
        <f>MID(R758, FIND("/", R758) + 1, LEN(R758))</f>
        <v>audio</v>
      </c>
    </row>
    <row r="759" spans="1:20" ht="17" x14ac:dyDescent="0.2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5">
        <f>(E759/D759)*100</f>
        <v>369.14814814814815</v>
      </c>
      <c r="G759" t="s">
        <v>20</v>
      </c>
      <c r="H759">
        <v>144</v>
      </c>
      <c r="I759" s="7">
        <f>IF(H759=0, 0, E759/H759)</f>
        <v>69.215277777777771</v>
      </c>
      <c r="J759" t="s">
        <v>21</v>
      </c>
      <c r="K759" t="s">
        <v>22</v>
      </c>
      <c r="L759">
        <v>1575698400</v>
      </c>
      <c r="M759" s="14">
        <f>(((L759/60)/60)/24)+DATE(1970,1,1)</f>
        <v>43806.25</v>
      </c>
      <c r="N759">
        <v>1576562400</v>
      </c>
      <c r="O759" s="14">
        <f>(((N759/60)/60)/24)+DATE(1970,1,1)</f>
        <v>43816.25</v>
      </c>
      <c r="P759" t="b">
        <v>0</v>
      </c>
      <c r="Q759" t="b">
        <v>1</v>
      </c>
      <c r="R759" t="s">
        <v>17</v>
      </c>
      <c r="S759" s="9" t="str">
        <f>LEFT(R759, FIND("/", R759) - 1)</f>
        <v>food</v>
      </c>
      <c r="T759" s="9" t="str">
        <f>MID(R759, FIND("/", R759) + 1, LEN(R759))</f>
        <v>food trucks</v>
      </c>
    </row>
    <row r="760" spans="1:20" ht="17" x14ac:dyDescent="0.2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5">
        <f>(E760/D760)*100</f>
        <v>101.11290322580646</v>
      </c>
      <c r="G760" t="s">
        <v>20</v>
      </c>
      <c r="H760">
        <v>87</v>
      </c>
      <c r="I760" s="7">
        <f>IF(H760=0, 0, E760/H760)</f>
        <v>72.05747126436782</v>
      </c>
      <c r="J760" t="s">
        <v>21</v>
      </c>
      <c r="K760" t="s">
        <v>22</v>
      </c>
      <c r="L760">
        <v>1312693200</v>
      </c>
      <c r="M760" s="14">
        <f>(((L760/60)/60)/24)+DATE(1970,1,1)</f>
        <v>40762.208333333336</v>
      </c>
      <c r="N760">
        <v>1313730000</v>
      </c>
      <c r="O760" s="14">
        <f>(((N760/60)/60)/24)+DATE(1970,1,1)</f>
        <v>40774.208333333336</v>
      </c>
      <c r="P760" t="b">
        <v>0</v>
      </c>
      <c r="Q760" t="b">
        <v>0</v>
      </c>
      <c r="R760" t="s">
        <v>159</v>
      </c>
      <c r="S760" s="9" t="str">
        <f>LEFT(R760, FIND("/", R760) - 1)</f>
        <v>music</v>
      </c>
      <c r="T760" s="9" t="str">
        <f>MID(R760, FIND("/", R760) + 1, LEN(R760))</f>
        <v>jazz</v>
      </c>
    </row>
    <row r="761" spans="1:20" ht="17" x14ac:dyDescent="0.2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5">
        <f>(E761/D761)*100</f>
        <v>341.5022831050228</v>
      </c>
      <c r="G761" t="s">
        <v>20</v>
      </c>
      <c r="H761">
        <v>3116</v>
      </c>
      <c r="I761" s="7">
        <f>IF(H761=0, 0, E761/H761)</f>
        <v>48.003209242618745</v>
      </c>
      <c r="J761" t="s">
        <v>21</v>
      </c>
      <c r="K761" t="s">
        <v>22</v>
      </c>
      <c r="L761">
        <v>1393394400</v>
      </c>
      <c r="M761" s="14">
        <f>(((L761/60)/60)/24)+DATE(1970,1,1)</f>
        <v>41696.25</v>
      </c>
      <c r="N761">
        <v>1394085600</v>
      </c>
      <c r="O761" s="14">
        <f>(((N761/60)/60)/24)+DATE(1970,1,1)</f>
        <v>41704.25</v>
      </c>
      <c r="P761" t="b">
        <v>0</v>
      </c>
      <c r="Q761" t="b">
        <v>0</v>
      </c>
      <c r="R761" t="s">
        <v>33</v>
      </c>
      <c r="S761" s="9" t="str">
        <f>LEFT(R761, FIND("/", R761) - 1)</f>
        <v>theater</v>
      </c>
      <c r="T761" s="9" t="str">
        <f>MID(R761, FIND("/", R761) + 1, LEN(R761))</f>
        <v>plays</v>
      </c>
    </row>
    <row r="762" spans="1:20" ht="34" x14ac:dyDescent="0.2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5">
        <f>(E762/D762)*100</f>
        <v>322.40211640211641</v>
      </c>
      <c r="G762" t="s">
        <v>20</v>
      </c>
      <c r="H762">
        <v>909</v>
      </c>
      <c r="I762" s="7">
        <f>IF(H762=0, 0, E762/H762)</f>
        <v>67.034103410341032</v>
      </c>
      <c r="J762" t="s">
        <v>21</v>
      </c>
      <c r="K762" t="s">
        <v>22</v>
      </c>
      <c r="L762">
        <v>1329717600</v>
      </c>
      <c r="M762" s="14">
        <f>(((L762/60)/60)/24)+DATE(1970,1,1)</f>
        <v>40959.25</v>
      </c>
      <c r="N762">
        <v>1331186400</v>
      </c>
      <c r="O762" s="14">
        <f>(((N762/60)/60)/24)+DATE(1970,1,1)</f>
        <v>40976.25</v>
      </c>
      <c r="P762" t="b">
        <v>0</v>
      </c>
      <c r="Q762" t="b">
        <v>0</v>
      </c>
      <c r="R762" t="s">
        <v>42</v>
      </c>
      <c r="S762" s="9" t="str">
        <f>LEFT(R762, FIND("/", R762) - 1)</f>
        <v>film &amp; video</v>
      </c>
      <c r="T762" s="9" t="str">
        <f>MID(R762, FIND("/", R762) + 1, LEN(R762))</f>
        <v>documentary</v>
      </c>
    </row>
    <row r="763" spans="1:20" ht="34" x14ac:dyDescent="0.2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5">
        <f>(E763/D763)*100</f>
        <v>119.50810185185186</v>
      </c>
      <c r="G763" t="s">
        <v>20</v>
      </c>
      <c r="H763">
        <v>1613</v>
      </c>
      <c r="I763" s="7">
        <f>IF(H763=0, 0, E763/H763)</f>
        <v>64.01425914445133</v>
      </c>
      <c r="J763" t="s">
        <v>21</v>
      </c>
      <c r="K763" t="s">
        <v>22</v>
      </c>
      <c r="L763">
        <v>1335330000</v>
      </c>
      <c r="M763" s="14">
        <f>(((L763/60)/60)/24)+DATE(1970,1,1)</f>
        <v>41024.208333333336</v>
      </c>
      <c r="N763">
        <v>1336539600</v>
      </c>
      <c r="O763" s="14">
        <f>(((N763/60)/60)/24)+DATE(1970,1,1)</f>
        <v>41038.208333333336</v>
      </c>
      <c r="P763" t="b">
        <v>0</v>
      </c>
      <c r="Q763" t="b">
        <v>0</v>
      </c>
      <c r="R763" t="s">
        <v>28</v>
      </c>
      <c r="S763" s="9" t="str">
        <f>LEFT(R763, FIND("/", R763) - 1)</f>
        <v>technology</v>
      </c>
      <c r="T763" s="9" t="str">
        <f>MID(R763, FIND("/", R763) + 1, LEN(R763))</f>
        <v>web</v>
      </c>
    </row>
    <row r="764" spans="1:20" ht="17" x14ac:dyDescent="0.2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5">
        <f>(E764/D764)*100</f>
        <v>146.79775280898878</v>
      </c>
      <c r="G764" t="s">
        <v>20</v>
      </c>
      <c r="H764">
        <v>136</v>
      </c>
      <c r="I764" s="7">
        <f>IF(H764=0, 0, E764/H764)</f>
        <v>96.066176470588232</v>
      </c>
      <c r="J764" t="s">
        <v>21</v>
      </c>
      <c r="K764" t="s">
        <v>22</v>
      </c>
      <c r="L764">
        <v>1268888400</v>
      </c>
      <c r="M764" s="14">
        <f>(((L764/60)/60)/24)+DATE(1970,1,1)</f>
        <v>40255.208333333336</v>
      </c>
      <c r="N764">
        <v>1269752400</v>
      </c>
      <c r="O764" s="14">
        <f>(((N764/60)/60)/24)+DATE(1970,1,1)</f>
        <v>40265.208333333336</v>
      </c>
      <c r="P764" t="b">
        <v>0</v>
      </c>
      <c r="Q764" t="b">
        <v>0</v>
      </c>
      <c r="R764" t="s">
        <v>206</v>
      </c>
      <c r="S764" s="9" t="str">
        <f>LEFT(R764, FIND("/", R764) - 1)</f>
        <v>publishing</v>
      </c>
      <c r="T764" s="9" t="str">
        <f>MID(R764, FIND("/", R764) + 1, LEN(R764))</f>
        <v>translations</v>
      </c>
    </row>
    <row r="765" spans="1:20" ht="17" x14ac:dyDescent="0.2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5">
        <f>(E765/D765)*100</f>
        <v>950.57142857142856</v>
      </c>
      <c r="G765" t="s">
        <v>20</v>
      </c>
      <c r="H765">
        <v>130</v>
      </c>
      <c r="I765" s="7">
        <f>IF(H765=0, 0, E765/H765)</f>
        <v>51.184615384615384</v>
      </c>
      <c r="J765" t="s">
        <v>21</v>
      </c>
      <c r="K765" t="s">
        <v>22</v>
      </c>
      <c r="L765">
        <v>1289973600</v>
      </c>
      <c r="M765" s="14">
        <f>(((L765/60)/60)/24)+DATE(1970,1,1)</f>
        <v>40499.25</v>
      </c>
      <c r="N765">
        <v>1291615200</v>
      </c>
      <c r="O765" s="14">
        <f>(((N765/60)/60)/24)+DATE(1970,1,1)</f>
        <v>40518.25</v>
      </c>
      <c r="P765" t="b">
        <v>0</v>
      </c>
      <c r="Q765" t="b">
        <v>0</v>
      </c>
      <c r="R765" t="s">
        <v>23</v>
      </c>
      <c r="S765" s="9" t="str">
        <f>LEFT(R765, FIND("/", R765) - 1)</f>
        <v>music</v>
      </c>
      <c r="T765" s="9" t="str">
        <f>MID(R765, FIND("/", R765) + 1, LEN(R765))</f>
        <v>rock</v>
      </c>
    </row>
    <row r="766" spans="1:20" ht="17" x14ac:dyDescent="0.2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5">
        <f>(E766/D766)*100</f>
        <v>1037.6666666666667</v>
      </c>
      <c r="G766" t="s">
        <v>20</v>
      </c>
      <c r="H766">
        <v>102</v>
      </c>
      <c r="I766" s="7">
        <f>IF(H766=0, 0, E766/H766)</f>
        <v>61.03921568627451</v>
      </c>
      <c r="J766" t="s">
        <v>21</v>
      </c>
      <c r="K766" t="s">
        <v>22</v>
      </c>
      <c r="L766">
        <v>1279083600</v>
      </c>
      <c r="M766" s="14">
        <f>(((L766/60)/60)/24)+DATE(1970,1,1)</f>
        <v>40373.208333333336</v>
      </c>
      <c r="N766">
        <v>1279947600</v>
      </c>
      <c r="O766" s="14">
        <f>(((N766/60)/60)/24)+DATE(1970,1,1)</f>
        <v>40383.208333333336</v>
      </c>
      <c r="P766" t="b">
        <v>0</v>
      </c>
      <c r="Q766" t="b">
        <v>0</v>
      </c>
      <c r="R766" t="s">
        <v>89</v>
      </c>
      <c r="S766" s="9" t="str">
        <f>LEFT(R766, FIND("/", R766) - 1)</f>
        <v>games</v>
      </c>
      <c r="T766" s="9" t="str">
        <f>MID(R766, FIND("/", R766) + 1, LEN(R766))</f>
        <v>video games</v>
      </c>
    </row>
    <row r="767" spans="1:20" ht="17" x14ac:dyDescent="0.2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5">
        <f>(E767/D767)*100</f>
        <v>154.84210526315789</v>
      </c>
      <c r="G767" t="s">
        <v>20</v>
      </c>
      <c r="H767">
        <v>4006</v>
      </c>
      <c r="I767" s="7">
        <f>IF(H767=0, 0, E767/H767)</f>
        <v>47.001497753369947</v>
      </c>
      <c r="J767" t="s">
        <v>21</v>
      </c>
      <c r="K767" t="s">
        <v>22</v>
      </c>
      <c r="L767">
        <v>1395810000</v>
      </c>
      <c r="M767" s="14">
        <f>(((L767/60)/60)/24)+DATE(1970,1,1)</f>
        <v>41724.208333333336</v>
      </c>
      <c r="N767">
        <v>1396933200</v>
      </c>
      <c r="O767" s="14">
        <f>(((N767/60)/60)/24)+DATE(1970,1,1)</f>
        <v>41737.208333333336</v>
      </c>
      <c r="P767" t="b">
        <v>0</v>
      </c>
      <c r="Q767" t="b">
        <v>0</v>
      </c>
      <c r="R767" t="s">
        <v>71</v>
      </c>
      <c r="S767" s="9" t="str">
        <f>LEFT(R767, FIND("/", R767) - 1)</f>
        <v>film &amp; video</v>
      </c>
      <c r="T767" s="9" t="str">
        <f>MID(R767, FIND("/", R767) + 1, LEN(R767))</f>
        <v>animation</v>
      </c>
    </row>
    <row r="768" spans="1:20" ht="34" x14ac:dyDescent="0.2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5">
        <f>(E768/D768)*100</f>
        <v>208.52773826458036</v>
      </c>
      <c r="G768" t="s">
        <v>20</v>
      </c>
      <c r="H768">
        <v>1629</v>
      </c>
      <c r="I768" s="7">
        <f>IF(H768=0, 0, E768/H768)</f>
        <v>89.99079189686924</v>
      </c>
      <c r="J768" t="s">
        <v>21</v>
      </c>
      <c r="K768" t="s">
        <v>22</v>
      </c>
      <c r="L768">
        <v>1268715600</v>
      </c>
      <c r="M768" s="14">
        <f>(((L768/60)/60)/24)+DATE(1970,1,1)</f>
        <v>40253.208333333336</v>
      </c>
      <c r="N768">
        <v>1270530000</v>
      </c>
      <c r="O768" s="14">
        <f>(((N768/60)/60)/24)+DATE(1970,1,1)</f>
        <v>40274.208333333336</v>
      </c>
      <c r="P768" t="b">
        <v>0</v>
      </c>
      <c r="Q768" t="b">
        <v>1</v>
      </c>
      <c r="R768" t="s">
        <v>33</v>
      </c>
      <c r="S768" s="9" t="str">
        <f>LEFT(R768, FIND("/", R768) - 1)</f>
        <v>theater</v>
      </c>
      <c r="T768" s="9" t="str">
        <f>MID(R768, FIND("/", R768) + 1, LEN(R768))</f>
        <v>plays</v>
      </c>
    </row>
    <row r="769" spans="1:20" ht="17" x14ac:dyDescent="0.2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5">
        <f>(E769/D769)*100</f>
        <v>201.59756097560978</v>
      </c>
      <c r="G769" t="s">
        <v>20</v>
      </c>
      <c r="H769">
        <v>2188</v>
      </c>
      <c r="I769" s="7">
        <f>IF(H769=0, 0, E769/H769)</f>
        <v>67.997714808043881</v>
      </c>
      <c r="J769" t="s">
        <v>21</v>
      </c>
      <c r="K769" t="s">
        <v>22</v>
      </c>
      <c r="L769">
        <v>1573970400</v>
      </c>
      <c r="M769" s="14">
        <f>(((L769/60)/60)/24)+DATE(1970,1,1)</f>
        <v>43786.25</v>
      </c>
      <c r="N769">
        <v>1575525600</v>
      </c>
      <c r="O769" s="14">
        <f>(((N769/60)/60)/24)+DATE(1970,1,1)</f>
        <v>43804.25</v>
      </c>
      <c r="P769" t="b">
        <v>0</v>
      </c>
      <c r="Q769" t="b">
        <v>0</v>
      </c>
      <c r="R769" t="s">
        <v>33</v>
      </c>
      <c r="S769" s="9" t="str">
        <f>LEFT(R769, FIND("/", R769) - 1)</f>
        <v>theater</v>
      </c>
      <c r="T769" s="9" t="str">
        <f>MID(R769, FIND("/", R769) + 1, LEN(R769))</f>
        <v>plays</v>
      </c>
    </row>
    <row r="770" spans="1:20" ht="17" x14ac:dyDescent="0.2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5">
        <f>(E770/D770)*100</f>
        <v>162.09032258064516</v>
      </c>
      <c r="G770" t="s">
        <v>20</v>
      </c>
      <c r="H770">
        <v>2409</v>
      </c>
      <c r="I770" s="7">
        <f>IF(H770=0, 0, E770/H770)</f>
        <v>73.004566210045667</v>
      </c>
      <c r="J770" t="s">
        <v>107</v>
      </c>
      <c r="K770" t="s">
        <v>108</v>
      </c>
      <c r="L770">
        <v>1276578000</v>
      </c>
      <c r="M770" s="14">
        <f>(((L770/60)/60)/24)+DATE(1970,1,1)</f>
        <v>40344.208333333336</v>
      </c>
      <c r="N770">
        <v>1279083600</v>
      </c>
      <c r="O770" s="14">
        <f>(((N770/60)/60)/24)+DATE(1970,1,1)</f>
        <v>40373.208333333336</v>
      </c>
      <c r="P770" t="b">
        <v>0</v>
      </c>
      <c r="Q770" t="b">
        <v>0</v>
      </c>
      <c r="R770" t="s">
        <v>23</v>
      </c>
      <c r="S770" s="9" t="str">
        <f>LEFT(R770, FIND("/", R770) - 1)</f>
        <v>music</v>
      </c>
      <c r="T770" s="9" t="str">
        <f>MID(R770, FIND("/", R770) + 1, LEN(R770))</f>
        <v>rock</v>
      </c>
    </row>
    <row r="771" spans="1:20" ht="17" x14ac:dyDescent="0.2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5">
        <f>(E771/D771)*100</f>
        <v>206.63492063492063</v>
      </c>
      <c r="G771" t="s">
        <v>20</v>
      </c>
      <c r="H771">
        <v>194</v>
      </c>
      <c r="I771" s="7">
        <f>IF(H771=0, 0, E771/H771)</f>
        <v>67.103092783505161</v>
      </c>
      <c r="J771" t="s">
        <v>21</v>
      </c>
      <c r="K771" t="s">
        <v>22</v>
      </c>
      <c r="L771">
        <v>1401426000</v>
      </c>
      <c r="M771" s="14">
        <f>(((L771/60)/60)/24)+DATE(1970,1,1)</f>
        <v>41789.208333333336</v>
      </c>
      <c r="N771">
        <v>1402894800</v>
      </c>
      <c r="O771" s="14">
        <f>(((N771/60)/60)/24)+DATE(1970,1,1)</f>
        <v>41806.208333333336</v>
      </c>
      <c r="P771" t="b">
        <v>1</v>
      </c>
      <c r="Q771" t="b">
        <v>0</v>
      </c>
      <c r="R771" t="s">
        <v>65</v>
      </c>
      <c r="S771" s="9" t="str">
        <f>LEFT(R771, FIND("/", R771) - 1)</f>
        <v>technology</v>
      </c>
      <c r="T771" s="9" t="str">
        <f>MID(R771, FIND("/", R771) + 1, LEN(R771))</f>
        <v>wearables</v>
      </c>
    </row>
    <row r="772" spans="1:20" ht="34" x14ac:dyDescent="0.2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5">
        <f>(E772/D772)*100</f>
        <v>128.23628691983123</v>
      </c>
      <c r="G772" t="s">
        <v>20</v>
      </c>
      <c r="H772">
        <v>1140</v>
      </c>
      <c r="I772" s="7">
        <f>IF(H772=0, 0, E772/H772)</f>
        <v>79.978947368421046</v>
      </c>
      <c r="J772" t="s">
        <v>21</v>
      </c>
      <c r="K772" t="s">
        <v>22</v>
      </c>
      <c r="L772">
        <v>1433480400</v>
      </c>
      <c r="M772" s="14">
        <f>(((L772/60)/60)/24)+DATE(1970,1,1)</f>
        <v>42160.208333333328</v>
      </c>
      <c r="N772">
        <v>1434430800</v>
      </c>
      <c r="O772" s="14">
        <f>(((N772/60)/60)/24)+DATE(1970,1,1)</f>
        <v>42171.208333333328</v>
      </c>
      <c r="P772" t="b">
        <v>0</v>
      </c>
      <c r="Q772" t="b">
        <v>0</v>
      </c>
      <c r="R772" t="s">
        <v>33</v>
      </c>
      <c r="S772" s="9" t="str">
        <f>LEFT(R772, FIND("/", R772) - 1)</f>
        <v>theater</v>
      </c>
      <c r="T772" s="9" t="str">
        <f>MID(R772, FIND("/", R772) + 1, LEN(R772))</f>
        <v>plays</v>
      </c>
    </row>
    <row r="773" spans="1:20" ht="17" x14ac:dyDescent="0.2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5">
        <f>(E773/D773)*100</f>
        <v>119.66037735849055</v>
      </c>
      <c r="G773" t="s">
        <v>20</v>
      </c>
      <c r="H773">
        <v>102</v>
      </c>
      <c r="I773" s="7">
        <f>IF(H773=0, 0, E773/H773)</f>
        <v>62.176470588235297</v>
      </c>
      <c r="J773" t="s">
        <v>21</v>
      </c>
      <c r="K773" t="s">
        <v>22</v>
      </c>
      <c r="L773">
        <v>1555563600</v>
      </c>
      <c r="M773" s="14">
        <f>(((L773/60)/60)/24)+DATE(1970,1,1)</f>
        <v>43573.208333333328</v>
      </c>
      <c r="N773">
        <v>1557896400</v>
      </c>
      <c r="O773" s="14">
        <f>(((N773/60)/60)/24)+DATE(1970,1,1)</f>
        <v>43600.208333333328</v>
      </c>
      <c r="P773" t="b">
        <v>0</v>
      </c>
      <c r="Q773" t="b">
        <v>0</v>
      </c>
      <c r="R773" t="s">
        <v>33</v>
      </c>
      <c r="S773" s="9" t="str">
        <f>LEFT(R773, FIND("/", R773) - 1)</f>
        <v>theater</v>
      </c>
      <c r="T773" s="9" t="str">
        <f>MID(R773, FIND("/", R773) + 1, LEN(R773))</f>
        <v>plays</v>
      </c>
    </row>
    <row r="774" spans="1:20" ht="17" x14ac:dyDescent="0.2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>(E774/D774)*100</f>
        <v>170.73055242390078</v>
      </c>
      <c r="G774" t="s">
        <v>20</v>
      </c>
      <c r="H774">
        <v>2857</v>
      </c>
      <c r="I774" s="7">
        <f>IF(H774=0, 0, E774/H774)</f>
        <v>53.005950297514879</v>
      </c>
      <c r="J774" t="s">
        <v>21</v>
      </c>
      <c r="K774" t="s">
        <v>22</v>
      </c>
      <c r="L774">
        <v>1295676000</v>
      </c>
      <c r="M774" s="14">
        <f>(((L774/60)/60)/24)+DATE(1970,1,1)</f>
        <v>40565.25</v>
      </c>
      <c r="N774">
        <v>1297490400</v>
      </c>
      <c r="O774" s="14">
        <f>(((N774/60)/60)/24)+DATE(1970,1,1)</f>
        <v>40586.25</v>
      </c>
      <c r="P774" t="b">
        <v>0</v>
      </c>
      <c r="Q774" t="b">
        <v>0</v>
      </c>
      <c r="R774" t="s">
        <v>33</v>
      </c>
      <c r="S774" s="9" t="str">
        <f>LEFT(R774, FIND("/", R774) - 1)</f>
        <v>theater</v>
      </c>
      <c r="T774" s="9" t="str">
        <f>MID(R774, FIND("/", R774) + 1, LEN(R774))</f>
        <v>plays</v>
      </c>
    </row>
    <row r="775" spans="1:20" ht="17" x14ac:dyDescent="0.2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5">
        <f>(E775/D775)*100</f>
        <v>187.21212121212122</v>
      </c>
      <c r="G775" t="s">
        <v>20</v>
      </c>
      <c r="H775">
        <v>107</v>
      </c>
      <c r="I775" s="7">
        <f>IF(H775=0, 0, E775/H775)</f>
        <v>57.738317757009348</v>
      </c>
      <c r="J775" t="s">
        <v>21</v>
      </c>
      <c r="K775" t="s">
        <v>22</v>
      </c>
      <c r="L775">
        <v>1443848400</v>
      </c>
      <c r="M775" s="14">
        <f>(((L775/60)/60)/24)+DATE(1970,1,1)</f>
        <v>42280.208333333328</v>
      </c>
      <c r="N775">
        <v>1447394400</v>
      </c>
      <c r="O775" s="14">
        <f>(((N775/60)/60)/24)+DATE(1970,1,1)</f>
        <v>42321.25</v>
      </c>
      <c r="P775" t="b">
        <v>0</v>
      </c>
      <c r="Q775" t="b">
        <v>0</v>
      </c>
      <c r="R775" t="s">
        <v>68</v>
      </c>
      <c r="S775" s="9" t="str">
        <f>LEFT(R775, FIND("/", R775) - 1)</f>
        <v>publishing</v>
      </c>
      <c r="T775" s="9" t="str">
        <f>MID(R775, FIND("/", R775) + 1, LEN(R775))</f>
        <v>nonfiction</v>
      </c>
    </row>
    <row r="776" spans="1:20" ht="17" x14ac:dyDescent="0.2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5">
        <f>(E776/D776)*100</f>
        <v>188.38235294117646</v>
      </c>
      <c r="G776" t="s">
        <v>20</v>
      </c>
      <c r="H776">
        <v>160</v>
      </c>
      <c r="I776" s="7">
        <f>IF(H776=0, 0, E776/H776)</f>
        <v>40.03125</v>
      </c>
      <c r="J776" t="s">
        <v>40</v>
      </c>
      <c r="K776" t="s">
        <v>41</v>
      </c>
      <c r="L776">
        <v>1457330400</v>
      </c>
      <c r="M776" s="14">
        <f>(((L776/60)/60)/24)+DATE(1970,1,1)</f>
        <v>42436.25</v>
      </c>
      <c r="N776">
        <v>1458277200</v>
      </c>
      <c r="O776" s="14">
        <f>(((N776/60)/60)/24)+DATE(1970,1,1)</f>
        <v>42447.208333333328</v>
      </c>
      <c r="P776" t="b">
        <v>0</v>
      </c>
      <c r="Q776" t="b">
        <v>0</v>
      </c>
      <c r="R776" t="s">
        <v>23</v>
      </c>
      <c r="S776" s="9" t="str">
        <f>LEFT(R776, FIND("/", R776) - 1)</f>
        <v>music</v>
      </c>
      <c r="T776" s="9" t="str">
        <f>MID(R776, FIND("/", R776) + 1, LEN(R776))</f>
        <v>rock</v>
      </c>
    </row>
    <row r="777" spans="1:20" ht="17" x14ac:dyDescent="0.2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5">
        <f>(E777/D777)*100</f>
        <v>131.29869186046511</v>
      </c>
      <c r="G777" t="s">
        <v>20</v>
      </c>
      <c r="H777">
        <v>2230</v>
      </c>
      <c r="I777" s="7">
        <f>IF(H777=0, 0, E777/H777)</f>
        <v>81.016591928251117</v>
      </c>
      <c r="J777" t="s">
        <v>21</v>
      </c>
      <c r="K777" t="s">
        <v>22</v>
      </c>
      <c r="L777">
        <v>1395550800</v>
      </c>
      <c r="M777" s="14">
        <f>(((L777/60)/60)/24)+DATE(1970,1,1)</f>
        <v>41721.208333333336</v>
      </c>
      <c r="N777">
        <v>1395723600</v>
      </c>
      <c r="O777" s="14">
        <f>(((N777/60)/60)/24)+DATE(1970,1,1)</f>
        <v>41723.208333333336</v>
      </c>
      <c r="P777" t="b">
        <v>0</v>
      </c>
      <c r="Q777" t="b">
        <v>0</v>
      </c>
      <c r="R777" t="s">
        <v>17</v>
      </c>
      <c r="S777" s="9" t="str">
        <f>LEFT(R777, FIND("/", R777) - 1)</f>
        <v>food</v>
      </c>
      <c r="T777" s="9" t="str">
        <f>MID(R777, FIND("/", R777) + 1, LEN(R777))</f>
        <v>food trucks</v>
      </c>
    </row>
    <row r="778" spans="1:20" ht="17" x14ac:dyDescent="0.2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5">
        <f>(E778/D778)*100</f>
        <v>283.97435897435901</v>
      </c>
      <c r="G778" t="s">
        <v>20</v>
      </c>
      <c r="H778">
        <v>316</v>
      </c>
      <c r="I778" s="7">
        <f>IF(H778=0, 0, E778/H778)</f>
        <v>35.047468354430379</v>
      </c>
      <c r="J778" t="s">
        <v>21</v>
      </c>
      <c r="K778" t="s">
        <v>22</v>
      </c>
      <c r="L778">
        <v>1551852000</v>
      </c>
      <c r="M778" s="14">
        <f>(((L778/60)/60)/24)+DATE(1970,1,1)</f>
        <v>43530.25</v>
      </c>
      <c r="N778">
        <v>1552197600</v>
      </c>
      <c r="O778" s="14">
        <f>(((N778/60)/60)/24)+DATE(1970,1,1)</f>
        <v>43534.25</v>
      </c>
      <c r="P778" t="b">
        <v>0</v>
      </c>
      <c r="Q778" t="b">
        <v>1</v>
      </c>
      <c r="R778" t="s">
        <v>159</v>
      </c>
      <c r="S778" s="9" t="str">
        <f>LEFT(R778, FIND("/", R778) - 1)</f>
        <v>music</v>
      </c>
      <c r="T778" s="9" t="str">
        <f>MID(R778, FIND("/", R778) + 1, LEN(R778))</f>
        <v>jazz</v>
      </c>
    </row>
    <row r="779" spans="1:20" ht="17" x14ac:dyDescent="0.2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5">
        <f>(E779/D779)*100</f>
        <v>120.41999999999999</v>
      </c>
      <c r="G779" t="s">
        <v>20</v>
      </c>
      <c r="H779">
        <v>117</v>
      </c>
      <c r="I779" s="7">
        <f>IF(H779=0, 0, E779/H779)</f>
        <v>102.92307692307692</v>
      </c>
      <c r="J779" t="s">
        <v>21</v>
      </c>
      <c r="K779" t="s">
        <v>22</v>
      </c>
      <c r="L779">
        <v>1547618400</v>
      </c>
      <c r="M779" s="14">
        <f>(((L779/60)/60)/24)+DATE(1970,1,1)</f>
        <v>43481.25</v>
      </c>
      <c r="N779">
        <v>1549087200</v>
      </c>
      <c r="O779" s="14">
        <f>(((N779/60)/60)/24)+DATE(1970,1,1)</f>
        <v>43498.25</v>
      </c>
      <c r="P779" t="b">
        <v>0</v>
      </c>
      <c r="Q779" t="b">
        <v>0</v>
      </c>
      <c r="R779" t="s">
        <v>474</v>
      </c>
      <c r="S779" s="9" t="str">
        <f>LEFT(R779, FIND("/", R779) - 1)</f>
        <v>film &amp; video</v>
      </c>
      <c r="T779" s="9" t="str">
        <f>MID(R779, FIND("/", R779) + 1, LEN(R779))</f>
        <v>science fiction</v>
      </c>
    </row>
    <row r="780" spans="1:20" ht="34" x14ac:dyDescent="0.2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5">
        <f>(E780/D780)*100</f>
        <v>419.0560747663551</v>
      </c>
      <c r="G780" t="s">
        <v>20</v>
      </c>
      <c r="H780">
        <v>6406</v>
      </c>
      <c r="I780" s="7">
        <f>IF(H780=0, 0, E780/H780)</f>
        <v>27.998126756166094</v>
      </c>
      <c r="J780" t="s">
        <v>21</v>
      </c>
      <c r="K780" t="s">
        <v>22</v>
      </c>
      <c r="L780">
        <v>1355637600</v>
      </c>
      <c r="M780" s="14">
        <f>(((L780/60)/60)/24)+DATE(1970,1,1)</f>
        <v>41259.25</v>
      </c>
      <c r="N780">
        <v>1356847200</v>
      </c>
      <c r="O780" s="14">
        <f>(((N780/60)/60)/24)+DATE(1970,1,1)</f>
        <v>41273.25</v>
      </c>
      <c r="P780" t="b">
        <v>0</v>
      </c>
      <c r="Q780" t="b">
        <v>0</v>
      </c>
      <c r="R780" t="s">
        <v>33</v>
      </c>
      <c r="S780" s="9" t="str">
        <f>LEFT(R780, FIND("/", R780) - 1)</f>
        <v>theater</v>
      </c>
      <c r="T780" s="9" t="str">
        <f>MID(R780, FIND("/", R780) + 1, LEN(R780))</f>
        <v>plays</v>
      </c>
    </row>
    <row r="781" spans="1:20" ht="17" x14ac:dyDescent="0.2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5">
        <f>(E781/D781)*100</f>
        <v>139.43548387096774</v>
      </c>
      <c r="G781" t="s">
        <v>20</v>
      </c>
      <c r="H781">
        <v>192</v>
      </c>
      <c r="I781" s="7">
        <f>IF(H781=0, 0, E781/H781)</f>
        <v>45.026041666666664</v>
      </c>
      <c r="J781" t="s">
        <v>21</v>
      </c>
      <c r="K781" t="s">
        <v>22</v>
      </c>
      <c r="L781">
        <v>1287810000</v>
      </c>
      <c r="M781" s="14">
        <f>(((L781/60)/60)/24)+DATE(1970,1,1)</f>
        <v>40474.208333333336</v>
      </c>
      <c r="N781">
        <v>1289800800</v>
      </c>
      <c r="O781" s="14">
        <f>(((N781/60)/60)/24)+DATE(1970,1,1)</f>
        <v>40497.25</v>
      </c>
      <c r="P781" t="b">
        <v>0</v>
      </c>
      <c r="Q781" t="b">
        <v>0</v>
      </c>
      <c r="R781" t="s">
        <v>50</v>
      </c>
      <c r="S781" s="9" t="str">
        <f>LEFT(R781, FIND("/", R781) - 1)</f>
        <v>music</v>
      </c>
      <c r="T781" s="9" t="str">
        <f>MID(R781, FIND("/", R781) + 1, LEN(R781))</f>
        <v>electric music</v>
      </c>
    </row>
    <row r="782" spans="1:20" ht="34" x14ac:dyDescent="0.2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5">
        <f>(E782/D782)*100</f>
        <v>174</v>
      </c>
      <c r="G782" t="s">
        <v>20</v>
      </c>
      <c r="H782">
        <v>26</v>
      </c>
      <c r="I782" s="7">
        <f>IF(H782=0, 0, E782/H782)</f>
        <v>73.615384615384613</v>
      </c>
      <c r="J782" t="s">
        <v>15</v>
      </c>
      <c r="K782" t="s">
        <v>16</v>
      </c>
      <c r="L782">
        <v>1503723600</v>
      </c>
      <c r="M782" s="14">
        <f>(((L782/60)/60)/24)+DATE(1970,1,1)</f>
        <v>42973.208333333328</v>
      </c>
      <c r="N782">
        <v>1504501200</v>
      </c>
      <c r="O782" s="14">
        <f>(((N782/60)/60)/24)+DATE(1970,1,1)</f>
        <v>42982.208333333328</v>
      </c>
      <c r="P782" t="b">
        <v>0</v>
      </c>
      <c r="Q782" t="b">
        <v>0</v>
      </c>
      <c r="R782" t="s">
        <v>33</v>
      </c>
      <c r="S782" s="9" t="str">
        <f>LEFT(R782, FIND("/", R782) - 1)</f>
        <v>theater</v>
      </c>
      <c r="T782" s="9" t="str">
        <f>MID(R782, FIND("/", R782) + 1, LEN(R782))</f>
        <v>plays</v>
      </c>
    </row>
    <row r="783" spans="1:20" ht="34" x14ac:dyDescent="0.2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5">
        <f>(E783/D783)*100</f>
        <v>155.49056603773585</v>
      </c>
      <c r="G783" t="s">
        <v>20</v>
      </c>
      <c r="H783">
        <v>723</v>
      </c>
      <c r="I783" s="7">
        <f>IF(H783=0, 0, E783/H783)</f>
        <v>56.991701244813278</v>
      </c>
      <c r="J783" t="s">
        <v>21</v>
      </c>
      <c r="K783" t="s">
        <v>22</v>
      </c>
      <c r="L783">
        <v>1484114400</v>
      </c>
      <c r="M783" s="14">
        <f>(((L783/60)/60)/24)+DATE(1970,1,1)</f>
        <v>42746.25</v>
      </c>
      <c r="N783">
        <v>1485669600</v>
      </c>
      <c r="O783" s="14">
        <f>(((N783/60)/60)/24)+DATE(1970,1,1)</f>
        <v>42764.25</v>
      </c>
      <c r="P783" t="b">
        <v>0</v>
      </c>
      <c r="Q783" t="b">
        <v>0</v>
      </c>
      <c r="R783" t="s">
        <v>33</v>
      </c>
      <c r="S783" s="9" t="str">
        <f>LEFT(R783, FIND("/", R783) - 1)</f>
        <v>theater</v>
      </c>
      <c r="T783" s="9" t="str">
        <f>MID(R783, FIND("/", R783) + 1, LEN(R783))</f>
        <v>plays</v>
      </c>
    </row>
    <row r="784" spans="1:20" ht="17" x14ac:dyDescent="0.2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5">
        <f>(E784/D784)*100</f>
        <v>170.44705882352943</v>
      </c>
      <c r="G784" t="s">
        <v>20</v>
      </c>
      <c r="H784">
        <v>170</v>
      </c>
      <c r="I784" s="7">
        <f>IF(H784=0, 0, E784/H784)</f>
        <v>85.223529411764702</v>
      </c>
      <c r="J784" t="s">
        <v>107</v>
      </c>
      <c r="K784" t="s">
        <v>108</v>
      </c>
      <c r="L784">
        <v>1461906000</v>
      </c>
      <c r="M784" s="14">
        <f>(((L784/60)/60)/24)+DATE(1970,1,1)</f>
        <v>42489.208333333328</v>
      </c>
      <c r="N784">
        <v>1462770000</v>
      </c>
      <c r="O784" s="14">
        <f>(((N784/60)/60)/24)+DATE(1970,1,1)</f>
        <v>42499.208333333328</v>
      </c>
      <c r="P784" t="b">
        <v>0</v>
      </c>
      <c r="Q784" t="b">
        <v>0</v>
      </c>
      <c r="R784" t="s">
        <v>33</v>
      </c>
      <c r="S784" s="9" t="str">
        <f>LEFT(R784, FIND("/", R784) - 1)</f>
        <v>theater</v>
      </c>
      <c r="T784" s="9" t="str">
        <f>MID(R784, FIND("/", R784) + 1, LEN(R784))</f>
        <v>plays</v>
      </c>
    </row>
    <row r="785" spans="1:20" ht="17" x14ac:dyDescent="0.2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5">
        <f>(E785/D785)*100</f>
        <v>189.515625</v>
      </c>
      <c r="G785" t="s">
        <v>20</v>
      </c>
      <c r="H785">
        <v>238</v>
      </c>
      <c r="I785" s="7">
        <f>IF(H785=0, 0, E785/H785)</f>
        <v>50.962184873949582</v>
      </c>
      <c r="J785" t="s">
        <v>40</v>
      </c>
      <c r="K785" t="s">
        <v>41</v>
      </c>
      <c r="L785">
        <v>1379653200</v>
      </c>
      <c r="M785" s="14">
        <f>(((L785/60)/60)/24)+DATE(1970,1,1)</f>
        <v>41537.208333333336</v>
      </c>
      <c r="N785">
        <v>1379739600</v>
      </c>
      <c r="O785" s="14">
        <f>(((N785/60)/60)/24)+DATE(1970,1,1)</f>
        <v>41538.208333333336</v>
      </c>
      <c r="P785" t="b">
        <v>0</v>
      </c>
      <c r="Q785" t="b">
        <v>1</v>
      </c>
      <c r="R785" t="s">
        <v>60</v>
      </c>
      <c r="S785" s="9" t="str">
        <f>LEFT(R785, FIND("/", R785) - 1)</f>
        <v>music</v>
      </c>
      <c r="T785" s="9" t="str">
        <f>MID(R785, FIND("/", R785) + 1, LEN(R785))</f>
        <v>indie rock</v>
      </c>
    </row>
    <row r="786" spans="1:20" ht="17" x14ac:dyDescent="0.2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5">
        <f>(E786/D786)*100</f>
        <v>249.71428571428572</v>
      </c>
      <c r="G786" t="s">
        <v>20</v>
      </c>
      <c r="H786">
        <v>55</v>
      </c>
      <c r="I786" s="7">
        <f>IF(H786=0, 0, E786/H786)</f>
        <v>63.563636363636363</v>
      </c>
      <c r="J786" t="s">
        <v>21</v>
      </c>
      <c r="K786" t="s">
        <v>22</v>
      </c>
      <c r="L786">
        <v>1401858000</v>
      </c>
      <c r="M786" s="14">
        <f>(((L786/60)/60)/24)+DATE(1970,1,1)</f>
        <v>41794.208333333336</v>
      </c>
      <c r="N786">
        <v>1402722000</v>
      </c>
      <c r="O786" s="14">
        <f>(((N786/60)/60)/24)+DATE(1970,1,1)</f>
        <v>41804.208333333336</v>
      </c>
      <c r="P786" t="b">
        <v>0</v>
      </c>
      <c r="Q786" t="b">
        <v>0</v>
      </c>
      <c r="R786" t="s">
        <v>33</v>
      </c>
      <c r="S786" s="9" t="str">
        <f>LEFT(R786, FIND("/", R786) - 1)</f>
        <v>theater</v>
      </c>
      <c r="T786" s="9" t="str">
        <f>MID(R786, FIND("/", R786) + 1, LEN(R786))</f>
        <v>plays</v>
      </c>
    </row>
    <row r="787" spans="1:20" ht="17" x14ac:dyDescent="0.2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5">
        <f>(E787/D787)*100</f>
        <v>268.02325581395348</v>
      </c>
      <c r="G787" t="s">
        <v>20</v>
      </c>
      <c r="H787">
        <v>128</v>
      </c>
      <c r="I787" s="7">
        <f>IF(H787=0, 0, E787/H787)</f>
        <v>90.0390625</v>
      </c>
      <c r="J787" t="s">
        <v>26</v>
      </c>
      <c r="K787" t="s">
        <v>27</v>
      </c>
      <c r="L787">
        <v>1467954000</v>
      </c>
      <c r="M787" s="14">
        <f>(((L787/60)/60)/24)+DATE(1970,1,1)</f>
        <v>42559.208333333328</v>
      </c>
      <c r="N787">
        <v>1468299600</v>
      </c>
      <c r="O787" s="14">
        <f>(((N787/60)/60)/24)+DATE(1970,1,1)</f>
        <v>42563.208333333328</v>
      </c>
      <c r="P787" t="b">
        <v>0</v>
      </c>
      <c r="Q787" t="b">
        <v>0</v>
      </c>
      <c r="R787" t="s">
        <v>122</v>
      </c>
      <c r="S787" s="9" t="str">
        <f>LEFT(R787, FIND("/", R787) - 1)</f>
        <v>photography</v>
      </c>
      <c r="T787" s="9" t="str">
        <f>MID(R787, FIND("/", R787) + 1, LEN(R787))</f>
        <v>photography books</v>
      </c>
    </row>
    <row r="788" spans="1:20" ht="17" x14ac:dyDescent="0.2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5">
        <f>(E788/D788)*100</f>
        <v>619.80078125</v>
      </c>
      <c r="G788" t="s">
        <v>20</v>
      </c>
      <c r="H788">
        <v>2144</v>
      </c>
      <c r="I788" s="7">
        <f>IF(H788=0, 0, E788/H788)</f>
        <v>74.006063432835816</v>
      </c>
      <c r="J788" t="s">
        <v>21</v>
      </c>
      <c r="K788" t="s">
        <v>22</v>
      </c>
      <c r="L788">
        <v>1473742800</v>
      </c>
      <c r="M788" s="14">
        <f>(((L788/60)/60)/24)+DATE(1970,1,1)</f>
        <v>42626.208333333328</v>
      </c>
      <c r="N788">
        <v>1474174800</v>
      </c>
      <c r="O788" s="14">
        <f>(((N788/60)/60)/24)+DATE(1970,1,1)</f>
        <v>42631.208333333328</v>
      </c>
      <c r="P788" t="b">
        <v>0</v>
      </c>
      <c r="Q788" t="b">
        <v>0</v>
      </c>
      <c r="R788" t="s">
        <v>33</v>
      </c>
      <c r="S788" s="9" t="str">
        <f>LEFT(R788, FIND("/", R788) - 1)</f>
        <v>theater</v>
      </c>
      <c r="T788" s="9" t="str">
        <f>MID(R788, FIND("/", R788) + 1, LEN(R788))</f>
        <v>plays</v>
      </c>
    </row>
    <row r="789" spans="1:20" ht="17" x14ac:dyDescent="0.2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5">
        <f>(E789/D789)*100</f>
        <v>159.92152704135739</v>
      </c>
      <c r="G789" t="s">
        <v>20</v>
      </c>
      <c r="H789">
        <v>2693</v>
      </c>
      <c r="I789" s="7">
        <f>IF(H789=0, 0, E789/H789)</f>
        <v>55.999257333828446</v>
      </c>
      <c r="J789" t="s">
        <v>40</v>
      </c>
      <c r="K789" t="s">
        <v>41</v>
      </c>
      <c r="L789">
        <v>1437022800</v>
      </c>
      <c r="M789" s="14">
        <f>(((L789/60)/60)/24)+DATE(1970,1,1)</f>
        <v>42201.208333333328</v>
      </c>
      <c r="N789">
        <v>1437454800</v>
      </c>
      <c r="O789" s="14">
        <f>(((N789/60)/60)/24)+DATE(1970,1,1)</f>
        <v>42206.208333333328</v>
      </c>
      <c r="P789" t="b">
        <v>0</v>
      </c>
      <c r="Q789" t="b">
        <v>0</v>
      </c>
      <c r="R789" t="s">
        <v>33</v>
      </c>
      <c r="S789" s="9" t="str">
        <f>LEFT(R789, FIND("/", R789) - 1)</f>
        <v>theater</v>
      </c>
      <c r="T789" s="9" t="str">
        <f>MID(R789, FIND("/", R789) + 1, LEN(R789))</f>
        <v>plays</v>
      </c>
    </row>
    <row r="790" spans="1:20" ht="17" x14ac:dyDescent="0.2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5">
        <f>(E790/D790)*100</f>
        <v>279.39215686274508</v>
      </c>
      <c r="G790" t="s">
        <v>20</v>
      </c>
      <c r="H790">
        <v>432</v>
      </c>
      <c r="I790" s="7">
        <f>IF(H790=0, 0, E790/H790)</f>
        <v>32.983796296296298</v>
      </c>
      <c r="J790" t="s">
        <v>21</v>
      </c>
      <c r="K790" t="s">
        <v>22</v>
      </c>
      <c r="L790">
        <v>1422165600</v>
      </c>
      <c r="M790" s="14">
        <f>(((L790/60)/60)/24)+DATE(1970,1,1)</f>
        <v>42029.25</v>
      </c>
      <c r="N790">
        <v>1422684000</v>
      </c>
      <c r="O790" s="14">
        <f>(((N790/60)/60)/24)+DATE(1970,1,1)</f>
        <v>42035.25</v>
      </c>
      <c r="P790" t="b">
        <v>0</v>
      </c>
      <c r="Q790" t="b">
        <v>0</v>
      </c>
      <c r="R790" t="s">
        <v>122</v>
      </c>
      <c r="S790" s="9" t="str">
        <f>LEFT(R790, FIND("/", R790) - 1)</f>
        <v>photography</v>
      </c>
      <c r="T790" s="9" t="str">
        <f>MID(R790, FIND("/", R790) + 1, LEN(R790))</f>
        <v>photography books</v>
      </c>
    </row>
    <row r="791" spans="1:20" ht="34" x14ac:dyDescent="0.2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5">
        <f>(E791/D791)*100</f>
        <v>206.32812500000003</v>
      </c>
      <c r="G791" t="s">
        <v>20</v>
      </c>
      <c r="H791">
        <v>189</v>
      </c>
      <c r="I791" s="7">
        <f>IF(H791=0, 0, E791/H791)</f>
        <v>69.867724867724874</v>
      </c>
      <c r="J791" t="s">
        <v>21</v>
      </c>
      <c r="K791" t="s">
        <v>22</v>
      </c>
      <c r="L791">
        <v>1285650000</v>
      </c>
      <c r="M791" s="14">
        <f>(((L791/60)/60)/24)+DATE(1970,1,1)</f>
        <v>40449.208333333336</v>
      </c>
      <c r="N791">
        <v>1286427600</v>
      </c>
      <c r="O791" s="14">
        <f>(((N791/60)/60)/24)+DATE(1970,1,1)</f>
        <v>40458.208333333336</v>
      </c>
      <c r="P791" t="b">
        <v>0</v>
      </c>
      <c r="Q791" t="b">
        <v>1</v>
      </c>
      <c r="R791" t="s">
        <v>33</v>
      </c>
      <c r="S791" s="9" t="str">
        <f>LEFT(R791, FIND("/", R791) - 1)</f>
        <v>theater</v>
      </c>
      <c r="T791" s="9" t="str">
        <f>MID(R791, FIND("/", R791) + 1, LEN(R791))</f>
        <v>plays</v>
      </c>
    </row>
    <row r="792" spans="1:20" ht="17" x14ac:dyDescent="0.2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5">
        <f>(E792/D792)*100</f>
        <v>694.25</v>
      </c>
      <c r="G792" t="s">
        <v>20</v>
      </c>
      <c r="H792">
        <v>154</v>
      </c>
      <c r="I792" s="7">
        <f>IF(H792=0, 0, E792/H792)</f>
        <v>72.129870129870127</v>
      </c>
      <c r="J792" t="s">
        <v>40</v>
      </c>
      <c r="K792" t="s">
        <v>41</v>
      </c>
      <c r="L792">
        <v>1276664400</v>
      </c>
      <c r="M792" s="14">
        <f>(((L792/60)/60)/24)+DATE(1970,1,1)</f>
        <v>40345.208333333336</v>
      </c>
      <c r="N792">
        <v>1278738000</v>
      </c>
      <c r="O792" s="14">
        <f>(((N792/60)/60)/24)+DATE(1970,1,1)</f>
        <v>40369.208333333336</v>
      </c>
      <c r="P792" t="b">
        <v>1</v>
      </c>
      <c r="Q792" t="b">
        <v>0</v>
      </c>
      <c r="R792" t="s">
        <v>17</v>
      </c>
      <c r="S792" s="9" t="str">
        <f>LEFT(R792, FIND("/", R792) - 1)</f>
        <v>food</v>
      </c>
      <c r="T792" s="9" t="str">
        <f>MID(R792, FIND("/", R792) + 1, LEN(R792))</f>
        <v>food trucks</v>
      </c>
    </row>
    <row r="793" spans="1:20" ht="17" x14ac:dyDescent="0.2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5">
        <f>(E793/D793)*100</f>
        <v>151.78947368421052</v>
      </c>
      <c r="G793" t="s">
        <v>20</v>
      </c>
      <c r="H793">
        <v>96</v>
      </c>
      <c r="I793" s="7">
        <f>IF(H793=0, 0, E793/H793)</f>
        <v>30.041666666666668</v>
      </c>
      <c r="J793" t="s">
        <v>21</v>
      </c>
      <c r="K793" t="s">
        <v>22</v>
      </c>
      <c r="L793">
        <v>1286168400</v>
      </c>
      <c r="M793" s="14">
        <f>(((L793/60)/60)/24)+DATE(1970,1,1)</f>
        <v>40455.208333333336</v>
      </c>
      <c r="N793">
        <v>1286427600</v>
      </c>
      <c r="O793" s="14">
        <f>(((N793/60)/60)/24)+DATE(1970,1,1)</f>
        <v>40458.208333333336</v>
      </c>
      <c r="P793" t="b">
        <v>0</v>
      </c>
      <c r="Q793" t="b">
        <v>0</v>
      </c>
      <c r="R793" t="s">
        <v>60</v>
      </c>
      <c r="S793" s="9" t="str">
        <f>LEFT(R793, FIND("/", R793) - 1)</f>
        <v>music</v>
      </c>
      <c r="T793" s="9" t="str">
        <f>MID(R793, FIND("/", R793) + 1, LEN(R793))</f>
        <v>indie rock</v>
      </c>
    </row>
    <row r="794" spans="1:20" ht="17" x14ac:dyDescent="0.2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5">
        <f>(E794/D794)*100</f>
        <v>310.39864864864865</v>
      </c>
      <c r="G794" t="s">
        <v>20</v>
      </c>
      <c r="H794">
        <v>3063</v>
      </c>
      <c r="I794" s="7">
        <f>IF(H794=0, 0, E794/H794)</f>
        <v>59.992164544564154</v>
      </c>
      <c r="J794" t="s">
        <v>21</v>
      </c>
      <c r="K794" t="s">
        <v>22</v>
      </c>
      <c r="L794">
        <v>1553576400</v>
      </c>
      <c r="M794" s="14">
        <f>(((L794/60)/60)/24)+DATE(1970,1,1)</f>
        <v>43550.208333333328</v>
      </c>
      <c r="N794">
        <v>1553922000</v>
      </c>
      <c r="O794" s="14">
        <f>(((N794/60)/60)/24)+DATE(1970,1,1)</f>
        <v>43554.208333333328</v>
      </c>
      <c r="P794" t="b">
        <v>0</v>
      </c>
      <c r="Q794" t="b">
        <v>0</v>
      </c>
      <c r="R794" t="s">
        <v>33</v>
      </c>
      <c r="S794" s="9" t="str">
        <f>LEFT(R794, FIND("/", R794) - 1)</f>
        <v>theater</v>
      </c>
      <c r="T794" s="9" t="str">
        <f>MID(R794, FIND("/", R794) + 1, LEN(R794))</f>
        <v>plays</v>
      </c>
    </row>
    <row r="795" spans="1:20" ht="17" x14ac:dyDescent="0.2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5">
        <f>(E795/D795)*100</f>
        <v>114.09352517985612</v>
      </c>
      <c r="G795" t="s">
        <v>20</v>
      </c>
      <c r="H795">
        <v>2266</v>
      </c>
      <c r="I795" s="7">
        <f>IF(H795=0, 0, E795/H795)</f>
        <v>69.986760812003524</v>
      </c>
      <c r="J795" t="s">
        <v>21</v>
      </c>
      <c r="K795" t="s">
        <v>22</v>
      </c>
      <c r="L795">
        <v>1360389600</v>
      </c>
      <c r="M795" s="14">
        <f>(((L795/60)/60)/24)+DATE(1970,1,1)</f>
        <v>41314.25</v>
      </c>
      <c r="N795">
        <v>1363150800</v>
      </c>
      <c r="O795" s="14">
        <f>(((N795/60)/60)/24)+DATE(1970,1,1)</f>
        <v>41346.208333333336</v>
      </c>
      <c r="P795" t="b">
        <v>0</v>
      </c>
      <c r="Q795" t="b">
        <v>0</v>
      </c>
      <c r="R795" t="s">
        <v>269</v>
      </c>
      <c r="S795" s="9" t="str">
        <f>LEFT(R795, FIND("/", R795) - 1)</f>
        <v>film &amp; video</v>
      </c>
      <c r="T795" s="9" t="str">
        <f>MID(R795, FIND("/", R795) + 1, LEN(R795))</f>
        <v>television</v>
      </c>
    </row>
    <row r="796" spans="1:20" ht="34" x14ac:dyDescent="0.2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5">
        <f>(E796/D796)*100</f>
        <v>119.96808510638297</v>
      </c>
      <c r="G796" t="s">
        <v>20</v>
      </c>
      <c r="H796">
        <v>194</v>
      </c>
      <c r="I796" s="7">
        <f>IF(H796=0, 0, E796/H796)</f>
        <v>58.128865979381445</v>
      </c>
      <c r="J796" t="s">
        <v>98</v>
      </c>
      <c r="K796" t="s">
        <v>99</v>
      </c>
      <c r="L796">
        <v>1487570400</v>
      </c>
      <c r="M796" s="14">
        <f>(((L796/60)/60)/24)+DATE(1970,1,1)</f>
        <v>42786.25</v>
      </c>
      <c r="N796">
        <v>1489986000</v>
      </c>
      <c r="O796" s="14">
        <f>(((N796/60)/60)/24)+DATE(1970,1,1)</f>
        <v>42814.208333333328</v>
      </c>
      <c r="P796" t="b">
        <v>0</v>
      </c>
      <c r="Q796" t="b">
        <v>0</v>
      </c>
      <c r="R796" t="s">
        <v>33</v>
      </c>
      <c r="S796" s="9" t="str">
        <f>LEFT(R796, FIND("/", R796) - 1)</f>
        <v>theater</v>
      </c>
      <c r="T796" s="9" t="str">
        <f>MID(R796, FIND("/", R796) + 1, LEN(R796))</f>
        <v>plays</v>
      </c>
    </row>
    <row r="797" spans="1:20" ht="17" x14ac:dyDescent="0.2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5">
        <f>(E797/D797)*100</f>
        <v>145.45652173913044</v>
      </c>
      <c r="G797" t="s">
        <v>20</v>
      </c>
      <c r="H797">
        <v>129</v>
      </c>
      <c r="I797" s="7">
        <f>IF(H797=0, 0, E797/H797)</f>
        <v>103.73643410852713</v>
      </c>
      <c r="J797" t="s">
        <v>15</v>
      </c>
      <c r="K797" t="s">
        <v>16</v>
      </c>
      <c r="L797">
        <v>1545026400</v>
      </c>
      <c r="M797" s="14">
        <f>(((L797/60)/60)/24)+DATE(1970,1,1)</f>
        <v>43451.25</v>
      </c>
      <c r="N797">
        <v>1545804000</v>
      </c>
      <c r="O797" s="14">
        <f>(((N797/60)/60)/24)+DATE(1970,1,1)</f>
        <v>43460.25</v>
      </c>
      <c r="P797" t="b">
        <v>0</v>
      </c>
      <c r="Q797" t="b">
        <v>0</v>
      </c>
      <c r="R797" t="s">
        <v>65</v>
      </c>
      <c r="S797" s="9" t="str">
        <f>LEFT(R797, FIND("/", R797) - 1)</f>
        <v>technology</v>
      </c>
      <c r="T797" s="9" t="str">
        <f>MID(R797, FIND("/", R797) + 1, LEN(R797))</f>
        <v>wearables</v>
      </c>
    </row>
    <row r="798" spans="1:20" ht="17" x14ac:dyDescent="0.2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5">
        <f>(E798/D798)*100</f>
        <v>221.38255033557047</v>
      </c>
      <c r="G798" t="s">
        <v>20</v>
      </c>
      <c r="H798">
        <v>375</v>
      </c>
      <c r="I798" s="7">
        <f>IF(H798=0, 0, E798/H798)</f>
        <v>87.962666666666664</v>
      </c>
      <c r="J798" t="s">
        <v>21</v>
      </c>
      <c r="K798" t="s">
        <v>22</v>
      </c>
      <c r="L798">
        <v>1488348000</v>
      </c>
      <c r="M798" s="14">
        <f>(((L798/60)/60)/24)+DATE(1970,1,1)</f>
        <v>42795.25</v>
      </c>
      <c r="N798">
        <v>1489899600</v>
      </c>
      <c r="O798" s="14">
        <f>(((N798/60)/60)/24)+DATE(1970,1,1)</f>
        <v>42813.208333333328</v>
      </c>
      <c r="P798" t="b">
        <v>0</v>
      </c>
      <c r="Q798" t="b">
        <v>0</v>
      </c>
      <c r="R798" t="s">
        <v>33</v>
      </c>
      <c r="S798" s="9" t="str">
        <f>LEFT(R798, FIND("/", R798) - 1)</f>
        <v>theater</v>
      </c>
      <c r="T798" s="9" t="str">
        <f>MID(R798, FIND("/", R798) + 1, LEN(R798))</f>
        <v>plays</v>
      </c>
    </row>
    <row r="799" spans="1:20" ht="17" x14ac:dyDescent="0.2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5">
        <f>(E799/D799)*100</f>
        <v>126.84</v>
      </c>
      <c r="G799" t="s">
        <v>20</v>
      </c>
      <c r="H799">
        <v>409</v>
      </c>
      <c r="I799" s="7">
        <f>IF(H799=0, 0, E799/H799)</f>
        <v>31.012224938875306</v>
      </c>
      <c r="J799" t="s">
        <v>21</v>
      </c>
      <c r="K799" t="s">
        <v>22</v>
      </c>
      <c r="L799">
        <v>1470373200</v>
      </c>
      <c r="M799" s="14">
        <f>(((L799/60)/60)/24)+DATE(1970,1,1)</f>
        <v>42587.208333333328</v>
      </c>
      <c r="N799">
        <v>1474088400</v>
      </c>
      <c r="O799" s="14">
        <f>(((N799/60)/60)/24)+DATE(1970,1,1)</f>
        <v>42630.208333333328</v>
      </c>
      <c r="P799" t="b">
        <v>0</v>
      </c>
      <c r="Q799" t="b">
        <v>0</v>
      </c>
      <c r="R799" t="s">
        <v>28</v>
      </c>
      <c r="S799" s="9" t="str">
        <f>LEFT(R799, FIND("/", R799) - 1)</f>
        <v>technology</v>
      </c>
      <c r="T799" s="9" t="str">
        <f>MID(R799, FIND("/", R799) + 1, LEN(R799))</f>
        <v>web</v>
      </c>
    </row>
    <row r="800" spans="1:20" ht="17" x14ac:dyDescent="0.2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5">
        <f>(E800/D800)*100</f>
        <v>2338.833333333333</v>
      </c>
      <c r="G800" t="s">
        <v>20</v>
      </c>
      <c r="H800">
        <v>234</v>
      </c>
      <c r="I800" s="7">
        <f>IF(H800=0, 0, E800/H800)</f>
        <v>59.970085470085472</v>
      </c>
      <c r="J800" t="s">
        <v>21</v>
      </c>
      <c r="K800" t="s">
        <v>22</v>
      </c>
      <c r="L800">
        <v>1460091600</v>
      </c>
      <c r="M800" s="14">
        <f>(((L800/60)/60)/24)+DATE(1970,1,1)</f>
        <v>42468.208333333328</v>
      </c>
      <c r="N800">
        <v>1460264400</v>
      </c>
      <c r="O800" s="14">
        <f>(((N800/60)/60)/24)+DATE(1970,1,1)</f>
        <v>42470.208333333328</v>
      </c>
      <c r="P800" t="b">
        <v>0</v>
      </c>
      <c r="Q800" t="b">
        <v>0</v>
      </c>
      <c r="R800" t="s">
        <v>28</v>
      </c>
      <c r="S800" s="9" t="str">
        <f>LEFT(R800, FIND("/", R800) - 1)</f>
        <v>technology</v>
      </c>
      <c r="T800" s="9" t="str">
        <f>MID(R800, FIND("/", R800) + 1, LEN(R800))</f>
        <v>web</v>
      </c>
    </row>
    <row r="801" spans="1:20" ht="17" x14ac:dyDescent="0.2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5">
        <f>(E801/D801)*100</f>
        <v>508.38857142857148</v>
      </c>
      <c r="G801" t="s">
        <v>20</v>
      </c>
      <c r="H801">
        <v>3016</v>
      </c>
      <c r="I801" s="7">
        <f>IF(H801=0, 0, E801/H801)</f>
        <v>58.9973474801061</v>
      </c>
      <c r="J801" t="s">
        <v>21</v>
      </c>
      <c r="K801" t="s">
        <v>22</v>
      </c>
      <c r="L801">
        <v>1440392400</v>
      </c>
      <c r="M801" s="14">
        <f>(((L801/60)/60)/24)+DATE(1970,1,1)</f>
        <v>42240.208333333328</v>
      </c>
      <c r="N801">
        <v>1440824400</v>
      </c>
      <c r="O801" s="14">
        <f>(((N801/60)/60)/24)+DATE(1970,1,1)</f>
        <v>42245.208333333328</v>
      </c>
      <c r="P801" t="b">
        <v>0</v>
      </c>
      <c r="Q801" t="b">
        <v>0</v>
      </c>
      <c r="R801" t="s">
        <v>148</v>
      </c>
      <c r="S801" s="9" t="str">
        <f>LEFT(R801, FIND("/", R801) - 1)</f>
        <v>music</v>
      </c>
      <c r="T801" s="9" t="str">
        <f>MID(R801, FIND("/", R801) + 1, LEN(R801))</f>
        <v>metal</v>
      </c>
    </row>
    <row r="802" spans="1:20" ht="17" x14ac:dyDescent="0.2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5">
        <f>(E802/D802)*100</f>
        <v>191.47826086956522</v>
      </c>
      <c r="G802" t="s">
        <v>20</v>
      </c>
      <c r="H802">
        <v>264</v>
      </c>
      <c r="I802" s="7">
        <f>IF(H802=0, 0, E802/H802)</f>
        <v>50.045454545454547</v>
      </c>
      <c r="J802" t="s">
        <v>21</v>
      </c>
      <c r="K802" t="s">
        <v>22</v>
      </c>
      <c r="L802">
        <v>1488434400</v>
      </c>
      <c r="M802" s="14">
        <f>(((L802/60)/60)/24)+DATE(1970,1,1)</f>
        <v>42796.25</v>
      </c>
      <c r="N802">
        <v>1489554000</v>
      </c>
      <c r="O802" s="14">
        <f>(((N802/60)/60)/24)+DATE(1970,1,1)</f>
        <v>42809.208333333328</v>
      </c>
      <c r="P802" t="b">
        <v>1</v>
      </c>
      <c r="Q802" t="b">
        <v>0</v>
      </c>
      <c r="R802" t="s">
        <v>122</v>
      </c>
      <c r="S802" s="9" t="str">
        <f>LEFT(R802, FIND("/", R802) - 1)</f>
        <v>photography</v>
      </c>
      <c r="T802" s="9" t="str">
        <f>MID(R802, FIND("/", R802) + 1, LEN(R802))</f>
        <v>photography books</v>
      </c>
    </row>
    <row r="803" spans="1:20" ht="17" x14ac:dyDescent="0.2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5">
        <f>(E803/D803)*100</f>
        <v>239.58823529411765</v>
      </c>
      <c r="G803" t="s">
        <v>20</v>
      </c>
      <c r="H803">
        <v>272</v>
      </c>
      <c r="I803" s="7">
        <f>IF(H803=0, 0, E803/H803)</f>
        <v>44.922794117647058</v>
      </c>
      <c r="J803" t="s">
        <v>21</v>
      </c>
      <c r="K803" t="s">
        <v>22</v>
      </c>
      <c r="L803">
        <v>1310187600</v>
      </c>
      <c r="M803" s="14">
        <f>(((L803/60)/60)/24)+DATE(1970,1,1)</f>
        <v>40733.208333333336</v>
      </c>
      <c r="N803">
        <v>1311397200</v>
      </c>
      <c r="O803" s="14">
        <f>(((N803/60)/60)/24)+DATE(1970,1,1)</f>
        <v>40747.208333333336</v>
      </c>
      <c r="P803" t="b">
        <v>0</v>
      </c>
      <c r="Q803" t="b">
        <v>1</v>
      </c>
      <c r="R803" t="s">
        <v>42</v>
      </c>
      <c r="S803" s="9" t="str">
        <f>LEFT(R803, FIND("/", R803) - 1)</f>
        <v>film &amp; video</v>
      </c>
      <c r="T803" s="9" t="str">
        <f>MID(R803, FIND("/", R803) + 1, LEN(R803))</f>
        <v>documentary</v>
      </c>
    </row>
    <row r="804" spans="1:20" ht="34" x14ac:dyDescent="0.2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5">
        <f>(E804/D804)*100</f>
        <v>176.15942028985506</v>
      </c>
      <c r="G804" t="s">
        <v>20</v>
      </c>
      <c r="H804">
        <v>419</v>
      </c>
      <c r="I804" s="7">
        <f>IF(H804=0, 0, E804/H804)</f>
        <v>29.009546539379475</v>
      </c>
      <c r="J804" t="s">
        <v>21</v>
      </c>
      <c r="K804" t="s">
        <v>22</v>
      </c>
      <c r="L804">
        <v>1410325200</v>
      </c>
      <c r="M804" s="14">
        <f>(((L804/60)/60)/24)+DATE(1970,1,1)</f>
        <v>41892.208333333336</v>
      </c>
      <c r="N804">
        <v>1411102800</v>
      </c>
      <c r="O804" s="14">
        <f>(((N804/60)/60)/24)+DATE(1970,1,1)</f>
        <v>41901.208333333336</v>
      </c>
      <c r="P804" t="b">
        <v>0</v>
      </c>
      <c r="Q804" t="b">
        <v>0</v>
      </c>
      <c r="R804" t="s">
        <v>1029</v>
      </c>
      <c r="S804" s="9" t="str">
        <f>LEFT(R804, FIND("/", R804) - 1)</f>
        <v>journalism</v>
      </c>
      <c r="T804" s="9" t="str">
        <f>MID(R804, FIND("/", R804) + 1, LEN(R804))</f>
        <v>audio</v>
      </c>
    </row>
    <row r="805" spans="1:20" ht="17" x14ac:dyDescent="0.2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5">
        <f>(E805/D805)*100</f>
        <v>358.64754098360658</v>
      </c>
      <c r="G805" t="s">
        <v>20</v>
      </c>
      <c r="H805">
        <v>1621</v>
      </c>
      <c r="I805" s="7">
        <f>IF(H805=0, 0, E805/H805)</f>
        <v>107.97038864898211</v>
      </c>
      <c r="J805" t="s">
        <v>107</v>
      </c>
      <c r="K805" t="s">
        <v>108</v>
      </c>
      <c r="L805">
        <v>1498453200</v>
      </c>
      <c r="M805" s="14">
        <f>(((L805/60)/60)/24)+DATE(1970,1,1)</f>
        <v>42912.208333333328</v>
      </c>
      <c r="N805">
        <v>1499230800</v>
      </c>
      <c r="O805" s="14">
        <f>(((N805/60)/60)/24)+DATE(1970,1,1)</f>
        <v>42921.208333333328</v>
      </c>
      <c r="P805" t="b">
        <v>0</v>
      </c>
      <c r="Q805" t="b">
        <v>0</v>
      </c>
      <c r="R805" t="s">
        <v>33</v>
      </c>
      <c r="S805" s="9" t="str">
        <f>LEFT(R805, FIND("/", R805) - 1)</f>
        <v>theater</v>
      </c>
      <c r="T805" s="9" t="str">
        <f>MID(R805, FIND("/", R805) + 1, LEN(R805))</f>
        <v>plays</v>
      </c>
    </row>
    <row r="806" spans="1:20" ht="34" x14ac:dyDescent="0.2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5">
        <f>(E806/D806)*100</f>
        <v>468.85802469135803</v>
      </c>
      <c r="G806" t="s">
        <v>20</v>
      </c>
      <c r="H806">
        <v>1101</v>
      </c>
      <c r="I806" s="7">
        <f>IF(H806=0, 0, E806/H806)</f>
        <v>68.987284287011803</v>
      </c>
      <c r="J806" t="s">
        <v>21</v>
      </c>
      <c r="K806" t="s">
        <v>22</v>
      </c>
      <c r="L806">
        <v>1456380000</v>
      </c>
      <c r="M806" s="14">
        <f>(((L806/60)/60)/24)+DATE(1970,1,1)</f>
        <v>42425.25</v>
      </c>
      <c r="N806">
        <v>1457416800</v>
      </c>
      <c r="O806" s="14">
        <f>(((N806/60)/60)/24)+DATE(1970,1,1)</f>
        <v>42437.25</v>
      </c>
      <c r="P806" t="b">
        <v>0</v>
      </c>
      <c r="Q806" t="b">
        <v>0</v>
      </c>
      <c r="R806" t="s">
        <v>60</v>
      </c>
      <c r="S806" s="9" t="str">
        <f>LEFT(R806, FIND("/", R806) - 1)</f>
        <v>music</v>
      </c>
      <c r="T806" s="9" t="str">
        <f>MID(R806, FIND("/", R806) + 1, LEN(R806))</f>
        <v>indie rock</v>
      </c>
    </row>
    <row r="807" spans="1:20" ht="34" x14ac:dyDescent="0.2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5">
        <f>(E807/D807)*100</f>
        <v>122.05635245901641</v>
      </c>
      <c r="G807" t="s">
        <v>20</v>
      </c>
      <c r="H807">
        <v>1073</v>
      </c>
      <c r="I807" s="7">
        <f>IF(H807=0, 0, E807/H807)</f>
        <v>111.02236719478098</v>
      </c>
      <c r="J807" t="s">
        <v>21</v>
      </c>
      <c r="K807" t="s">
        <v>22</v>
      </c>
      <c r="L807">
        <v>1280552400</v>
      </c>
      <c r="M807" s="14">
        <f>(((L807/60)/60)/24)+DATE(1970,1,1)</f>
        <v>40390.208333333336</v>
      </c>
      <c r="N807">
        <v>1280898000</v>
      </c>
      <c r="O807" s="14">
        <f>(((N807/60)/60)/24)+DATE(1970,1,1)</f>
        <v>40394.208333333336</v>
      </c>
      <c r="P807" t="b">
        <v>0</v>
      </c>
      <c r="Q807" t="b">
        <v>1</v>
      </c>
      <c r="R807" t="s">
        <v>33</v>
      </c>
      <c r="S807" s="9" t="str">
        <f>LEFT(R807, FIND("/", R807) - 1)</f>
        <v>theater</v>
      </c>
      <c r="T807" s="9" t="str">
        <f>MID(R807, FIND("/", R807) + 1, LEN(R807))</f>
        <v>plays</v>
      </c>
    </row>
    <row r="808" spans="1:20" ht="17" x14ac:dyDescent="0.2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5">
        <f>(E808/D808)*100</f>
        <v>122.97938144329896</v>
      </c>
      <c r="G808" t="s">
        <v>20</v>
      </c>
      <c r="H808">
        <v>331</v>
      </c>
      <c r="I808" s="7">
        <f>IF(H808=0, 0, E808/H808)</f>
        <v>36.0392749244713</v>
      </c>
      <c r="J808" t="s">
        <v>21</v>
      </c>
      <c r="K808" t="s">
        <v>22</v>
      </c>
      <c r="L808">
        <v>1568178000</v>
      </c>
      <c r="M808" s="14">
        <f>(((L808/60)/60)/24)+DATE(1970,1,1)</f>
        <v>43719.208333333328</v>
      </c>
      <c r="N808">
        <v>1568782800</v>
      </c>
      <c r="O808" s="14">
        <f>(((N808/60)/60)/24)+DATE(1970,1,1)</f>
        <v>43726.208333333328</v>
      </c>
      <c r="P808" t="b">
        <v>0</v>
      </c>
      <c r="Q808" t="b">
        <v>0</v>
      </c>
      <c r="R808" t="s">
        <v>1029</v>
      </c>
      <c r="S808" s="9" t="str">
        <f>LEFT(R808, FIND("/", R808) - 1)</f>
        <v>journalism</v>
      </c>
      <c r="T808" s="9" t="str">
        <f>MID(R808, FIND("/", R808) + 1, LEN(R808))</f>
        <v>audio</v>
      </c>
    </row>
    <row r="809" spans="1:20" ht="17" x14ac:dyDescent="0.2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5">
        <f>(E809/D809)*100</f>
        <v>189.74959871589084</v>
      </c>
      <c r="G809" t="s">
        <v>20</v>
      </c>
      <c r="H809">
        <v>1170</v>
      </c>
      <c r="I809" s="7">
        <f>IF(H809=0, 0, E809/H809)</f>
        <v>101.03760683760684</v>
      </c>
      <c r="J809" t="s">
        <v>21</v>
      </c>
      <c r="K809" t="s">
        <v>22</v>
      </c>
      <c r="L809">
        <v>1348635600</v>
      </c>
      <c r="M809" s="14">
        <f>(((L809/60)/60)/24)+DATE(1970,1,1)</f>
        <v>41178.208333333336</v>
      </c>
      <c r="N809">
        <v>1349413200</v>
      </c>
      <c r="O809" s="14">
        <f>(((N809/60)/60)/24)+DATE(1970,1,1)</f>
        <v>41187.208333333336</v>
      </c>
      <c r="P809" t="b">
        <v>0</v>
      </c>
      <c r="Q809" t="b">
        <v>0</v>
      </c>
      <c r="R809" t="s">
        <v>122</v>
      </c>
      <c r="S809" s="9" t="str">
        <f>LEFT(R809, FIND("/", R809) - 1)</f>
        <v>photography</v>
      </c>
      <c r="T809" s="9" t="str">
        <f>MID(R809, FIND("/", R809) + 1, LEN(R809))</f>
        <v>photography books</v>
      </c>
    </row>
    <row r="810" spans="1:20" ht="17" x14ac:dyDescent="0.2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5">
        <f>(E810/D810)*100</f>
        <v>1036.5</v>
      </c>
      <c r="G810" t="s">
        <v>20</v>
      </c>
      <c r="H810">
        <v>363</v>
      </c>
      <c r="I810" s="7">
        <f>IF(H810=0, 0, E810/H810)</f>
        <v>39.97520661157025</v>
      </c>
      <c r="J810" t="s">
        <v>21</v>
      </c>
      <c r="K810" t="s">
        <v>22</v>
      </c>
      <c r="L810">
        <v>1571374800</v>
      </c>
      <c r="M810" s="14">
        <f>(((L810/60)/60)/24)+DATE(1970,1,1)</f>
        <v>43756.208333333328</v>
      </c>
      <c r="N810">
        <v>1571806800</v>
      </c>
      <c r="O810" s="14">
        <f>(((N810/60)/60)/24)+DATE(1970,1,1)</f>
        <v>43761.208333333328</v>
      </c>
      <c r="P810" t="b">
        <v>0</v>
      </c>
      <c r="Q810" t="b">
        <v>1</v>
      </c>
      <c r="R810" t="s">
        <v>17</v>
      </c>
      <c r="S810" s="9" t="str">
        <f>LEFT(R810, FIND("/", R810) - 1)</f>
        <v>food</v>
      </c>
      <c r="T810" s="9" t="str">
        <f>MID(R810, FIND("/", R810) + 1, LEN(R810))</f>
        <v>food trucks</v>
      </c>
    </row>
    <row r="811" spans="1:20" ht="17" x14ac:dyDescent="0.2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5">
        <f>(E811/D811)*100</f>
        <v>150.16666666666666</v>
      </c>
      <c r="G811" t="s">
        <v>20</v>
      </c>
      <c r="H811">
        <v>103</v>
      </c>
      <c r="I811" s="7">
        <f>IF(H811=0, 0, E811/H811)</f>
        <v>78.728155339805824</v>
      </c>
      <c r="J811" t="s">
        <v>21</v>
      </c>
      <c r="K811" t="s">
        <v>22</v>
      </c>
      <c r="L811">
        <v>1386741600</v>
      </c>
      <c r="M811" s="14">
        <f>(((L811/60)/60)/24)+DATE(1970,1,1)</f>
        <v>41619.25</v>
      </c>
      <c r="N811">
        <v>1387519200</v>
      </c>
      <c r="O811" s="14">
        <f>(((N811/60)/60)/24)+DATE(1970,1,1)</f>
        <v>41628.25</v>
      </c>
      <c r="P811" t="b">
        <v>0</v>
      </c>
      <c r="Q811" t="b">
        <v>0</v>
      </c>
      <c r="R811" t="s">
        <v>33</v>
      </c>
      <c r="S811" s="9" t="str">
        <f>LEFT(R811, FIND("/", R811) - 1)</f>
        <v>theater</v>
      </c>
      <c r="T811" s="9" t="str">
        <f>MID(R811, FIND("/", R811) + 1, LEN(R811))</f>
        <v>plays</v>
      </c>
    </row>
    <row r="812" spans="1:20" ht="17" x14ac:dyDescent="0.2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5">
        <f>(E812/D812)*100</f>
        <v>358.43478260869563</v>
      </c>
      <c r="G812" t="s">
        <v>20</v>
      </c>
      <c r="H812">
        <v>147</v>
      </c>
      <c r="I812" s="7">
        <f>IF(H812=0, 0, E812/H812)</f>
        <v>56.081632653061227</v>
      </c>
      <c r="J812" t="s">
        <v>21</v>
      </c>
      <c r="K812" t="s">
        <v>22</v>
      </c>
      <c r="L812">
        <v>1537074000</v>
      </c>
      <c r="M812" s="14">
        <f>(((L812/60)/60)/24)+DATE(1970,1,1)</f>
        <v>43359.208333333328</v>
      </c>
      <c r="N812">
        <v>1537246800</v>
      </c>
      <c r="O812" s="14">
        <f>(((N812/60)/60)/24)+DATE(1970,1,1)</f>
        <v>43361.208333333328</v>
      </c>
      <c r="P812" t="b">
        <v>0</v>
      </c>
      <c r="Q812" t="b">
        <v>0</v>
      </c>
      <c r="R812" t="s">
        <v>33</v>
      </c>
      <c r="S812" s="9" t="str">
        <f>LEFT(R812, FIND("/", R812) - 1)</f>
        <v>theater</v>
      </c>
      <c r="T812" s="9" t="str">
        <f>MID(R812, FIND("/", R812) + 1, LEN(R812))</f>
        <v>plays</v>
      </c>
    </row>
    <row r="813" spans="1:20" ht="17" x14ac:dyDescent="0.2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5">
        <f>(E813/D813)*100</f>
        <v>542.85714285714289</v>
      </c>
      <c r="G813" t="s">
        <v>20</v>
      </c>
      <c r="H813">
        <v>110</v>
      </c>
      <c r="I813" s="7">
        <f>IF(H813=0, 0, E813/H813)</f>
        <v>69.090909090909093</v>
      </c>
      <c r="J813" t="s">
        <v>15</v>
      </c>
      <c r="K813" t="s">
        <v>16</v>
      </c>
      <c r="L813">
        <v>1277787600</v>
      </c>
      <c r="M813" s="14">
        <f>(((L813/60)/60)/24)+DATE(1970,1,1)</f>
        <v>40358.208333333336</v>
      </c>
      <c r="N813">
        <v>1279515600</v>
      </c>
      <c r="O813" s="14">
        <f>(((N813/60)/60)/24)+DATE(1970,1,1)</f>
        <v>40378.208333333336</v>
      </c>
      <c r="P813" t="b">
        <v>0</v>
      </c>
      <c r="Q813" t="b">
        <v>0</v>
      </c>
      <c r="R813" t="s">
        <v>68</v>
      </c>
      <c r="S813" s="9" t="str">
        <f>LEFT(R813, FIND("/", R813) - 1)</f>
        <v>publishing</v>
      </c>
      <c r="T813" s="9" t="str">
        <f>MID(R813, FIND("/", R813) + 1, LEN(R813))</f>
        <v>nonfiction</v>
      </c>
    </row>
    <row r="814" spans="1:20" ht="17" x14ac:dyDescent="0.2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5">
        <f>(E814/D814)*100</f>
        <v>191.74666666666667</v>
      </c>
      <c r="G814" t="s">
        <v>20</v>
      </c>
      <c r="H814">
        <v>134</v>
      </c>
      <c r="I814" s="7">
        <f>IF(H814=0, 0, E814/H814)</f>
        <v>107.32089552238806</v>
      </c>
      <c r="J814" t="s">
        <v>21</v>
      </c>
      <c r="K814" t="s">
        <v>22</v>
      </c>
      <c r="L814">
        <v>1522126800</v>
      </c>
      <c r="M814" s="14">
        <f>(((L814/60)/60)/24)+DATE(1970,1,1)</f>
        <v>43186.208333333328</v>
      </c>
      <c r="N814">
        <v>1523077200</v>
      </c>
      <c r="O814" s="14">
        <f>(((N814/60)/60)/24)+DATE(1970,1,1)</f>
        <v>43197.208333333328</v>
      </c>
      <c r="P814" t="b">
        <v>0</v>
      </c>
      <c r="Q814" t="b">
        <v>0</v>
      </c>
      <c r="R814" t="s">
        <v>65</v>
      </c>
      <c r="S814" s="9" t="str">
        <f>LEFT(R814, FIND("/", R814) - 1)</f>
        <v>technology</v>
      </c>
      <c r="T814" s="9" t="str">
        <f>MID(R814, FIND("/", R814) + 1, LEN(R814))</f>
        <v>wearables</v>
      </c>
    </row>
    <row r="815" spans="1:20" ht="17" x14ac:dyDescent="0.2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5">
        <f>(E815/D815)*100</f>
        <v>932</v>
      </c>
      <c r="G815" t="s">
        <v>20</v>
      </c>
      <c r="H815">
        <v>269</v>
      </c>
      <c r="I815" s="7">
        <f>IF(H815=0, 0, E815/H815)</f>
        <v>51.970260223048328</v>
      </c>
      <c r="J815" t="s">
        <v>21</v>
      </c>
      <c r="K815" t="s">
        <v>22</v>
      </c>
      <c r="L815">
        <v>1489298400</v>
      </c>
      <c r="M815" s="14">
        <f>(((L815/60)/60)/24)+DATE(1970,1,1)</f>
        <v>42806.25</v>
      </c>
      <c r="N815">
        <v>1489554000</v>
      </c>
      <c r="O815" s="14">
        <f>(((N815/60)/60)/24)+DATE(1970,1,1)</f>
        <v>42809.208333333328</v>
      </c>
      <c r="P815" t="b">
        <v>0</v>
      </c>
      <c r="Q815" t="b">
        <v>0</v>
      </c>
      <c r="R815" t="s">
        <v>33</v>
      </c>
      <c r="S815" s="9" t="str">
        <f>LEFT(R815, FIND("/", R815) - 1)</f>
        <v>theater</v>
      </c>
      <c r="T815" s="9" t="str">
        <f>MID(R815, FIND("/", R815) + 1, LEN(R815))</f>
        <v>plays</v>
      </c>
    </row>
    <row r="816" spans="1:20" ht="17" x14ac:dyDescent="0.2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5">
        <f>(E816/D816)*100</f>
        <v>429.27586206896552</v>
      </c>
      <c r="G816" t="s">
        <v>20</v>
      </c>
      <c r="H816">
        <v>175</v>
      </c>
      <c r="I816" s="7">
        <f>IF(H816=0, 0, E816/H816)</f>
        <v>71.137142857142862</v>
      </c>
      <c r="J816" t="s">
        <v>21</v>
      </c>
      <c r="K816" t="s">
        <v>22</v>
      </c>
      <c r="L816">
        <v>1547100000</v>
      </c>
      <c r="M816" s="14">
        <f>(((L816/60)/60)/24)+DATE(1970,1,1)</f>
        <v>43475.25</v>
      </c>
      <c r="N816">
        <v>1548482400</v>
      </c>
      <c r="O816" s="14">
        <f>(((N816/60)/60)/24)+DATE(1970,1,1)</f>
        <v>43491.25</v>
      </c>
      <c r="P816" t="b">
        <v>0</v>
      </c>
      <c r="Q816" t="b">
        <v>1</v>
      </c>
      <c r="R816" t="s">
        <v>269</v>
      </c>
      <c r="S816" s="9" t="str">
        <f>LEFT(R816, FIND("/", R816) - 1)</f>
        <v>film &amp; video</v>
      </c>
      <c r="T816" s="9" t="str">
        <f>MID(R816, FIND("/", R816) + 1, LEN(R816))</f>
        <v>television</v>
      </c>
    </row>
    <row r="817" spans="1:20" ht="17" x14ac:dyDescent="0.2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5">
        <f>(E817/D817)*100</f>
        <v>100.65753424657535</v>
      </c>
      <c r="G817" t="s">
        <v>20</v>
      </c>
      <c r="H817">
        <v>69</v>
      </c>
      <c r="I817" s="7">
        <f>IF(H817=0, 0, E817/H817)</f>
        <v>106.49275362318841</v>
      </c>
      <c r="J817" t="s">
        <v>21</v>
      </c>
      <c r="K817" t="s">
        <v>22</v>
      </c>
      <c r="L817">
        <v>1383022800</v>
      </c>
      <c r="M817" s="14">
        <f>(((L817/60)/60)/24)+DATE(1970,1,1)</f>
        <v>41576.208333333336</v>
      </c>
      <c r="N817">
        <v>1384063200</v>
      </c>
      <c r="O817" s="14">
        <f>(((N817/60)/60)/24)+DATE(1970,1,1)</f>
        <v>41588.25</v>
      </c>
      <c r="P817" t="b">
        <v>0</v>
      </c>
      <c r="Q817" t="b">
        <v>0</v>
      </c>
      <c r="R817" t="s">
        <v>28</v>
      </c>
      <c r="S817" s="9" t="str">
        <f>LEFT(R817, FIND("/", R817) - 1)</f>
        <v>technology</v>
      </c>
      <c r="T817" s="9" t="str">
        <f>MID(R817, FIND("/", R817) + 1, LEN(R817))</f>
        <v>web</v>
      </c>
    </row>
    <row r="818" spans="1:20" ht="17" x14ac:dyDescent="0.2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5">
        <f>(E818/D818)*100</f>
        <v>226.61111111111109</v>
      </c>
      <c r="G818" t="s">
        <v>20</v>
      </c>
      <c r="H818">
        <v>190</v>
      </c>
      <c r="I818" s="7">
        <f>IF(H818=0, 0, E818/H818)</f>
        <v>42.93684210526316</v>
      </c>
      <c r="J818" t="s">
        <v>21</v>
      </c>
      <c r="K818" t="s">
        <v>22</v>
      </c>
      <c r="L818">
        <v>1322373600</v>
      </c>
      <c r="M818" s="14">
        <f>(((L818/60)/60)/24)+DATE(1970,1,1)</f>
        <v>40874.25</v>
      </c>
      <c r="N818">
        <v>1322892000</v>
      </c>
      <c r="O818" s="14">
        <f>(((N818/60)/60)/24)+DATE(1970,1,1)</f>
        <v>40880.25</v>
      </c>
      <c r="P818" t="b">
        <v>0</v>
      </c>
      <c r="Q818" t="b">
        <v>1</v>
      </c>
      <c r="R818" t="s">
        <v>42</v>
      </c>
      <c r="S818" s="9" t="str">
        <f>LEFT(R818, FIND("/", R818) - 1)</f>
        <v>film &amp; video</v>
      </c>
      <c r="T818" s="9" t="str">
        <f>MID(R818, FIND("/", R818) + 1, LEN(R818))</f>
        <v>documentary</v>
      </c>
    </row>
    <row r="819" spans="1:20" ht="17" x14ac:dyDescent="0.2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5">
        <f>(E819/D819)*100</f>
        <v>142.38</v>
      </c>
      <c r="G819" t="s">
        <v>20</v>
      </c>
      <c r="H819">
        <v>237</v>
      </c>
      <c r="I819" s="7">
        <f>IF(H819=0, 0, E819/H819)</f>
        <v>30.037974683544302</v>
      </c>
      <c r="J819" t="s">
        <v>21</v>
      </c>
      <c r="K819" t="s">
        <v>22</v>
      </c>
      <c r="L819">
        <v>1349240400</v>
      </c>
      <c r="M819" s="14">
        <f>(((L819/60)/60)/24)+DATE(1970,1,1)</f>
        <v>41185.208333333336</v>
      </c>
      <c r="N819">
        <v>1350709200</v>
      </c>
      <c r="O819" s="14">
        <f>(((N819/60)/60)/24)+DATE(1970,1,1)</f>
        <v>41202.208333333336</v>
      </c>
      <c r="P819" t="b">
        <v>1</v>
      </c>
      <c r="Q819" t="b">
        <v>1</v>
      </c>
      <c r="R819" t="s">
        <v>42</v>
      </c>
      <c r="S819" s="9" t="str">
        <f>LEFT(R819, FIND("/", R819) - 1)</f>
        <v>film &amp; video</v>
      </c>
      <c r="T819" s="9" t="str">
        <f>MID(R819, FIND("/", R819) + 1, LEN(R819))</f>
        <v>documentary</v>
      </c>
    </row>
    <row r="820" spans="1:20" ht="17" x14ac:dyDescent="0.2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5">
        <f>(E820/D820)*100</f>
        <v>133.93478260869566</v>
      </c>
      <c r="G820" t="s">
        <v>20</v>
      </c>
      <c r="H820">
        <v>196</v>
      </c>
      <c r="I820" s="7">
        <f>IF(H820=0, 0, E820/H820)</f>
        <v>62.867346938775512</v>
      </c>
      <c r="J820" t="s">
        <v>107</v>
      </c>
      <c r="K820" t="s">
        <v>108</v>
      </c>
      <c r="L820">
        <v>1447480800</v>
      </c>
      <c r="M820" s="14">
        <f>(((L820/60)/60)/24)+DATE(1970,1,1)</f>
        <v>42322.25</v>
      </c>
      <c r="N820">
        <v>1448863200</v>
      </c>
      <c r="O820" s="14">
        <f>(((N820/60)/60)/24)+DATE(1970,1,1)</f>
        <v>42338.25</v>
      </c>
      <c r="P820" t="b">
        <v>1</v>
      </c>
      <c r="Q820" t="b">
        <v>0</v>
      </c>
      <c r="R820" t="s">
        <v>23</v>
      </c>
      <c r="S820" s="9" t="str">
        <f>LEFT(R820, FIND("/", R820) - 1)</f>
        <v>music</v>
      </c>
      <c r="T820" s="9" t="str">
        <f>MID(R820, FIND("/", R820) + 1, LEN(R820))</f>
        <v>rock</v>
      </c>
    </row>
    <row r="821" spans="1:20" ht="34" x14ac:dyDescent="0.2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5">
        <f>(E821/D821)*100</f>
        <v>152.80062063615205</v>
      </c>
      <c r="G821" t="s">
        <v>20</v>
      </c>
      <c r="H821">
        <v>7295</v>
      </c>
      <c r="I821" s="7">
        <f>IF(H821=0, 0, E821/H821)</f>
        <v>26.999314599040439</v>
      </c>
      <c r="J821" t="s">
        <v>21</v>
      </c>
      <c r="K821" t="s">
        <v>22</v>
      </c>
      <c r="L821">
        <v>1522472400</v>
      </c>
      <c r="M821" s="14">
        <f>(((L821/60)/60)/24)+DATE(1970,1,1)</f>
        <v>43190.208333333328</v>
      </c>
      <c r="N821">
        <v>1522645200</v>
      </c>
      <c r="O821" s="14">
        <f>(((N821/60)/60)/24)+DATE(1970,1,1)</f>
        <v>43192.208333333328</v>
      </c>
      <c r="P821" t="b">
        <v>0</v>
      </c>
      <c r="Q821" t="b">
        <v>0</v>
      </c>
      <c r="R821" t="s">
        <v>50</v>
      </c>
      <c r="S821" s="9" t="str">
        <f>LEFT(R821, FIND("/", R821) - 1)</f>
        <v>music</v>
      </c>
      <c r="T821" s="9" t="str">
        <f>MID(R821, FIND("/", R821) + 1, LEN(R821))</f>
        <v>electric music</v>
      </c>
    </row>
    <row r="822" spans="1:20" ht="17" x14ac:dyDescent="0.2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5">
        <f>(E822/D822)*100</f>
        <v>446.69121140142522</v>
      </c>
      <c r="G822" t="s">
        <v>20</v>
      </c>
      <c r="H822">
        <v>2893</v>
      </c>
      <c r="I822" s="7">
        <f>IF(H822=0, 0, E822/H822)</f>
        <v>65.004147943311438</v>
      </c>
      <c r="J822" t="s">
        <v>15</v>
      </c>
      <c r="K822" t="s">
        <v>16</v>
      </c>
      <c r="L822">
        <v>1322114400</v>
      </c>
      <c r="M822" s="14">
        <f>(((L822/60)/60)/24)+DATE(1970,1,1)</f>
        <v>40871.25</v>
      </c>
      <c r="N822">
        <v>1323324000</v>
      </c>
      <c r="O822" s="14">
        <f>(((N822/60)/60)/24)+DATE(1970,1,1)</f>
        <v>40885.25</v>
      </c>
      <c r="P822" t="b">
        <v>0</v>
      </c>
      <c r="Q822" t="b">
        <v>0</v>
      </c>
      <c r="R822" t="s">
        <v>65</v>
      </c>
      <c r="S822" s="9" t="str">
        <f>LEFT(R822, FIND("/", R822) - 1)</f>
        <v>technology</v>
      </c>
      <c r="T822" s="9" t="str">
        <f>MID(R822, FIND("/", R822) + 1, LEN(R822))</f>
        <v>wearables</v>
      </c>
    </row>
    <row r="823" spans="1:20" ht="34" x14ac:dyDescent="0.2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5">
        <f>(E823/D823)*100</f>
        <v>175.02692307692308</v>
      </c>
      <c r="G823" t="s">
        <v>20</v>
      </c>
      <c r="H823">
        <v>820</v>
      </c>
      <c r="I823" s="7">
        <f>IF(H823=0, 0, E823/H823)</f>
        <v>110.99268292682927</v>
      </c>
      <c r="J823" t="s">
        <v>21</v>
      </c>
      <c r="K823" t="s">
        <v>22</v>
      </c>
      <c r="L823">
        <v>1301202000</v>
      </c>
      <c r="M823" s="14">
        <f>(((L823/60)/60)/24)+DATE(1970,1,1)</f>
        <v>40629.208333333336</v>
      </c>
      <c r="N823">
        <v>1301806800</v>
      </c>
      <c r="O823" s="14">
        <f>(((N823/60)/60)/24)+DATE(1970,1,1)</f>
        <v>40636.208333333336</v>
      </c>
      <c r="P823" t="b">
        <v>1</v>
      </c>
      <c r="Q823" t="b">
        <v>0</v>
      </c>
      <c r="R823" t="s">
        <v>33</v>
      </c>
      <c r="S823" s="9" t="str">
        <f>LEFT(R823, FIND("/", R823) - 1)</f>
        <v>theater</v>
      </c>
      <c r="T823" s="9" t="str">
        <f>MID(R823, FIND("/", R823) + 1, LEN(R823))</f>
        <v>plays</v>
      </c>
    </row>
    <row r="824" spans="1:20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>(E824/D824)*100</f>
        <v>311.87381703470032</v>
      </c>
      <c r="G824" t="s">
        <v>20</v>
      </c>
      <c r="H824">
        <v>2038</v>
      </c>
      <c r="I824" s="7">
        <f>IF(H824=0, 0, E824/H824)</f>
        <v>97.020608439646708</v>
      </c>
      <c r="J824" t="s">
        <v>21</v>
      </c>
      <c r="K824" t="s">
        <v>22</v>
      </c>
      <c r="L824">
        <v>1334984400</v>
      </c>
      <c r="M824" s="14">
        <f>(((L824/60)/60)/24)+DATE(1970,1,1)</f>
        <v>41020.208333333336</v>
      </c>
      <c r="N824">
        <v>1336453200</v>
      </c>
      <c r="O824" s="14">
        <f>(((N824/60)/60)/24)+DATE(1970,1,1)</f>
        <v>41037.208333333336</v>
      </c>
      <c r="P824" t="b">
        <v>1</v>
      </c>
      <c r="Q824" t="b">
        <v>1</v>
      </c>
      <c r="R824" t="s">
        <v>206</v>
      </c>
      <c r="S824" s="9" t="str">
        <f>LEFT(R824, FIND("/", R824) - 1)</f>
        <v>publishing</v>
      </c>
      <c r="T824" s="9" t="str">
        <f>MID(R824, FIND("/", R824) + 1, LEN(R824))</f>
        <v>translations</v>
      </c>
    </row>
    <row r="825" spans="1:20" ht="34" x14ac:dyDescent="0.2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5">
        <f>(E825/D825)*100</f>
        <v>122.78160919540231</v>
      </c>
      <c r="G825" t="s">
        <v>20</v>
      </c>
      <c r="H825">
        <v>116</v>
      </c>
      <c r="I825" s="7">
        <f>IF(H825=0, 0, E825/H825)</f>
        <v>92.08620689655173</v>
      </c>
      <c r="J825" t="s">
        <v>21</v>
      </c>
      <c r="K825" t="s">
        <v>22</v>
      </c>
      <c r="L825">
        <v>1467608400</v>
      </c>
      <c r="M825" s="14">
        <f>(((L825/60)/60)/24)+DATE(1970,1,1)</f>
        <v>42555.208333333328</v>
      </c>
      <c r="N825">
        <v>1468904400</v>
      </c>
      <c r="O825" s="14">
        <f>(((N825/60)/60)/24)+DATE(1970,1,1)</f>
        <v>42570.208333333328</v>
      </c>
      <c r="P825" t="b">
        <v>0</v>
      </c>
      <c r="Q825" t="b">
        <v>0</v>
      </c>
      <c r="R825" t="s">
        <v>71</v>
      </c>
      <c r="S825" s="9" t="str">
        <f>LEFT(R825, FIND("/", R825) - 1)</f>
        <v>film &amp; video</v>
      </c>
      <c r="T825" s="9" t="str">
        <f>MID(R825, FIND("/", R825) + 1, LEN(R825))</f>
        <v>animation</v>
      </c>
    </row>
    <row r="826" spans="1:20" ht="34" x14ac:dyDescent="0.2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5">
        <f>(E826/D826)*100</f>
        <v>127.84686346863469</v>
      </c>
      <c r="G826" t="s">
        <v>20</v>
      </c>
      <c r="H826">
        <v>1345</v>
      </c>
      <c r="I826" s="7">
        <f>IF(H826=0, 0, E826/H826)</f>
        <v>103.03791821561339</v>
      </c>
      <c r="J826" t="s">
        <v>26</v>
      </c>
      <c r="K826" t="s">
        <v>27</v>
      </c>
      <c r="L826">
        <v>1546754400</v>
      </c>
      <c r="M826" s="14">
        <f>(((L826/60)/60)/24)+DATE(1970,1,1)</f>
        <v>43471.25</v>
      </c>
      <c r="N826">
        <v>1547445600</v>
      </c>
      <c r="O826" s="14">
        <f>(((N826/60)/60)/24)+DATE(1970,1,1)</f>
        <v>43479.25</v>
      </c>
      <c r="P826" t="b">
        <v>0</v>
      </c>
      <c r="Q826" t="b">
        <v>1</v>
      </c>
      <c r="R826" t="s">
        <v>28</v>
      </c>
      <c r="S826" s="9" t="str">
        <f>LEFT(R826, FIND("/", R826) - 1)</f>
        <v>technology</v>
      </c>
      <c r="T826" s="9" t="str">
        <f>MID(R826, FIND("/", R826) + 1, LEN(R826))</f>
        <v>web</v>
      </c>
    </row>
    <row r="827" spans="1:20" ht="34" x14ac:dyDescent="0.2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5">
        <f>(E827/D827)*100</f>
        <v>158.61643835616439</v>
      </c>
      <c r="G827" t="s">
        <v>20</v>
      </c>
      <c r="H827">
        <v>168</v>
      </c>
      <c r="I827" s="7">
        <f>IF(H827=0, 0, E827/H827)</f>
        <v>68.922619047619051</v>
      </c>
      <c r="J827" t="s">
        <v>21</v>
      </c>
      <c r="K827" t="s">
        <v>22</v>
      </c>
      <c r="L827">
        <v>1544248800</v>
      </c>
      <c r="M827" s="14">
        <f>(((L827/60)/60)/24)+DATE(1970,1,1)</f>
        <v>43442.25</v>
      </c>
      <c r="N827">
        <v>1547359200</v>
      </c>
      <c r="O827" s="14">
        <f>(((N827/60)/60)/24)+DATE(1970,1,1)</f>
        <v>43478.25</v>
      </c>
      <c r="P827" t="b">
        <v>0</v>
      </c>
      <c r="Q827" t="b">
        <v>0</v>
      </c>
      <c r="R827" t="s">
        <v>53</v>
      </c>
      <c r="S827" s="9" t="str">
        <f>LEFT(R827, FIND("/", R827) - 1)</f>
        <v>film &amp; video</v>
      </c>
      <c r="T827" s="9" t="str">
        <f>MID(R827, FIND("/", R827) + 1, LEN(R827))</f>
        <v>drama</v>
      </c>
    </row>
    <row r="828" spans="1:20" ht="17" x14ac:dyDescent="0.2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5">
        <f>(E828/D828)*100</f>
        <v>707.05882352941171</v>
      </c>
      <c r="G828" t="s">
        <v>20</v>
      </c>
      <c r="H828">
        <v>137</v>
      </c>
      <c r="I828" s="7">
        <f>IF(H828=0, 0, E828/H828)</f>
        <v>87.737226277372258</v>
      </c>
      <c r="J828" t="s">
        <v>98</v>
      </c>
      <c r="K828" t="s">
        <v>99</v>
      </c>
      <c r="L828">
        <v>1495429200</v>
      </c>
      <c r="M828" s="14">
        <f>(((L828/60)/60)/24)+DATE(1970,1,1)</f>
        <v>42877.208333333328</v>
      </c>
      <c r="N828">
        <v>1496293200</v>
      </c>
      <c r="O828" s="14">
        <f>(((N828/60)/60)/24)+DATE(1970,1,1)</f>
        <v>42887.208333333328</v>
      </c>
      <c r="P828" t="b">
        <v>0</v>
      </c>
      <c r="Q828" t="b">
        <v>0</v>
      </c>
      <c r="R828" t="s">
        <v>33</v>
      </c>
      <c r="S828" s="9" t="str">
        <f>LEFT(R828, FIND("/", R828) - 1)</f>
        <v>theater</v>
      </c>
      <c r="T828" s="9" t="str">
        <f>MID(R828, FIND("/", R828) + 1, LEN(R828))</f>
        <v>plays</v>
      </c>
    </row>
    <row r="829" spans="1:20" ht="17" x14ac:dyDescent="0.2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5">
        <f>(E829/D829)*100</f>
        <v>142.38775510204081</v>
      </c>
      <c r="G829" t="s">
        <v>20</v>
      </c>
      <c r="H829">
        <v>186</v>
      </c>
      <c r="I829" s="7">
        <f>IF(H829=0, 0, E829/H829)</f>
        <v>75.021505376344081</v>
      </c>
      <c r="J829" t="s">
        <v>107</v>
      </c>
      <c r="K829" t="s">
        <v>108</v>
      </c>
      <c r="L829">
        <v>1334811600</v>
      </c>
      <c r="M829" s="14">
        <f>(((L829/60)/60)/24)+DATE(1970,1,1)</f>
        <v>41018.208333333336</v>
      </c>
      <c r="N829">
        <v>1335416400</v>
      </c>
      <c r="O829" s="14">
        <f>(((N829/60)/60)/24)+DATE(1970,1,1)</f>
        <v>41025.208333333336</v>
      </c>
      <c r="P829" t="b">
        <v>0</v>
      </c>
      <c r="Q829" t="b">
        <v>0</v>
      </c>
      <c r="R829" t="s">
        <v>33</v>
      </c>
      <c r="S829" s="9" t="str">
        <f>LEFT(R829, FIND("/", R829) - 1)</f>
        <v>theater</v>
      </c>
      <c r="T829" s="9" t="str">
        <f>MID(R829, FIND("/", R829) + 1, LEN(R829))</f>
        <v>plays</v>
      </c>
    </row>
    <row r="830" spans="1:20" ht="34" x14ac:dyDescent="0.2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5">
        <f>(E830/D830)*100</f>
        <v>147.86046511627907</v>
      </c>
      <c r="G830" t="s">
        <v>20</v>
      </c>
      <c r="H830">
        <v>125</v>
      </c>
      <c r="I830" s="7">
        <f>IF(H830=0, 0, E830/H830)</f>
        <v>50.863999999999997</v>
      </c>
      <c r="J830" t="s">
        <v>21</v>
      </c>
      <c r="K830" t="s">
        <v>22</v>
      </c>
      <c r="L830">
        <v>1531544400</v>
      </c>
      <c r="M830" s="14">
        <f>(((L830/60)/60)/24)+DATE(1970,1,1)</f>
        <v>43295.208333333328</v>
      </c>
      <c r="N830">
        <v>1532149200</v>
      </c>
      <c r="O830" s="14">
        <f>(((N830/60)/60)/24)+DATE(1970,1,1)</f>
        <v>43302.208333333328</v>
      </c>
      <c r="P830" t="b">
        <v>0</v>
      </c>
      <c r="Q830" t="b">
        <v>1</v>
      </c>
      <c r="R830" t="s">
        <v>33</v>
      </c>
      <c r="S830" s="9" t="str">
        <f>LEFT(R830, FIND("/", R830) - 1)</f>
        <v>theater</v>
      </c>
      <c r="T830" s="9" t="str">
        <f>MID(R830, FIND("/", R830) + 1, LEN(R830))</f>
        <v>plays</v>
      </c>
    </row>
    <row r="831" spans="1:20" ht="34" x14ac:dyDescent="0.2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5">
        <f>(E831/D831)*100</f>
        <v>1840.625</v>
      </c>
      <c r="G831" t="s">
        <v>20</v>
      </c>
      <c r="H831">
        <v>202</v>
      </c>
      <c r="I831" s="7">
        <f>IF(H831=0, 0, E831/H831)</f>
        <v>72.896039603960389</v>
      </c>
      <c r="J831" t="s">
        <v>21</v>
      </c>
      <c r="K831" t="s">
        <v>22</v>
      </c>
      <c r="L831">
        <v>1467954000</v>
      </c>
      <c r="M831" s="14">
        <f>(((L831/60)/60)/24)+DATE(1970,1,1)</f>
        <v>42559.208333333328</v>
      </c>
      <c r="N831">
        <v>1471496400</v>
      </c>
      <c r="O831" s="14">
        <f>(((N831/60)/60)/24)+DATE(1970,1,1)</f>
        <v>42600.208333333328</v>
      </c>
      <c r="P831" t="b">
        <v>0</v>
      </c>
      <c r="Q831" t="b">
        <v>0</v>
      </c>
      <c r="R831" t="s">
        <v>33</v>
      </c>
      <c r="S831" s="9" t="str">
        <f>LEFT(R831, FIND("/", R831) - 1)</f>
        <v>theater</v>
      </c>
      <c r="T831" s="9" t="str">
        <f>MID(R831, FIND("/", R831) + 1, LEN(R831))</f>
        <v>plays</v>
      </c>
    </row>
    <row r="832" spans="1:20" ht="17" x14ac:dyDescent="0.2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5">
        <f>(E832/D832)*100</f>
        <v>161.94202898550725</v>
      </c>
      <c r="G832" t="s">
        <v>20</v>
      </c>
      <c r="H832">
        <v>103</v>
      </c>
      <c r="I832" s="7">
        <f>IF(H832=0, 0, E832/H832)</f>
        <v>108.48543689320388</v>
      </c>
      <c r="J832" t="s">
        <v>21</v>
      </c>
      <c r="K832" t="s">
        <v>22</v>
      </c>
      <c r="L832">
        <v>1471842000</v>
      </c>
      <c r="M832" s="14">
        <f>(((L832/60)/60)/24)+DATE(1970,1,1)</f>
        <v>42604.208333333328</v>
      </c>
      <c r="N832">
        <v>1472878800</v>
      </c>
      <c r="O832" s="14">
        <f>(((N832/60)/60)/24)+DATE(1970,1,1)</f>
        <v>42616.208333333328</v>
      </c>
      <c r="P832" t="b">
        <v>0</v>
      </c>
      <c r="Q832" t="b">
        <v>0</v>
      </c>
      <c r="R832" t="s">
        <v>133</v>
      </c>
      <c r="S832" s="9" t="str">
        <f>LEFT(R832, FIND("/", R832) - 1)</f>
        <v>publishing</v>
      </c>
      <c r="T832" s="9" t="str">
        <f>MID(R832, FIND("/", R832) + 1, LEN(R832))</f>
        <v>radio &amp; podcasts</v>
      </c>
    </row>
    <row r="833" spans="1:20" ht="17" x14ac:dyDescent="0.2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5">
        <f>(E833/D833)*100</f>
        <v>472.82077922077923</v>
      </c>
      <c r="G833" t="s">
        <v>20</v>
      </c>
      <c r="H833">
        <v>1785</v>
      </c>
      <c r="I833" s="7">
        <f>IF(H833=0, 0, E833/H833)</f>
        <v>101.98095238095237</v>
      </c>
      <c r="J833" t="s">
        <v>21</v>
      </c>
      <c r="K833" t="s">
        <v>22</v>
      </c>
      <c r="L833">
        <v>1408424400</v>
      </c>
      <c r="M833" s="14">
        <f>(((L833/60)/60)/24)+DATE(1970,1,1)</f>
        <v>41870.208333333336</v>
      </c>
      <c r="N833">
        <v>1408510800</v>
      </c>
      <c r="O833" s="14">
        <f>(((N833/60)/60)/24)+DATE(1970,1,1)</f>
        <v>41871.208333333336</v>
      </c>
      <c r="P833" t="b">
        <v>0</v>
      </c>
      <c r="Q833" t="b">
        <v>0</v>
      </c>
      <c r="R833" t="s">
        <v>23</v>
      </c>
      <c r="S833" s="9" t="str">
        <f>LEFT(R833, FIND("/", R833) - 1)</f>
        <v>music</v>
      </c>
      <c r="T833" s="9" t="str">
        <f>MID(R833, FIND("/", R833) + 1, LEN(R833))</f>
        <v>rock</v>
      </c>
    </row>
    <row r="834" spans="1:20" ht="17" x14ac:dyDescent="0.2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5">
        <f>(E834/D834)*100</f>
        <v>517.65</v>
      </c>
      <c r="G834" t="s">
        <v>20</v>
      </c>
      <c r="H834">
        <v>157</v>
      </c>
      <c r="I834" s="7">
        <f>IF(H834=0, 0, E834/H834)</f>
        <v>65.942675159235662</v>
      </c>
      <c r="J834" t="s">
        <v>21</v>
      </c>
      <c r="K834" t="s">
        <v>22</v>
      </c>
      <c r="L834">
        <v>1373432400</v>
      </c>
      <c r="M834" s="14">
        <f>(((L834/60)/60)/24)+DATE(1970,1,1)</f>
        <v>41465.208333333336</v>
      </c>
      <c r="N834">
        <v>1375851600</v>
      </c>
      <c r="O834" s="14">
        <f>(((N834/60)/60)/24)+DATE(1970,1,1)</f>
        <v>41493.208333333336</v>
      </c>
      <c r="P834" t="b">
        <v>0</v>
      </c>
      <c r="Q834" t="b">
        <v>1</v>
      </c>
      <c r="R834" t="s">
        <v>33</v>
      </c>
      <c r="S834" s="9" t="str">
        <f>LEFT(R834, FIND("/", R834) - 1)</f>
        <v>theater</v>
      </c>
      <c r="T834" s="9" t="str">
        <f>MID(R834, FIND("/", R834) + 1, LEN(R834))</f>
        <v>plays</v>
      </c>
    </row>
    <row r="835" spans="1:20" ht="34" x14ac:dyDescent="0.2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5">
        <f>(E835/D835)*100</f>
        <v>247.64285714285714</v>
      </c>
      <c r="G835" t="s">
        <v>20</v>
      </c>
      <c r="H835">
        <v>555</v>
      </c>
      <c r="I835" s="7">
        <f>IF(H835=0, 0, E835/H835)</f>
        <v>24.987387387387386</v>
      </c>
      <c r="J835" t="s">
        <v>21</v>
      </c>
      <c r="K835" t="s">
        <v>22</v>
      </c>
      <c r="L835">
        <v>1313989200</v>
      </c>
      <c r="M835" s="14">
        <f>(((L835/60)/60)/24)+DATE(1970,1,1)</f>
        <v>40777.208333333336</v>
      </c>
      <c r="N835">
        <v>1315803600</v>
      </c>
      <c r="O835" s="14">
        <f>(((N835/60)/60)/24)+DATE(1970,1,1)</f>
        <v>40798.208333333336</v>
      </c>
      <c r="P835" t="b">
        <v>0</v>
      </c>
      <c r="Q835" t="b">
        <v>0</v>
      </c>
      <c r="R835" t="s">
        <v>42</v>
      </c>
      <c r="S835" s="9" t="str">
        <f>LEFT(R835, FIND("/", R835) - 1)</f>
        <v>film &amp; video</v>
      </c>
      <c r="T835" s="9" t="str">
        <f>MID(R835, FIND("/", R835) + 1, LEN(R835))</f>
        <v>documentary</v>
      </c>
    </row>
    <row r="836" spans="1:20" ht="17" x14ac:dyDescent="0.2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5">
        <f>(E836/D836)*100</f>
        <v>100.20481927710843</v>
      </c>
      <c r="G836" t="s">
        <v>20</v>
      </c>
      <c r="H836">
        <v>297</v>
      </c>
      <c r="I836" s="7">
        <f>IF(H836=0, 0, E836/H836)</f>
        <v>28.003367003367003</v>
      </c>
      <c r="J836" t="s">
        <v>21</v>
      </c>
      <c r="K836" t="s">
        <v>22</v>
      </c>
      <c r="L836">
        <v>1371445200</v>
      </c>
      <c r="M836" s="14">
        <f>(((L836/60)/60)/24)+DATE(1970,1,1)</f>
        <v>41442.208333333336</v>
      </c>
      <c r="N836">
        <v>1373691600</v>
      </c>
      <c r="O836" s="14">
        <f>(((N836/60)/60)/24)+DATE(1970,1,1)</f>
        <v>41468.208333333336</v>
      </c>
      <c r="P836" t="b">
        <v>0</v>
      </c>
      <c r="Q836" t="b">
        <v>0</v>
      </c>
      <c r="R836" t="s">
        <v>65</v>
      </c>
      <c r="S836" s="9" t="str">
        <f>LEFT(R836, FIND("/", R836) - 1)</f>
        <v>technology</v>
      </c>
      <c r="T836" s="9" t="str">
        <f>MID(R836, FIND("/", R836) + 1, LEN(R836))</f>
        <v>wearables</v>
      </c>
    </row>
    <row r="837" spans="1:20" ht="17" x14ac:dyDescent="0.2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5">
        <f>(E837/D837)*100</f>
        <v>153</v>
      </c>
      <c r="G837" t="s">
        <v>20</v>
      </c>
      <c r="H837">
        <v>123</v>
      </c>
      <c r="I837" s="7">
        <f>IF(H837=0, 0, E837/H837)</f>
        <v>85.829268292682926</v>
      </c>
      <c r="J837" t="s">
        <v>21</v>
      </c>
      <c r="K837" t="s">
        <v>22</v>
      </c>
      <c r="L837">
        <v>1338267600</v>
      </c>
      <c r="M837" s="14">
        <f>(((L837/60)/60)/24)+DATE(1970,1,1)</f>
        <v>41058.208333333336</v>
      </c>
      <c r="N837">
        <v>1339218000</v>
      </c>
      <c r="O837" s="14">
        <f>(((N837/60)/60)/24)+DATE(1970,1,1)</f>
        <v>41069.208333333336</v>
      </c>
      <c r="P837" t="b">
        <v>0</v>
      </c>
      <c r="Q837" t="b">
        <v>0</v>
      </c>
      <c r="R837" t="s">
        <v>119</v>
      </c>
      <c r="S837" s="9" t="str">
        <f>LEFT(R837, FIND("/", R837) - 1)</f>
        <v>publishing</v>
      </c>
      <c r="T837" s="9" t="str">
        <f>MID(R837, FIND("/", R837) + 1, LEN(R837))</f>
        <v>fiction</v>
      </c>
    </row>
    <row r="838" spans="1:20" ht="17" x14ac:dyDescent="0.2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5">
        <f>(E838/D838)*100</f>
        <v>156.50721649484535</v>
      </c>
      <c r="G838" t="s">
        <v>20</v>
      </c>
      <c r="H838">
        <v>3036</v>
      </c>
      <c r="I838" s="7">
        <f>IF(H838=0, 0, E838/H838)</f>
        <v>25.00197628458498</v>
      </c>
      <c r="J838" t="s">
        <v>21</v>
      </c>
      <c r="K838" t="s">
        <v>22</v>
      </c>
      <c r="L838">
        <v>1509948000</v>
      </c>
      <c r="M838" s="14">
        <f>(((L838/60)/60)/24)+DATE(1970,1,1)</f>
        <v>43045.25</v>
      </c>
      <c r="N838">
        <v>1512280800</v>
      </c>
      <c r="O838" s="14">
        <f>(((N838/60)/60)/24)+DATE(1970,1,1)</f>
        <v>43072.25</v>
      </c>
      <c r="P838" t="b">
        <v>0</v>
      </c>
      <c r="Q838" t="b">
        <v>0</v>
      </c>
      <c r="R838" t="s">
        <v>42</v>
      </c>
      <c r="S838" s="9" t="str">
        <f>LEFT(R838, FIND("/", R838) - 1)</f>
        <v>film &amp; video</v>
      </c>
      <c r="T838" s="9" t="str">
        <f>MID(R838, FIND("/", R838) + 1, LEN(R838))</f>
        <v>documentary</v>
      </c>
    </row>
    <row r="839" spans="1:20" ht="17" x14ac:dyDescent="0.2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5">
        <f>(E839/D839)*100</f>
        <v>270.40816326530609</v>
      </c>
      <c r="G839" t="s">
        <v>20</v>
      </c>
      <c r="H839">
        <v>144</v>
      </c>
      <c r="I839" s="7">
        <f>IF(H839=0, 0, E839/H839)</f>
        <v>92.013888888888886</v>
      </c>
      <c r="J839" t="s">
        <v>26</v>
      </c>
      <c r="K839" t="s">
        <v>27</v>
      </c>
      <c r="L839">
        <v>1456898400</v>
      </c>
      <c r="M839" s="14">
        <f>(((L839/60)/60)/24)+DATE(1970,1,1)</f>
        <v>42431.25</v>
      </c>
      <c r="N839">
        <v>1458709200</v>
      </c>
      <c r="O839" s="14">
        <f>(((N839/60)/60)/24)+DATE(1970,1,1)</f>
        <v>42452.208333333328</v>
      </c>
      <c r="P839" t="b">
        <v>0</v>
      </c>
      <c r="Q839" t="b">
        <v>0</v>
      </c>
      <c r="R839" t="s">
        <v>33</v>
      </c>
      <c r="S839" s="9" t="str">
        <f>LEFT(R839, FIND("/", R839) - 1)</f>
        <v>theater</v>
      </c>
      <c r="T839" s="9" t="str">
        <f>MID(R839, FIND("/", R839) + 1, LEN(R839))</f>
        <v>plays</v>
      </c>
    </row>
    <row r="840" spans="1:20" ht="34" x14ac:dyDescent="0.2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5">
        <f>(E840/D840)*100</f>
        <v>134.05952380952382</v>
      </c>
      <c r="G840" t="s">
        <v>20</v>
      </c>
      <c r="H840">
        <v>121</v>
      </c>
      <c r="I840" s="7">
        <f>IF(H840=0, 0, E840/H840)</f>
        <v>93.066115702479337</v>
      </c>
      <c r="J840" t="s">
        <v>40</v>
      </c>
      <c r="K840" t="s">
        <v>41</v>
      </c>
      <c r="L840">
        <v>1413954000</v>
      </c>
      <c r="M840" s="14">
        <f>(((L840/60)/60)/24)+DATE(1970,1,1)</f>
        <v>41934.208333333336</v>
      </c>
      <c r="N840">
        <v>1414126800</v>
      </c>
      <c r="O840" s="14">
        <f>(((N840/60)/60)/24)+DATE(1970,1,1)</f>
        <v>41936.208333333336</v>
      </c>
      <c r="P840" t="b">
        <v>0</v>
      </c>
      <c r="Q840" t="b">
        <v>1</v>
      </c>
      <c r="R840" t="s">
        <v>33</v>
      </c>
      <c r="S840" s="9" t="str">
        <f>LEFT(R840, FIND("/", R840) - 1)</f>
        <v>theater</v>
      </c>
      <c r="T840" s="9" t="str">
        <f>MID(R840, FIND("/", R840) + 1, LEN(R840))</f>
        <v>plays</v>
      </c>
    </row>
    <row r="841" spans="1:20" ht="17" x14ac:dyDescent="0.2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5">
        <f>(E841/D841)*100</f>
        <v>165</v>
      </c>
      <c r="G841" t="s">
        <v>20</v>
      </c>
      <c r="H841">
        <v>181</v>
      </c>
      <c r="I841" s="7">
        <f>IF(H841=0, 0, E841/H841)</f>
        <v>81.132596685082873</v>
      </c>
      <c r="J841" t="s">
        <v>21</v>
      </c>
      <c r="K841" t="s">
        <v>22</v>
      </c>
      <c r="L841">
        <v>1547964000</v>
      </c>
      <c r="M841" s="14">
        <f>(((L841/60)/60)/24)+DATE(1970,1,1)</f>
        <v>43485.25</v>
      </c>
      <c r="N841">
        <v>1552971600</v>
      </c>
      <c r="O841" s="14">
        <f>(((N841/60)/60)/24)+DATE(1970,1,1)</f>
        <v>43543.208333333328</v>
      </c>
      <c r="P841" t="b">
        <v>0</v>
      </c>
      <c r="Q841" t="b">
        <v>0</v>
      </c>
      <c r="R841" t="s">
        <v>28</v>
      </c>
      <c r="S841" s="9" t="str">
        <f>LEFT(R841, FIND("/", R841) - 1)</f>
        <v>technology</v>
      </c>
      <c r="T841" s="9" t="str">
        <f>MID(R841, FIND("/", R841) + 1, LEN(R841))</f>
        <v>web</v>
      </c>
    </row>
    <row r="842" spans="1:20" ht="34" x14ac:dyDescent="0.2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5">
        <f>(E842/D842)*100</f>
        <v>185.66071428571428</v>
      </c>
      <c r="G842" t="s">
        <v>20</v>
      </c>
      <c r="H842">
        <v>122</v>
      </c>
      <c r="I842" s="7">
        <f>IF(H842=0, 0, E842/H842)</f>
        <v>85.221311475409834</v>
      </c>
      <c r="J842" t="s">
        <v>21</v>
      </c>
      <c r="K842" t="s">
        <v>22</v>
      </c>
      <c r="L842">
        <v>1359957600</v>
      </c>
      <c r="M842" s="14">
        <f>(((L842/60)/60)/24)+DATE(1970,1,1)</f>
        <v>41309.25</v>
      </c>
      <c r="N842">
        <v>1360130400</v>
      </c>
      <c r="O842" s="14">
        <f>(((N842/60)/60)/24)+DATE(1970,1,1)</f>
        <v>41311.25</v>
      </c>
      <c r="P842" t="b">
        <v>0</v>
      </c>
      <c r="Q842" t="b">
        <v>0</v>
      </c>
      <c r="R842" t="s">
        <v>53</v>
      </c>
      <c r="S842" s="9" t="str">
        <f>LEFT(R842, FIND("/", R842) - 1)</f>
        <v>film &amp; video</v>
      </c>
      <c r="T842" s="9" t="str">
        <f>MID(R842, FIND("/", R842) + 1, LEN(R842))</f>
        <v>drama</v>
      </c>
    </row>
    <row r="843" spans="1:20" ht="17" x14ac:dyDescent="0.2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5">
        <f>(E843/D843)*100</f>
        <v>412.6631944444444</v>
      </c>
      <c r="G843" t="s">
        <v>20</v>
      </c>
      <c r="H843">
        <v>1071</v>
      </c>
      <c r="I843" s="7">
        <f>IF(H843=0, 0, E843/H843)</f>
        <v>110.96825396825396</v>
      </c>
      <c r="J843" t="s">
        <v>15</v>
      </c>
      <c r="K843" t="s">
        <v>16</v>
      </c>
      <c r="L843">
        <v>1432357200</v>
      </c>
      <c r="M843" s="14">
        <f>(((L843/60)/60)/24)+DATE(1970,1,1)</f>
        <v>42147.208333333328</v>
      </c>
      <c r="N843">
        <v>1432875600</v>
      </c>
      <c r="O843" s="14">
        <f>(((N843/60)/60)/24)+DATE(1970,1,1)</f>
        <v>42153.208333333328</v>
      </c>
      <c r="P843" t="b">
        <v>0</v>
      </c>
      <c r="Q843" t="b">
        <v>0</v>
      </c>
      <c r="R843" t="s">
        <v>65</v>
      </c>
      <c r="S843" s="9" t="str">
        <f>LEFT(R843, FIND("/", R843) - 1)</f>
        <v>technology</v>
      </c>
      <c r="T843" s="9" t="str">
        <f>MID(R843, FIND("/", R843) + 1, LEN(R843))</f>
        <v>wearables</v>
      </c>
    </row>
    <row r="844" spans="1:20" ht="17" x14ac:dyDescent="0.2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>(E844/D844)*100</f>
        <v>527.00632911392404</v>
      </c>
      <c r="G844" t="s">
        <v>20</v>
      </c>
      <c r="H844">
        <v>980</v>
      </c>
      <c r="I844" s="7">
        <f>IF(H844=0, 0, E844/H844)</f>
        <v>84.96632653061225</v>
      </c>
      <c r="J844" t="s">
        <v>21</v>
      </c>
      <c r="K844" t="s">
        <v>22</v>
      </c>
      <c r="L844">
        <v>1406178000</v>
      </c>
      <c r="M844" s="14">
        <f>(((L844/60)/60)/24)+DATE(1970,1,1)</f>
        <v>41844.208333333336</v>
      </c>
      <c r="N844">
        <v>1407301200</v>
      </c>
      <c r="O844" s="14">
        <f>(((N844/60)/60)/24)+DATE(1970,1,1)</f>
        <v>41857.208333333336</v>
      </c>
      <c r="P844" t="b">
        <v>0</v>
      </c>
      <c r="Q844" t="b">
        <v>0</v>
      </c>
      <c r="R844" t="s">
        <v>148</v>
      </c>
      <c r="S844" s="9" t="str">
        <f>LEFT(R844, FIND("/", R844) - 1)</f>
        <v>music</v>
      </c>
      <c r="T844" s="9" t="str">
        <f>MID(R844, FIND("/", R844) + 1, LEN(R844))</f>
        <v>metal</v>
      </c>
    </row>
    <row r="845" spans="1:20" ht="17" x14ac:dyDescent="0.2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5">
        <f>(E845/D845)*100</f>
        <v>319.14285714285711</v>
      </c>
      <c r="G845" t="s">
        <v>20</v>
      </c>
      <c r="H845">
        <v>536</v>
      </c>
      <c r="I845" s="7">
        <f>IF(H845=0, 0, E845/H845)</f>
        <v>25.007462686567163</v>
      </c>
      <c r="J845" t="s">
        <v>21</v>
      </c>
      <c r="K845" t="s">
        <v>22</v>
      </c>
      <c r="L845">
        <v>1485583200</v>
      </c>
      <c r="M845" s="14">
        <f>(((L845/60)/60)/24)+DATE(1970,1,1)</f>
        <v>42763.25</v>
      </c>
      <c r="N845">
        <v>1486620000</v>
      </c>
      <c r="O845" s="14">
        <f>(((N845/60)/60)/24)+DATE(1970,1,1)</f>
        <v>42775.25</v>
      </c>
      <c r="P845" t="b">
        <v>0</v>
      </c>
      <c r="Q845" t="b">
        <v>1</v>
      </c>
      <c r="R845" t="s">
        <v>33</v>
      </c>
      <c r="S845" s="9" t="str">
        <f>LEFT(R845, FIND("/", R845) - 1)</f>
        <v>theater</v>
      </c>
      <c r="T845" s="9" t="str">
        <f>MID(R845, FIND("/", R845) + 1, LEN(R845))</f>
        <v>plays</v>
      </c>
    </row>
    <row r="846" spans="1:20" ht="34" x14ac:dyDescent="0.2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5">
        <f>(E846/D846)*100</f>
        <v>354.18867924528303</v>
      </c>
      <c r="G846" t="s">
        <v>20</v>
      </c>
      <c r="H846">
        <v>1991</v>
      </c>
      <c r="I846" s="7">
        <f>IF(H846=0, 0, E846/H846)</f>
        <v>65.998995479658461</v>
      </c>
      <c r="J846" t="s">
        <v>21</v>
      </c>
      <c r="K846" t="s">
        <v>22</v>
      </c>
      <c r="L846">
        <v>1459314000</v>
      </c>
      <c r="M846" s="14">
        <f>(((L846/60)/60)/24)+DATE(1970,1,1)</f>
        <v>42459.208333333328</v>
      </c>
      <c r="N846">
        <v>1459918800</v>
      </c>
      <c r="O846" s="14">
        <f>(((N846/60)/60)/24)+DATE(1970,1,1)</f>
        <v>42466.208333333328</v>
      </c>
      <c r="P846" t="b">
        <v>0</v>
      </c>
      <c r="Q846" t="b">
        <v>0</v>
      </c>
      <c r="R846" t="s">
        <v>122</v>
      </c>
      <c r="S846" s="9" t="str">
        <f>LEFT(R846, FIND("/", R846) - 1)</f>
        <v>photography</v>
      </c>
      <c r="T846" s="9" t="str">
        <f>MID(R846, FIND("/", R846) + 1, LEN(R846))</f>
        <v>photography books</v>
      </c>
    </row>
    <row r="847" spans="1:20" ht="34" x14ac:dyDescent="0.2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5">
        <f>(E847/D847)*100</f>
        <v>135.8918918918919</v>
      </c>
      <c r="G847" t="s">
        <v>20</v>
      </c>
      <c r="H847">
        <v>180</v>
      </c>
      <c r="I847" s="7">
        <f>IF(H847=0, 0, E847/H847)</f>
        <v>27.933333333333334</v>
      </c>
      <c r="J847" t="s">
        <v>21</v>
      </c>
      <c r="K847" t="s">
        <v>22</v>
      </c>
      <c r="L847">
        <v>1478844000</v>
      </c>
      <c r="M847" s="14">
        <f>(((L847/60)/60)/24)+DATE(1970,1,1)</f>
        <v>42685.25</v>
      </c>
      <c r="N847">
        <v>1479880800</v>
      </c>
      <c r="O847" s="14">
        <f>(((N847/60)/60)/24)+DATE(1970,1,1)</f>
        <v>42697.25</v>
      </c>
      <c r="P847" t="b">
        <v>0</v>
      </c>
      <c r="Q847" t="b">
        <v>0</v>
      </c>
      <c r="R847" t="s">
        <v>60</v>
      </c>
      <c r="S847" s="9" t="str">
        <f>LEFT(R847, FIND("/", R847) - 1)</f>
        <v>music</v>
      </c>
      <c r="T847" s="9" t="str">
        <f>MID(R847, FIND("/", R847) + 1, LEN(R847))</f>
        <v>indie rock</v>
      </c>
    </row>
    <row r="848" spans="1:20" ht="17" x14ac:dyDescent="0.2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5">
        <f>(E848/D848)*100</f>
        <v>1179.1666666666665</v>
      </c>
      <c r="G848" t="s">
        <v>20</v>
      </c>
      <c r="H848">
        <v>130</v>
      </c>
      <c r="I848" s="7">
        <f>IF(H848=0, 0, E848/H848)</f>
        <v>108.84615384615384</v>
      </c>
      <c r="J848" t="s">
        <v>21</v>
      </c>
      <c r="K848" t="s">
        <v>22</v>
      </c>
      <c r="L848">
        <v>1274590800</v>
      </c>
      <c r="M848" s="14">
        <f>(((L848/60)/60)/24)+DATE(1970,1,1)</f>
        <v>40321.208333333336</v>
      </c>
      <c r="N848">
        <v>1274677200</v>
      </c>
      <c r="O848" s="14">
        <f>(((N848/60)/60)/24)+DATE(1970,1,1)</f>
        <v>40322.208333333336</v>
      </c>
      <c r="P848" t="b">
        <v>0</v>
      </c>
      <c r="Q848" t="b">
        <v>0</v>
      </c>
      <c r="R848" t="s">
        <v>33</v>
      </c>
      <c r="S848" s="9" t="str">
        <f>LEFT(R848, FIND("/", R848) - 1)</f>
        <v>theater</v>
      </c>
      <c r="T848" s="9" t="str">
        <f>MID(R848, FIND("/", R848) + 1, LEN(R848))</f>
        <v>plays</v>
      </c>
    </row>
    <row r="849" spans="1:20" ht="17" x14ac:dyDescent="0.2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5">
        <f>(E849/D849)*100</f>
        <v>1126.0833333333335</v>
      </c>
      <c r="G849" t="s">
        <v>20</v>
      </c>
      <c r="H849">
        <v>122</v>
      </c>
      <c r="I849" s="7">
        <f>IF(H849=0, 0, E849/H849)</f>
        <v>110.76229508196721</v>
      </c>
      <c r="J849" t="s">
        <v>21</v>
      </c>
      <c r="K849" t="s">
        <v>22</v>
      </c>
      <c r="L849">
        <v>1263880800</v>
      </c>
      <c r="M849" s="14">
        <f>(((L849/60)/60)/24)+DATE(1970,1,1)</f>
        <v>40197.25</v>
      </c>
      <c r="N849">
        <v>1267509600</v>
      </c>
      <c r="O849" s="14">
        <f>(((N849/60)/60)/24)+DATE(1970,1,1)</f>
        <v>40239.25</v>
      </c>
      <c r="P849" t="b">
        <v>0</v>
      </c>
      <c r="Q849" t="b">
        <v>0</v>
      </c>
      <c r="R849" t="s">
        <v>50</v>
      </c>
      <c r="S849" s="9" t="str">
        <f>LEFT(R849, FIND("/", R849) - 1)</f>
        <v>music</v>
      </c>
      <c r="T849" s="9" t="str">
        <f>MID(R849, FIND("/", R849) + 1, LEN(R849))</f>
        <v>electric music</v>
      </c>
    </row>
    <row r="850" spans="1:20" ht="17" x14ac:dyDescent="0.2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5">
        <f>(E850/D850)*100</f>
        <v>712</v>
      </c>
      <c r="G850" t="s">
        <v>20</v>
      </c>
      <c r="H850">
        <v>140</v>
      </c>
      <c r="I850" s="7">
        <f>IF(H850=0, 0, E850/H850)</f>
        <v>101.71428571428571</v>
      </c>
      <c r="J850" t="s">
        <v>21</v>
      </c>
      <c r="K850" t="s">
        <v>22</v>
      </c>
      <c r="L850">
        <v>1533877200</v>
      </c>
      <c r="M850" s="14">
        <f>(((L850/60)/60)/24)+DATE(1970,1,1)</f>
        <v>43322.208333333328</v>
      </c>
      <c r="N850">
        <v>1534050000</v>
      </c>
      <c r="O850" s="14">
        <f>(((N850/60)/60)/24)+DATE(1970,1,1)</f>
        <v>43324.208333333328</v>
      </c>
      <c r="P850" t="b">
        <v>0</v>
      </c>
      <c r="Q850" t="b">
        <v>1</v>
      </c>
      <c r="R850" t="s">
        <v>33</v>
      </c>
      <c r="S850" s="9" t="str">
        <f>LEFT(R850, FIND("/", R850) - 1)</f>
        <v>theater</v>
      </c>
      <c r="T850" s="9" t="str">
        <f>MID(R850, FIND("/", R850) + 1, LEN(R850))</f>
        <v>plays</v>
      </c>
    </row>
    <row r="851" spans="1:20" ht="17" x14ac:dyDescent="0.2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>(E851/D851)*100</f>
        <v>212.50896057347671</v>
      </c>
      <c r="G851" t="s">
        <v>20</v>
      </c>
      <c r="H851">
        <v>3388</v>
      </c>
      <c r="I851" s="7">
        <f>IF(H851=0, 0, E851/H851)</f>
        <v>35</v>
      </c>
      <c r="J851" t="s">
        <v>21</v>
      </c>
      <c r="K851" t="s">
        <v>22</v>
      </c>
      <c r="L851">
        <v>1318136400</v>
      </c>
      <c r="M851" s="14">
        <f>(((L851/60)/60)/24)+DATE(1970,1,1)</f>
        <v>40825.208333333336</v>
      </c>
      <c r="N851">
        <v>1318568400</v>
      </c>
      <c r="O851" s="14">
        <f>(((N851/60)/60)/24)+DATE(1970,1,1)</f>
        <v>40830.208333333336</v>
      </c>
      <c r="P851" t="b">
        <v>0</v>
      </c>
      <c r="Q851" t="b">
        <v>0</v>
      </c>
      <c r="R851" t="s">
        <v>28</v>
      </c>
      <c r="S851" s="9" t="str">
        <f>LEFT(R851, FIND("/", R851) - 1)</f>
        <v>technology</v>
      </c>
      <c r="T851" s="9" t="str">
        <f>MID(R851, FIND("/", R851) + 1, LEN(R851))</f>
        <v>web</v>
      </c>
    </row>
    <row r="852" spans="1:20" ht="17" x14ac:dyDescent="0.2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5">
        <f>(E852/D852)*100</f>
        <v>228.85714285714286</v>
      </c>
      <c r="G852" t="s">
        <v>20</v>
      </c>
      <c r="H852">
        <v>280</v>
      </c>
      <c r="I852" s="7">
        <f>IF(H852=0, 0, E852/H852)</f>
        <v>40.049999999999997</v>
      </c>
      <c r="J852" t="s">
        <v>21</v>
      </c>
      <c r="K852" t="s">
        <v>22</v>
      </c>
      <c r="L852">
        <v>1283403600</v>
      </c>
      <c r="M852" s="14">
        <f>(((L852/60)/60)/24)+DATE(1970,1,1)</f>
        <v>40423.208333333336</v>
      </c>
      <c r="N852">
        <v>1284354000</v>
      </c>
      <c r="O852" s="14">
        <f>(((N852/60)/60)/24)+DATE(1970,1,1)</f>
        <v>40434.208333333336</v>
      </c>
      <c r="P852" t="b">
        <v>0</v>
      </c>
      <c r="Q852" t="b">
        <v>0</v>
      </c>
      <c r="R852" t="s">
        <v>33</v>
      </c>
      <c r="S852" s="9" t="str">
        <f>LEFT(R852, FIND("/", R852) - 1)</f>
        <v>theater</v>
      </c>
      <c r="T852" s="9" t="str">
        <f>MID(R852, FIND("/", R852) + 1, LEN(R852))</f>
        <v>plays</v>
      </c>
    </row>
    <row r="853" spans="1:20" ht="17" x14ac:dyDescent="0.2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5">
        <f>(E853/D853)*100</f>
        <v>157.29069767441862</v>
      </c>
      <c r="G853" t="s">
        <v>20</v>
      </c>
      <c r="H853">
        <v>366</v>
      </c>
      <c r="I853" s="7">
        <f>IF(H853=0, 0, E853/H853)</f>
        <v>36.959016393442624</v>
      </c>
      <c r="J853" t="s">
        <v>107</v>
      </c>
      <c r="K853" t="s">
        <v>108</v>
      </c>
      <c r="L853">
        <v>1412744400</v>
      </c>
      <c r="M853" s="14">
        <f>(((L853/60)/60)/24)+DATE(1970,1,1)</f>
        <v>41920.208333333336</v>
      </c>
      <c r="N853">
        <v>1413781200</v>
      </c>
      <c r="O853" s="14">
        <f>(((N853/60)/60)/24)+DATE(1970,1,1)</f>
        <v>41932.208333333336</v>
      </c>
      <c r="P853" t="b">
        <v>0</v>
      </c>
      <c r="Q853" t="b">
        <v>1</v>
      </c>
      <c r="R853" t="s">
        <v>65</v>
      </c>
      <c r="S853" s="9" t="str">
        <f>LEFT(R853, FIND("/", R853) - 1)</f>
        <v>technology</v>
      </c>
      <c r="T853" s="9" t="str">
        <f>MID(R853, FIND("/", R853) + 1, LEN(R853))</f>
        <v>wearables</v>
      </c>
    </row>
    <row r="854" spans="1:20" ht="17" x14ac:dyDescent="0.2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5">
        <f>(E854/D854)*100</f>
        <v>232.30555555555554</v>
      </c>
      <c r="G854" t="s">
        <v>20</v>
      </c>
      <c r="H854">
        <v>270</v>
      </c>
      <c r="I854" s="7">
        <f>IF(H854=0, 0, E854/H854)</f>
        <v>30.974074074074075</v>
      </c>
      <c r="J854" t="s">
        <v>21</v>
      </c>
      <c r="K854" t="s">
        <v>22</v>
      </c>
      <c r="L854">
        <v>1458190800</v>
      </c>
      <c r="M854" s="14">
        <f>(((L854/60)/60)/24)+DATE(1970,1,1)</f>
        <v>42446.208333333328</v>
      </c>
      <c r="N854">
        <v>1459486800</v>
      </c>
      <c r="O854" s="14">
        <f>(((N854/60)/60)/24)+DATE(1970,1,1)</f>
        <v>42461.208333333328</v>
      </c>
      <c r="P854" t="b">
        <v>1</v>
      </c>
      <c r="Q854" t="b">
        <v>1</v>
      </c>
      <c r="R854" t="s">
        <v>68</v>
      </c>
      <c r="S854" s="9" t="str">
        <f>LEFT(R854, FIND("/", R854) - 1)</f>
        <v>publishing</v>
      </c>
      <c r="T854" s="9" t="str">
        <f>MID(R854, FIND("/", R854) + 1, LEN(R854))</f>
        <v>nonfiction</v>
      </c>
    </row>
    <row r="855" spans="1:20" ht="17" x14ac:dyDescent="0.2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5">
        <f>(E855/D855)*100</f>
        <v>256.70212765957444</v>
      </c>
      <c r="G855" t="s">
        <v>20</v>
      </c>
      <c r="H855">
        <v>137</v>
      </c>
      <c r="I855" s="7">
        <f>IF(H855=0, 0, E855/H855)</f>
        <v>88.065693430656935</v>
      </c>
      <c r="J855" t="s">
        <v>21</v>
      </c>
      <c r="K855" t="s">
        <v>22</v>
      </c>
      <c r="L855">
        <v>1274590800</v>
      </c>
      <c r="M855" s="14">
        <f>(((L855/60)/60)/24)+DATE(1970,1,1)</f>
        <v>40321.208333333336</v>
      </c>
      <c r="N855">
        <v>1275886800</v>
      </c>
      <c r="O855" s="14">
        <f>(((N855/60)/60)/24)+DATE(1970,1,1)</f>
        <v>40336.208333333336</v>
      </c>
      <c r="P855" t="b">
        <v>0</v>
      </c>
      <c r="Q855" t="b">
        <v>0</v>
      </c>
      <c r="R855" t="s">
        <v>122</v>
      </c>
      <c r="S855" s="9" t="str">
        <f>LEFT(R855, FIND("/", R855) - 1)</f>
        <v>photography</v>
      </c>
      <c r="T855" s="9" t="str">
        <f>MID(R855, FIND("/", R855) + 1, LEN(R855))</f>
        <v>photography books</v>
      </c>
    </row>
    <row r="856" spans="1:20" ht="17" x14ac:dyDescent="0.2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5">
        <f>(E856/D856)*100</f>
        <v>168.47017045454547</v>
      </c>
      <c r="G856" t="s">
        <v>20</v>
      </c>
      <c r="H856">
        <v>3205</v>
      </c>
      <c r="I856" s="7">
        <f>IF(H856=0, 0, E856/H856)</f>
        <v>37.005616224648989</v>
      </c>
      <c r="J856" t="s">
        <v>21</v>
      </c>
      <c r="K856" t="s">
        <v>22</v>
      </c>
      <c r="L856">
        <v>1351400400</v>
      </c>
      <c r="M856" s="14">
        <f>(((L856/60)/60)/24)+DATE(1970,1,1)</f>
        <v>41210.208333333336</v>
      </c>
      <c r="N856">
        <v>1355983200</v>
      </c>
      <c r="O856" s="14">
        <f>(((N856/60)/60)/24)+DATE(1970,1,1)</f>
        <v>41263.25</v>
      </c>
      <c r="P856" t="b">
        <v>0</v>
      </c>
      <c r="Q856" t="b">
        <v>0</v>
      </c>
      <c r="R856" t="s">
        <v>33</v>
      </c>
      <c r="S856" s="9" t="str">
        <f>LEFT(R856, FIND("/", R856) - 1)</f>
        <v>theater</v>
      </c>
      <c r="T856" s="9" t="str">
        <f>MID(R856, FIND("/", R856) + 1, LEN(R856))</f>
        <v>plays</v>
      </c>
    </row>
    <row r="857" spans="1:20" ht="17" x14ac:dyDescent="0.2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5">
        <f>(E857/D857)*100</f>
        <v>166.57777777777778</v>
      </c>
      <c r="G857" t="s">
        <v>20</v>
      </c>
      <c r="H857">
        <v>288</v>
      </c>
      <c r="I857" s="7">
        <f>IF(H857=0, 0, E857/H857)</f>
        <v>26.027777777777779</v>
      </c>
      <c r="J857" t="s">
        <v>36</v>
      </c>
      <c r="K857" t="s">
        <v>37</v>
      </c>
      <c r="L857">
        <v>1514354400</v>
      </c>
      <c r="M857" s="14">
        <f>(((L857/60)/60)/24)+DATE(1970,1,1)</f>
        <v>43096.25</v>
      </c>
      <c r="N857">
        <v>1515391200</v>
      </c>
      <c r="O857" s="14">
        <f>(((N857/60)/60)/24)+DATE(1970,1,1)</f>
        <v>43108.25</v>
      </c>
      <c r="P857" t="b">
        <v>0</v>
      </c>
      <c r="Q857" t="b">
        <v>1</v>
      </c>
      <c r="R857" t="s">
        <v>33</v>
      </c>
      <c r="S857" s="9" t="str">
        <f>LEFT(R857, FIND("/", R857) - 1)</f>
        <v>theater</v>
      </c>
      <c r="T857" s="9" t="str">
        <f>MID(R857, FIND("/", R857) + 1, LEN(R857))</f>
        <v>plays</v>
      </c>
    </row>
    <row r="858" spans="1:20" ht="34" x14ac:dyDescent="0.2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5">
        <f>(E858/D858)*100</f>
        <v>772.07692307692309</v>
      </c>
      <c r="G858" t="s">
        <v>20</v>
      </c>
      <c r="H858">
        <v>148</v>
      </c>
      <c r="I858" s="7">
        <f>IF(H858=0, 0, E858/H858)</f>
        <v>67.817567567567565</v>
      </c>
      <c r="J858" t="s">
        <v>21</v>
      </c>
      <c r="K858" t="s">
        <v>22</v>
      </c>
      <c r="L858">
        <v>1421733600</v>
      </c>
      <c r="M858" s="14">
        <f>(((L858/60)/60)/24)+DATE(1970,1,1)</f>
        <v>42024.25</v>
      </c>
      <c r="N858">
        <v>1422252000</v>
      </c>
      <c r="O858" s="14">
        <f>(((N858/60)/60)/24)+DATE(1970,1,1)</f>
        <v>42030.25</v>
      </c>
      <c r="P858" t="b">
        <v>0</v>
      </c>
      <c r="Q858" t="b">
        <v>0</v>
      </c>
      <c r="R858" t="s">
        <v>33</v>
      </c>
      <c r="S858" s="9" t="str">
        <f>LEFT(R858, FIND("/", R858) - 1)</f>
        <v>theater</v>
      </c>
      <c r="T858" s="9" t="str">
        <f>MID(R858, FIND("/", R858) + 1, LEN(R858))</f>
        <v>plays</v>
      </c>
    </row>
    <row r="859" spans="1:20" ht="17" x14ac:dyDescent="0.2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5">
        <f>(E859/D859)*100</f>
        <v>406.85714285714283</v>
      </c>
      <c r="G859" t="s">
        <v>20</v>
      </c>
      <c r="H859">
        <v>114</v>
      </c>
      <c r="I859" s="7">
        <f>IF(H859=0, 0, E859/H859)</f>
        <v>49.964912280701753</v>
      </c>
      <c r="J859" t="s">
        <v>21</v>
      </c>
      <c r="K859" t="s">
        <v>22</v>
      </c>
      <c r="L859">
        <v>1305176400</v>
      </c>
      <c r="M859" s="14">
        <f>(((L859/60)/60)/24)+DATE(1970,1,1)</f>
        <v>40675.208333333336</v>
      </c>
      <c r="N859">
        <v>1305522000</v>
      </c>
      <c r="O859" s="14">
        <f>(((N859/60)/60)/24)+DATE(1970,1,1)</f>
        <v>40679.208333333336</v>
      </c>
      <c r="P859" t="b">
        <v>0</v>
      </c>
      <c r="Q859" t="b">
        <v>0</v>
      </c>
      <c r="R859" t="s">
        <v>53</v>
      </c>
      <c r="S859" s="9" t="str">
        <f>LEFT(R859, FIND("/", R859) - 1)</f>
        <v>film &amp; video</v>
      </c>
      <c r="T859" s="9" t="str">
        <f>MID(R859, FIND("/", R859) + 1, LEN(R859))</f>
        <v>drama</v>
      </c>
    </row>
    <row r="860" spans="1:20" ht="17" x14ac:dyDescent="0.2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5">
        <f>(E860/D860)*100</f>
        <v>564.20608108108115</v>
      </c>
      <c r="G860" t="s">
        <v>20</v>
      </c>
      <c r="H860">
        <v>1518</v>
      </c>
      <c r="I860" s="7">
        <f>IF(H860=0, 0, E860/H860)</f>
        <v>110.01646903820817</v>
      </c>
      <c r="J860" t="s">
        <v>15</v>
      </c>
      <c r="K860" t="s">
        <v>16</v>
      </c>
      <c r="L860">
        <v>1414126800</v>
      </c>
      <c r="M860" s="14">
        <f>(((L860/60)/60)/24)+DATE(1970,1,1)</f>
        <v>41936.208333333336</v>
      </c>
      <c r="N860">
        <v>1414904400</v>
      </c>
      <c r="O860" s="14">
        <f>(((N860/60)/60)/24)+DATE(1970,1,1)</f>
        <v>41945.208333333336</v>
      </c>
      <c r="P860" t="b">
        <v>0</v>
      </c>
      <c r="Q860" t="b">
        <v>0</v>
      </c>
      <c r="R860" t="s">
        <v>23</v>
      </c>
      <c r="S860" s="9" t="str">
        <f>LEFT(R860, FIND("/", R860) - 1)</f>
        <v>music</v>
      </c>
      <c r="T860" s="9" t="str">
        <f>MID(R860, FIND("/", R860) + 1, LEN(R860))</f>
        <v>rock</v>
      </c>
    </row>
    <row r="861" spans="1:20" ht="17" x14ac:dyDescent="0.2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5">
        <f>(E861/D861)*100</f>
        <v>655.4545454545455</v>
      </c>
      <c r="G861" t="s">
        <v>20</v>
      </c>
      <c r="H861">
        <v>166</v>
      </c>
      <c r="I861" s="7">
        <f>IF(H861=0, 0, E861/H861)</f>
        <v>86.867469879518069</v>
      </c>
      <c r="J861" t="s">
        <v>21</v>
      </c>
      <c r="K861" t="s">
        <v>22</v>
      </c>
      <c r="L861">
        <v>1500699600</v>
      </c>
      <c r="M861" s="14">
        <f>(((L861/60)/60)/24)+DATE(1970,1,1)</f>
        <v>42938.208333333328</v>
      </c>
      <c r="N861">
        <v>1501131600</v>
      </c>
      <c r="O861" s="14">
        <f>(((N861/60)/60)/24)+DATE(1970,1,1)</f>
        <v>42943.208333333328</v>
      </c>
      <c r="P861" t="b">
        <v>0</v>
      </c>
      <c r="Q861" t="b">
        <v>0</v>
      </c>
      <c r="R861" t="s">
        <v>23</v>
      </c>
      <c r="S861" s="9" t="str">
        <f>LEFT(R861, FIND("/", R861) - 1)</f>
        <v>music</v>
      </c>
      <c r="T861" s="9" t="str">
        <f>MID(R861, FIND("/", R861) + 1, LEN(R861))</f>
        <v>rock</v>
      </c>
    </row>
    <row r="862" spans="1:20" ht="17" x14ac:dyDescent="0.2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5">
        <f>(E862/D862)*100</f>
        <v>177.25714285714284</v>
      </c>
      <c r="G862" t="s">
        <v>20</v>
      </c>
      <c r="H862">
        <v>100</v>
      </c>
      <c r="I862" s="7">
        <f>IF(H862=0, 0, E862/H862)</f>
        <v>62.04</v>
      </c>
      <c r="J862" t="s">
        <v>26</v>
      </c>
      <c r="K862" t="s">
        <v>27</v>
      </c>
      <c r="L862">
        <v>1354082400</v>
      </c>
      <c r="M862" s="14">
        <f>(((L862/60)/60)/24)+DATE(1970,1,1)</f>
        <v>41241.25</v>
      </c>
      <c r="N862">
        <v>1355032800</v>
      </c>
      <c r="O862" s="14">
        <f>(((N862/60)/60)/24)+DATE(1970,1,1)</f>
        <v>41252.25</v>
      </c>
      <c r="P862" t="b">
        <v>0</v>
      </c>
      <c r="Q862" t="b">
        <v>0</v>
      </c>
      <c r="R862" t="s">
        <v>159</v>
      </c>
      <c r="S862" s="9" t="str">
        <f>LEFT(R862, FIND("/", R862) - 1)</f>
        <v>music</v>
      </c>
      <c r="T862" s="9" t="str">
        <f>MID(R862, FIND("/", R862) + 1, LEN(R862))</f>
        <v>jazz</v>
      </c>
    </row>
    <row r="863" spans="1:20" ht="17" x14ac:dyDescent="0.2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5">
        <f>(E863/D863)*100</f>
        <v>113.17857142857144</v>
      </c>
      <c r="G863" t="s">
        <v>20</v>
      </c>
      <c r="H863">
        <v>235</v>
      </c>
      <c r="I863" s="7">
        <f>IF(H863=0, 0, E863/H863)</f>
        <v>26.970212765957445</v>
      </c>
      <c r="J863" t="s">
        <v>21</v>
      </c>
      <c r="K863" t="s">
        <v>22</v>
      </c>
      <c r="L863">
        <v>1336453200</v>
      </c>
      <c r="M863" s="14">
        <f>(((L863/60)/60)/24)+DATE(1970,1,1)</f>
        <v>41037.208333333336</v>
      </c>
      <c r="N863">
        <v>1339477200</v>
      </c>
      <c r="O863" s="14">
        <f>(((N863/60)/60)/24)+DATE(1970,1,1)</f>
        <v>41072.208333333336</v>
      </c>
      <c r="P863" t="b">
        <v>0</v>
      </c>
      <c r="Q863" t="b">
        <v>1</v>
      </c>
      <c r="R863" t="s">
        <v>33</v>
      </c>
      <c r="S863" s="9" t="str">
        <f>LEFT(R863, FIND("/", R863) - 1)</f>
        <v>theater</v>
      </c>
      <c r="T863" s="9" t="str">
        <f>MID(R863, FIND("/", R863) + 1, LEN(R863))</f>
        <v>plays</v>
      </c>
    </row>
    <row r="864" spans="1:20" ht="34" x14ac:dyDescent="0.2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5">
        <f>(E864/D864)*100</f>
        <v>728.18181818181824</v>
      </c>
      <c r="G864" t="s">
        <v>20</v>
      </c>
      <c r="H864">
        <v>148</v>
      </c>
      <c r="I864" s="7">
        <f>IF(H864=0, 0, E864/H864)</f>
        <v>54.121621621621621</v>
      </c>
      <c r="J864" t="s">
        <v>21</v>
      </c>
      <c r="K864" t="s">
        <v>22</v>
      </c>
      <c r="L864">
        <v>1305262800</v>
      </c>
      <c r="M864" s="14">
        <f>(((L864/60)/60)/24)+DATE(1970,1,1)</f>
        <v>40676.208333333336</v>
      </c>
      <c r="N864">
        <v>1305954000</v>
      </c>
      <c r="O864" s="14">
        <f>(((N864/60)/60)/24)+DATE(1970,1,1)</f>
        <v>40684.208333333336</v>
      </c>
      <c r="P864" t="b">
        <v>0</v>
      </c>
      <c r="Q864" t="b">
        <v>0</v>
      </c>
      <c r="R864" t="s">
        <v>23</v>
      </c>
      <c r="S864" s="9" t="str">
        <f>LEFT(R864, FIND("/", R864) - 1)</f>
        <v>music</v>
      </c>
      <c r="T864" s="9" t="str">
        <f>MID(R864, FIND("/", R864) + 1, LEN(R864))</f>
        <v>rock</v>
      </c>
    </row>
    <row r="865" spans="1:20" ht="17" x14ac:dyDescent="0.2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5">
        <f>(E865/D865)*100</f>
        <v>208.33333333333334</v>
      </c>
      <c r="G865" t="s">
        <v>20</v>
      </c>
      <c r="H865">
        <v>198</v>
      </c>
      <c r="I865" s="7">
        <f>IF(H865=0, 0, E865/H865)</f>
        <v>41.035353535353536</v>
      </c>
      <c r="J865" t="s">
        <v>21</v>
      </c>
      <c r="K865" t="s">
        <v>22</v>
      </c>
      <c r="L865">
        <v>1492232400</v>
      </c>
      <c r="M865" s="14">
        <f>(((L865/60)/60)/24)+DATE(1970,1,1)</f>
        <v>42840.208333333328</v>
      </c>
      <c r="N865">
        <v>1494392400</v>
      </c>
      <c r="O865" s="14">
        <f>(((N865/60)/60)/24)+DATE(1970,1,1)</f>
        <v>42865.208333333328</v>
      </c>
      <c r="P865" t="b">
        <v>1</v>
      </c>
      <c r="Q865" t="b">
        <v>1</v>
      </c>
      <c r="R865" t="s">
        <v>60</v>
      </c>
      <c r="S865" s="9" t="str">
        <f>LEFT(R865, FIND("/", R865) - 1)</f>
        <v>music</v>
      </c>
      <c r="T865" s="9" t="str">
        <f>MID(R865, FIND("/", R865) + 1, LEN(R865))</f>
        <v>indie rock</v>
      </c>
    </row>
    <row r="866" spans="1:20" ht="17" x14ac:dyDescent="0.2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5">
        <f>(E866/D866)*100</f>
        <v>231</v>
      </c>
      <c r="G866" t="s">
        <v>20</v>
      </c>
      <c r="H866">
        <v>150</v>
      </c>
      <c r="I866" s="7">
        <f>IF(H866=0, 0, E866/H866)</f>
        <v>73.92</v>
      </c>
      <c r="J866" t="s">
        <v>21</v>
      </c>
      <c r="K866" t="s">
        <v>22</v>
      </c>
      <c r="L866">
        <v>1386741600</v>
      </c>
      <c r="M866" s="14">
        <f>(((L866/60)/60)/24)+DATE(1970,1,1)</f>
        <v>41619.25</v>
      </c>
      <c r="N866">
        <v>1388037600</v>
      </c>
      <c r="O866" s="14">
        <f>(((N866/60)/60)/24)+DATE(1970,1,1)</f>
        <v>41634.25</v>
      </c>
      <c r="P866" t="b">
        <v>0</v>
      </c>
      <c r="Q866" t="b">
        <v>0</v>
      </c>
      <c r="R866" t="s">
        <v>33</v>
      </c>
      <c r="S866" s="9" t="str">
        <f>LEFT(R866, FIND("/", R866) - 1)</f>
        <v>theater</v>
      </c>
      <c r="T866" s="9" t="str">
        <f>MID(R866, FIND("/", R866) + 1, LEN(R866))</f>
        <v>plays</v>
      </c>
    </row>
    <row r="867" spans="1:20" ht="17" x14ac:dyDescent="0.2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5">
        <f>(E867/D867)*100</f>
        <v>270.74418604651163</v>
      </c>
      <c r="G867" t="s">
        <v>20</v>
      </c>
      <c r="H867">
        <v>216</v>
      </c>
      <c r="I867" s="7">
        <f>IF(H867=0, 0, E867/H867)</f>
        <v>53.898148148148145</v>
      </c>
      <c r="J867" t="s">
        <v>107</v>
      </c>
      <c r="K867" t="s">
        <v>108</v>
      </c>
      <c r="L867">
        <v>1397451600</v>
      </c>
      <c r="M867" s="14">
        <f>(((L867/60)/60)/24)+DATE(1970,1,1)</f>
        <v>41743.208333333336</v>
      </c>
      <c r="N867">
        <v>1398056400</v>
      </c>
      <c r="O867" s="14">
        <f>(((N867/60)/60)/24)+DATE(1970,1,1)</f>
        <v>41750.208333333336</v>
      </c>
      <c r="P867" t="b">
        <v>0</v>
      </c>
      <c r="Q867" t="b">
        <v>1</v>
      </c>
      <c r="R867" t="s">
        <v>33</v>
      </c>
      <c r="S867" s="9" t="str">
        <f>LEFT(R867, FIND("/", R867) - 1)</f>
        <v>theater</v>
      </c>
      <c r="T867" s="9" t="str">
        <f>MID(R867, FIND("/", R867) + 1, LEN(R867))</f>
        <v>plays</v>
      </c>
    </row>
    <row r="868" spans="1:20" ht="17" x14ac:dyDescent="0.2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5">
        <f>(E868/D868)*100</f>
        <v>113.3596256684492</v>
      </c>
      <c r="G868" t="s">
        <v>20</v>
      </c>
      <c r="H868">
        <v>5139</v>
      </c>
      <c r="I868" s="7">
        <f>IF(H868=0, 0, E868/H868)</f>
        <v>32.999805409612762</v>
      </c>
      <c r="J868" t="s">
        <v>21</v>
      </c>
      <c r="K868" t="s">
        <v>22</v>
      </c>
      <c r="L868">
        <v>1549692000</v>
      </c>
      <c r="M868" s="14">
        <f>(((L868/60)/60)/24)+DATE(1970,1,1)</f>
        <v>43505.25</v>
      </c>
      <c r="N868">
        <v>1550037600</v>
      </c>
      <c r="O868" s="14">
        <f>(((N868/60)/60)/24)+DATE(1970,1,1)</f>
        <v>43509.25</v>
      </c>
      <c r="P868" t="b">
        <v>0</v>
      </c>
      <c r="Q868" t="b">
        <v>0</v>
      </c>
      <c r="R868" t="s">
        <v>60</v>
      </c>
      <c r="S868" s="9" t="str">
        <f>LEFT(R868, FIND("/", R868) - 1)</f>
        <v>music</v>
      </c>
      <c r="T868" s="9" t="str">
        <f>MID(R868, FIND("/", R868) + 1, LEN(R868))</f>
        <v>indie rock</v>
      </c>
    </row>
    <row r="869" spans="1:20" ht="17" x14ac:dyDescent="0.2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5">
        <f>(E869/D869)*100</f>
        <v>190.55555555555554</v>
      </c>
      <c r="G869" t="s">
        <v>20</v>
      </c>
      <c r="H869">
        <v>2353</v>
      </c>
      <c r="I869" s="7">
        <f>IF(H869=0, 0, E869/H869)</f>
        <v>43.00254993625159</v>
      </c>
      <c r="J869" t="s">
        <v>21</v>
      </c>
      <c r="K869" t="s">
        <v>22</v>
      </c>
      <c r="L869">
        <v>1492059600</v>
      </c>
      <c r="M869" s="14">
        <f>(((L869/60)/60)/24)+DATE(1970,1,1)</f>
        <v>42838.208333333328</v>
      </c>
      <c r="N869">
        <v>1492923600</v>
      </c>
      <c r="O869" s="14">
        <f>(((N869/60)/60)/24)+DATE(1970,1,1)</f>
        <v>42848.208333333328</v>
      </c>
      <c r="P869" t="b">
        <v>0</v>
      </c>
      <c r="Q869" t="b">
        <v>0</v>
      </c>
      <c r="R869" t="s">
        <v>33</v>
      </c>
      <c r="S869" s="9" t="str">
        <f>LEFT(R869, FIND("/", R869) - 1)</f>
        <v>theater</v>
      </c>
      <c r="T869" s="9" t="str">
        <f>MID(R869, FIND("/", R869) + 1, LEN(R869))</f>
        <v>plays</v>
      </c>
    </row>
    <row r="870" spans="1:20" ht="17" x14ac:dyDescent="0.2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5">
        <f>(E870/D870)*100</f>
        <v>135.5</v>
      </c>
      <c r="G870" t="s">
        <v>20</v>
      </c>
      <c r="H870">
        <v>78</v>
      </c>
      <c r="I870" s="7">
        <f>IF(H870=0, 0, E870/H870)</f>
        <v>86.858974358974365</v>
      </c>
      <c r="J870" t="s">
        <v>107</v>
      </c>
      <c r="K870" t="s">
        <v>108</v>
      </c>
      <c r="L870">
        <v>1463979600</v>
      </c>
      <c r="M870" s="14">
        <f>(((L870/60)/60)/24)+DATE(1970,1,1)</f>
        <v>42513.208333333328</v>
      </c>
      <c r="N870">
        <v>1467522000</v>
      </c>
      <c r="O870" s="14">
        <f>(((N870/60)/60)/24)+DATE(1970,1,1)</f>
        <v>42554.208333333328</v>
      </c>
      <c r="P870" t="b">
        <v>0</v>
      </c>
      <c r="Q870" t="b">
        <v>0</v>
      </c>
      <c r="R870" t="s">
        <v>28</v>
      </c>
      <c r="S870" s="9" t="str">
        <f>LEFT(R870, FIND("/", R870) - 1)</f>
        <v>technology</v>
      </c>
      <c r="T870" s="9" t="str">
        <f>MID(R870, FIND("/", R870) + 1, LEN(R870))</f>
        <v>web</v>
      </c>
    </row>
    <row r="871" spans="1:20" ht="17" x14ac:dyDescent="0.2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5">
        <f>(E871/D871)*100</f>
        <v>787.92307692307691</v>
      </c>
      <c r="G871" t="s">
        <v>20</v>
      </c>
      <c r="H871">
        <v>174</v>
      </c>
      <c r="I871" s="7">
        <f>IF(H871=0, 0, E871/H871)</f>
        <v>58.867816091954026</v>
      </c>
      <c r="J871" t="s">
        <v>98</v>
      </c>
      <c r="K871" t="s">
        <v>99</v>
      </c>
      <c r="L871">
        <v>1313211600</v>
      </c>
      <c r="M871" s="14">
        <f>(((L871/60)/60)/24)+DATE(1970,1,1)</f>
        <v>40768.208333333336</v>
      </c>
      <c r="N871">
        <v>1313643600</v>
      </c>
      <c r="O871" s="14">
        <f>(((N871/60)/60)/24)+DATE(1970,1,1)</f>
        <v>40773.208333333336</v>
      </c>
      <c r="P871" t="b">
        <v>0</v>
      </c>
      <c r="Q871" t="b">
        <v>0</v>
      </c>
      <c r="R871" t="s">
        <v>71</v>
      </c>
      <c r="S871" s="9" t="str">
        <f>LEFT(R871, FIND("/", R871) - 1)</f>
        <v>film &amp; video</v>
      </c>
      <c r="T871" s="9" t="str">
        <f>MID(R871, FIND("/", R871) + 1, LEN(R871))</f>
        <v>animation</v>
      </c>
    </row>
    <row r="872" spans="1:20" ht="34" x14ac:dyDescent="0.2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5">
        <f>(E872/D872)*100</f>
        <v>106.29411764705883</v>
      </c>
      <c r="G872" t="s">
        <v>20</v>
      </c>
      <c r="H872">
        <v>164</v>
      </c>
      <c r="I872" s="7">
        <f>IF(H872=0, 0, E872/H872)</f>
        <v>33.054878048780488</v>
      </c>
      <c r="J872" t="s">
        <v>21</v>
      </c>
      <c r="K872" t="s">
        <v>22</v>
      </c>
      <c r="L872">
        <v>1469163600</v>
      </c>
      <c r="M872" s="14">
        <f>(((L872/60)/60)/24)+DATE(1970,1,1)</f>
        <v>42573.208333333328</v>
      </c>
      <c r="N872">
        <v>1470805200</v>
      </c>
      <c r="O872" s="14">
        <f>(((N872/60)/60)/24)+DATE(1970,1,1)</f>
        <v>42592.208333333328</v>
      </c>
      <c r="P872" t="b">
        <v>0</v>
      </c>
      <c r="Q872" t="b">
        <v>1</v>
      </c>
      <c r="R872" t="s">
        <v>53</v>
      </c>
      <c r="S872" s="9" t="str">
        <f>LEFT(R872, FIND("/", R872) - 1)</f>
        <v>film &amp; video</v>
      </c>
      <c r="T872" s="9" t="str">
        <f>MID(R872, FIND("/", R872) + 1, LEN(R872))</f>
        <v>drama</v>
      </c>
    </row>
    <row r="873" spans="1:20" ht="17" x14ac:dyDescent="0.2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5">
        <f>(E873/D873)*100</f>
        <v>215.31372549019611</v>
      </c>
      <c r="G873" t="s">
        <v>20</v>
      </c>
      <c r="H873">
        <v>161</v>
      </c>
      <c r="I873" s="7">
        <f>IF(H873=0, 0, E873/H873)</f>
        <v>68.204968944099377</v>
      </c>
      <c r="J873" t="s">
        <v>21</v>
      </c>
      <c r="K873" t="s">
        <v>22</v>
      </c>
      <c r="L873">
        <v>1298959200</v>
      </c>
      <c r="M873" s="14">
        <f>(((L873/60)/60)/24)+DATE(1970,1,1)</f>
        <v>40603.25</v>
      </c>
      <c r="N873">
        <v>1301374800</v>
      </c>
      <c r="O873" s="14">
        <f>(((N873/60)/60)/24)+DATE(1970,1,1)</f>
        <v>40631.208333333336</v>
      </c>
      <c r="P873" t="b">
        <v>0</v>
      </c>
      <c r="Q873" t="b">
        <v>1</v>
      </c>
      <c r="R873" t="s">
        <v>71</v>
      </c>
      <c r="S873" s="9" t="str">
        <f>LEFT(R873, FIND("/", R873) - 1)</f>
        <v>film &amp; video</v>
      </c>
      <c r="T873" s="9" t="str">
        <f>MID(R873, FIND("/", R873) + 1, LEN(R873))</f>
        <v>animation</v>
      </c>
    </row>
    <row r="874" spans="1:20" ht="17" x14ac:dyDescent="0.2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5">
        <f>(E874/D874)*100</f>
        <v>141.22972972972974</v>
      </c>
      <c r="G874" t="s">
        <v>20</v>
      </c>
      <c r="H874">
        <v>138</v>
      </c>
      <c r="I874" s="7">
        <f>IF(H874=0, 0, E874/H874)</f>
        <v>75.731884057971016</v>
      </c>
      <c r="J874" t="s">
        <v>21</v>
      </c>
      <c r="K874" t="s">
        <v>22</v>
      </c>
      <c r="L874">
        <v>1387260000</v>
      </c>
      <c r="M874" s="14">
        <f>(((L874/60)/60)/24)+DATE(1970,1,1)</f>
        <v>41625.25</v>
      </c>
      <c r="N874">
        <v>1387864800</v>
      </c>
      <c r="O874" s="14">
        <f>(((N874/60)/60)/24)+DATE(1970,1,1)</f>
        <v>41632.25</v>
      </c>
      <c r="P874" t="b">
        <v>0</v>
      </c>
      <c r="Q874" t="b">
        <v>0</v>
      </c>
      <c r="R874" t="s">
        <v>23</v>
      </c>
      <c r="S874" s="9" t="str">
        <f>LEFT(R874, FIND("/", R874) - 1)</f>
        <v>music</v>
      </c>
      <c r="T874" s="9" t="str">
        <f>MID(R874, FIND("/", R874) + 1, LEN(R874))</f>
        <v>rock</v>
      </c>
    </row>
    <row r="875" spans="1:20" ht="17" x14ac:dyDescent="0.2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5">
        <f>(E875/D875)*100</f>
        <v>115.33745781777279</v>
      </c>
      <c r="G875" t="s">
        <v>20</v>
      </c>
      <c r="H875">
        <v>3308</v>
      </c>
      <c r="I875" s="7">
        <f>IF(H875=0, 0, E875/H875)</f>
        <v>30.996070133010882</v>
      </c>
      <c r="J875" t="s">
        <v>21</v>
      </c>
      <c r="K875" t="s">
        <v>22</v>
      </c>
      <c r="L875">
        <v>1457244000</v>
      </c>
      <c r="M875" s="14">
        <f>(((L875/60)/60)/24)+DATE(1970,1,1)</f>
        <v>42435.25</v>
      </c>
      <c r="N875">
        <v>1458190800</v>
      </c>
      <c r="O875" s="14">
        <f>(((N875/60)/60)/24)+DATE(1970,1,1)</f>
        <v>42446.208333333328</v>
      </c>
      <c r="P875" t="b">
        <v>0</v>
      </c>
      <c r="Q875" t="b">
        <v>0</v>
      </c>
      <c r="R875" t="s">
        <v>28</v>
      </c>
      <c r="S875" s="9" t="str">
        <f>LEFT(R875, FIND("/", R875) - 1)</f>
        <v>technology</v>
      </c>
      <c r="T875" s="9" t="str">
        <f>MID(R875, FIND("/", R875) + 1, LEN(R875))</f>
        <v>web</v>
      </c>
    </row>
    <row r="876" spans="1:20" ht="34" x14ac:dyDescent="0.2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5">
        <f>(E876/D876)*100</f>
        <v>193.11940298507463</v>
      </c>
      <c r="G876" t="s">
        <v>20</v>
      </c>
      <c r="H876">
        <v>127</v>
      </c>
      <c r="I876" s="7">
        <f>IF(H876=0, 0, E876/H876)</f>
        <v>101.88188976377953</v>
      </c>
      <c r="J876" t="s">
        <v>26</v>
      </c>
      <c r="K876" t="s">
        <v>27</v>
      </c>
      <c r="L876">
        <v>1556341200</v>
      </c>
      <c r="M876" s="14">
        <f>(((L876/60)/60)/24)+DATE(1970,1,1)</f>
        <v>43582.208333333328</v>
      </c>
      <c r="N876">
        <v>1559278800</v>
      </c>
      <c r="O876" s="14">
        <f>(((N876/60)/60)/24)+DATE(1970,1,1)</f>
        <v>43616.208333333328</v>
      </c>
      <c r="P876" t="b">
        <v>0</v>
      </c>
      <c r="Q876" t="b">
        <v>1</v>
      </c>
      <c r="R876" t="s">
        <v>71</v>
      </c>
      <c r="S876" s="9" t="str">
        <f>LEFT(R876, FIND("/", R876) - 1)</f>
        <v>film &amp; video</v>
      </c>
      <c r="T876" s="9" t="str">
        <f>MID(R876, FIND("/", R876) + 1, LEN(R876))</f>
        <v>animation</v>
      </c>
    </row>
    <row r="877" spans="1:20" ht="17" x14ac:dyDescent="0.2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5">
        <f>(E877/D877)*100</f>
        <v>729.73333333333335</v>
      </c>
      <c r="G877" t="s">
        <v>20</v>
      </c>
      <c r="H877">
        <v>207</v>
      </c>
      <c r="I877" s="7">
        <f>IF(H877=0, 0, E877/H877)</f>
        <v>52.879227053140099</v>
      </c>
      <c r="J877" t="s">
        <v>107</v>
      </c>
      <c r="K877" t="s">
        <v>108</v>
      </c>
      <c r="L877">
        <v>1522126800</v>
      </c>
      <c r="M877" s="14">
        <f>(((L877/60)/60)/24)+DATE(1970,1,1)</f>
        <v>43186.208333333328</v>
      </c>
      <c r="N877">
        <v>1522731600</v>
      </c>
      <c r="O877" s="14">
        <f>(((N877/60)/60)/24)+DATE(1970,1,1)</f>
        <v>43193.208333333328</v>
      </c>
      <c r="P877" t="b">
        <v>0</v>
      </c>
      <c r="Q877" t="b">
        <v>1</v>
      </c>
      <c r="R877" t="s">
        <v>159</v>
      </c>
      <c r="S877" s="9" t="str">
        <f>LEFT(R877, FIND("/", R877) - 1)</f>
        <v>music</v>
      </c>
      <c r="T877" s="9" t="str">
        <f>MID(R877, FIND("/", R877) + 1, LEN(R877))</f>
        <v>jazz</v>
      </c>
    </row>
    <row r="878" spans="1:20" ht="17" x14ac:dyDescent="0.2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5">
        <f>(E878/D878)*100</f>
        <v>1185.909090909091</v>
      </c>
      <c r="G878" t="s">
        <v>20</v>
      </c>
      <c r="H878">
        <v>181</v>
      </c>
      <c r="I878" s="7">
        <f>IF(H878=0, 0, E878/H878)</f>
        <v>72.071823204419886</v>
      </c>
      <c r="J878" t="s">
        <v>98</v>
      </c>
      <c r="K878" t="s">
        <v>99</v>
      </c>
      <c r="L878">
        <v>1372136400</v>
      </c>
      <c r="M878" s="14">
        <f>(((L878/60)/60)/24)+DATE(1970,1,1)</f>
        <v>41450.208333333336</v>
      </c>
      <c r="N878">
        <v>1372482000</v>
      </c>
      <c r="O878" s="14">
        <f>(((N878/60)/60)/24)+DATE(1970,1,1)</f>
        <v>41454.208333333336</v>
      </c>
      <c r="P878" t="b">
        <v>0</v>
      </c>
      <c r="Q878" t="b">
        <v>0</v>
      </c>
      <c r="R878" t="s">
        <v>68</v>
      </c>
      <c r="S878" s="9" t="str">
        <f>LEFT(R878, FIND("/", R878) - 1)</f>
        <v>publishing</v>
      </c>
      <c r="T878" s="9" t="str">
        <f>MID(R878, FIND("/", R878) + 1, LEN(R878))</f>
        <v>nonfiction</v>
      </c>
    </row>
    <row r="879" spans="1:20" ht="17" x14ac:dyDescent="0.2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5">
        <f>(E879/D879)*100</f>
        <v>125.39393939393939</v>
      </c>
      <c r="G879" t="s">
        <v>20</v>
      </c>
      <c r="H879">
        <v>110</v>
      </c>
      <c r="I879" s="7">
        <f>IF(H879=0, 0, E879/H879)</f>
        <v>75.236363636363635</v>
      </c>
      <c r="J879" t="s">
        <v>21</v>
      </c>
      <c r="K879" t="s">
        <v>22</v>
      </c>
      <c r="L879">
        <v>1513922400</v>
      </c>
      <c r="M879" s="14">
        <f>(((L879/60)/60)/24)+DATE(1970,1,1)</f>
        <v>43091.25</v>
      </c>
      <c r="N879">
        <v>1514959200</v>
      </c>
      <c r="O879" s="14">
        <f>(((N879/60)/60)/24)+DATE(1970,1,1)</f>
        <v>43103.25</v>
      </c>
      <c r="P879" t="b">
        <v>0</v>
      </c>
      <c r="Q879" t="b">
        <v>0</v>
      </c>
      <c r="R879" t="s">
        <v>23</v>
      </c>
      <c r="S879" s="9" t="str">
        <f>LEFT(R879, FIND("/", R879) - 1)</f>
        <v>music</v>
      </c>
      <c r="T879" s="9" t="str">
        <f>MID(R879, FIND("/", R879) + 1, LEN(R879))</f>
        <v>rock</v>
      </c>
    </row>
    <row r="880" spans="1:20" ht="17" x14ac:dyDescent="0.2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5">
        <f>(E880/D880)*100</f>
        <v>109.63157894736841</v>
      </c>
      <c r="G880" t="s">
        <v>20</v>
      </c>
      <c r="H880">
        <v>185</v>
      </c>
      <c r="I880" s="7">
        <f>IF(H880=0, 0, E880/H880)</f>
        <v>45.037837837837834</v>
      </c>
      <c r="J880" t="s">
        <v>21</v>
      </c>
      <c r="K880" t="s">
        <v>22</v>
      </c>
      <c r="L880">
        <v>1546149600</v>
      </c>
      <c r="M880" s="14">
        <f>(((L880/60)/60)/24)+DATE(1970,1,1)</f>
        <v>43464.25</v>
      </c>
      <c r="N880">
        <v>1548136800</v>
      </c>
      <c r="O880" s="14">
        <f>(((N880/60)/60)/24)+DATE(1970,1,1)</f>
        <v>43487.25</v>
      </c>
      <c r="P880" t="b">
        <v>0</v>
      </c>
      <c r="Q880" t="b">
        <v>0</v>
      </c>
      <c r="R880" t="s">
        <v>28</v>
      </c>
      <c r="S880" s="9" t="str">
        <f>LEFT(R880, FIND("/", R880) - 1)</f>
        <v>technology</v>
      </c>
      <c r="T880" s="9" t="str">
        <f>MID(R880, FIND("/", R880) + 1, LEN(R880))</f>
        <v>web</v>
      </c>
    </row>
    <row r="881" spans="1:20" ht="17" x14ac:dyDescent="0.2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5">
        <f>(E881/D881)*100</f>
        <v>188.47058823529412</v>
      </c>
      <c r="G881" t="s">
        <v>20</v>
      </c>
      <c r="H881">
        <v>121</v>
      </c>
      <c r="I881" s="7">
        <f>IF(H881=0, 0, E881/H881)</f>
        <v>52.958677685950413</v>
      </c>
      <c r="J881" t="s">
        <v>21</v>
      </c>
      <c r="K881" t="s">
        <v>22</v>
      </c>
      <c r="L881">
        <v>1338440400</v>
      </c>
      <c r="M881" s="14">
        <f>(((L881/60)/60)/24)+DATE(1970,1,1)</f>
        <v>41060.208333333336</v>
      </c>
      <c r="N881">
        <v>1340859600</v>
      </c>
      <c r="O881" s="14">
        <f>(((N881/60)/60)/24)+DATE(1970,1,1)</f>
        <v>41088.208333333336</v>
      </c>
      <c r="P881" t="b">
        <v>0</v>
      </c>
      <c r="Q881" t="b">
        <v>1</v>
      </c>
      <c r="R881" t="s">
        <v>33</v>
      </c>
      <c r="S881" s="9" t="str">
        <f>LEFT(R881, FIND("/", R881) - 1)</f>
        <v>theater</v>
      </c>
      <c r="T881" s="9" t="str">
        <f>MID(R881, FIND("/", R881) + 1, LEN(R881))</f>
        <v>plays</v>
      </c>
    </row>
    <row r="882" spans="1:20" ht="17" x14ac:dyDescent="0.2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5">
        <f>(E882/D882)*100</f>
        <v>202.9130434782609</v>
      </c>
      <c r="G882" t="s">
        <v>20</v>
      </c>
      <c r="H882">
        <v>106</v>
      </c>
      <c r="I882" s="7">
        <f>IF(H882=0, 0, E882/H882)</f>
        <v>44.028301886792455</v>
      </c>
      <c r="J882" t="s">
        <v>21</v>
      </c>
      <c r="K882" t="s">
        <v>22</v>
      </c>
      <c r="L882">
        <v>1577772000</v>
      </c>
      <c r="M882" s="14">
        <f>(((L882/60)/60)/24)+DATE(1970,1,1)</f>
        <v>43830.25</v>
      </c>
      <c r="N882">
        <v>1579672800</v>
      </c>
      <c r="O882" s="14">
        <f>(((N882/60)/60)/24)+DATE(1970,1,1)</f>
        <v>43852.25</v>
      </c>
      <c r="P882" t="b">
        <v>0</v>
      </c>
      <c r="Q882" t="b">
        <v>1</v>
      </c>
      <c r="R882" t="s">
        <v>122</v>
      </c>
      <c r="S882" s="9" t="str">
        <f>LEFT(R882, FIND("/", R882) - 1)</f>
        <v>photography</v>
      </c>
      <c r="T882" s="9" t="str">
        <f>MID(R882, FIND("/", R882) + 1, LEN(R882))</f>
        <v>photography books</v>
      </c>
    </row>
    <row r="883" spans="1:20" ht="34" x14ac:dyDescent="0.2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5">
        <f>(E883/D883)*100</f>
        <v>197.03225806451613</v>
      </c>
      <c r="G883" t="s">
        <v>20</v>
      </c>
      <c r="H883">
        <v>142</v>
      </c>
      <c r="I883" s="7">
        <f>IF(H883=0, 0, E883/H883)</f>
        <v>86.028169014084511</v>
      </c>
      <c r="J883" t="s">
        <v>21</v>
      </c>
      <c r="K883" t="s">
        <v>22</v>
      </c>
      <c r="L883">
        <v>1562216400</v>
      </c>
      <c r="M883" s="14">
        <f>(((L883/60)/60)/24)+DATE(1970,1,1)</f>
        <v>43650.208333333328</v>
      </c>
      <c r="N883">
        <v>1562389200</v>
      </c>
      <c r="O883" s="14">
        <f>(((N883/60)/60)/24)+DATE(1970,1,1)</f>
        <v>43652.208333333328</v>
      </c>
      <c r="P883" t="b">
        <v>0</v>
      </c>
      <c r="Q883" t="b">
        <v>0</v>
      </c>
      <c r="R883" t="s">
        <v>122</v>
      </c>
      <c r="S883" s="9" t="str">
        <f>LEFT(R883, FIND("/", R883) - 1)</f>
        <v>photography</v>
      </c>
      <c r="T883" s="9" t="str">
        <f>MID(R883, FIND("/", R883) + 1, LEN(R883))</f>
        <v>photography books</v>
      </c>
    </row>
    <row r="884" spans="1:20" ht="34" x14ac:dyDescent="0.2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5">
        <f>(E884/D884)*100</f>
        <v>107</v>
      </c>
      <c r="G884" t="s">
        <v>20</v>
      </c>
      <c r="H884">
        <v>233</v>
      </c>
      <c r="I884" s="7">
        <f>IF(H884=0, 0, E884/H884)</f>
        <v>28.012875536480685</v>
      </c>
      <c r="J884" t="s">
        <v>21</v>
      </c>
      <c r="K884" t="s">
        <v>22</v>
      </c>
      <c r="L884">
        <v>1548568800</v>
      </c>
      <c r="M884" s="14">
        <f>(((L884/60)/60)/24)+DATE(1970,1,1)</f>
        <v>43492.25</v>
      </c>
      <c r="N884">
        <v>1551506400</v>
      </c>
      <c r="O884" s="14">
        <f>(((N884/60)/60)/24)+DATE(1970,1,1)</f>
        <v>43526.25</v>
      </c>
      <c r="P884" t="b">
        <v>0</v>
      </c>
      <c r="Q884" t="b">
        <v>0</v>
      </c>
      <c r="R884" t="s">
        <v>33</v>
      </c>
      <c r="S884" s="9" t="str">
        <f>LEFT(R884, FIND("/", R884) - 1)</f>
        <v>theater</v>
      </c>
      <c r="T884" s="9" t="str">
        <f>MID(R884, FIND("/", R884) + 1, LEN(R884))</f>
        <v>plays</v>
      </c>
    </row>
    <row r="885" spans="1:20" ht="17" x14ac:dyDescent="0.2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5">
        <f>(E885/D885)*100</f>
        <v>268.73076923076923</v>
      </c>
      <c r="G885" t="s">
        <v>20</v>
      </c>
      <c r="H885">
        <v>218</v>
      </c>
      <c r="I885" s="7">
        <f>IF(H885=0, 0, E885/H885)</f>
        <v>32.050458715596328</v>
      </c>
      <c r="J885" t="s">
        <v>21</v>
      </c>
      <c r="K885" t="s">
        <v>22</v>
      </c>
      <c r="L885">
        <v>1514872800</v>
      </c>
      <c r="M885" s="14">
        <f>(((L885/60)/60)/24)+DATE(1970,1,1)</f>
        <v>43102.25</v>
      </c>
      <c r="N885">
        <v>1516600800</v>
      </c>
      <c r="O885" s="14">
        <f>(((N885/60)/60)/24)+DATE(1970,1,1)</f>
        <v>43122.25</v>
      </c>
      <c r="P885" t="b">
        <v>0</v>
      </c>
      <c r="Q885" t="b">
        <v>0</v>
      </c>
      <c r="R885" t="s">
        <v>23</v>
      </c>
      <c r="S885" s="9" t="str">
        <f>LEFT(R885, FIND("/", R885) - 1)</f>
        <v>music</v>
      </c>
      <c r="T885" s="9" t="str">
        <f>MID(R885, FIND("/", R885) + 1, LEN(R885))</f>
        <v>rock</v>
      </c>
    </row>
    <row r="886" spans="1:20" ht="17" x14ac:dyDescent="0.2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5">
        <f>(E886/D886)*100</f>
        <v>1180.2857142857142</v>
      </c>
      <c r="G886" t="s">
        <v>20</v>
      </c>
      <c r="H886">
        <v>76</v>
      </c>
      <c r="I886" s="7">
        <f>IF(H886=0, 0, E886/H886)</f>
        <v>108.71052631578948</v>
      </c>
      <c r="J886" t="s">
        <v>21</v>
      </c>
      <c r="K886" t="s">
        <v>22</v>
      </c>
      <c r="L886">
        <v>1330927200</v>
      </c>
      <c r="M886" s="14">
        <f>(((L886/60)/60)/24)+DATE(1970,1,1)</f>
        <v>40973.25</v>
      </c>
      <c r="N886">
        <v>1332997200</v>
      </c>
      <c r="O886" s="14">
        <f>(((N886/60)/60)/24)+DATE(1970,1,1)</f>
        <v>40997.208333333336</v>
      </c>
      <c r="P886" t="b">
        <v>0</v>
      </c>
      <c r="Q886" t="b">
        <v>1</v>
      </c>
      <c r="R886" t="s">
        <v>53</v>
      </c>
      <c r="S886" s="9" t="str">
        <f>LEFT(R886, FIND("/", R886) - 1)</f>
        <v>film &amp; video</v>
      </c>
      <c r="T886" s="9" t="str">
        <f>MID(R886, FIND("/", R886) + 1, LEN(R886))</f>
        <v>drama</v>
      </c>
    </row>
    <row r="887" spans="1:20" ht="17" x14ac:dyDescent="0.2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5">
        <f>(E887/D887)*100</f>
        <v>264</v>
      </c>
      <c r="G887" t="s">
        <v>20</v>
      </c>
      <c r="H887">
        <v>43</v>
      </c>
      <c r="I887" s="7">
        <f>IF(H887=0, 0, E887/H887)</f>
        <v>42.97674418604651</v>
      </c>
      <c r="J887" t="s">
        <v>21</v>
      </c>
      <c r="K887" t="s">
        <v>22</v>
      </c>
      <c r="L887">
        <v>1571115600</v>
      </c>
      <c r="M887" s="14">
        <f>(((L887/60)/60)/24)+DATE(1970,1,1)</f>
        <v>43753.208333333328</v>
      </c>
      <c r="N887">
        <v>1574920800</v>
      </c>
      <c r="O887" s="14">
        <f>(((N887/60)/60)/24)+DATE(1970,1,1)</f>
        <v>43797.25</v>
      </c>
      <c r="P887" t="b">
        <v>0</v>
      </c>
      <c r="Q887" t="b">
        <v>1</v>
      </c>
      <c r="R887" t="s">
        <v>33</v>
      </c>
      <c r="S887" s="9" t="str">
        <f>LEFT(R887, FIND("/", R887) - 1)</f>
        <v>theater</v>
      </c>
      <c r="T887" s="9" t="str">
        <f>MID(R887, FIND("/", R887) + 1, LEN(R887))</f>
        <v>plays</v>
      </c>
    </row>
    <row r="888" spans="1:20" ht="34" x14ac:dyDescent="0.2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5">
        <f>(E888/D888)*100</f>
        <v>193.125</v>
      </c>
      <c r="G888" t="s">
        <v>20</v>
      </c>
      <c r="H888">
        <v>221</v>
      </c>
      <c r="I888" s="7">
        <f>IF(H888=0, 0, E888/H888)</f>
        <v>55.927601809954751</v>
      </c>
      <c r="J888" t="s">
        <v>21</v>
      </c>
      <c r="K888" t="s">
        <v>22</v>
      </c>
      <c r="L888">
        <v>1511848800</v>
      </c>
      <c r="M888" s="14">
        <f>(((L888/60)/60)/24)+DATE(1970,1,1)</f>
        <v>43067.25</v>
      </c>
      <c r="N888">
        <v>1512712800</v>
      </c>
      <c r="O888" s="14">
        <f>(((N888/60)/60)/24)+DATE(1970,1,1)</f>
        <v>43077.25</v>
      </c>
      <c r="P888" t="b">
        <v>0</v>
      </c>
      <c r="Q888" t="b">
        <v>1</v>
      </c>
      <c r="R888" t="s">
        <v>33</v>
      </c>
      <c r="S888" s="9" t="str">
        <f>LEFT(R888, FIND("/", R888) - 1)</f>
        <v>theater</v>
      </c>
      <c r="T888" s="9" t="str">
        <f>MID(R888, FIND("/", R888) + 1, LEN(R888))</f>
        <v>plays</v>
      </c>
    </row>
    <row r="889" spans="1:20" ht="17" x14ac:dyDescent="0.2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5">
        <f>(E889/D889)*100</f>
        <v>225.52763819095478</v>
      </c>
      <c r="G889" t="s">
        <v>20</v>
      </c>
      <c r="H889">
        <v>2805</v>
      </c>
      <c r="I889" s="7">
        <f>IF(H889=0, 0, E889/H889)</f>
        <v>48</v>
      </c>
      <c r="J889" t="s">
        <v>15</v>
      </c>
      <c r="K889" t="s">
        <v>16</v>
      </c>
      <c r="L889">
        <v>1523854800</v>
      </c>
      <c r="M889" s="14">
        <f>(((L889/60)/60)/24)+DATE(1970,1,1)</f>
        <v>43206.208333333328</v>
      </c>
      <c r="N889">
        <v>1524286800</v>
      </c>
      <c r="O889" s="14">
        <f>(((N889/60)/60)/24)+DATE(1970,1,1)</f>
        <v>43211.208333333328</v>
      </c>
      <c r="P889" t="b">
        <v>0</v>
      </c>
      <c r="Q889" t="b">
        <v>0</v>
      </c>
      <c r="R889" t="s">
        <v>68</v>
      </c>
      <c r="S889" s="9" t="str">
        <f>LEFT(R889, FIND("/", R889) - 1)</f>
        <v>publishing</v>
      </c>
      <c r="T889" s="9" t="str">
        <f>MID(R889, FIND("/", R889) + 1, LEN(R889))</f>
        <v>nonfiction</v>
      </c>
    </row>
    <row r="890" spans="1:20" ht="17" x14ac:dyDescent="0.2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5">
        <f>(E890/D890)*100</f>
        <v>239.40625</v>
      </c>
      <c r="G890" t="s">
        <v>20</v>
      </c>
      <c r="H890">
        <v>68</v>
      </c>
      <c r="I890" s="7">
        <f>IF(H890=0, 0, E890/H890)</f>
        <v>112.66176470588235</v>
      </c>
      <c r="J890" t="s">
        <v>21</v>
      </c>
      <c r="K890" t="s">
        <v>22</v>
      </c>
      <c r="L890">
        <v>1346043600</v>
      </c>
      <c r="M890" s="14">
        <f>(((L890/60)/60)/24)+DATE(1970,1,1)</f>
        <v>41148.208333333336</v>
      </c>
      <c r="N890">
        <v>1346907600</v>
      </c>
      <c r="O890" s="14">
        <f>(((N890/60)/60)/24)+DATE(1970,1,1)</f>
        <v>41158.208333333336</v>
      </c>
      <c r="P890" t="b">
        <v>0</v>
      </c>
      <c r="Q890" t="b">
        <v>0</v>
      </c>
      <c r="R890" t="s">
        <v>89</v>
      </c>
      <c r="S890" s="9" t="str">
        <f>LEFT(R890, FIND("/", R890) - 1)</f>
        <v>games</v>
      </c>
      <c r="T890" s="9" t="str">
        <f>MID(R890, FIND("/", R890) + 1, LEN(R890))</f>
        <v>video games</v>
      </c>
    </row>
    <row r="891" spans="1:20" ht="34" x14ac:dyDescent="0.2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5">
        <f>(E891/D891)*100</f>
        <v>130.23333333333335</v>
      </c>
      <c r="G891" t="s">
        <v>20</v>
      </c>
      <c r="H891">
        <v>183</v>
      </c>
      <c r="I891" s="7">
        <f>IF(H891=0, 0, E891/H891)</f>
        <v>64.049180327868854</v>
      </c>
      <c r="J891" t="s">
        <v>15</v>
      </c>
      <c r="K891" t="s">
        <v>16</v>
      </c>
      <c r="L891">
        <v>1511935200</v>
      </c>
      <c r="M891" s="14">
        <f>(((L891/60)/60)/24)+DATE(1970,1,1)</f>
        <v>43068.25</v>
      </c>
      <c r="N891">
        <v>1514181600</v>
      </c>
      <c r="O891" s="14">
        <f>(((N891/60)/60)/24)+DATE(1970,1,1)</f>
        <v>43094.25</v>
      </c>
      <c r="P891" t="b">
        <v>0</v>
      </c>
      <c r="Q891" t="b">
        <v>0</v>
      </c>
      <c r="R891" t="s">
        <v>23</v>
      </c>
      <c r="S891" s="9" t="str">
        <f>LEFT(R891, FIND("/", R891) - 1)</f>
        <v>music</v>
      </c>
      <c r="T891" s="9" t="str">
        <f>MID(R891, FIND("/", R891) + 1, LEN(R891))</f>
        <v>rock</v>
      </c>
    </row>
    <row r="892" spans="1:20" ht="34" x14ac:dyDescent="0.2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5">
        <f>(E892/D892)*100</f>
        <v>615.21739130434787</v>
      </c>
      <c r="G892" t="s">
        <v>20</v>
      </c>
      <c r="H892">
        <v>133</v>
      </c>
      <c r="I892" s="7">
        <f>IF(H892=0, 0, E892/H892)</f>
        <v>106.39097744360902</v>
      </c>
      <c r="J892" t="s">
        <v>21</v>
      </c>
      <c r="K892" t="s">
        <v>22</v>
      </c>
      <c r="L892">
        <v>1392012000</v>
      </c>
      <c r="M892" s="14">
        <f>(((L892/60)/60)/24)+DATE(1970,1,1)</f>
        <v>41680.25</v>
      </c>
      <c r="N892">
        <v>1392184800</v>
      </c>
      <c r="O892" s="14">
        <f>(((N892/60)/60)/24)+DATE(1970,1,1)</f>
        <v>41682.25</v>
      </c>
      <c r="P892" t="b">
        <v>1</v>
      </c>
      <c r="Q892" t="b">
        <v>1</v>
      </c>
      <c r="R892" t="s">
        <v>33</v>
      </c>
      <c r="S892" s="9" t="str">
        <f>LEFT(R892, FIND("/", R892) - 1)</f>
        <v>theater</v>
      </c>
      <c r="T892" s="9" t="str">
        <f>MID(R892, FIND("/", R892) + 1, LEN(R892))</f>
        <v>plays</v>
      </c>
    </row>
    <row r="893" spans="1:20" ht="17" x14ac:dyDescent="0.2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5">
        <f>(E893/D893)*100</f>
        <v>368.79532163742692</v>
      </c>
      <c r="G893" t="s">
        <v>20</v>
      </c>
      <c r="H893">
        <v>2489</v>
      </c>
      <c r="I893" s="7">
        <f>IF(H893=0, 0, E893/H893)</f>
        <v>76.011249497790274</v>
      </c>
      <c r="J893" t="s">
        <v>107</v>
      </c>
      <c r="K893" t="s">
        <v>108</v>
      </c>
      <c r="L893">
        <v>1556946000</v>
      </c>
      <c r="M893" s="14">
        <f>(((L893/60)/60)/24)+DATE(1970,1,1)</f>
        <v>43589.208333333328</v>
      </c>
      <c r="N893">
        <v>1559365200</v>
      </c>
      <c r="O893" s="14">
        <f>(((N893/60)/60)/24)+DATE(1970,1,1)</f>
        <v>43617.208333333328</v>
      </c>
      <c r="P893" t="b">
        <v>0</v>
      </c>
      <c r="Q893" t="b">
        <v>1</v>
      </c>
      <c r="R893" t="s">
        <v>68</v>
      </c>
      <c r="S893" s="9" t="str">
        <f>LEFT(R893, FIND("/", R893) - 1)</f>
        <v>publishing</v>
      </c>
      <c r="T893" s="9" t="str">
        <f>MID(R893, FIND("/", R893) + 1, LEN(R893))</f>
        <v>nonfiction</v>
      </c>
    </row>
    <row r="894" spans="1:20" ht="17" x14ac:dyDescent="0.2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5">
        <f>(E894/D894)*100</f>
        <v>1094.8571428571429</v>
      </c>
      <c r="G894" t="s">
        <v>20</v>
      </c>
      <c r="H894">
        <v>69</v>
      </c>
      <c r="I894" s="7">
        <f>IF(H894=0, 0, E894/H894)</f>
        <v>111.07246376811594</v>
      </c>
      <c r="J894" t="s">
        <v>21</v>
      </c>
      <c r="K894" t="s">
        <v>22</v>
      </c>
      <c r="L894">
        <v>1548050400</v>
      </c>
      <c r="M894" s="14">
        <f>(((L894/60)/60)/24)+DATE(1970,1,1)</f>
        <v>43486.25</v>
      </c>
      <c r="N894">
        <v>1549173600</v>
      </c>
      <c r="O894" s="14">
        <f>(((N894/60)/60)/24)+DATE(1970,1,1)</f>
        <v>43499.25</v>
      </c>
      <c r="P894" t="b">
        <v>0</v>
      </c>
      <c r="Q894" t="b">
        <v>1</v>
      </c>
      <c r="R894" t="s">
        <v>33</v>
      </c>
      <c r="S894" s="9" t="str">
        <f>LEFT(R894, FIND("/", R894) - 1)</f>
        <v>theater</v>
      </c>
      <c r="T894" s="9" t="str">
        <f>MID(R894, FIND("/", R894) + 1, LEN(R894))</f>
        <v>plays</v>
      </c>
    </row>
    <row r="895" spans="1:20" ht="17" x14ac:dyDescent="0.2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5">
        <f>(E895/D895)*100</f>
        <v>800.6</v>
      </c>
      <c r="G895" t="s">
        <v>20</v>
      </c>
      <c r="H895">
        <v>279</v>
      </c>
      <c r="I895" s="7">
        <f>IF(H895=0, 0, E895/H895)</f>
        <v>43.043010752688176</v>
      </c>
      <c r="J895" t="s">
        <v>40</v>
      </c>
      <c r="K895" t="s">
        <v>41</v>
      </c>
      <c r="L895">
        <v>1532840400</v>
      </c>
      <c r="M895" s="14">
        <f>(((L895/60)/60)/24)+DATE(1970,1,1)</f>
        <v>43310.208333333328</v>
      </c>
      <c r="N895">
        <v>1533963600</v>
      </c>
      <c r="O895" s="14">
        <f>(((N895/60)/60)/24)+DATE(1970,1,1)</f>
        <v>43323.208333333328</v>
      </c>
      <c r="P895" t="b">
        <v>0</v>
      </c>
      <c r="Q895" t="b">
        <v>1</v>
      </c>
      <c r="R895" t="s">
        <v>23</v>
      </c>
      <c r="S895" s="9" t="str">
        <f>LEFT(R895, FIND("/", R895) - 1)</f>
        <v>music</v>
      </c>
      <c r="T895" s="9" t="str">
        <f>MID(R895, FIND("/", R895) + 1, LEN(R895))</f>
        <v>rock</v>
      </c>
    </row>
    <row r="896" spans="1:20" ht="17" x14ac:dyDescent="0.2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5">
        <f>(E896/D896)*100</f>
        <v>291.28571428571428</v>
      </c>
      <c r="G896" t="s">
        <v>20</v>
      </c>
      <c r="H896">
        <v>210</v>
      </c>
      <c r="I896" s="7">
        <f>IF(H896=0, 0, E896/H896)</f>
        <v>67.966666666666669</v>
      </c>
      <c r="J896" t="s">
        <v>21</v>
      </c>
      <c r="K896" t="s">
        <v>22</v>
      </c>
      <c r="L896">
        <v>1488261600</v>
      </c>
      <c r="M896" s="14">
        <f>(((L896/60)/60)/24)+DATE(1970,1,1)</f>
        <v>42794.25</v>
      </c>
      <c r="N896">
        <v>1489381200</v>
      </c>
      <c r="O896" s="14">
        <f>(((N896/60)/60)/24)+DATE(1970,1,1)</f>
        <v>42807.208333333328</v>
      </c>
      <c r="P896" t="b">
        <v>0</v>
      </c>
      <c r="Q896" t="b">
        <v>0</v>
      </c>
      <c r="R896" t="s">
        <v>42</v>
      </c>
      <c r="S896" s="9" t="str">
        <f>LEFT(R896, FIND("/", R896) - 1)</f>
        <v>film &amp; video</v>
      </c>
      <c r="T896" s="9" t="str">
        <f>MID(R896, FIND("/", R896) + 1, LEN(R896))</f>
        <v>documentary</v>
      </c>
    </row>
    <row r="897" spans="1:20" ht="17" x14ac:dyDescent="0.2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5">
        <f>(E897/D897)*100</f>
        <v>349.9666666666667</v>
      </c>
      <c r="G897" t="s">
        <v>20</v>
      </c>
      <c r="H897">
        <v>2100</v>
      </c>
      <c r="I897" s="7">
        <f>IF(H897=0, 0, E897/H897)</f>
        <v>89.991428571428571</v>
      </c>
      <c r="J897" t="s">
        <v>21</v>
      </c>
      <c r="K897" t="s">
        <v>22</v>
      </c>
      <c r="L897">
        <v>1393567200</v>
      </c>
      <c r="M897" s="14">
        <f>(((L897/60)/60)/24)+DATE(1970,1,1)</f>
        <v>41698.25</v>
      </c>
      <c r="N897">
        <v>1395032400</v>
      </c>
      <c r="O897" s="14">
        <f>(((N897/60)/60)/24)+DATE(1970,1,1)</f>
        <v>41715.208333333336</v>
      </c>
      <c r="P897" t="b">
        <v>0</v>
      </c>
      <c r="Q897" t="b">
        <v>0</v>
      </c>
      <c r="R897" t="s">
        <v>23</v>
      </c>
      <c r="S897" s="9" t="str">
        <f>LEFT(R897, FIND("/", R897) - 1)</f>
        <v>music</v>
      </c>
      <c r="T897" s="9" t="str">
        <f>MID(R897, FIND("/", R897) + 1, LEN(R897))</f>
        <v>rock</v>
      </c>
    </row>
    <row r="898" spans="1:20" ht="34" x14ac:dyDescent="0.2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5">
        <f>(E898/D898)*100</f>
        <v>357.07317073170731</v>
      </c>
      <c r="G898" t="s">
        <v>20</v>
      </c>
      <c r="H898">
        <v>252</v>
      </c>
      <c r="I898" s="7">
        <f>IF(H898=0, 0, E898/H898)</f>
        <v>58.095238095238095</v>
      </c>
      <c r="J898" t="s">
        <v>21</v>
      </c>
      <c r="K898" t="s">
        <v>22</v>
      </c>
      <c r="L898">
        <v>1410325200</v>
      </c>
      <c r="M898" s="14">
        <f>(((L898/60)/60)/24)+DATE(1970,1,1)</f>
        <v>41892.208333333336</v>
      </c>
      <c r="N898">
        <v>1412485200</v>
      </c>
      <c r="O898" s="14">
        <f>(((N898/60)/60)/24)+DATE(1970,1,1)</f>
        <v>41917.208333333336</v>
      </c>
      <c r="P898" t="b">
        <v>1</v>
      </c>
      <c r="Q898" t="b">
        <v>1</v>
      </c>
      <c r="R898" t="s">
        <v>23</v>
      </c>
      <c r="S898" s="9" t="str">
        <f>LEFT(R898, FIND("/", R898) - 1)</f>
        <v>music</v>
      </c>
      <c r="T898" s="9" t="str">
        <f>MID(R898, FIND("/", R898) + 1, LEN(R898))</f>
        <v>rock</v>
      </c>
    </row>
    <row r="899" spans="1:20" ht="17" x14ac:dyDescent="0.2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5">
        <f>(E899/D899)*100</f>
        <v>126.48941176470588</v>
      </c>
      <c r="G899" t="s">
        <v>20</v>
      </c>
      <c r="H899">
        <v>1280</v>
      </c>
      <c r="I899" s="7">
        <f>IF(H899=0, 0, E899/H899)</f>
        <v>83.996875000000003</v>
      </c>
      <c r="J899" t="s">
        <v>21</v>
      </c>
      <c r="K899" t="s">
        <v>22</v>
      </c>
      <c r="L899">
        <v>1276923600</v>
      </c>
      <c r="M899" s="14">
        <f>(((L899/60)/60)/24)+DATE(1970,1,1)</f>
        <v>40348.208333333336</v>
      </c>
      <c r="N899">
        <v>1279688400</v>
      </c>
      <c r="O899" s="14">
        <f>(((N899/60)/60)/24)+DATE(1970,1,1)</f>
        <v>40380.208333333336</v>
      </c>
      <c r="P899" t="b">
        <v>0</v>
      </c>
      <c r="Q899" t="b">
        <v>1</v>
      </c>
      <c r="R899" t="s">
        <v>68</v>
      </c>
      <c r="S899" s="9" t="str">
        <f>LEFT(R899, FIND("/", R899) - 1)</f>
        <v>publishing</v>
      </c>
      <c r="T899" s="9" t="str">
        <f>MID(R899, FIND("/", R899) + 1, LEN(R899))</f>
        <v>nonfiction</v>
      </c>
    </row>
    <row r="900" spans="1:20" ht="17" x14ac:dyDescent="0.2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5">
        <f>(E900/D900)*100</f>
        <v>387.5</v>
      </c>
      <c r="G900" t="s">
        <v>20</v>
      </c>
      <c r="H900">
        <v>157</v>
      </c>
      <c r="I900" s="7">
        <f>IF(H900=0, 0, E900/H900)</f>
        <v>88.853503184713375</v>
      </c>
      <c r="J900" t="s">
        <v>40</v>
      </c>
      <c r="K900" t="s">
        <v>41</v>
      </c>
      <c r="L900">
        <v>1500958800</v>
      </c>
      <c r="M900" s="14">
        <f>(((L900/60)/60)/24)+DATE(1970,1,1)</f>
        <v>42941.208333333328</v>
      </c>
      <c r="N900">
        <v>1501995600</v>
      </c>
      <c r="O900" s="14">
        <f>(((N900/60)/60)/24)+DATE(1970,1,1)</f>
        <v>42953.208333333328</v>
      </c>
      <c r="P900" t="b">
        <v>0</v>
      </c>
      <c r="Q900" t="b">
        <v>0</v>
      </c>
      <c r="R900" t="s">
        <v>100</v>
      </c>
      <c r="S900" s="9" t="str">
        <f>LEFT(R900, FIND("/", R900) - 1)</f>
        <v>film &amp; video</v>
      </c>
      <c r="T900" s="9" t="str">
        <f>MID(R900, FIND("/", R900) + 1, LEN(R900))</f>
        <v>shorts</v>
      </c>
    </row>
    <row r="901" spans="1:20" ht="34" x14ac:dyDescent="0.2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5">
        <f>(E901/D901)*100</f>
        <v>457.03571428571428</v>
      </c>
      <c r="G901" t="s">
        <v>20</v>
      </c>
      <c r="H901">
        <v>194</v>
      </c>
      <c r="I901" s="7">
        <f>IF(H901=0, 0, E901/H901)</f>
        <v>65.963917525773198</v>
      </c>
      <c r="J901" t="s">
        <v>21</v>
      </c>
      <c r="K901" t="s">
        <v>22</v>
      </c>
      <c r="L901">
        <v>1292220000</v>
      </c>
      <c r="M901" s="14">
        <f>(((L901/60)/60)/24)+DATE(1970,1,1)</f>
        <v>40525.25</v>
      </c>
      <c r="N901">
        <v>1294639200</v>
      </c>
      <c r="O901" s="14">
        <f>(((N901/60)/60)/24)+DATE(1970,1,1)</f>
        <v>40553.25</v>
      </c>
      <c r="P901" t="b">
        <v>0</v>
      </c>
      <c r="Q901" t="b">
        <v>1</v>
      </c>
      <c r="R901" t="s">
        <v>33</v>
      </c>
      <c r="S901" s="9" t="str">
        <f>LEFT(R901, FIND("/", R901) - 1)</f>
        <v>theater</v>
      </c>
      <c r="T901" s="9" t="str">
        <f>MID(R901, FIND("/", R901) + 1, LEN(R901))</f>
        <v>plays</v>
      </c>
    </row>
    <row r="902" spans="1:20" ht="34" x14ac:dyDescent="0.2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5">
        <f>(E902/D902)*100</f>
        <v>266.69565217391306</v>
      </c>
      <c r="G902" t="s">
        <v>20</v>
      </c>
      <c r="H902">
        <v>82</v>
      </c>
      <c r="I902" s="7">
        <f>IF(H902=0, 0, E902/H902)</f>
        <v>74.804878048780495</v>
      </c>
      <c r="J902" t="s">
        <v>26</v>
      </c>
      <c r="K902" t="s">
        <v>27</v>
      </c>
      <c r="L902">
        <v>1304398800</v>
      </c>
      <c r="M902" s="14">
        <f>(((L902/60)/60)/24)+DATE(1970,1,1)</f>
        <v>40666.208333333336</v>
      </c>
      <c r="N902">
        <v>1305435600</v>
      </c>
      <c r="O902" s="14">
        <f>(((N902/60)/60)/24)+DATE(1970,1,1)</f>
        <v>40678.208333333336</v>
      </c>
      <c r="P902" t="b">
        <v>0</v>
      </c>
      <c r="Q902" t="b">
        <v>1</v>
      </c>
      <c r="R902" t="s">
        <v>53</v>
      </c>
      <c r="S902" s="9" t="str">
        <f>LEFT(R902, FIND("/", R902) - 1)</f>
        <v>film &amp; video</v>
      </c>
      <c r="T902" s="9" t="str">
        <f>MID(R902, FIND("/", R902) + 1, LEN(R902))</f>
        <v>drama</v>
      </c>
    </row>
    <row r="903" spans="1:20" ht="34" x14ac:dyDescent="0.2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5">
        <f>(E903/D903)*100</f>
        <v>108.97734294541709</v>
      </c>
      <c r="G903" t="s">
        <v>20</v>
      </c>
      <c r="H903">
        <v>4233</v>
      </c>
      <c r="I903" s="7">
        <f>IF(H903=0, 0, E903/H903)</f>
        <v>24.998110087408456</v>
      </c>
      <c r="J903" t="s">
        <v>21</v>
      </c>
      <c r="K903" t="s">
        <v>22</v>
      </c>
      <c r="L903">
        <v>1332738000</v>
      </c>
      <c r="M903" s="14">
        <f>(((L903/60)/60)/24)+DATE(1970,1,1)</f>
        <v>40994.208333333336</v>
      </c>
      <c r="N903">
        <v>1335675600</v>
      </c>
      <c r="O903" s="14">
        <f>(((N903/60)/60)/24)+DATE(1970,1,1)</f>
        <v>41028.208333333336</v>
      </c>
      <c r="P903" t="b">
        <v>0</v>
      </c>
      <c r="Q903" t="b">
        <v>0</v>
      </c>
      <c r="R903" t="s">
        <v>122</v>
      </c>
      <c r="S903" s="9" t="str">
        <f>LEFT(R903, FIND("/", R903) - 1)</f>
        <v>photography</v>
      </c>
      <c r="T903" s="9" t="str">
        <f>MID(R903, FIND("/", R903) + 1, LEN(R903))</f>
        <v>photography books</v>
      </c>
    </row>
    <row r="904" spans="1:20" ht="17" x14ac:dyDescent="0.2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5">
        <f>(E904/D904)*100</f>
        <v>315.17592592592592</v>
      </c>
      <c r="G904" t="s">
        <v>20</v>
      </c>
      <c r="H904">
        <v>1297</v>
      </c>
      <c r="I904" s="7">
        <f>IF(H904=0, 0, E904/H904)</f>
        <v>104.97764070932922</v>
      </c>
      <c r="J904" t="s">
        <v>36</v>
      </c>
      <c r="K904" t="s">
        <v>37</v>
      </c>
      <c r="L904">
        <v>1445490000</v>
      </c>
      <c r="M904" s="14">
        <f>(((L904/60)/60)/24)+DATE(1970,1,1)</f>
        <v>42299.208333333328</v>
      </c>
      <c r="N904">
        <v>1448431200</v>
      </c>
      <c r="O904" s="14">
        <f>(((N904/60)/60)/24)+DATE(1970,1,1)</f>
        <v>42333.25</v>
      </c>
      <c r="P904" t="b">
        <v>1</v>
      </c>
      <c r="Q904" t="b">
        <v>0</v>
      </c>
      <c r="R904" t="s">
        <v>206</v>
      </c>
      <c r="S904" s="9" t="str">
        <f>LEFT(R904, FIND("/", R904) - 1)</f>
        <v>publishing</v>
      </c>
      <c r="T904" s="9" t="str">
        <f>MID(R904, FIND("/", R904) + 1, LEN(R904))</f>
        <v>translations</v>
      </c>
    </row>
    <row r="905" spans="1:20" ht="17" x14ac:dyDescent="0.2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5">
        <f>(E905/D905)*100</f>
        <v>157.69117647058823</v>
      </c>
      <c r="G905" t="s">
        <v>20</v>
      </c>
      <c r="H905">
        <v>165</v>
      </c>
      <c r="I905" s="7">
        <f>IF(H905=0, 0, E905/H905)</f>
        <v>64.987878787878785</v>
      </c>
      <c r="J905" t="s">
        <v>36</v>
      </c>
      <c r="K905" t="s">
        <v>37</v>
      </c>
      <c r="L905">
        <v>1297663200</v>
      </c>
      <c r="M905" s="14">
        <f>(((L905/60)/60)/24)+DATE(1970,1,1)</f>
        <v>40588.25</v>
      </c>
      <c r="N905">
        <v>1298613600</v>
      </c>
      <c r="O905" s="14">
        <f>(((N905/60)/60)/24)+DATE(1970,1,1)</f>
        <v>40599.25</v>
      </c>
      <c r="P905" t="b">
        <v>0</v>
      </c>
      <c r="Q905" t="b">
        <v>0</v>
      </c>
      <c r="R905" t="s">
        <v>206</v>
      </c>
      <c r="S905" s="9" t="str">
        <f>LEFT(R905, FIND("/", R905) - 1)</f>
        <v>publishing</v>
      </c>
      <c r="T905" s="9" t="str">
        <f>MID(R905, FIND("/", R905) + 1, LEN(R905))</f>
        <v>translations</v>
      </c>
    </row>
    <row r="906" spans="1:20" ht="17" x14ac:dyDescent="0.2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5">
        <f>(E906/D906)*100</f>
        <v>153.8082191780822</v>
      </c>
      <c r="G906" t="s">
        <v>20</v>
      </c>
      <c r="H906">
        <v>119</v>
      </c>
      <c r="I906" s="7">
        <f>IF(H906=0, 0, E906/H906)</f>
        <v>94.352941176470594</v>
      </c>
      <c r="J906" t="s">
        <v>21</v>
      </c>
      <c r="K906" t="s">
        <v>22</v>
      </c>
      <c r="L906">
        <v>1371963600</v>
      </c>
      <c r="M906" s="14">
        <f>(((L906/60)/60)/24)+DATE(1970,1,1)</f>
        <v>41448.208333333336</v>
      </c>
      <c r="N906">
        <v>1372482000</v>
      </c>
      <c r="O906" s="14">
        <f>(((N906/60)/60)/24)+DATE(1970,1,1)</f>
        <v>41454.208333333336</v>
      </c>
      <c r="P906" t="b">
        <v>0</v>
      </c>
      <c r="Q906" t="b">
        <v>0</v>
      </c>
      <c r="R906" t="s">
        <v>33</v>
      </c>
      <c r="S906" s="9" t="str">
        <f>LEFT(R906, FIND("/", R906) - 1)</f>
        <v>theater</v>
      </c>
      <c r="T906" s="9" t="str">
        <f>MID(R906, FIND("/", R906) + 1, LEN(R906))</f>
        <v>plays</v>
      </c>
    </row>
    <row r="907" spans="1:20" ht="17" x14ac:dyDescent="0.2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5">
        <f>(E907/D907)*100</f>
        <v>852.88135593220341</v>
      </c>
      <c r="G907" t="s">
        <v>20</v>
      </c>
      <c r="H907">
        <v>1797</v>
      </c>
      <c r="I907" s="7">
        <f>IF(H907=0, 0, E907/H907)</f>
        <v>84.00667779632721</v>
      </c>
      <c r="J907" t="s">
        <v>21</v>
      </c>
      <c r="K907" t="s">
        <v>22</v>
      </c>
      <c r="L907">
        <v>1301202000</v>
      </c>
      <c r="M907" s="14">
        <f>(((L907/60)/60)/24)+DATE(1970,1,1)</f>
        <v>40629.208333333336</v>
      </c>
      <c r="N907">
        <v>1305867600</v>
      </c>
      <c r="O907" s="14">
        <f>(((N907/60)/60)/24)+DATE(1970,1,1)</f>
        <v>40683.208333333336</v>
      </c>
      <c r="P907" t="b">
        <v>0</v>
      </c>
      <c r="Q907" t="b">
        <v>0</v>
      </c>
      <c r="R907" t="s">
        <v>159</v>
      </c>
      <c r="S907" s="9" t="str">
        <f>LEFT(R907, FIND("/", R907) - 1)</f>
        <v>music</v>
      </c>
      <c r="T907" s="9" t="str">
        <f>MID(R907, FIND("/", R907) + 1, LEN(R907))</f>
        <v>jazz</v>
      </c>
    </row>
    <row r="908" spans="1:20" ht="17" x14ac:dyDescent="0.2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5">
        <f>(E908/D908)*100</f>
        <v>138.90625</v>
      </c>
      <c r="G908" t="s">
        <v>20</v>
      </c>
      <c r="H908">
        <v>261</v>
      </c>
      <c r="I908" s="7">
        <f>IF(H908=0, 0, E908/H908)</f>
        <v>34.061302681992338</v>
      </c>
      <c r="J908" t="s">
        <v>21</v>
      </c>
      <c r="K908" t="s">
        <v>22</v>
      </c>
      <c r="L908">
        <v>1538024400</v>
      </c>
      <c r="M908" s="14">
        <f>(((L908/60)/60)/24)+DATE(1970,1,1)</f>
        <v>43370.208333333328</v>
      </c>
      <c r="N908">
        <v>1538802000</v>
      </c>
      <c r="O908" s="14">
        <f>(((N908/60)/60)/24)+DATE(1970,1,1)</f>
        <v>43379.208333333328</v>
      </c>
      <c r="P908" t="b">
        <v>0</v>
      </c>
      <c r="Q908" t="b">
        <v>0</v>
      </c>
      <c r="R908" t="s">
        <v>33</v>
      </c>
      <c r="S908" s="9" t="str">
        <f>LEFT(R908, FIND("/", R908) - 1)</f>
        <v>theater</v>
      </c>
      <c r="T908" s="9" t="str">
        <f>MID(R908, FIND("/", R908) + 1, LEN(R908))</f>
        <v>plays</v>
      </c>
    </row>
    <row r="909" spans="1:20" ht="17" x14ac:dyDescent="0.2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5">
        <f>(E909/D909)*100</f>
        <v>190.18181818181819</v>
      </c>
      <c r="G909" t="s">
        <v>20</v>
      </c>
      <c r="H909">
        <v>157</v>
      </c>
      <c r="I909" s="7">
        <f>IF(H909=0, 0, E909/H909)</f>
        <v>93.273885350318466</v>
      </c>
      <c r="J909" t="s">
        <v>21</v>
      </c>
      <c r="K909" t="s">
        <v>22</v>
      </c>
      <c r="L909">
        <v>1395032400</v>
      </c>
      <c r="M909" s="14">
        <f>(((L909/60)/60)/24)+DATE(1970,1,1)</f>
        <v>41715.208333333336</v>
      </c>
      <c r="N909">
        <v>1398920400</v>
      </c>
      <c r="O909" s="14">
        <f>(((N909/60)/60)/24)+DATE(1970,1,1)</f>
        <v>41760.208333333336</v>
      </c>
      <c r="P909" t="b">
        <v>0</v>
      </c>
      <c r="Q909" t="b">
        <v>1</v>
      </c>
      <c r="R909" t="s">
        <v>42</v>
      </c>
      <c r="S909" s="9" t="str">
        <f>LEFT(R909, FIND("/", R909) - 1)</f>
        <v>film &amp; video</v>
      </c>
      <c r="T909" s="9" t="str">
        <f>MID(R909, FIND("/", R909) + 1, LEN(R909))</f>
        <v>documentary</v>
      </c>
    </row>
    <row r="910" spans="1:20" ht="17" x14ac:dyDescent="0.2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5">
        <f>(E910/D910)*100</f>
        <v>100.24333619948409</v>
      </c>
      <c r="G910" t="s">
        <v>20</v>
      </c>
      <c r="H910">
        <v>3533</v>
      </c>
      <c r="I910" s="7">
        <f>IF(H910=0, 0, E910/H910)</f>
        <v>32.998301726577978</v>
      </c>
      <c r="J910" t="s">
        <v>21</v>
      </c>
      <c r="K910" t="s">
        <v>22</v>
      </c>
      <c r="L910">
        <v>1405486800</v>
      </c>
      <c r="M910" s="14">
        <f>(((L910/60)/60)/24)+DATE(1970,1,1)</f>
        <v>41836.208333333336</v>
      </c>
      <c r="N910">
        <v>1405659600</v>
      </c>
      <c r="O910" s="14">
        <f>(((N910/60)/60)/24)+DATE(1970,1,1)</f>
        <v>41838.208333333336</v>
      </c>
      <c r="P910" t="b">
        <v>0</v>
      </c>
      <c r="Q910" t="b">
        <v>1</v>
      </c>
      <c r="R910" t="s">
        <v>33</v>
      </c>
      <c r="S910" s="9" t="str">
        <f>LEFT(R910, FIND("/", R910) - 1)</f>
        <v>theater</v>
      </c>
      <c r="T910" s="9" t="str">
        <f>MID(R910, FIND("/", R910) + 1, LEN(R910))</f>
        <v>plays</v>
      </c>
    </row>
    <row r="911" spans="1:20" ht="17" x14ac:dyDescent="0.2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5">
        <f>(E911/D911)*100</f>
        <v>142.75824175824175</v>
      </c>
      <c r="G911" t="s">
        <v>20</v>
      </c>
      <c r="H911">
        <v>155</v>
      </c>
      <c r="I911" s="7">
        <f>IF(H911=0, 0, E911/H911)</f>
        <v>83.812903225806451</v>
      </c>
      <c r="J911" t="s">
        <v>21</v>
      </c>
      <c r="K911" t="s">
        <v>22</v>
      </c>
      <c r="L911">
        <v>1455861600</v>
      </c>
      <c r="M911" s="14">
        <f>(((L911/60)/60)/24)+DATE(1970,1,1)</f>
        <v>42419.25</v>
      </c>
      <c r="N911">
        <v>1457244000</v>
      </c>
      <c r="O911" s="14">
        <f>(((N911/60)/60)/24)+DATE(1970,1,1)</f>
        <v>42435.25</v>
      </c>
      <c r="P911" t="b">
        <v>0</v>
      </c>
      <c r="Q911" t="b">
        <v>0</v>
      </c>
      <c r="R911" t="s">
        <v>28</v>
      </c>
      <c r="S911" s="9" t="str">
        <f>LEFT(R911, FIND("/", R911) - 1)</f>
        <v>technology</v>
      </c>
      <c r="T911" s="9" t="str">
        <f>MID(R911, FIND("/", R911) + 1, LEN(R911))</f>
        <v>web</v>
      </c>
    </row>
    <row r="912" spans="1:20" ht="34" x14ac:dyDescent="0.2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5">
        <f>(E912/D912)*100</f>
        <v>563.13333333333333</v>
      </c>
      <c r="G912" t="s">
        <v>20</v>
      </c>
      <c r="H912">
        <v>132</v>
      </c>
      <c r="I912" s="7">
        <f>IF(H912=0, 0, E912/H912)</f>
        <v>63.992424242424242</v>
      </c>
      <c r="J912" t="s">
        <v>107</v>
      </c>
      <c r="K912" t="s">
        <v>108</v>
      </c>
      <c r="L912">
        <v>1529038800</v>
      </c>
      <c r="M912" s="14">
        <f>(((L912/60)/60)/24)+DATE(1970,1,1)</f>
        <v>43266.208333333328</v>
      </c>
      <c r="N912">
        <v>1529298000</v>
      </c>
      <c r="O912" s="14">
        <f>(((N912/60)/60)/24)+DATE(1970,1,1)</f>
        <v>43269.208333333328</v>
      </c>
      <c r="P912" t="b">
        <v>0</v>
      </c>
      <c r="Q912" t="b">
        <v>0</v>
      </c>
      <c r="R912" t="s">
        <v>65</v>
      </c>
      <c r="S912" s="9" t="str">
        <f>LEFT(R912, FIND("/", R912) - 1)</f>
        <v>technology</v>
      </c>
      <c r="T912" s="9" t="str">
        <f>MID(R912, FIND("/", R912) + 1, LEN(R912))</f>
        <v>wearables</v>
      </c>
    </row>
    <row r="913" spans="1:20" ht="17" x14ac:dyDescent="0.2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5">
        <f>(E913/D913)*100</f>
        <v>197.54935622317598</v>
      </c>
      <c r="G913" t="s">
        <v>20</v>
      </c>
      <c r="H913">
        <v>1354</v>
      </c>
      <c r="I913" s="7">
        <f>IF(H913=0, 0, E913/H913)</f>
        <v>101.98449039881831</v>
      </c>
      <c r="J913" t="s">
        <v>40</v>
      </c>
      <c r="K913" t="s">
        <v>41</v>
      </c>
      <c r="L913">
        <v>1526360400</v>
      </c>
      <c r="M913" s="14">
        <f>(((L913/60)/60)/24)+DATE(1970,1,1)</f>
        <v>43235.208333333328</v>
      </c>
      <c r="N913">
        <v>1529557200</v>
      </c>
      <c r="O913" s="14">
        <f>(((N913/60)/60)/24)+DATE(1970,1,1)</f>
        <v>43272.208333333328</v>
      </c>
      <c r="P913" t="b">
        <v>0</v>
      </c>
      <c r="Q913" t="b">
        <v>0</v>
      </c>
      <c r="R913" t="s">
        <v>28</v>
      </c>
      <c r="S913" s="9" t="str">
        <f>LEFT(R913, FIND("/", R913) - 1)</f>
        <v>technology</v>
      </c>
      <c r="T913" s="9" t="str">
        <f>MID(R913, FIND("/", R913) + 1, LEN(R913))</f>
        <v>web</v>
      </c>
    </row>
    <row r="914" spans="1:20" ht="17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>(E914/D914)*100</f>
        <v>508.5</v>
      </c>
      <c r="G914" t="s">
        <v>20</v>
      </c>
      <c r="H914">
        <v>48</v>
      </c>
      <c r="I914" s="7">
        <f>IF(H914=0, 0, E914/H914)</f>
        <v>105.9375</v>
      </c>
      <c r="J914" t="s">
        <v>21</v>
      </c>
      <c r="K914" t="s">
        <v>22</v>
      </c>
      <c r="L914">
        <v>1532149200</v>
      </c>
      <c r="M914" s="14">
        <f>(((L914/60)/60)/24)+DATE(1970,1,1)</f>
        <v>43302.208333333328</v>
      </c>
      <c r="N914">
        <v>1535259600</v>
      </c>
      <c r="O914" s="14">
        <f>(((N914/60)/60)/24)+DATE(1970,1,1)</f>
        <v>43338.208333333328</v>
      </c>
      <c r="P914" t="b">
        <v>1</v>
      </c>
      <c r="Q914" t="b">
        <v>1</v>
      </c>
      <c r="R914" t="s">
        <v>28</v>
      </c>
      <c r="S914" s="9" t="str">
        <f>LEFT(R914, FIND("/", R914) - 1)</f>
        <v>technology</v>
      </c>
      <c r="T914" s="9" t="str">
        <f>MID(R914, FIND("/", R914) + 1, LEN(R914))</f>
        <v>web</v>
      </c>
    </row>
    <row r="915" spans="1:20" ht="17" x14ac:dyDescent="0.2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5">
        <f>(E915/D915)*100</f>
        <v>237.74468085106383</v>
      </c>
      <c r="G915" t="s">
        <v>20</v>
      </c>
      <c r="H915">
        <v>110</v>
      </c>
      <c r="I915" s="7">
        <f>IF(H915=0, 0, E915/H915)</f>
        <v>101.58181818181818</v>
      </c>
      <c r="J915" t="s">
        <v>21</v>
      </c>
      <c r="K915" t="s">
        <v>22</v>
      </c>
      <c r="L915">
        <v>1515304800</v>
      </c>
      <c r="M915" s="14">
        <f>(((L915/60)/60)/24)+DATE(1970,1,1)</f>
        <v>43107.25</v>
      </c>
      <c r="N915">
        <v>1515564000</v>
      </c>
      <c r="O915" s="14">
        <f>(((N915/60)/60)/24)+DATE(1970,1,1)</f>
        <v>43110.25</v>
      </c>
      <c r="P915" t="b">
        <v>0</v>
      </c>
      <c r="Q915" t="b">
        <v>0</v>
      </c>
      <c r="R915" t="s">
        <v>17</v>
      </c>
      <c r="S915" s="9" t="str">
        <f>LEFT(R915, FIND("/", R915) - 1)</f>
        <v>food</v>
      </c>
      <c r="T915" s="9" t="str">
        <f>MID(R915, FIND("/", R915) + 1, LEN(R915))</f>
        <v>food trucks</v>
      </c>
    </row>
    <row r="916" spans="1:20" ht="17" x14ac:dyDescent="0.2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5">
        <f>(E916/D916)*100</f>
        <v>338.46875</v>
      </c>
      <c r="G916" t="s">
        <v>20</v>
      </c>
      <c r="H916">
        <v>172</v>
      </c>
      <c r="I916" s="7">
        <f>IF(H916=0, 0, E916/H916)</f>
        <v>62.970930232558139</v>
      </c>
      <c r="J916" t="s">
        <v>21</v>
      </c>
      <c r="K916" t="s">
        <v>22</v>
      </c>
      <c r="L916">
        <v>1276318800</v>
      </c>
      <c r="M916" s="14">
        <f>(((L916/60)/60)/24)+DATE(1970,1,1)</f>
        <v>40341.208333333336</v>
      </c>
      <c r="N916">
        <v>1277096400</v>
      </c>
      <c r="O916" s="14">
        <f>(((N916/60)/60)/24)+DATE(1970,1,1)</f>
        <v>40350.208333333336</v>
      </c>
      <c r="P916" t="b">
        <v>0</v>
      </c>
      <c r="Q916" t="b">
        <v>0</v>
      </c>
      <c r="R916" t="s">
        <v>53</v>
      </c>
      <c r="S916" s="9" t="str">
        <f>LEFT(R916, FIND("/", R916) - 1)</f>
        <v>film &amp; video</v>
      </c>
      <c r="T916" s="9" t="str">
        <f>MID(R916, FIND("/", R916) + 1, LEN(R916))</f>
        <v>drama</v>
      </c>
    </row>
    <row r="917" spans="1:20" ht="17" x14ac:dyDescent="0.2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5">
        <f>(E917/D917)*100</f>
        <v>133.08955223880596</v>
      </c>
      <c r="G917" t="s">
        <v>20</v>
      </c>
      <c r="H917">
        <v>307</v>
      </c>
      <c r="I917" s="7">
        <f>IF(H917=0, 0, E917/H917)</f>
        <v>29.045602605863191</v>
      </c>
      <c r="J917" t="s">
        <v>21</v>
      </c>
      <c r="K917" t="s">
        <v>22</v>
      </c>
      <c r="L917">
        <v>1328767200</v>
      </c>
      <c r="M917" s="14">
        <f>(((L917/60)/60)/24)+DATE(1970,1,1)</f>
        <v>40948.25</v>
      </c>
      <c r="N917">
        <v>1329026400</v>
      </c>
      <c r="O917" s="14">
        <f>(((N917/60)/60)/24)+DATE(1970,1,1)</f>
        <v>40951.25</v>
      </c>
      <c r="P917" t="b">
        <v>0</v>
      </c>
      <c r="Q917" t="b">
        <v>1</v>
      </c>
      <c r="R917" t="s">
        <v>60</v>
      </c>
      <c r="S917" s="9" t="str">
        <f>LEFT(R917, FIND("/", R917) - 1)</f>
        <v>music</v>
      </c>
      <c r="T917" s="9" t="str">
        <f>MID(R917, FIND("/", R917) + 1, LEN(R917))</f>
        <v>indie rock</v>
      </c>
    </row>
    <row r="918" spans="1:20" ht="34" x14ac:dyDescent="0.2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5">
        <f>(E918/D918)*100</f>
        <v>207.79999999999998</v>
      </c>
      <c r="G918" t="s">
        <v>20</v>
      </c>
      <c r="H918">
        <v>160</v>
      </c>
      <c r="I918" s="7">
        <f>IF(H918=0, 0, E918/H918)</f>
        <v>77.924999999999997</v>
      </c>
      <c r="J918" t="s">
        <v>21</v>
      </c>
      <c r="K918" t="s">
        <v>22</v>
      </c>
      <c r="L918">
        <v>1335934800</v>
      </c>
      <c r="M918" s="14">
        <f>(((L918/60)/60)/24)+DATE(1970,1,1)</f>
        <v>41031.208333333336</v>
      </c>
      <c r="N918">
        <v>1338786000</v>
      </c>
      <c r="O918" s="14">
        <f>(((N918/60)/60)/24)+DATE(1970,1,1)</f>
        <v>41064.208333333336</v>
      </c>
      <c r="P918" t="b">
        <v>0</v>
      </c>
      <c r="Q918" t="b">
        <v>0</v>
      </c>
      <c r="R918" t="s">
        <v>50</v>
      </c>
      <c r="S918" s="9" t="str">
        <f>LEFT(R918, FIND("/", R918) - 1)</f>
        <v>music</v>
      </c>
      <c r="T918" s="9" t="str">
        <f>MID(R918, FIND("/", R918) + 1, LEN(R918))</f>
        <v>electric music</v>
      </c>
    </row>
    <row r="919" spans="1:20" ht="17" x14ac:dyDescent="0.2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5">
        <f>(E919/D919)*100</f>
        <v>652.05847953216369</v>
      </c>
      <c r="G919" t="s">
        <v>20</v>
      </c>
      <c r="H919">
        <v>1467</v>
      </c>
      <c r="I919" s="7">
        <f>IF(H919=0, 0, E919/H919)</f>
        <v>76.006816632583508</v>
      </c>
      <c r="J919" t="s">
        <v>15</v>
      </c>
      <c r="K919" t="s">
        <v>16</v>
      </c>
      <c r="L919">
        <v>1308546000</v>
      </c>
      <c r="M919" s="14">
        <f>(((L919/60)/60)/24)+DATE(1970,1,1)</f>
        <v>40714.208333333336</v>
      </c>
      <c r="N919">
        <v>1308978000</v>
      </c>
      <c r="O919" s="14">
        <f>(((N919/60)/60)/24)+DATE(1970,1,1)</f>
        <v>40719.208333333336</v>
      </c>
      <c r="P919" t="b">
        <v>0</v>
      </c>
      <c r="Q919" t="b">
        <v>1</v>
      </c>
      <c r="R919" t="s">
        <v>60</v>
      </c>
      <c r="S919" s="9" t="str">
        <f>LEFT(R919, FIND("/", R919) - 1)</f>
        <v>music</v>
      </c>
      <c r="T919" s="9" t="str">
        <f>MID(R919, FIND("/", R919) + 1, LEN(R919))</f>
        <v>indie rock</v>
      </c>
    </row>
    <row r="920" spans="1:20" ht="34" x14ac:dyDescent="0.2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5">
        <f>(E920/D920)*100</f>
        <v>113.63099415204678</v>
      </c>
      <c r="G920" t="s">
        <v>20</v>
      </c>
      <c r="H920">
        <v>2662</v>
      </c>
      <c r="I920" s="7">
        <f>IF(H920=0, 0, E920/H920)</f>
        <v>72.993613824192337</v>
      </c>
      <c r="J920" t="s">
        <v>15</v>
      </c>
      <c r="K920" t="s">
        <v>16</v>
      </c>
      <c r="L920">
        <v>1574056800</v>
      </c>
      <c r="M920" s="14">
        <f>(((L920/60)/60)/24)+DATE(1970,1,1)</f>
        <v>43787.25</v>
      </c>
      <c r="N920">
        <v>1576389600</v>
      </c>
      <c r="O920" s="14">
        <f>(((N920/60)/60)/24)+DATE(1970,1,1)</f>
        <v>43814.25</v>
      </c>
      <c r="P920" t="b">
        <v>0</v>
      </c>
      <c r="Q920" t="b">
        <v>0</v>
      </c>
      <c r="R920" t="s">
        <v>119</v>
      </c>
      <c r="S920" s="9" t="str">
        <f>LEFT(R920, FIND("/", R920) - 1)</f>
        <v>publishing</v>
      </c>
      <c r="T920" s="9" t="str">
        <f>MID(R920, FIND("/", R920) + 1, LEN(R920))</f>
        <v>fiction</v>
      </c>
    </row>
    <row r="921" spans="1:20" ht="17" x14ac:dyDescent="0.2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5">
        <f>(E921/D921)*100</f>
        <v>102.37606837606839</v>
      </c>
      <c r="G921" t="s">
        <v>20</v>
      </c>
      <c r="H921">
        <v>452</v>
      </c>
      <c r="I921" s="7">
        <f>IF(H921=0, 0, E921/H921)</f>
        <v>53</v>
      </c>
      <c r="J921" t="s">
        <v>26</v>
      </c>
      <c r="K921" t="s">
        <v>27</v>
      </c>
      <c r="L921">
        <v>1308373200</v>
      </c>
      <c r="M921" s="14">
        <f>(((L921/60)/60)/24)+DATE(1970,1,1)</f>
        <v>40712.208333333336</v>
      </c>
      <c r="N921">
        <v>1311051600</v>
      </c>
      <c r="O921" s="14">
        <f>(((N921/60)/60)/24)+DATE(1970,1,1)</f>
        <v>40743.208333333336</v>
      </c>
      <c r="P921" t="b">
        <v>0</v>
      </c>
      <c r="Q921" t="b">
        <v>0</v>
      </c>
      <c r="R921" t="s">
        <v>33</v>
      </c>
      <c r="S921" s="9" t="str">
        <f>LEFT(R921, FIND("/", R921) - 1)</f>
        <v>theater</v>
      </c>
      <c r="T921" s="9" t="str">
        <f>MID(R921, FIND("/", R921) + 1, LEN(R921))</f>
        <v>plays</v>
      </c>
    </row>
    <row r="922" spans="1:20" ht="17" x14ac:dyDescent="0.2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5">
        <f>(E922/D922)*100</f>
        <v>356.58333333333331</v>
      </c>
      <c r="G922" t="s">
        <v>20</v>
      </c>
      <c r="H922">
        <v>158</v>
      </c>
      <c r="I922" s="7">
        <f>IF(H922=0, 0, E922/H922)</f>
        <v>54.164556962025316</v>
      </c>
      <c r="J922" t="s">
        <v>21</v>
      </c>
      <c r="K922" t="s">
        <v>22</v>
      </c>
      <c r="L922">
        <v>1335243600</v>
      </c>
      <c r="M922" s="14">
        <f>(((L922/60)/60)/24)+DATE(1970,1,1)</f>
        <v>41023.208333333336</v>
      </c>
      <c r="N922">
        <v>1336712400</v>
      </c>
      <c r="O922" s="14">
        <f>(((N922/60)/60)/24)+DATE(1970,1,1)</f>
        <v>41040.208333333336</v>
      </c>
      <c r="P922" t="b">
        <v>0</v>
      </c>
      <c r="Q922" t="b">
        <v>0</v>
      </c>
      <c r="R922" t="s">
        <v>17</v>
      </c>
      <c r="S922" s="9" t="str">
        <f>LEFT(R922, FIND("/", R922) - 1)</f>
        <v>food</v>
      </c>
      <c r="T922" s="9" t="str">
        <f>MID(R922, FIND("/", R922) + 1, LEN(R922))</f>
        <v>food trucks</v>
      </c>
    </row>
    <row r="923" spans="1:20" ht="34" x14ac:dyDescent="0.2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5">
        <f>(E923/D923)*100</f>
        <v>139.86792452830187</v>
      </c>
      <c r="G923" t="s">
        <v>20</v>
      </c>
      <c r="H923">
        <v>225</v>
      </c>
      <c r="I923" s="7">
        <f>IF(H923=0, 0, E923/H923)</f>
        <v>32.946666666666665</v>
      </c>
      <c r="J923" t="s">
        <v>98</v>
      </c>
      <c r="K923" t="s">
        <v>99</v>
      </c>
      <c r="L923">
        <v>1328421600</v>
      </c>
      <c r="M923" s="14">
        <f>(((L923/60)/60)/24)+DATE(1970,1,1)</f>
        <v>40944.25</v>
      </c>
      <c r="N923">
        <v>1330408800</v>
      </c>
      <c r="O923" s="14">
        <f>(((N923/60)/60)/24)+DATE(1970,1,1)</f>
        <v>40967.25</v>
      </c>
      <c r="P923" t="b">
        <v>1</v>
      </c>
      <c r="Q923" t="b">
        <v>0</v>
      </c>
      <c r="R923" t="s">
        <v>100</v>
      </c>
      <c r="S923" s="9" t="str">
        <f>LEFT(R923, FIND("/", R923) - 1)</f>
        <v>film &amp; video</v>
      </c>
      <c r="T923" s="9" t="str">
        <f>MID(R923, FIND("/", R923) + 1, LEN(R923))</f>
        <v>shorts</v>
      </c>
    </row>
    <row r="924" spans="1:20" ht="34" x14ac:dyDescent="0.2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5">
        <f>(E924/D924)*100</f>
        <v>251.65</v>
      </c>
      <c r="G924" t="s">
        <v>20</v>
      </c>
      <c r="H924">
        <v>65</v>
      </c>
      <c r="I924" s="7">
        <f>IF(H924=0, 0, E924/H924)</f>
        <v>77.430769230769229</v>
      </c>
      <c r="J924" t="s">
        <v>21</v>
      </c>
      <c r="K924" t="s">
        <v>22</v>
      </c>
      <c r="L924">
        <v>1550556000</v>
      </c>
      <c r="M924" s="14">
        <f>(((L924/60)/60)/24)+DATE(1970,1,1)</f>
        <v>43515.25</v>
      </c>
      <c r="N924">
        <v>1551420000</v>
      </c>
      <c r="O924" s="14">
        <f>(((N924/60)/60)/24)+DATE(1970,1,1)</f>
        <v>43525.25</v>
      </c>
      <c r="P924" t="b">
        <v>0</v>
      </c>
      <c r="Q924" t="b">
        <v>1</v>
      </c>
      <c r="R924" t="s">
        <v>65</v>
      </c>
      <c r="S924" s="9" t="str">
        <f>LEFT(R924, FIND("/", R924) - 1)</f>
        <v>technology</v>
      </c>
      <c r="T924" s="9" t="str">
        <f>MID(R924, FIND("/", R924) + 1, LEN(R924))</f>
        <v>wearables</v>
      </c>
    </row>
    <row r="925" spans="1:20" ht="17" x14ac:dyDescent="0.2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5">
        <f>(E925/D925)*100</f>
        <v>105.87500000000001</v>
      </c>
      <c r="G925" t="s">
        <v>20</v>
      </c>
      <c r="H925">
        <v>163</v>
      </c>
      <c r="I925" s="7">
        <f>IF(H925=0, 0, E925/H925)</f>
        <v>57.159509202453989</v>
      </c>
      <c r="J925" t="s">
        <v>21</v>
      </c>
      <c r="K925" t="s">
        <v>22</v>
      </c>
      <c r="L925">
        <v>1269147600</v>
      </c>
      <c r="M925" s="14">
        <f>(((L925/60)/60)/24)+DATE(1970,1,1)</f>
        <v>40258.208333333336</v>
      </c>
      <c r="N925">
        <v>1269838800</v>
      </c>
      <c r="O925" s="14">
        <f>(((N925/60)/60)/24)+DATE(1970,1,1)</f>
        <v>40266.208333333336</v>
      </c>
      <c r="P925" t="b">
        <v>0</v>
      </c>
      <c r="Q925" t="b">
        <v>0</v>
      </c>
      <c r="R925" t="s">
        <v>33</v>
      </c>
      <c r="S925" s="9" t="str">
        <f>LEFT(R925, FIND("/", R925) - 1)</f>
        <v>theater</v>
      </c>
      <c r="T925" s="9" t="str">
        <f>MID(R925, FIND("/", R925) + 1, LEN(R925))</f>
        <v>plays</v>
      </c>
    </row>
    <row r="926" spans="1:20" ht="17" x14ac:dyDescent="0.2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5">
        <f>(E926/D926)*100</f>
        <v>187.42857142857144</v>
      </c>
      <c r="G926" t="s">
        <v>20</v>
      </c>
      <c r="H926">
        <v>85</v>
      </c>
      <c r="I926" s="7">
        <f>IF(H926=0, 0, E926/H926)</f>
        <v>77.17647058823529</v>
      </c>
      <c r="J926" t="s">
        <v>21</v>
      </c>
      <c r="K926" t="s">
        <v>22</v>
      </c>
      <c r="L926">
        <v>1312174800</v>
      </c>
      <c r="M926" s="14">
        <f>(((L926/60)/60)/24)+DATE(1970,1,1)</f>
        <v>40756.208333333336</v>
      </c>
      <c r="N926">
        <v>1312520400</v>
      </c>
      <c r="O926" s="14">
        <f>(((N926/60)/60)/24)+DATE(1970,1,1)</f>
        <v>40760.208333333336</v>
      </c>
      <c r="P926" t="b">
        <v>0</v>
      </c>
      <c r="Q926" t="b">
        <v>0</v>
      </c>
      <c r="R926" t="s">
        <v>33</v>
      </c>
      <c r="S926" s="9" t="str">
        <f>LEFT(R926, FIND("/", R926) - 1)</f>
        <v>theater</v>
      </c>
      <c r="T926" s="9" t="str">
        <f>MID(R926, FIND("/", R926) + 1, LEN(R926))</f>
        <v>plays</v>
      </c>
    </row>
    <row r="927" spans="1:20" ht="17" x14ac:dyDescent="0.2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5">
        <f>(E927/D927)*100</f>
        <v>386.78571428571428</v>
      </c>
      <c r="G927" t="s">
        <v>20</v>
      </c>
      <c r="H927">
        <v>217</v>
      </c>
      <c r="I927" s="7">
        <f>IF(H927=0, 0, E927/H927)</f>
        <v>24.953917050691246</v>
      </c>
      <c r="J927" t="s">
        <v>21</v>
      </c>
      <c r="K927" t="s">
        <v>22</v>
      </c>
      <c r="L927">
        <v>1434517200</v>
      </c>
      <c r="M927" s="14">
        <f>(((L927/60)/60)/24)+DATE(1970,1,1)</f>
        <v>42172.208333333328</v>
      </c>
      <c r="N927">
        <v>1436504400</v>
      </c>
      <c r="O927" s="14">
        <f>(((N927/60)/60)/24)+DATE(1970,1,1)</f>
        <v>42195.208333333328</v>
      </c>
      <c r="P927" t="b">
        <v>0</v>
      </c>
      <c r="Q927" t="b">
        <v>1</v>
      </c>
      <c r="R927" t="s">
        <v>269</v>
      </c>
      <c r="S927" s="9" t="str">
        <f>LEFT(R927, FIND("/", R927) - 1)</f>
        <v>film &amp; video</v>
      </c>
      <c r="T927" s="9" t="str">
        <f>MID(R927, FIND("/", R927) + 1, LEN(R927))</f>
        <v>television</v>
      </c>
    </row>
    <row r="928" spans="1:20" ht="17" x14ac:dyDescent="0.2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5">
        <f>(E928/D928)*100</f>
        <v>347.07142857142856</v>
      </c>
      <c r="G928" t="s">
        <v>20</v>
      </c>
      <c r="H928">
        <v>150</v>
      </c>
      <c r="I928" s="7">
        <f>IF(H928=0, 0, E928/H928)</f>
        <v>97.18</v>
      </c>
      <c r="J928" t="s">
        <v>21</v>
      </c>
      <c r="K928" t="s">
        <v>22</v>
      </c>
      <c r="L928">
        <v>1471582800</v>
      </c>
      <c r="M928" s="14">
        <f>(((L928/60)/60)/24)+DATE(1970,1,1)</f>
        <v>42601.208333333328</v>
      </c>
      <c r="N928">
        <v>1472014800</v>
      </c>
      <c r="O928" s="14">
        <f>(((N928/60)/60)/24)+DATE(1970,1,1)</f>
        <v>42606.208333333328</v>
      </c>
      <c r="P928" t="b">
        <v>0</v>
      </c>
      <c r="Q928" t="b">
        <v>0</v>
      </c>
      <c r="R928" t="s">
        <v>100</v>
      </c>
      <c r="S928" s="9" t="str">
        <f>LEFT(R928, FIND("/", R928) - 1)</f>
        <v>film &amp; video</v>
      </c>
      <c r="T928" s="9" t="str">
        <f>MID(R928, FIND("/", R928) + 1, LEN(R928))</f>
        <v>shorts</v>
      </c>
    </row>
    <row r="929" spans="1:20" ht="17" x14ac:dyDescent="0.2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5">
        <f>(E929/D929)*100</f>
        <v>185.82098765432099</v>
      </c>
      <c r="G929" t="s">
        <v>20</v>
      </c>
      <c r="H929">
        <v>3272</v>
      </c>
      <c r="I929" s="7">
        <f>IF(H929=0, 0, E929/H929)</f>
        <v>46.000916870415651</v>
      </c>
      <c r="J929" t="s">
        <v>21</v>
      </c>
      <c r="K929" t="s">
        <v>22</v>
      </c>
      <c r="L929">
        <v>1410757200</v>
      </c>
      <c r="M929" s="14">
        <f>(((L929/60)/60)/24)+DATE(1970,1,1)</f>
        <v>41897.208333333336</v>
      </c>
      <c r="N929">
        <v>1411534800</v>
      </c>
      <c r="O929" s="14">
        <f>(((N929/60)/60)/24)+DATE(1970,1,1)</f>
        <v>41906.208333333336</v>
      </c>
      <c r="P929" t="b">
        <v>0</v>
      </c>
      <c r="Q929" t="b">
        <v>0</v>
      </c>
      <c r="R929" t="s">
        <v>33</v>
      </c>
      <c r="S929" s="9" t="str">
        <f>LEFT(R929, FIND("/", R929) - 1)</f>
        <v>theater</v>
      </c>
      <c r="T929" s="9" t="str">
        <f>MID(R929, FIND("/", R929) + 1, LEN(R929))</f>
        <v>plays</v>
      </c>
    </row>
    <row r="930" spans="1:20" ht="34" x14ac:dyDescent="0.2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5">
        <f>(E930/D930)*100</f>
        <v>162.4375</v>
      </c>
      <c r="G930" t="s">
        <v>20</v>
      </c>
      <c r="H930">
        <v>300</v>
      </c>
      <c r="I930" s="7">
        <f>IF(H930=0, 0, E930/H930)</f>
        <v>25.99</v>
      </c>
      <c r="J930" t="s">
        <v>21</v>
      </c>
      <c r="K930" t="s">
        <v>22</v>
      </c>
      <c r="L930">
        <v>1539061200</v>
      </c>
      <c r="M930" s="14">
        <f>(((L930/60)/60)/24)+DATE(1970,1,1)</f>
        <v>43382.208333333328</v>
      </c>
      <c r="N930">
        <v>1539579600</v>
      </c>
      <c r="O930" s="14">
        <f>(((N930/60)/60)/24)+DATE(1970,1,1)</f>
        <v>43388.208333333328</v>
      </c>
      <c r="P930" t="b">
        <v>0</v>
      </c>
      <c r="Q930" t="b">
        <v>0</v>
      </c>
      <c r="R930" t="s">
        <v>17</v>
      </c>
      <c r="S930" s="9" t="str">
        <f>LEFT(R930, FIND("/", R930) - 1)</f>
        <v>food</v>
      </c>
      <c r="T930" s="9" t="str">
        <f>MID(R930, FIND("/", R930) + 1, LEN(R930))</f>
        <v>food trucks</v>
      </c>
    </row>
    <row r="931" spans="1:20" ht="17" x14ac:dyDescent="0.2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5">
        <f>(E931/D931)*100</f>
        <v>184.84285714285716</v>
      </c>
      <c r="G931" t="s">
        <v>20</v>
      </c>
      <c r="H931">
        <v>126</v>
      </c>
      <c r="I931" s="7">
        <f>IF(H931=0, 0, E931/H931)</f>
        <v>102.69047619047619</v>
      </c>
      <c r="J931" t="s">
        <v>21</v>
      </c>
      <c r="K931" t="s">
        <v>22</v>
      </c>
      <c r="L931">
        <v>1381554000</v>
      </c>
      <c r="M931" s="14">
        <f>(((L931/60)/60)/24)+DATE(1970,1,1)</f>
        <v>41559.208333333336</v>
      </c>
      <c r="N931">
        <v>1382504400</v>
      </c>
      <c r="O931" s="14">
        <f>(((N931/60)/60)/24)+DATE(1970,1,1)</f>
        <v>41570.208333333336</v>
      </c>
      <c r="P931" t="b">
        <v>0</v>
      </c>
      <c r="Q931" t="b">
        <v>0</v>
      </c>
      <c r="R931" t="s">
        <v>33</v>
      </c>
      <c r="S931" s="9" t="str">
        <f>LEFT(R931, FIND("/", R931) - 1)</f>
        <v>theater</v>
      </c>
      <c r="T931" s="9" t="str">
        <f>MID(R931, FIND("/", R931) + 1, LEN(R931))</f>
        <v>plays</v>
      </c>
    </row>
    <row r="932" spans="1:20" ht="34" x14ac:dyDescent="0.2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5">
        <f>(E932/D932)*100</f>
        <v>272.6041958041958</v>
      </c>
      <c r="G932" t="s">
        <v>20</v>
      </c>
      <c r="H932">
        <v>2320</v>
      </c>
      <c r="I932" s="7">
        <f>IF(H932=0, 0, E932/H932)</f>
        <v>84.013793103448279</v>
      </c>
      <c r="J932" t="s">
        <v>21</v>
      </c>
      <c r="K932" t="s">
        <v>22</v>
      </c>
      <c r="L932">
        <v>1509512400</v>
      </c>
      <c r="M932" s="14">
        <f>(((L932/60)/60)/24)+DATE(1970,1,1)</f>
        <v>43040.208333333328</v>
      </c>
      <c r="N932">
        <v>1511071200</v>
      </c>
      <c r="O932" s="14">
        <f>(((N932/60)/60)/24)+DATE(1970,1,1)</f>
        <v>43058.25</v>
      </c>
      <c r="P932" t="b">
        <v>0</v>
      </c>
      <c r="Q932" t="b">
        <v>1</v>
      </c>
      <c r="R932" t="s">
        <v>33</v>
      </c>
      <c r="S932" s="9" t="str">
        <f>LEFT(R932, FIND("/", R932) - 1)</f>
        <v>theater</v>
      </c>
      <c r="T932" s="9" t="str">
        <f>MID(R932, FIND("/", R932) + 1, LEN(R932))</f>
        <v>plays</v>
      </c>
    </row>
    <row r="933" spans="1:20" ht="17" x14ac:dyDescent="0.2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5">
        <f>(E933/D933)*100</f>
        <v>170.04255319148936</v>
      </c>
      <c r="G933" t="s">
        <v>20</v>
      </c>
      <c r="H933">
        <v>81</v>
      </c>
      <c r="I933" s="7">
        <f>IF(H933=0, 0, E933/H933)</f>
        <v>98.666666666666671</v>
      </c>
      <c r="J933" t="s">
        <v>26</v>
      </c>
      <c r="K933" t="s">
        <v>27</v>
      </c>
      <c r="L933">
        <v>1535950800</v>
      </c>
      <c r="M933" s="14">
        <f>(((L933/60)/60)/24)+DATE(1970,1,1)</f>
        <v>43346.208333333328</v>
      </c>
      <c r="N933">
        <v>1536382800</v>
      </c>
      <c r="O933" s="14">
        <f>(((N933/60)/60)/24)+DATE(1970,1,1)</f>
        <v>43351.208333333328</v>
      </c>
      <c r="P933" t="b">
        <v>0</v>
      </c>
      <c r="Q933" t="b">
        <v>0</v>
      </c>
      <c r="R933" t="s">
        <v>474</v>
      </c>
      <c r="S933" s="9" t="str">
        <f>LEFT(R933, FIND("/", R933) - 1)</f>
        <v>film &amp; video</v>
      </c>
      <c r="T933" s="9" t="str">
        <f>MID(R933, FIND("/", R933) + 1, LEN(R933))</f>
        <v>science fiction</v>
      </c>
    </row>
    <row r="934" spans="1:20" ht="17" x14ac:dyDescent="0.2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5">
        <f>(E934/D934)*100</f>
        <v>188.28503562945369</v>
      </c>
      <c r="G934" t="s">
        <v>20</v>
      </c>
      <c r="H934">
        <v>1887</v>
      </c>
      <c r="I934" s="7">
        <f>IF(H934=0, 0, E934/H934)</f>
        <v>42.007419183889773</v>
      </c>
      <c r="J934" t="s">
        <v>21</v>
      </c>
      <c r="K934" t="s">
        <v>22</v>
      </c>
      <c r="L934">
        <v>1389160800</v>
      </c>
      <c r="M934" s="14">
        <f>(((L934/60)/60)/24)+DATE(1970,1,1)</f>
        <v>41647.25</v>
      </c>
      <c r="N934">
        <v>1389592800</v>
      </c>
      <c r="O934" s="14">
        <f>(((N934/60)/60)/24)+DATE(1970,1,1)</f>
        <v>41652.25</v>
      </c>
      <c r="P934" t="b">
        <v>0</v>
      </c>
      <c r="Q934" t="b">
        <v>0</v>
      </c>
      <c r="R934" t="s">
        <v>122</v>
      </c>
      <c r="S934" s="9" t="str">
        <f>LEFT(R934, FIND("/", R934) - 1)</f>
        <v>photography</v>
      </c>
      <c r="T934" s="9" t="str">
        <f>MID(R934, FIND("/", R934) + 1, LEN(R934))</f>
        <v>photography books</v>
      </c>
    </row>
    <row r="935" spans="1:20" ht="17" x14ac:dyDescent="0.2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5">
        <f>(E935/D935)*100</f>
        <v>346.93532338308455</v>
      </c>
      <c r="G935" t="s">
        <v>20</v>
      </c>
      <c r="H935">
        <v>4358</v>
      </c>
      <c r="I935" s="7">
        <f>IF(H935=0, 0, E935/H935)</f>
        <v>32.002753556677376</v>
      </c>
      <c r="J935" t="s">
        <v>21</v>
      </c>
      <c r="K935" t="s">
        <v>22</v>
      </c>
      <c r="L935">
        <v>1271998800</v>
      </c>
      <c r="M935" s="14">
        <f>(((L935/60)/60)/24)+DATE(1970,1,1)</f>
        <v>40291.208333333336</v>
      </c>
      <c r="N935">
        <v>1275282000</v>
      </c>
      <c r="O935" s="14">
        <f>(((N935/60)/60)/24)+DATE(1970,1,1)</f>
        <v>40329.208333333336</v>
      </c>
      <c r="P935" t="b">
        <v>0</v>
      </c>
      <c r="Q935" t="b">
        <v>1</v>
      </c>
      <c r="R935" t="s">
        <v>122</v>
      </c>
      <c r="S935" s="9" t="str">
        <f>LEFT(R935, FIND("/", R935) - 1)</f>
        <v>photography</v>
      </c>
      <c r="T935" s="9" t="str">
        <f>MID(R935, FIND("/", R935) + 1, LEN(R935))</f>
        <v>photography books</v>
      </c>
    </row>
    <row r="936" spans="1:20" ht="17" x14ac:dyDescent="0.2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5">
        <f>(E936/D936)*100</f>
        <v>543.79999999999995</v>
      </c>
      <c r="G936" t="s">
        <v>20</v>
      </c>
      <c r="H936">
        <v>53</v>
      </c>
      <c r="I936" s="7">
        <f>IF(H936=0, 0, E936/H936)</f>
        <v>102.60377358490567</v>
      </c>
      <c r="J936" t="s">
        <v>21</v>
      </c>
      <c r="K936" t="s">
        <v>22</v>
      </c>
      <c r="L936">
        <v>1487743200</v>
      </c>
      <c r="M936" s="14">
        <f>(((L936/60)/60)/24)+DATE(1970,1,1)</f>
        <v>42788.25</v>
      </c>
      <c r="N936">
        <v>1488520800</v>
      </c>
      <c r="O936" s="14">
        <f>(((N936/60)/60)/24)+DATE(1970,1,1)</f>
        <v>42797.25</v>
      </c>
      <c r="P936" t="b">
        <v>0</v>
      </c>
      <c r="Q936" t="b">
        <v>0</v>
      </c>
      <c r="R936" t="s">
        <v>68</v>
      </c>
      <c r="S936" s="9" t="str">
        <f>LEFT(R936, FIND("/", R936) - 1)</f>
        <v>publishing</v>
      </c>
      <c r="T936" s="9" t="str">
        <f>MID(R936, FIND("/", R936) + 1, LEN(R936))</f>
        <v>nonfiction</v>
      </c>
    </row>
    <row r="937" spans="1:20" ht="17" x14ac:dyDescent="0.2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5">
        <f>(E937/D937)*100</f>
        <v>228.52189349112427</v>
      </c>
      <c r="G937" t="s">
        <v>20</v>
      </c>
      <c r="H937">
        <v>2414</v>
      </c>
      <c r="I937" s="7">
        <f>IF(H937=0, 0, E937/H937)</f>
        <v>79.992129246064621</v>
      </c>
      <c r="J937" t="s">
        <v>21</v>
      </c>
      <c r="K937" t="s">
        <v>22</v>
      </c>
      <c r="L937">
        <v>1563685200</v>
      </c>
      <c r="M937" s="14">
        <f>(((L937/60)/60)/24)+DATE(1970,1,1)</f>
        <v>43667.208333333328</v>
      </c>
      <c r="N937">
        <v>1563858000</v>
      </c>
      <c r="O937" s="14">
        <f>(((N937/60)/60)/24)+DATE(1970,1,1)</f>
        <v>43669.208333333328</v>
      </c>
      <c r="P937" t="b">
        <v>0</v>
      </c>
      <c r="Q937" t="b">
        <v>0</v>
      </c>
      <c r="R937" t="s">
        <v>50</v>
      </c>
      <c r="S937" s="9" t="str">
        <f>LEFT(R937, FIND("/", R937) - 1)</f>
        <v>music</v>
      </c>
      <c r="T937" s="9" t="str">
        <f>MID(R937, FIND("/", R937) + 1, LEN(R937))</f>
        <v>electric music</v>
      </c>
    </row>
    <row r="938" spans="1:20" ht="17" x14ac:dyDescent="0.2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5">
        <f>(E938/D938)*100</f>
        <v>370</v>
      </c>
      <c r="G938" t="s">
        <v>20</v>
      </c>
      <c r="H938">
        <v>80</v>
      </c>
      <c r="I938" s="7">
        <f>IF(H938=0, 0, E938/H938)</f>
        <v>37</v>
      </c>
      <c r="J938" t="s">
        <v>21</v>
      </c>
      <c r="K938" t="s">
        <v>22</v>
      </c>
      <c r="L938">
        <v>1421820000</v>
      </c>
      <c r="M938" s="14">
        <f>(((L938/60)/60)/24)+DATE(1970,1,1)</f>
        <v>42025.25</v>
      </c>
      <c r="N938">
        <v>1422165600</v>
      </c>
      <c r="O938" s="14">
        <f>(((N938/60)/60)/24)+DATE(1970,1,1)</f>
        <v>42029.25</v>
      </c>
      <c r="P938" t="b">
        <v>0</v>
      </c>
      <c r="Q938" t="b">
        <v>0</v>
      </c>
      <c r="R938" t="s">
        <v>33</v>
      </c>
      <c r="S938" s="9" t="str">
        <f>LEFT(R938, FIND("/", R938) - 1)</f>
        <v>theater</v>
      </c>
      <c r="T938" s="9" t="str">
        <f>MID(R938, FIND("/", R938) + 1, LEN(R938))</f>
        <v>plays</v>
      </c>
    </row>
    <row r="939" spans="1:20" ht="34" x14ac:dyDescent="0.2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5">
        <f>(E939/D939)*100</f>
        <v>237.91176470588232</v>
      </c>
      <c r="G939" t="s">
        <v>20</v>
      </c>
      <c r="H939">
        <v>193</v>
      </c>
      <c r="I939" s="7">
        <f>IF(H939=0, 0, E939/H939)</f>
        <v>41.911917098445599</v>
      </c>
      <c r="J939" t="s">
        <v>21</v>
      </c>
      <c r="K939" t="s">
        <v>22</v>
      </c>
      <c r="L939">
        <v>1274763600</v>
      </c>
      <c r="M939" s="14">
        <f>(((L939/60)/60)/24)+DATE(1970,1,1)</f>
        <v>40323.208333333336</v>
      </c>
      <c r="N939">
        <v>1277874000</v>
      </c>
      <c r="O939" s="14">
        <f>(((N939/60)/60)/24)+DATE(1970,1,1)</f>
        <v>40359.208333333336</v>
      </c>
      <c r="P939" t="b">
        <v>0</v>
      </c>
      <c r="Q939" t="b">
        <v>0</v>
      </c>
      <c r="R939" t="s">
        <v>100</v>
      </c>
      <c r="S939" s="9" t="str">
        <f>LEFT(R939, FIND("/", R939) - 1)</f>
        <v>film &amp; video</v>
      </c>
      <c r="T939" s="9" t="str">
        <f>MID(R939, FIND("/", R939) + 1, LEN(R939))</f>
        <v>shorts</v>
      </c>
    </row>
    <row r="940" spans="1:20" ht="17" x14ac:dyDescent="0.2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5">
        <f>(E940/D940)*100</f>
        <v>118.27777777777777</v>
      </c>
      <c r="G940" t="s">
        <v>20</v>
      </c>
      <c r="H940">
        <v>52</v>
      </c>
      <c r="I940" s="7">
        <f>IF(H940=0, 0, E940/H940)</f>
        <v>40.942307692307693</v>
      </c>
      <c r="J940" t="s">
        <v>21</v>
      </c>
      <c r="K940" t="s">
        <v>22</v>
      </c>
      <c r="L940">
        <v>1275800400</v>
      </c>
      <c r="M940" s="14">
        <f>(((L940/60)/60)/24)+DATE(1970,1,1)</f>
        <v>40335.208333333336</v>
      </c>
      <c r="N940">
        <v>1279083600</v>
      </c>
      <c r="O940" s="14">
        <f>(((N940/60)/60)/24)+DATE(1970,1,1)</f>
        <v>40373.208333333336</v>
      </c>
      <c r="P940" t="b">
        <v>0</v>
      </c>
      <c r="Q940" t="b">
        <v>0</v>
      </c>
      <c r="R940" t="s">
        <v>33</v>
      </c>
      <c r="S940" s="9" t="str">
        <f>LEFT(R940, FIND("/", R940) - 1)</f>
        <v>theater</v>
      </c>
      <c r="T940" s="9" t="str">
        <f>MID(R940, FIND("/", R940) + 1, LEN(R940))</f>
        <v>plays</v>
      </c>
    </row>
    <row r="941" spans="1:20" ht="34" x14ac:dyDescent="0.2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5">
        <f>(E941/D941)*100</f>
        <v>209.89655172413794</v>
      </c>
      <c r="G941" t="s">
        <v>20</v>
      </c>
      <c r="H941">
        <v>290</v>
      </c>
      <c r="I941" s="7">
        <f>IF(H941=0, 0, E941/H941)</f>
        <v>41.979310344827589</v>
      </c>
      <c r="J941" t="s">
        <v>21</v>
      </c>
      <c r="K941" t="s">
        <v>22</v>
      </c>
      <c r="L941">
        <v>1491886800</v>
      </c>
      <c r="M941" s="14">
        <f>(((L941/60)/60)/24)+DATE(1970,1,1)</f>
        <v>42836.208333333328</v>
      </c>
      <c r="N941">
        <v>1493528400</v>
      </c>
      <c r="O941" s="14">
        <f>(((N941/60)/60)/24)+DATE(1970,1,1)</f>
        <v>42855.208333333328</v>
      </c>
      <c r="P941" t="b">
        <v>0</v>
      </c>
      <c r="Q941" t="b">
        <v>0</v>
      </c>
      <c r="R941" t="s">
        <v>33</v>
      </c>
      <c r="S941" s="9" t="str">
        <f>LEFT(R941, FIND("/", R941) - 1)</f>
        <v>theater</v>
      </c>
      <c r="T941" s="9" t="str">
        <f>MID(R941, FIND("/", R941) + 1, LEN(R941))</f>
        <v>plays</v>
      </c>
    </row>
    <row r="942" spans="1:20" ht="17" x14ac:dyDescent="0.2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5">
        <f>(E942/D942)*100</f>
        <v>169.78571428571431</v>
      </c>
      <c r="G942" t="s">
        <v>20</v>
      </c>
      <c r="H942">
        <v>122</v>
      </c>
      <c r="I942" s="7">
        <f>IF(H942=0, 0, E942/H942)</f>
        <v>77.93442622950819</v>
      </c>
      <c r="J942" t="s">
        <v>21</v>
      </c>
      <c r="K942" t="s">
        <v>22</v>
      </c>
      <c r="L942">
        <v>1394600400</v>
      </c>
      <c r="M942" s="14">
        <f>(((L942/60)/60)/24)+DATE(1970,1,1)</f>
        <v>41710.208333333336</v>
      </c>
      <c r="N942">
        <v>1395205200</v>
      </c>
      <c r="O942" s="14">
        <f>(((N942/60)/60)/24)+DATE(1970,1,1)</f>
        <v>41717.208333333336</v>
      </c>
      <c r="P942" t="b">
        <v>0</v>
      </c>
      <c r="Q942" t="b">
        <v>1</v>
      </c>
      <c r="R942" t="s">
        <v>50</v>
      </c>
      <c r="S942" s="9" t="str">
        <f>LEFT(R942, FIND("/", R942) - 1)</f>
        <v>music</v>
      </c>
      <c r="T942" s="9" t="str">
        <f>MID(R942, FIND("/", R942) + 1, LEN(R942))</f>
        <v>electric music</v>
      </c>
    </row>
    <row r="943" spans="1:20" ht="17" x14ac:dyDescent="0.2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5">
        <f>(E943/D943)*100</f>
        <v>115.95907738095239</v>
      </c>
      <c r="G943" t="s">
        <v>20</v>
      </c>
      <c r="H943">
        <v>1470</v>
      </c>
      <c r="I943" s="7">
        <f>IF(H943=0, 0, E943/H943)</f>
        <v>106.01972789115646</v>
      </c>
      <c r="J943" t="s">
        <v>21</v>
      </c>
      <c r="K943" t="s">
        <v>22</v>
      </c>
      <c r="L943">
        <v>1561352400</v>
      </c>
      <c r="M943" s="14">
        <f>(((L943/60)/60)/24)+DATE(1970,1,1)</f>
        <v>43640.208333333328</v>
      </c>
      <c r="N943">
        <v>1561438800</v>
      </c>
      <c r="O943" s="14">
        <f>(((N943/60)/60)/24)+DATE(1970,1,1)</f>
        <v>43641.208333333328</v>
      </c>
      <c r="P943" t="b">
        <v>0</v>
      </c>
      <c r="Q943" t="b">
        <v>0</v>
      </c>
      <c r="R943" t="s">
        <v>60</v>
      </c>
      <c r="S943" s="9" t="str">
        <f>LEFT(R943, FIND("/", R943) - 1)</f>
        <v>music</v>
      </c>
      <c r="T943" s="9" t="str">
        <f>MID(R943, FIND("/", R943) + 1, LEN(R943))</f>
        <v>indie rock</v>
      </c>
    </row>
    <row r="944" spans="1:20" ht="34" x14ac:dyDescent="0.2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5">
        <f>(E944/D944)*100</f>
        <v>258.59999999999997</v>
      </c>
      <c r="G944" t="s">
        <v>20</v>
      </c>
      <c r="H944">
        <v>165</v>
      </c>
      <c r="I944" s="7">
        <f>IF(H944=0, 0, E944/H944)</f>
        <v>47.018181818181816</v>
      </c>
      <c r="J944" t="s">
        <v>15</v>
      </c>
      <c r="K944" t="s">
        <v>16</v>
      </c>
      <c r="L944">
        <v>1322892000</v>
      </c>
      <c r="M944" s="14">
        <f>(((L944/60)/60)/24)+DATE(1970,1,1)</f>
        <v>40880.25</v>
      </c>
      <c r="N944">
        <v>1326693600</v>
      </c>
      <c r="O944" s="14">
        <f>(((N944/60)/60)/24)+DATE(1970,1,1)</f>
        <v>40924.25</v>
      </c>
      <c r="P944" t="b">
        <v>0</v>
      </c>
      <c r="Q944" t="b">
        <v>0</v>
      </c>
      <c r="R944" t="s">
        <v>42</v>
      </c>
      <c r="S944" s="9" t="str">
        <f>LEFT(R944, FIND("/", R944) - 1)</f>
        <v>film &amp; video</v>
      </c>
      <c r="T944" s="9" t="str">
        <f>MID(R944, FIND("/", R944) + 1, LEN(R944))</f>
        <v>documentary</v>
      </c>
    </row>
    <row r="945" spans="1:20" ht="17" x14ac:dyDescent="0.2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5">
        <f>(E945/D945)*100</f>
        <v>230.58333333333331</v>
      </c>
      <c r="G945" t="s">
        <v>20</v>
      </c>
      <c r="H945">
        <v>182</v>
      </c>
      <c r="I945" s="7">
        <f>IF(H945=0, 0, E945/H945)</f>
        <v>76.016483516483518</v>
      </c>
      <c r="J945" t="s">
        <v>21</v>
      </c>
      <c r="K945" t="s">
        <v>22</v>
      </c>
      <c r="L945">
        <v>1274418000</v>
      </c>
      <c r="M945" s="14">
        <f>(((L945/60)/60)/24)+DATE(1970,1,1)</f>
        <v>40319.208333333336</v>
      </c>
      <c r="N945">
        <v>1277960400</v>
      </c>
      <c r="O945" s="14">
        <f>(((N945/60)/60)/24)+DATE(1970,1,1)</f>
        <v>40360.208333333336</v>
      </c>
      <c r="P945" t="b">
        <v>0</v>
      </c>
      <c r="Q945" t="b">
        <v>0</v>
      </c>
      <c r="R945" t="s">
        <v>206</v>
      </c>
      <c r="S945" s="9" t="str">
        <f>LEFT(R945, FIND("/", R945) - 1)</f>
        <v>publishing</v>
      </c>
      <c r="T945" s="9" t="str">
        <f>MID(R945, FIND("/", R945) + 1, LEN(R945))</f>
        <v>translations</v>
      </c>
    </row>
    <row r="946" spans="1:20" ht="17" x14ac:dyDescent="0.2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5">
        <f>(E946/D946)*100</f>
        <v>128.21428571428572</v>
      </c>
      <c r="G946" t="s">
        <v>20</v>
      </c>
      <c r="H946">
        <v>199</v>
      </c>
      <c r="I946" s="7">
        <f>IF(H946=0, 0, E946/H946)</f>
        <v>54.120603015075375</v>
      </c>
      <c r="J946" t="s">
        <v>107</v>
      </c>
      <c r="K946" t="s">
        <v>108</v>
      </c>
      <c r="L946">
        <v>1434344400</v>
      </c>
      <c r="M946" s="14">
        <f>(((L946/60)/60)/24)+DATE(1970,1,1)</f>
        <v>42170.208333333328</v>
      </c>
      <c r="N946">
        <v>1434690000</v>
      </c>
      <c r="O946" s="14">
        <f>(((N946/60)/60)/24)+DATE(1970,1,1)</f>
        <v>42174.208333333328</v>
      </c>
      <c r="P946" t="b">
        <v>0</v>
      </c>
      <c r="Q946" t="b">
        <v>1</v>
      </c>
      <c r="R946" t="s">
        <v>42</v>
      </c>
      <c r="S946" s="9" t="str">
        <f>LEFT(R946, FIND("/", R946) - 1)</f>
        <v>film &amp; video</v>
      </c>
      <c r="T946" s="9" t="str">
        <f>MID(R946, FIND("/", R946) + 1, LEN(R946))</f>
        <v>documentary</v>
      </c>
    </row>
    <row r="947" spans="1:20" ht="17" x14ac:dyDescent="0.2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5">
        <f>(E947/D947)*100</f>
        <v>188.70588235294116</v>
      </c>
      <c r="G947" t="s">
        <v>20</v>
      </c>
      <c r="H947">
        <v>56</v>
      </c>
      <c r="I947" s="7">
        <f>IF(H947=0, 0, E947/H947)</f>
        <v>57.285714285714285</v>
      </c>
      <c r="J947" t="s">
        <v>40</v>
      </c>
      <c r="K947" t="s">
        <v>41</v>
      </c>
      <c r="L947">
        <v>1373518800</v>
      </c>
      <c r="M947" s="14">
        <f>(((L947/60)/60)/24)+DATE(1970,1,1)</f>
        <v>41466.208333333336</v>
      </c>
      <c r="N947">
        <v>1376110800</v>
      </c>
      <c r="O947" s="14">
        <f>(((N947/60)/60)/24)+DATE(1970,1,1)</f>
        <v>41496.208333333336</v>
      </c>
      <c r="P947" t="b">
        <v>0</v>
      </c>
      <c r="Q947" t="b">
        <v>1</v>
      </c>
      <c r="R947" t="s">
        <v>269</v>
      </c>
      <c r="S947" s="9" t="str">
        <f>LEFT(R947, FIND("/", R947) - 1)</f>
        <v>film &amp; video</v>
      </c>
      <c r="T947" s="9" t="str">
        <f>MID(R947, FIND("/", R947) + 1, LEN(R947))</f>
        <v>television</v>
      </c>
    </row>
    <row r="948" spans="1:20" ht="34" x14ac:dyDescent="0.2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5">
        <f>(E948/D948)*100</f>
        <v>774.43434343434342</v>
      </c>
      <c r="G948" t="s">
        <v>20</v>
      </c>
      <c r="H948">
        <v>1460</v>
      </c>
      <c r="I948" s="7">
        <f>IF(H948=0, 0, E948/H948)</f>
        <v>105.02602739726028</v>
      </c>
      <c r="J948" t="s">
        <v>26</v>
      </c>
      <c r="K948" t="s">
        <v>27</v>
      </c>
      <c r="L948">
        <v>1310619600</v>
      </c>
      <c r="M948" s="14">
        <f>(((L948/60)/60)/24)+DATE(1970,1,1)</f>
        <v>40738.208333333336</v>
      </c>
      <c r="N948">
        <v>1310878800</v>
      </c>
      <c r="O948" s="14">
        <f>(((N948/60)/60)/24)+DATE(1970,1,1)</f>
        <v>40741.208333333336</v>
      </c>
      <c r="P948" t="b">
        <v>0</v>
      </c>
      <c r="Q948" t="b">
        <v>1</v>
      </c>
      <c r="R948" t="s">
        <v>17</v>
      </c>
      <c r="S948" s="9" t="str">
        <f>LEFT(R948, FIND("/", R948) - 1)</f>
        <v>food</v>
      </c>
      <c r="T948" s="9" t="str">
        <f>MID(R948, FIND("/", R948) + 1, LEN(R948))</f>
        <v>food trucks</v>
      </c>
    </row>
    <row r="949" spans="1:20" ht="17" x14ac:dyDescent="0.2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5">
        <f>(E949/D949)*100</f>
        <v>407.09677419354841</v>
      </c>
      <c r="G949" t="s">
        <v>20</v>
      </c>
      <c r="H949">
        <v>123</v>
      </c>
      <c r="I949" s="7">
        <f>IF(H949=0, 0, E949/H949)</f>
        <v>102.60162601626017</v>
      </c>
      <c r="J949" t="s">
        <v>98</v>
      </c>
      <c r="K949" t="s">
        <v>99</v>
      </c>
      <c r="L949">
        <v>1381122000</v>
      </c>
      <c r="M949" s="14">
        <f>(((L949/60)/60)/24)+DATE(1970,1,1)</f>
        <v>41554.208333333336</v>
      </c>
      <c r="N949">
        <v>1382677200</v>
      </c>
      <c r="O949" s="14">
        <f>(((N949/60)/60)/24)+DATE(1970,1,1)</f>
        <v>41572.208333333336</v>
      </c>
      <c r="P949" t="b">
        <v>0</v>
      </c>
      <c r="Q949" t="b">
        <v>0</v>
      </c>
      <c r="R949" t="s">
        <v>159</v>
      </c>
      <c r="S949" s="9" t="str">
        <f>LEFT(R949, FIND("/", R949) - 1)</f>
        <v>music</v>
      </c>
      <c r="T949" s="9" t="str">
        <f>MID(R949, FIND("/", R949) + 1, LEN(R949))</f>
        <v>jazz</v>
      </c>
    </row>
    <row r="950" spans="1:20" ht="17" x14ac:dyDescent="0.2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5">
        <f>(E950/D950)*100</f>
        <v>156.17857142857144</v>
      </c>
      <c r="G950" t="s">
        <v>20</v>
      </c>
      <c r="H950">
        <v>159</v>
      </c>
      <c r="I950" s="7">
        <f>IF(H950=0, 0, E950/H950)</f>
        <v>55.0062893081761</v>
      </c>
      <c r="J950" t="s">
        <v>21</v>
      </c>
      <c r="K950" t="s">
        <v>22</v>
      </c>
      <c r="L950">
        <v>1531803600</v>
      </c>
      <c r="M950" s="14">
        <f>(((L950/60)/60)/24)+DATE(1970,1,1)</f>
        <v>43298.208333333328</v>
      </c>
      <c r="N950">
        <v>1534654800</v>
      </c>
      <c r="O950" s="14">
        <f>(((N950/60)/60)/24)+DATE(1970,1,1)</f>
        <v>43331.208333333328</v>
      </c>
      <c r="P950" t="b">
        <v>0</v>
      </c>
      <c r="Q950" t="b">
        <v>1</v>
      </c>
      <c r="R950" t="s">
        <v>23</v>
      </c>
      <c r="S950" s="9" t="str">
        <f>LEFT(R950, FIND("/", R950) - 1)</f>
        <v>music</v>
      </c>
      <c r="T950" s="9" t="str">
        <f>MID(R950, FIND("/", R950) + 1, LEN(R950))</f>
        <v>rock</v>
      </c>
    </row>
    <row r="951" spans="1:20" ht="17" x14ac:dyDescent="0.2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5">
        <f>(E951/D951)*100</f>
        <v>252.42857142857144</v>
      </c>
      <c r="G951" t="s">
        <v>20</v>
      </c>
      <c r="H951">
        <v>110</v>
      </c>
      <c r="I951" s="7">
        <f>IF(H951=0, 0, E951/H951)</f>
        <v>32.127272727272725</v>
      </c>
      <c r="J951" t="s">
        <v>21</v>
      </c>
      <c r="K951" t="s">
        <v>22</v>
      </c>
      <c r="L951">
        <v>1454133600</v>
      </c>
      <c r="M951" s="14">
        <f>(((L951/60)/60)/24)+DATE(1970,1,1)</f>
        <v>42399.25</v>
      </c>
      <c r="N951">
        <v>1457762400</v>
      </c>
      <c r="O951" s="14">
        <f>(((N951/60)/60)/24)+DATE(1970,1,1)</f>
        <v>42441.25</v>
      </c>
      <c r="P951" t="b">
        <v>0</v>
      </c>
      <c r="Q951" t="b">
        <v>0</v>
      </c>
      <c r="R951" t="s">
        <v>28</v>
      </c>
      <c r="S951" s="9" t="str">
        <f>LEFT(R951, FIND("/", R951) - 1)</f>
        <v>technology</v>
      </c>
      <c r="T951" s="9" t="str">
        <f>MID(R951, FIND("/", R951) + 1, LEN(R951))</f>
        <v>web</v>
      </c>
    </row>
    <row r="952" spans="1:20" ht="17" x14ac:dyDescent="0.2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5">
        <f>(E952/D952)*100</f>
        <v>163.98734177215189</v>
      </c>
      <c r="G952" t="s">
        <v>20</v>
      </c>
      <c r="H952">
        <v>236</v>
      </c>
      <c r="I952" s="7">
        <f>IF(H952=0, 0, E952/H952)</f>
        <v>54.894067796610166</v>
      </c>
      <c r="J952" t="s">
        <v>21</v>
      </c>
      <c r="K952" t="s">
        <v>22</v>
      </c>
      <c r="L952">
        <v>1379566800</v>
      </c>
      <c r="M952" s="14">
        <f>(((L952/60)/60)/24)+DATE(1970,1,1)</f>
        <v>41536.208333333336</v>
      </c>
      <c r="N952">
        <v>1379826000</v>
      </c>
      <c r="O952" s="14">
        <f>(((N952/60)/60)/24)+DATE(1970,1,1)</f>
        <v>41539.208333333336</v>
      </c>
      <c r="P952" t="b">
        <v>0</v>
      </c>
      <c r="Q952" t="b">
        <v>0</v>
      </c>
      <c r="R952" t="s">
        <v>33</v>
      </c>
      <c r="S952" s="9" t="str">
        <f>LEFT(R952, FIND("/", R952) - 1)</f>
        <v>theater</v>
      </c>
      <c r="T952" s="9" t="str">
        <f>MID(R952, FIND("/", R952) + 1, LEN(R952))</f>
        <v>plays</v>
      </c>
    </row>
    <row r="953" spans="1:20" ht="34" x14ac:dyDescent="0.2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5">
        <f>(E953/D953)*100</f>
        <v>162.98181818181817</v>
      </c>
      <c r="G953" t="s">
        <v>20</v>
      </c>
      <c r="H953">
        <v>191</v>
      </c>
      <c r="I953" s="7">
        <f>IF(H953=0, 0, E953/H953)</f>
        <v>46.931937172774866</v>
      </c>
      <c r="J953" t="s">
        <v>21</v>
      </c>
      <c r="K953" t="s">
        <v>22</v>
      </c>
      <c r="L953">
        <v>1494651600</v>
      </c>
      <c r="M953" s="14">
        <f>(((L953/60)/60)/24)+DATE(1970,1,1)</f>
        <v>42868.208333333328</v>
      </c>
      <c r="N953">
        <v>1497762000</v>
      </c>
      <c r="O953" s="14">
        <f>(((N953/60)/60)/24)+DATE(1970,1,1)</f>
        <v>42904.208333333328</v>
      </c>
      <c r="P953" t="b">
        <v>1</v>
      </c>
      <c r="Q953" t="b">
        <v>1</v>
      </c>
      <c r="R953" t="s">
        <v>42</v>
      </c>
      <c r="S953" s="9" t="str">
        <f>LEFT(R953, FIND("/", R953) - 1)</f>
        <v>film &amp; video</v>
      </c>
      <c r="T953" s="9" t="str">
        <f>MID(R953, FIND("/", R953) + 1, LEN(R953))</f>
        <v>documentary</v>
      </c>
    </row>
    <row r="954" spans="1:20" ht="17" x14ac:dyDescent="0.2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5">
        <f>(E954/D954)*100</f>
        <v>319.24083769633506</v>
      </c>
      <c r="G954" t="s">
        <v>20</v>
      </c>
      <c r="H954">
        <v>3934</v>
      </c>
      <c r="I954" s="7">
        <f>IF(H954=0, 0, E954/H954)</f>
        <v>30.99898322318251</v>
      </c>
      <c r="J954" t="s">
        <v>21</v>
      </c>
      <c r="K954" t="s">
        <v>22</v>
      </c>
      <c r="L954">
        <v>1335934800</v>
      </c>
      <c r="M954" s="14">
        <f>(((L954/60)/60)/24)+DATE(1970,1,1)</f>
        <v>41031.208333333336</v>
      </c>
      <c r="N954">
        <v>1336885200</v>
      </c>
      <c r="O954" s="14">
        <f>(((N954/60)/60)/24)+DATE(1970,1,1)</f>
        <v>41042.208333333336</v>
      </c>
      <c r="P954" t="b">
        <v>0</v>
      </c>
      <c r="Q954" t="b">
        <v>0</v>
      </c>
      <c r="R954" t="s">
        <v>89</v>
      </c>
      <c r="S954" s="9" t="str">
        <f>LEFT(R954, FIND("/", R954) - 1)</f>
        <v>games</v>
      </c>
      <c r="T954" s="9" t="str">
        <f>MID(R954, FIND("/", R954) + 1, LEN(R954))</f>
        <v>video games</v>
      </c>
    </row>
    <row r="955" spans="1:20" ht="17" x14ac:dyDescent="0.2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5">
        <f>(E955/D955)*100</f>
        <v>478.94444444444446</v>
      </c>
      <c r="G955" t="s">
        <v>20</v>
      </c>
      <c r="H955">
        <v>80</v>
      </c>
      <c r="I955" s="7">
        <f>IF(H955=0, 0, E955/H955)</f>
        <v>107.7625</v>
      </c>
      <c r="J955" t="s">
        <v>15</v>
      </c>
      <c r="K955" t="s">
        <v>16</v>
      </c>
      <c r="L955">
        <v>1528088400</v>
      </c>
      <c r="M955" s="14">
        <f>(((L955/60)/60)/24)+DATE(1970,1,1)</f>
        <v>43255.208333333328</v>
      </c>
      <c r="N955">
        <v>1530421200</v>
      </c>
      <c r="O955" s="14">
        <f>(((N955/60)/60)/24)+DATE(1970,1,1)</f>
        <v>43282.208333333328</v>
      </c>
      <c r="P955" t="b">
        <v>0</v>
      </c>
      <c r="Q955" t="b">
        <v>1</v>
      </c>
      <c r="R955" t="s">
        <v>33</v>
      </c>
      <c r="S955" s="9" t="str">
        <f>LEFT(R955, FIND("/", R955) - 1)</f>
        <v>theater</v>
      </c>
      <c r="T955" s="9" t="str">
        <f>MID(R955, FIND("/", R955) + 1, LEN(R955))</f>
        <v>plays</v>
      </c>
    </row>
    <row r="956" spans="1:20" ht="17" x14ac:dyDescent="0.2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5">
        <f>(E956/D956)*100</f>
        <v>198.94827586206895</v>
      </c>
      <c r="G956" t="s">
        <v>20</v>
      </c>
      <c r="H956">
        <v>462</v>
      </c>
      <c r="I956" s="7">
        <f>IF(H956=0, 0, E956/H956)</f>
        <v>24.976190476190474</v>
      </c>
      <c r="J956" t="s">
        <v>21</v>
      </c>
      <c r="K956" t="s">
        <v>22</v>
      </c>
      <c r="L956">
        <v>1568005200</v>
      </c>
      <c r="M956" s="14">
        <f>(((L956/60)/60)/24)+DATE(1970,1,1)</f>
        <v>43717.208333333328</v>
      </c>
      <c r="N956">
        <v>1568178000</v>
      </c>
      <c r="O956" s="14">
        <f>(((N956/60)/60)/24)+DATE(1970,1,1)</f>
        <v>43719.208333333328</v>
      </c>
      <c r="P956" t="b">
        <v>1</v>
      </c>
      <c r="Q956" t="b">
        <v>0</v>
      </c>
      <c r="R956" t="s">
        <v>28</v>
      </c>
      <c r="S956" s="9" t="str">
        <f>LEFT(R956, FIND("/", R956) - 1)</f>
        <v>technology</v>
      </c>
      <c r="T956" s="9" t="str">
        <f>MID(R956, FIND("/", R956) + 1, LEN(R956))</f>
        <v>web</v>
      </c>
    </row>
    <row r="957" spans="1:20" ht="17" x14ac:dyDescent="0.2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5">
        <f>(E957/D957)*100</f>
        <v>795</v>
      </c>
      <c r="G957" t="s">
        <v>20</v>
      </c>
      <c r="H957">
        <v>179</v>
      </c>
      <c r="I957" s="7">
        <f>IF(H957=0, 0, E957/H957)</f>
        <v>79.944134078212286</v>
      </c>
      <c r="J957" t="s">
        <v>21</v>
      </c>
      <c r="K957" t="s">
        <v>22</v>
      </c>
      <c r="L957">
        <v>1346821200</v>
      </c>
      <c r="M957" s="14">
        <f>(((L957/60)/60)/24)+DATE(1970,1,1)</f>
        <v>41157.208333333336</v>
      </c>
      <c r="N957">
        <v>1347944400</v>
      </c>
      <c r="O957" s="14">
        <f>(((N957/60)/60)/24)+DATE(1970,1,1)</f>
        <v>41170.208333333336</v>
      </c>
      <c r="P957" t="b">
        <v>1</v>
      </c>
      <c r="Q957" t="b">
        <v>0</v>
      </c>
      <c r="R957" t="s">
        <v>53</v>
      </c>
      <c r="S957" s="9" t="str">
        <f>LEFT(R957, FIND("/", R957) - 1)</f>
        <v>film &amp; video</v>
      </c>
      <c r="T957" s="9" t="str">
        <f>MID(R957, FIND("/", R957) + 1, LEN(R957))</f>
        <v>drama</v>
      </c>
    </row>
    <row r="958" spans="1:20" ht="17" x14ac:dyDescent="0.2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5">
        <f>(E958/D958)*100</f>
        <v>155.62827640984909</v>
      </c>
      <c r="G958" t="s">
        <v>20</v>
      </c>
      <c r="H958">
        <v>1866</v>
      </c>
      <c r="I958" s="7">
        <f>IF(H958=0, 0, E958/H958)</f>
        <v>105.0032154340836</v>
      </c>
      <c r="J958" t="s">
        <v>40</v>
      </c>
      <c r="K958" t="s">
        <v>41</v>
      </c>
      <c r="L958">
        <v>1503982800</v>
      </c>
      <c r="M958" s="14">
        <f>(((L958/60)/60)/24)+DATE(1970,1,1)</f>
        <v>42976.208333333328</v>
      </c>
      <c r="N958">
        <v>1504760400</v>
      </c>
      <c r="O958" s="14">
        <f>(((N958/60)/60)/24)+DATE(1970,1,1)</f>
        <v>42985.208333333328</v>
      </c>
      <c r="P958" t="b">
        <v>0</v>
      </c>
      <c r="Q958" t="b">
        <v>0</v>
      </c>
      <c r="R958" t="s">
        <v>269</v>
      </c>
      <c r="S958" s="9" t="str">
        <f>LEFT(R958, FIND("/", R958) - 1)</f>
        <v>film &amp; video</v>
      </c>
      <c r="T958" s="9" t="str">
        <f>MID(R958, FIND("/", R958) + 1, LEN(R958))</f>
        <v>television</v>
      </c>
    </row>
    <row r="959" spans="1:20" ht="17" x14ac:dyDescent="0.2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5">
        <f>(E959/D959)*100</f>
        <v>237.39473684210526</v>
      </c>
      <c r="G959" t="s">
        <v>20</v>
      </c>
      <c r="H959">
        <v>156</v>
      </c>
      <c r="I959" s="7">
        <f>IF(H959=0, 0, E959/H959)</f>
        <v>57.82692307692308</v>
      </c>
      <c r="J959" t="s">
        <v>98</v>
      </c>
      <c r="K959" t="s">
        <v>99</v>
      </c>
      <c r="L959">
        <v>1343365200</v>
      </c>
      <c r="M959" s="14">
        <f>(((L959/60)/60)/24)+DATE(1970,1,1)</f>
        <v>41117.208333333336</v>
      </c>
      <c r="N959">
        <v>1344315600</v>
      </c>
      <c r="O959" s="14">
        <f>(((N959/60)/60)/24)+DATE(1970,1,1)</f>
        <v>41128.208333333336</v>
      </c>
      <c r="P959" t="b">
        <v>0</v>
      </c>
      <c r="Q959" t="b">
        <v>0</v>
      </c>
      <c r="R959" t="s">
        <v>133</v>
      </c>
      <c r="S959" s="9" t="str">
        <f>LEFT(R959, FIND("/", R959) - 1)</f>
        <v>publishing</v>
      </c>
      <c r="T959" s="9" t="str">
        <f>MID(R959, FIND("/", R959) + 1, LEN(R959))</f>
        <v>radio &amp; podcasts</v>
      </c>
    </row>
    <row r="960" spans="1:20" ht="17" x14ac:dyDescent="0.2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5">
        <f>(E960/D960)*100</f>
        <v>182.56603773584905</v>
      </c>
      <c r="G960" t="s">
        <v>20</v>
      </c>
      <c r="H960">
        <v>255</v>
      </c>
      <c r="I960" s="7">
        <f>IF(H960=0, 0, E960/H960)</f>
        <v>37.945098039215686</v>
      </c>
      <c r="J960" t="s">
        <v>21</v>
      </c>
      <c r="K960" t="s">
        <v>22</v>
      </c>
      <c r="L960">
        <v>1549519200</v>
      </c>
      <c r="M960" s="14">
        <f>(((L960/60)/60)/24)+DATE(1970,1,1)</f>
        <v>43503.25</v>
      </c>
      <c r="N960">
        <v>1551247200</v>
      </c>
      <c r="O960" s="14">
        <f>(((N960/60)/60)/24)+DATE(1970,1,1)</f>
        <v>43523.25</v>
      </c>
      <c r="P960" t="b">
        <v>1</v>
      </c>
      <c r="Q960" t="b">
        <v>0</v>
      </c>
      <c r="R960" t="s">
        <v>71</v>
      </c>
      <c r="S960" s="9" t="str">
        <f>LEFT(R960, FIND("/", R960) - 1)</f>
        <v>film &amp; video</v>
      </c>
      <c r="T960" s="9" t="str">
        <f>MID(R960, FIND("/", R960) + 1, LEN(R960))</f>
        <v>animation</v>
      </c>
    </row>
    <row r="961" spans="1:20" ht="17" x14ac:dyDescent="0.2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5">
        <f>(E961/D961)*100</f>
        <v>175.95330739299609</v>
      </c>
      <c r="G961" t="s">
        <v>20</v>
      </c>
      <c r="H961">
        <v>2261</v>
      </c>
      <c r="I961" s="7">
        <f>IF(H961=0, 0, E961/H961)</f>
        <v>40</v>
      </c>
      <c r="J961" t="s">
        <v>21</v>
      </c>
      <c r="K961" t="s">
        <v>22</v>
      </c>
      <c r="L961">
        <v>1544335200</v>
      </c>
      <c r="M961" s="14">
        <f>(((L961/60)/60)/24)+DATE(1970,1,1)</f>
        <v>43443.25</v>
      </c>
      <c r="N961">
        <v>1545112800</v>
      </c>
      <c r="O961" s="14">
        <f>(((N961/60)/60)/24)+DATE(1970,1,1)</f>
        <v>43452.25</v>
      </c>
      <c r="P961" t="b">
        <v>0</v>
      </c>
      <c r="Q961" t="b">
        <v>1</v>
      </c>
      <c r="R961" t="s">
        <v>319</v>
      </c>
      <c r="S961" s="9" t="str">
        <f>LEFT(R961, FIND("/", R961) - 1)</f>
        <v>music</v>
      </c>
      <c r="T961" s="9" t="str">
        <f>MID(R961, FIND("/", R961) + 1, LEN(R961))</f>
        <v>world music</v>
      </c>
    </row>
    <row r="962" spans="1:20" ht="17" x14ac:dyDescent="0.2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5">
        <f>(E962/D962)*100</f>
        <v>237.88235294117646</v>
      </c>
      <c r="G962" t="s">
        <v>20</v>
      </c>
      <c r="H962">
        <v>40</v>
      </c>
      <c r="I962" s="7">
        <f>IF(H962=0, 0, E962/H962)</f>
        <v>101.1</v>
      </c>
      <c r="J962" t="s">
        <v>21</v>
      </c>
      <c r="K962" t="s">
        <v>22</v>
      </c>
      <c r="L962">
        <v>1279083600</v>
      </c>
      <c r="M962" s="14">
        <f>(((L962/60)/60)/24)+DATE(1970,1,1)</f>
        <v>40373.208333333336</v>
      </c>
      <c r="N962">
        <v>1279170000</v>
      </c>
      <c r="O962" s="14">
        <f>(((N962/60)/60)/24)+DATE(1970,1,1)</f>
        <v>40374.208333333336</v>
      </c>
      <c r="P962" t="b">
        <v>0</v>
      </c>
      <c r="Q962" t="b">
        <v>0</v>
      </c>
      <c r="R962" t="s">
        <v>33</v>
      </c>
      <c r="S962" s="9" t="str">
        <f>LEFT(R962, FIND("/", R962) - 1)</f>
        <v>theater</v>
      </c>
      <c r="T962" s="9" t="str">
        <f>MID(R962, FIND("/", R962) + 1, LEN(R962))</f>
        <v>plays</v>
      </c>
    </row>
    <row r="963" spans="1:20" ht="17" x14ac:dyDescent="0.2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5">
        <f>(E963/D963)*100</f>
        <v>488.05076142131981</v>
      </c>
      <c r="G963" t="s">
        <v>20</v>
      </c>
      <c r="H963">
        <v>2289</v>
      </c>
      <c r="I963" s="7">
        <f>IF(H963=0, 0, E963/H963)</f>
        <v>84.006989951944078</v>
      </c>
      <c r="J963" t="s">
        <v>107</v>
      </c>
      <c r="K963" t="s">
        <v>108</v>
      </c>
      <c r="L963">
        <v>1572498000</v>
      </c>
      <c r="M963" s="14">
        <f>(((L963/60)/60)/24)+DATE(1970,1,1)</f>
        <v>43769.208333333328</v>
      </c>
      <c r="N963">
        <v>1573452000</v>
      </c>
      <c r="O963" s="14">
        <f>(((N963/60)/60)/24)+DATE(1970,1,1)</f>
        <v>43780.25</v>
      </c>
      <c r="P963" t="b">
        <v>0</v>
      </c>
      <c r="Q963" t="b">
        <v>0</v>
      </c>
      <c r="R963" t="s">
        <v>33</v>
      </c>
      <c r="S963" s="9" t="str">
        <f>LEFT(R963, FIND("/", R963) - 1)</f>
        <v>theater</v>
      </c>
      <c r="T963" s="9" t="str">
        <f>MID(R963, FIND("/", R963) + 1, LEN(R963))</f>
        <v>plays</v>
      </c>
    </row>
    <row r="964" spans="1:20" ht="34" x14ac:dyDescent="0.2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5">
        <f>(E964/D964)*100</f>
        <v>224.06666666666669</v>
      </c>
      <c r="G964" t="s">
        <v>20</v>
      </c>
      <c r="H964">
        <v>65</v>
      </c>
      <c r="I964" s="7">
        <f>IF(H964=0, 0, E964/H964)</f>
        <v>103.41538461538461</v>
      </c>
      <c r="J964" t="s">
        <v>21</v>
      </c>
      <c r="K964" t="s">
        <v>22</v>
      </c>
      <c r="L964">
        <v>1506056400</v>
      </c>
      <c r="M964" s="14">
        <f>(((L964/60)/60)/24)+DATE(1970,1,1)</f>
        <v>43000.208333333328</v>
      </c>
      <c r="N964">
        <v>1507093200</v>
      </c>
      <c r="O964" s="14">
        <f>(((N964/60)/60)/24)+DATE(1970,1,1)</f>
        <v>43012.208333333328</v>
      </c>
      <c r="P964" t="b">
        <v>0</v>
      </c>
      <c r="Q964" t="b">
        <v>0</v>
      </c>
      <c r="R964" t="s">
        <v>33</v>
      </c>
      <c r="S964" s="9" t="str">
        <f>LEFT(R964, FIND("/", R964) - 1)</f>
        <v>theater</v>
      </c>
      <c r="T964" s="9" t="str">
        <f>MID(R964, FIND("/", R964) + 1, LEN(R964))</f>
        <v>plays</v>
      </c>
    </row>
    <row r="965" spans="1:20" ht="17" x14ac:dyDescent="0.2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5">
        <f>(E965/D965)*100</f>
        <v>117.31541218637993</v>
      </c>
      <c r="G965" t="s">
        <v>20</v>
      </c>
      <c r="H965">
        <v>3777</v>
      </c>
      <c r="I965" s="7">
        <f>IF(H965=0, 0, E965/H965)</f>
        <v>51.995234312946785</v>
      </c>
      <c r="J965" t="s">
        <v>107</v>
      </c>
      <c r="K965" t="s">
        <v>108</v>
      </c>
      <c r="L965">
        <v>1388296800</v>
      </c>
      <c r="M965" s="14">
        <f>(((L965/60)/60)/24)+DATE(1970,1,1)</f>
        <v>41637.25</v>
      </c>
      <c r="N965">
        <v>1389074400</v>
      </c>
      <c r="O965" s="14">
        <f>(((N965/60)/60)/24)+DATE(1970,1,1)</f>
        <v>41646.25</v>
      </c>
      <c r="P965" t="b">
        <v>0</v>
      </c>
      <c r="Q965" t="b">
        <v>0</v>
      </c>
      <c r="R965" t="s">
        <v>28</v>
      </c>
      <c r="S965" s="9" t="str">
        <f>LEFT(R965, FIND("/", R965) - 1)</f>
        <v>technology</v>
      </c>
      <c r="T965" s="9" t="str">
        <f>MID(R965, FIND("/", R965) + 1, LEN(R965))</f>
        <v>web</v>
      </c>
    </row>
    <row r="966" spans="1:20" ht="17" x14ac:dyDescent="0.2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5">
        <f>(E966/D966)*100</f>
        <v>217.30909090909088</v>
      </c>
      <c r="G966" t="s">
        <v>20</v>
      </c>
      <c r="H966">
        <v>184</v>
      </c>
      <c r="I966" s="7">
        <f>IF(H966=0, 0, E966/H966)</f>
        <v>64.956521739130437</v>
      </c>
      <c r="J966" t="s">
        <v>40</v>
      </c>
      <c r="K966" t="s">
        <v>41</v>
      </c>
      <c r="L966">
        <v>1493787600</v>
      </c>
      <c r="M966" s="14">
        <f>(((L966/60)/60)/24)+DATE(1970,1,1)</f>
        <v>42858.208333333328</v>
      </c>
      <c r="N966">
        <v>1494997200</v>
      </c>
      <c r="O966" s="14">
        <f>(((N966/60)/60)/24)+DATE(1970,1,1)</f>
        <v>42872.208333333328</v>
      </c>
      <c r="P966" t="b">
        <v>0</v>
      </c>
      <c r="Q966" t="b">
        <v>0</v>
      </c>
      <c r="R966" t="s">
        <v>33</v>
      </c>
      <c r="S966" s="9" t="str">
        <f>LEFT(R966, FIND("/", R966) - 1)</f>
        <v>theater</v>
      </c>
      <c r="T966" s="9" t="str">
        <f>MID(R966, FIND("/", R966) + 1, LEN(R966))</f>
        <v>plays</v>
      </c>
    </row>
    <row r="967" spans="1:20" ht="17" x14ac:dyDescent="0.2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5">
        <f>(E967/D967)*100</f>
        <v>112.28571428571428</v>
      </c>
      <c r="G967" t="s">
        <v>20</v>
      </c>
      <c r="H967">
        <v>85</v>
      </c>
      <c r="I967" s="7">
        <f>IF(H967=0, 0, E967/H967)</f>
        <v>46.235294117647058</v>
      </c>
      <c r="J967" t="s">
        <v>21</v>
      </c>
      <c r="K967" t="s">
        <v>22</v>
      </c>
      <c r="L967">
        <v>1424844000</v>
      </c>
      <c r="M967" s="14">
        <f>(((L967/60)/60)/24)+DATE(1970,1,1)</f>
        <v>42060.25</v>
      </c>
      <c r="N967">
        <v>1425448800</v>
      </c>
      <c r="O967" s="14">
        <f>(((N967/60)/60)/24)+DATE(1970,1,1)</f>
        <v>42067.25</v>
      </c>
      <c r="P967" t="b">
        <v>0</v>
      </c>
      <c r="Q967" t="b">
        <v>1</v>
      </c>
      <c r="R967" t="s">
        <v>33</v>
      </c>
      <c r="S967" s="9" t="str">
        <f>LEFT(R967, FIND("/", R967) - 1)</f>
        <v>theater</v>
      </c>
      <c r="T967" s="9" t="str">
        <f>MID(R967, FIND("/", R967) + 1, LEN(R967))</f>
        <v>plays</v>
      </c>
    </row>
    <row r="968" spans="1:20" ht="17" x14ac:dyDescent="0.2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5">
        <f>(E968/D968)*100</f>
        <v>212.30434782608697</v>
      </c>
      <c r="G968" t="s">
        <v>20</v>
      </c>
      <c r="H968">
        <v>144</v>
      </c>
      <c r="I968" s="7">
        <f>IF(H968=0, 0, E968/H968)</f>
        <v>33.909722222222221</v>
      </c>
      <c r="J968" t="s">
        <v>21</v>
      </c>
      <c r="K968" t="s">
        <v>22</v>
      </c>
      <c r="L968">
        <v>1394514000</v>
      </c>
      <c r="M968" s="14">
        <f>(((L968/60)/60)/24)+DATE(1970,1,1)</f>
        <v>41709.208333333336</v>
      </c>
      <c r="N968">
        <v>1394773200</v>
      </c>
      <c r="O968" s="14">
        <f>(((N968/60)/60)/24)+DATE(1970,1,1)</f>
        <v>41712.208333333336</v>
      </c>
      <c r="P968" t="b">
        <v>0</v>
      </c>
      <c r="Q968" t="b">
        <v>0</v>
      </c>
      <c r="R968" t="s">
        <v>23</v>
      </c>
      <c r="S968" s="9" t="str">
        <f>LEFT(R968, FIND("/", R968) - 1)</f>
        <v>music</v>
      </c>
      <c r="T968" s="9" t="str">
        <f>MID(R968, FIND("/", R968) + 1, LEN(R968))</f>
        <v>rock</v>
      </c>
    </row>
    <row r="969" spans="1:20" ht="17" x14ac:dyDescent="0.2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5">
        <f>(E969/D969)*100</f>
        <v>239.74657534246577</v>
      </c>
      <c r="G969" t="s">
        <v>20</v>
      </c>
      <c r="H969">
        <v>1902</v>
      </c>
      <c r="I969" s="7">
        <f>IF(H969=0, 0, E969/H969)</f>
        <v>92.016298633017882</v>
      </c>
      <c r="J969" t="s">
        <v>21</v>
      </c>
      <c r="K969" t="s">
        <v>22</v>
      </c>
      <c r="L969">
        <v>1365397200</v>
      </c>
      <c r="M969" s="14">
        <f>(((L969/60)/60)/24)+DATE(1970,1,1)</f>
        <v>41372.208333333336</v>
      </c>
      <c r="N969">
        <v>1366520400</v>
      </c>
      <c r="O969" s="14">
        <f>(((N969/60)/60)/24)+DATE(1970,1,1)</f>
        <v>41385.208333333336</v>
      </c>
      <c r="P969" t="b">
        <v>0</v>
      </c>
      <c r="Q969" t="b">
        <v>0</v>
      </c>
      <c r="R969" t="s">
        <v>33</v>
      </c>
      <c r="S969" s="9" t="str">
        <f>LEFT(R969, FIND("/", R969) - 1)</f>
        <v>theater</v>
      </c>
      <c r="T969" s="9" t="str">
        <f>MID(R969, FIND("/", R969) + 1, LEN(R969))</f>
        <v>plays</v>
      </c>
    </row>
    <row r="970" spans="1:20" ht="17" x14ac:dyDescent="0.2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5">
        <f>(E970/D970)*100</f>
        <v>181.93548387096774</v>
      </c>
      <c r="G970" t="s">
        <v>20</v>
      </c>
      <c r="H970">
        <v>105</v>
      </c>
      <c r="I970" s="7">
        <f>IF(H970=0, 0, E970/H970)</f>
        <v>107.42857142857143</v>
      </c>
      <c r="J970" t="s">
        <v>21</v>
      </c>
      <c r="K970" t="s">
        <v>22</v>
      </c>
      <c r="L970">
        <v>1456120800</v>
      </c>
      <c r="M970" s="14">
        <f>(((L970/60)/60)/24)+DATE(1970,1,1)</f>
        <v>42422.25</v>
      </c>
      <c r="N970">
        <v>1456639200</v>
      </c>
      <c r="O970" s="14">
        <f>(((N970/60)/60)/24)+DATE(1970,1,1)</f>
        <v>42428.25</v>
      </c>
      <c r="P970" t="b">
        <v>0</v>
      </c>
      <c r="Q970" t="b">
        <v>0</v>
      </c>
      <c r="R970" t="s">
        <v>33</v>
      </c>
      <c r="S970" s="9" t="str">
        <f>LEFT(R970, FIND("/", R970) - 1)</f>
        <v>theater</v>
      </c>
      <c r="T970" s="9" t="str">
        <f>MID(R970, FIND("/", R970) + 1, LEN(R970))</f>
        <v>plays</v>
      </c>
    </row>
    <row r="971" spans="1:20" ht="34" x14ac:dyDescent="0.2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5">
        <f>(E971/D971)*100</f>
        <v>164.13114754098362</v>
      </c>
      <c r="G971" t="s">
        <v>20</v>
      </c>
      <c r="H971">
        <v>132</v>
      </c>
      <c r="I971" s="7">
        <f>IF(H971=0, 0, E971/H971)</f>
        <v>75.848484848484844</v>
      </c>
      <c r="J971" t="s">
        <v>21</v>
      </c>
      <c r="K971" t="s">
        <v>22</v>
      </c>
      <c r="L971">
        <v>1437714000</v>
      </c>
      <c r="M971" s="14">
        <f>(((L971/60)/60)/24)+DATE(1970,1,1)</f>
        <v>42209.208333333328</v>
      </c>
      <c r="N971">
        <v>1438318800</v>
      </c>
      <c r="O971" s="14">
        <f>(((N971/60)/60)/24)+DATE(1970,1,1)</f>
        <v>42216.208333333328</v>
      </c>
      <c r="P971" t="b">
        <v>0</v>
      </c>
      <c r="Q971" t="b">
        <v>0</v>
      </c>
      <c r="R971" t="s">
        <v>33</v>
      </c>
      <c r="S971" s="9" t="str">
        <f>LEFT(R971, FIND("/", R971) - 1)</f>
        <v>theater</v>
      </c>
      <c r="T971" s="9" t="str">
        <f>MID(R971, FIND("/", R971) + 1, LEN(R971))</f>
        <v>plays</v>
      </c>
    </row>
    <row r="972" spans="1:20" ht="17" x14ac:dyDescent="0.2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5">
        <f>(E972/D972)*100</f>
        <v>109.70652173913042</v>
      </c>
      <c r="G972" t="s">
        <v>20</v>
      </c>
      <c r="H972">
        <v>96</v>
      </c>
      <c r="I972" s="7">
        <f>IF(H972=0, 0, E972/H972)</f>
        <v>105.13541666666667</v>
      </c>
      <c r="J972" t="s">
        <v>21</v>
      </c>
      <c r="K972" t="s">
        <v>22</v>
      </c>
      <c r="L972">
        <v>1528779600</v>
      </c>
      <c r="M972" s="14">
        <f>(((L972/60)/60)/24)+DATE(1970,1,1)</f>
        <v>43263.208333333328</v>
      </c>
      <c r="N972">
        <v>1531890000</v>
      </c>
      <c r="O972" s="14">
        <f>(((N972/60)/60)/24)+DATE(1970,1,1)</f>
        <v>43299.208333333328</v>
      </c>
      <c r="P972" t="b">
        <v>0</v>
      </c>
      <c r="Q972" t="b">
        <v>1</v>
      </c>
      <c r="R972" t="s">
        <v>119</v>
      </c>
      <c r="S972" s="9" t="str">
        <f>LEFT(R972, FIND("/", R972) - 1)</f>
        <v>publishing</v>
      </c>
      <c r="T972" s="9" t="str">
        <f>MID(R972, FIND("/", R972) + 1, LEN(R972))</f>
        <v>fiction</v>
      </c>
    </row>
    <row r="973" spans="1:20" ht="17" x14ac:dyDescent="0.2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5">
        <f>(E973/D973)*100</f>
        <v>159.58666666666667</v>
      </c>
      <c r="G973" t="s">
        <v>20</v>
      </c>
      <c r="H973">
        <v>114</v>
      </c>
      <c r="I973" s="7">
        <f>IF(H973=0, 0, E973/H973)</f>
        <v>104.99122807017544</v>
      </c>
      <c r="J973" t="s">
        <v>21</v>
      </c>
      <c r="K973" t="s">
        <v>22</v>
      </c>
      <c r="L973">
        <v>1411534800</v>
      </c>
      <c r="M973" s="14">
        <f>(((L973/60)/60)/24)+DATE(1970,1,1)</f>
        <v>41906.208333333336</v>
      </c>
      <c r="N973">
        <v>1414558800</v>
      </c>
      <c r="O973" s="14">
        <f>(((N973/60)/60)/24)+DATE(1970,1,1)</f>
        <v>41941.208333333336</v>
      </c>
      <c r="P973" t="b">
        <v>0</v>
      </c>
      <c r="Q973" t="b">
        <v>0</v>
      </c>
      <c r="R973" t="s">
        <v>17</v>
      </c>
      <c r="S973" s="9" t="str">
        <f>LEFT(R973, FIND("/", R973) - 1)</f>
        <v>food</v>
      </c>
      <c r="T973" s="9" t="str">
        <f>MID(R973, FIND("/", R973) + 1, LEN(R973))</f>
        <v>food trucks</v>
      </c>
    </row>
    <row r="974" spans="1:20" ht="34" x14ac:dyDescent="0.2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5">
        <f>(E974/D974)*100</f>
        <v>161.35593220338984</v>
      </c>
      <c r="G974" t="s">
        <v>20</v>
      </c>
      <c r="H974">
        <v>203</v>
      </c>
      <c r="I974" s="7">
        <f>IF(H974=0, 0, E974/H974)</f>
        <v>46.896551724137929</v>
      </c>
      <c r="J974" t="s">
        <v>21</v>
      </c>
      <c r="K974" t="s">
        <v>22</v>
      </c>
      <c r="L974">
        <v>1429333200</v>
      </c>
      <c r="M974" s="14">
        <f>(((L974/60)/60)/24)+DATE(1970,1,1)</f>
        <v>42112.208333333328</v>
      </c>
      <c r="N974">
        <v>1430974800</v>
      </c>
      <c r="O974" s="14">
        <f>(((N974/60)/60)/24)+DATE(1970,1,1)</f>
        <v>42131.208333333328</v>
      </c>
      <c r="P974" t="b">
        <v>0</v>
      </c>
      <c r="Q974" t="b">
        <v>0</v>
      </c>
      <c r="R974" t="s">
        <v>28</v>
      </c>
      <c r="S974" s="9" t="str">
        <f>LEFT(R974, FIND("/", R974) - 1)</f>
        <v>technology</v>
      </c>
      <c r="T974" s="9" t="str">
        <f>MID(R974, FIND("/", R974) + 1, LEN(R974))</f>
        <v>web</v>
      </c>
    </row>
    <row r="975" spans="1:20" ht="17" x14ac:dyDescent="0.2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5">
        <f>(E975/D975)*100</f>
        <v>1096.9379310344827</v>
      </c>
      <c r="G975" t="s">
        <v>20</v>
      </c>
      <c r="H975">
        <v>1559</v>
      </c>
      <c r="I975" s="7">
        <f>IF(H975=0, 0, E975/H975)</f>
        <v>102.02437459910199</v>
      </c>
      <c r="J975" t="s">
        <v>21</v>
      </c>
      <c r="K975" t="s">
        <v>22</v>
      </c>
      <c r="L975">
        <v>1482732000</v>
      </c>
      <c r="M975" s="14">
        <f>(((L975/60)/60)/24)+DATE(1970,1,1)</f>
        <v>42730.25</v>
      </c>
      <c r="N975">
        <v>1482818400</v>
      </c>
      <c r="O975" s="14">
        <f>(((N975/60)/60)/24)+DATE(1970,1,1)</f>
        <v>42731.25</v>
      </c>
      <c r="P975" t="b">
        <v>0</v>
      </c>
      <c r="Q975" t="b">
        <v>1</v>
      </c>
      <c r="R975" t="s">
        <v>23</v>
      </c>
      <c r="S975" s="9" t="str">
        <f>LEFT(R975, FIND("/", R975) - 1)</f>
        <v>music</v>
      </c>
      <c r="T975" s="9" t="str">
        <f>MID(R975, FIND("/", R975) + 1, LEN(R975))</f>
        <v>rock</v>
      </c>
    </row>
    <row r="976" spans="1:20" ht="17" x14ac:dyDescent="0.2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5">
        <f>(E976/D976)*100</f>
        <v>367.0985915492958</v>
      </c>
      <c r="G976" t="s">
        <v>20</v>
      </c>
      <c r="H976">
        <v>1548</v>
      </c>
      <c r="I976" s="7">
        <f>IF(H976=0, 0, E976/H976)</f>
        <v>101.02325581395348</v>
      </c>
      <c r="J976" t="s">
        <v>26</v>
      </c>
      <c r="K976" t="s">
        <v>27</v>
      </c>
      <c r="L976">
        <v>1348290000</v>
      </c>
      <c r="M976" s="14">
        <f>(((L976/60)/60)/24)+DATE(1970,1,1)</f>
        <v>41174.208333333336</v>
      </c>
      <c r="N976">
        <v>1350363600</v>
      </c>
      <c r="O976" s="14">
        <f>(((N976/60)/60)/24)+DATE(1970,1,1)</f>
        <v>41198.208333333336</v>
      </c>
      <c r="P976" t="b">
        <v>0</v>
      </c>
      <c r="Q976" t="b">
        <v>0</v>
      </c>
      <c r="R976" t="s">
        <v>28</v>
      </c>
      <c r="S976" s="9" t="str">
        <f>LEFT(R976, FIND("/", R976) - 1)</f>
        <v>technology</v>
      </c>
      <c r="T976" s="9" t="str">
        <f>MID(R976, FIND("/", R976) + 1, LEN(R976))</f>
        <v>web</v>
      </c>
    </row>
    <row r="977" spans="1:20" ht="34" x14ac:dyDescent="0.2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5">
        <f>(E977/D977)*100</f>
        <v>1109</v>
      </c>
      <c r="G977" t="s">
        <v>20</v>
      </c>
      <c r="H977">
        <v>80</v>
      </c>
      <c r="I977" s="7">
        <f>IF(H977=0, 0, E977/H977)</f>
        <v>97.037499999999994</v>
      </c>
      <c r="J977" t="s">
        <v>21</v>
      </c>
      <c r="K977" t="s">
        <v>22</v>
      </c>
      <c r="L977">
        <v>1353823200</v>
      </c>
      <c r="M977" s="14">
        <f>(((L977/60)/60)/24)+DATE(1970,1,1)</f>
        <v>41238.25</v>
      </c>
      <c r="N977">
        <v>1353996000</v>
      </c>
      <c r="O977" s="14">
        <f>(((N977/60)/60)/24)+DATE(1970,1,1)</f>
        <v>41240.25</v>
      </c>
      <c r="P977" t="b">
        <v>0</v>
      </c>
      <c r="Q977" t="b">
        <v>0</v>
      </c>
      <c r="R977" t="s">
        <v>33</v>
      </c>
      <c r="S977" s="9" t="str">
        <f>LEFT(R977, FIND("/", R977) - 1)</f>
        <v>theater</v>
      </c>
      <c r="T977" s="9" t="str">
        <f>MID(R977, FIND("/", R977) + 1, LEN(R977))</f>
        <v>plays</v>
      </c>
    </row>
    <row r="978" spans="1:20" ht="17" x14ac:dyDescent="0.2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5">
        <f>(E978/D978)*100</f>
        <v>126.87755102040816</v>
      </c>
      <c r="G978" t="s">
        <v>20</v>
      </c>
      <c r="H978">
        <v>131</v>
      </c>
      <c r="I978" s="7">
        <f>IF(H978=0, 0, E978/H978)</f>
        <v>94.916030534351151</v>
      </c>
      <c r="J978" t="s">
        <v>21</v>
      </c>
      <c r="K978" t="s">
        <v>22</v>
      </c>
      <c r="L978">
        <v>1329372000</v>
      </c>
      <c r="M978" s="14">
        <f>(((L978/60)/60)/24)+DATE(1970,1,1)</f>
        <v>40955.25</v>
      </c>
      <c r="N978">
        <v>1329631200</v>
      </c>
      <c r="O978" s="14">
        <f>(((N978/60)/60)/24)+DATE(1970,1,1)</f>
        <v>40958.25</v>
      </c>
      <c r="P978" t="b">
        <v>0</v>
      </c>
      <c r="Q978" t="b">
        <v>0</v>
      </c>
      <c r="R978" t="s">
        <v>33</v>
      </c>
      <c r="S978" s="9" t="str">
        <f>LEFT(R978, FIND("/", R978) - 1)</f>
        <v>theater</v>
      </c>
      <c r="T978" s="9" t="str">
        <f>MID(R978, FIND("/", R978) + 1, LEN(R978))</f>
        <v>plays</v>
      </c>
    </row>
    <row r="979" spans="1:20" ht="34" x14ac:dyDescent="0.2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5">
        <f>(E979/D979)*100</f>
        <v>734.63636363636363</v>
      </c>
      <c r="G979" t="s">
        <v>20</v>
      </c>
      <c r="H979">
        <v>112</v>
      </c>
      <c r="I979" s="7">
        <f>IF(H979=0, 0, E979/H979)</f>
        <v>72.151785714285708</v>
      </c>
      <c r="J979" t="s">
        <v>21</v>
      </c>
      <c r="K979" t="s">
        <v>22</v>
      </c>
      <c r="L979">
        <v>1277096400</v>
      </c>
      <c r="M979" s="14">
        <f>(((L979/60)/60)/24)+DATE(1970,1,1)</f>
        <v>40350.208333333336</v>
      </c>
      <c r="N979">
        <v>1278997200</v>
      </c>
      <c r="O979" s="14">
        <f>(((N979/60)/60)/24)+DATE(1970,1,1)</f>
        <v>40372.208333333336</v>
      </c>
      <c r="P979" t="b">
        <v>0</v>
      </c>
      <c r="Q979" t="b">
        <v>0</v>
      </c>
      <c r="R979" t="s">
        <v>71</v>
      </c>
      <c r="S979" s="9" t="str">
        <f>LEFT(R979, FIND("/", R979) - 1)</f>
        <v>film &amp; video</v>
      </c>
      <c r="T979" s="9" t="str">
        <f>MID(R979, FIND("/", R979) + 1, LEN(R979))</f>
        <v>animation</v>
      </c>
    </row>
    <row r="980" spans="1:20" ht="34" x14ac:dyDescent="0.2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5">
        <f>(E980/D980)*100</f>
        <v>119.29824561403508</v>
      </c>
      <c r="G980" t="s">
        <v>20</v>
      </c>
      <c r="H980">
        <v>155</v>
      </c>
      <c r="I980" s="7">
        <f>IF(H980=0, 0, E980/H980)</f>
        <v>43.87096774193548</v>
      </c>
      <c r="J980" t="s">
        <v>21</v>
      </c>
      <c r="K980" t="s">
        <v>22</v>
      </c>
      <c r="L980">
        <v>1297922400</v>
      </c>
      <c r="M980" s="14">
        <f>(((L980/60)/60)/24)+DATE(1970,1,1)</f>
        <v>40591.25</v>
      </c>
      <c r="N980">
        <v>1298268000</v>
      </c>
      <c r="O980" s="14">
        <f>(((N980/60)/60)/24)+DATE(1970,1,1)</f>
        <v>40595.25</v>
      </c>
      <c r="P980" t="b">
        <v>0</v>
      </c>
      <c r="Q980" t="b">
        <v>0</v>
      </c>
      <c r="R980" t="s">
        <v>206</v>
      </c>
      <c r="S980" s="9" t="str">
        <f>LEFT(R980, FIND("/", R980) - 1)</f>
        <v>publishing</v>
      </c>
      <c r="T980" s="9" t="str">
        <f>MID(R980, FIND("/", R980) + 1, LEN(R980))</f>
        <v>translations</v>
      </c>
    </row>
    <row r="981" spans="1:20" ht="17" x14ac:dyDescent="0.2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5">
        <f>(E981/D981)*100</f>
        <v>296.02777777777777</v>
      </c>
      <c r="G981" t="s">
        <v>20</v>
      </c>
      <c r="H981">
        <v>266</v>
      </c>
      <c r="I981" s="7">
        <f>IF(H981=0, 0, E981/H981)</f>
        <v>40.063909774436091</v>
      </c>
      <c r="J981" t="s">
        <v>21</v>
      </c>
      <c r="K981" t="s">
        <v>22</v>
      </c>
      <c r="L981">
        <v>1384408800</v>
      </c>
      <c r="M981" s="14">
        <f>(((L981/60)/60)/24)+DATE(1970,1,1)</f>
        <v>41592.25</v>
      </c>
      <c r="N981">
        <v>1386223200</v>
      </c>
      <c r="O981" s="14">
        <f>(((N981/60)/60)/24)+DATE(1970,1,1)</f>
        <v>41613.25</v>
      </c>
      <c r="P981" t="b">
        <v>0</v>
      </c>
      <c r="Q981" t="b">
        <v>0</v>
      </c>
      <c r="R981" t="s">
        <v>17</v>
      </c>
      <c r="S981" s="9" t="str">
        <f>LEFT(R981, FIND("/", R981) - 1)</f>
        <v>food</v>
      </c>
      <c r="T981" s="9" t="str">
        <f>MID(R981, FIND("/", R981) + 1, LEN(R981))</f>
        <v>food trucks</v>
      </c>
    </row>
    <row r="982" spans="1:20" ht="17" x14ac:dyDescent="0.2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5">
        <f>(E982/D982)*100</f>
        <v>355.7837837837838</v>
      </c>
      <c r="G982" t="s">
        <v>20</v>
      </c>
      <c r="H982">
        <v>155</v>
      </c>
      <c r="I982" s="7">
        <f>IF(H982=0, 0, E982/H982)</f>
        <v>84.92903225806451</v>
      </c>
      <c r="J982" t="s">
        <v>21</v>
      </c>
      <c r="K982" t="s">
        <v>22</v>
      </c>
      <c r="L982">
        <v>1431320400</v>
      </c>
      <c r="M982" s="14">
        <f>(((L982/60)/60)/24)+DATE(1970,1,1)</f>
        <v>42135.208333333328</v>
      </c>
      <c r="N982">
        <v>1431752400</v>
      </c>
      <c r="O982" s="14">
        <f>(((N982/60)/60)/24)+DATE(1970,1,1)</f>
        <v>42140.208333333328</v>
      </c>
      <c r="P982" t="b">
        <v>0</v>
      </c>
      <c r="Q982" t="b">
        <v>0</v>
      </c>
      <c r="R982" t="s">
        <v>33</v>
      </c>
      <c r="S982" s="9" t="str">
        <f>LEFT(R982, FIND("/", R982) - 1)</f>
        <v>theater</v>
      </c>
      <c r="T982" s="9" t="str">
        <f>MID(R982, FIND("/", R982) + 1, LEN(R982))</f>
        <v>plays</v>
      </c>
    </row>
    <row r="983" spans="1:20" ht="17" x14ac:dyDescent="0.2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5">
        <f>(E983/D983)*100</f>
        <v>386.40909090909093</v>
      </c>
      <c r="G983" t="s">
        <v>20</v>
      </c>
      <c r="H983">
        <v>207</v>
      </c>
      <c r="I983" s="7">
        <f>IF(H983=0, 0, E983/H983)</f>
        <v>41.067632850241544</v>
      </c>
      <c r="J983" t="s">
        <v>40</v>
      </c>
      <c r="K983" t="s">
        <v>41</v>
      </c>
      <c r="L983">
        <v>1264399200</v>
      </c>
      <c r="M983" s="14">
        <f>(((L983/60)/60)/24)+DATE(1970,1,1)</f>
        <v>40203.25</v>
      </c>
      <c r="N983">
        <v>1267855200</v>
      </c>
      <c r="O983" s="14">
        <f>(((N983/60)/60)/24)+DATE(1970,1,1)</f>
        <v>40243.25</v>
      </c>
      <c r="P983" t="b">
        <v>0</v>
      </c>
      <c r="Q983" t="b">
        <v>0</v>
      </c>
      <c r="R983" t="s">
        <v>23</v>
      </c>
      <c r="S983" s="9" t="str">
        <f>LEFT(R983, FIND("/", R983) - 1)</f>
        <v>music</v>
      </c>
      <c r="T983" s="9" t="str">
        <f>MID(R983, FIND("/", R983) + 1, LEN(R983))</f>
        <v>rock</v>
      </c>
    </row>
    <row r="984" spans="1:20" ht="17" x14ac:dyDescent="0.2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5">
        <f>(E984/D984)*100</f>
        <v>792.23529411764707</v>
      </c>
      <c r="G984" t="s">
        <v>20</v>
      </c>
      <c r="H984">
        <v>245</v>
      </c>
      <c r="I984" s="7">
        <f>IF(H984=0, 0, E984/H984)</f>
        <v>54.971428571428568</v>
      </c>
      <c r="J984" t="s">
        <v>21</v>
      </c>
      <c r="K984" t="s">
        <v>22</v>
      </c>
      <c r="L984">
        <v>1497502800</v>
      </c>
      <c r="M984" s="14">
        <f>(((L984/60)/60)/24)+DATE(1970,1,1)</f>
        <v>42901.208333333328</v>
      </c>
      <c r="N984">
        <v>1497675600</v>
      </c>
      <c r="O984" s="14">
        <f>(((N984/60)/60)/24)+DATE(1970,1,1)</f>
        <v>42903.208333333328</v>
      </c>
      <c r="P984" t="b">
        <v>0</v>
      </c>
      <c r="Q984" t="b">
        <v>0</v>
      </c>
      <c r="R984" t="s">
        <v>33</v>
      </c>
      <c r="S984" s="9" t="str">
        <f>LEFT(R984, FIND("/", R984) - 1)</f>
        <v>theater</v>
      </c>
      <c r="T984" s="9" t="str">
        <f>MID(R984, FIND("/", R984) + 1, LEN(R984))</f>
        <v>plays</v>
      </c>
    </row>
    <row r="985" spans="1:20" ht="17" x14ac:dyDescent="0.2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5">
        <f>(E985/D985)*100</f>
        <v>137.03393665158373</v>
      </c>
      <c r="G985" t="s">
        <v>20</v>
      </c>
      <c r="H985">
        <v>1573</v>
      </c>
      <c r="I985" s="7">
        <f>IF(H985=0, 0, E985/H985)</f>
        <v>77.010807374443743</v>
      </c>
      <c r="J985" t="s">
        <v>21</v>
      </c>
      <c r="K985" t="s">
        <v>22</v>
      </c>
      <c r="L985">
        <v>1333688400</v>
      </c>
      <c r="M985" s="14">
        <f>(((L985/60)/60)/24)+DATE(1970,1,1)</f>
        <v>41005.208333333336</v>
      </c>
      <c r="N985">
        <v>1336885200</v>
      </c>
      <c r="O985" s="14">
        <f>(((N985/60)/60)/24)+DATE(1970,1,1)</f>
        <v>41042.208333333336</v>
      </c>
      <c r="P985" t="b">
        <v>0</v>
      </c>
      <c r="Q985" t="b">
        <v>0</v>
      </c>
      <c r="R985" t="s">
        <v>319</v>
      </c>
      <c r="S985" s="9" t="str">
        <f>LEFT(R985, FIND("/", R985) - 1)</f>
        <v>music</v>
      </c>
      <c r="T985" s="9" t="str">
        <f>MID(R985, FIND("/", R985) + 1, LEN(R985))</f>
        <v>world music</v>
      </c>
    </row>
    <row r="986" spans="1:20" ht="34" x14ac:dyDescent="0.2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5">
        <f>(E986/D986)*100</f>
        <v>338.20833333333337</v>
      </c>
      <c r="G986" t="s">
        <v>20</v>
      </c>
      <c r="H986">
        <v>114</v>
      </c>
      <c r="I986" s="7">
        <f>IF(H986=0, 0, E986/H986)</f>
        <v>71.201754385964918</v>
      </c>
      <c r="J986" t="s">
        <v>21</v>
      </c>
      <c r="K986" t="s">
        <v>22</v>
      </c>
      <c r="L986">
        <v>1293861600</v>
      </c>
      <c r="M986" s="14">
        <f>(((L986/60)/60)/24)+DATE(1970,1,1)</f>
        <v>40544.25</v>
      </c>
      <c r="N986">
        <v>1295157600</v>
      </c>
      <c r="O986" s="14">
        <f>(((N986/60)/60)/24)+DATE(1970,1,1)</f>
        <v>40559.25</v>
      </c>
      <c r="P986" t="b">
        <v>0</v>
      </c>
      <c r="Q986" t="b">
        <v>0</v>
      </c>
      <c r="R986" t="s">
        <v>17</v>
      </c>
      <c r="S986" s="9" t="str">
        <f>LEFT(R986, FIND("/", R986) - 1)</f>
        <v>food</v>
      </c>
      <c r="T986" s="9" t="str">
        <f>MID(R986, FIND("/", R986) + 1, LEN(R986))</f>
        <v>food trucks</v>
      </c>
    </row>
    <row r="987" spans="1:20" ht="17" x14ac:dyDescent="0.2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5">
        <f>(E987/D987)*100</f>
        <v>108.22784810126582</v>
      </c>
      <c r="G987" t="s">
        <v>20</v>
      </c>
      <c r="H987">
        <v>93</v>
      </c>
      <c r="I987" s="7">
        <f>IF(H987=0, 0, E987/H987)</f>
        <v>91.935483870967744</v>
      </c>
      <c r="J987" t="s">
        <v>21</v>
      </c>
      <c r="K987" t="s">
        <v>22</v>
      </c>
      <c r="L987">
        <v>1576994400</v>
      </c>
      <c r="M987" s="14">
        <f>(((L987/60)/60)/24)+DATE(1970,1,1)</f>
        <v>43821.25</v>
      </c>
      <c r="N987">
        <v>1577599200</v>
      </c>
      <c r="O987" s="14">
        <f>(((N987/60)/60)/24)+DATE(1970,1,1)</f>
        <v>43828.25</v>
      </c>
      <c r="P987" t="b">
        <v>0</v>
      </c>
      <c r="Q987" t="b">
        <v>0</v>
      </c>
      <c r="R987" t="s">
        <v>33</v>
      </c>
      <c r="S987" s="9" t="str">
        <f>LEFT(R987, FIND("/", R987) - 1)</f>
        <v>theater</v>
      </c>
      <c r="T987" s="9" t="str">
        <f>MID(R987, FIND("/", R987) + 1, LEN(R987))</f>
        <v>plays</v>
      </c>
    </row>
    <row r="988" spans="1:20" ht="34" x14ac:dyDescent="0.2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5">
        <f>(E988/D988)*100</f>
        <v>228.3934426229508</v>
      </c>
      <c r="G988" t="s">
        <v>20</v>
      </c>
      <c r="H988">
        <v>1681</v>
      </c>
      <c r="I988" s="7">
        <f>IF(H988=0, 0, E988/H988)</f>
        <v>58.015466983938133</v>
      </c>
      <c r="J988" t="s">
        <v>21</v>
      </c>
      <c r="K988" t="s">
        <v>22</v>
      </c>
      <c r="L988">
        <v>1401685200</v>
      </c>
      <c r="M988" s="14">
        <f>(((L988/60)/60)/24)+DATE(1970,1,1)</f>
        <v>41792.208333333336</v>
      </c>
      <c r="N988">
        <v>1402462800</v>
      </c>
      <c r="O988" s="14">
        <f>(((N988/60)/60)/24)+DATE(1970,1,1)</f>
        <v>41801.208333333336</v>
      </c>
      <c r="P988" t="b">
        <v>0</v>
      </c>
      <c r="Q988" t="b">
        <v>1</v>
      </c>
      <c r="R988" t="s">
        <v>28</v>
      </c>
      <c r="S988" s="9" t="str">
        <f>LEFT(R988, FIND("/", R988) - 1)</f>
        <v>technology</v>
      </c>
      <c r="T988" s="9" t="str">
        <f>MID(R988, FIND("/", R988) + 1, LEN(R988))</f>
        <v>web</v>
      </c>
    </row>
    <row r="989" spans="1:20" ht="17" x14ac:dyDescent="0.2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5">
        <f>(E989/D989)*100</f>
        <v>373.875</v>
      </c>
      <c r="G989" t="s">
        <v>20</v>
      </c>
      <c r="H989">
        <v>32</v>
      </c>
      <c r="I989" s="7">
        <f>IF(H989=0, 0, E989/H989)</f>
        <v>93.46875</v>
      </c>
      <c r="J989" t="s">
        <v>21</v>
      </c>
      <c r="K989" t="s">
        <v>22</v>
      </c>
      <c r="L989">
        <v>1368853200</v>
      </c>
      <c r="M989" s="14">
        <f>(((L989/60)/60)/24)+DATE(1970,1,1)</f>
        <v>41412.208333333336</v>
      </c>
      <c r="N989">
        <v>1368939600</v>
      </c>
      <c r="O989" s="14">
        <f>(((N989/60)/60)/24)+DATE(1970,1,1)</f>
        <v>41413.208333333336</v>
      </c>
      <c r="P989" t="b">
        <v>0</v>
      </c>
      <c r="Q989" t="b">
        <v>0</v>
      </c>
      <c r="R989" t="s">
        <v>60</v>
      </c>
      <c r="S989" s="9" t="str">
        <f>LEFT(R989, FIND("/", R989) - 1)</f>
        <v>music</v>
      </c>
      <c r="T989" s="9" t="str">
        <f>MID(R989, FIND("/", R989) + 1, LEN(R989))</f>
        <v>indie rock</v>
      </c>
    </row>
    <row r="990" spans="1:20" ht="17" x14ac:dyDescent="0.2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5">
        <f>(E990/D990)*100</f>
        <v>154.92592592592592</v>
      </c>
      <c r="G990" t="s">
        <v>20</v>
      </c>
      <c r="H990">
        <v>135</v>
      </c>
      <c r="I990" s="7">
        <f>IF(H990=0, 0, E990/H990)</f>
        <v>61.970370370370368</v>
      </c>
      <c r="J990" t="s">
        <v>21</v>
      </c>
      <c r="K990" t="s">
        <v>22</v>
      </c>
      <c r="L990">
        <v>1448776800</v>
      </c>
      <c r="M990" s="14">
        <f>(((L990/60)/60)/24)+DATE(1970,1,1)</f>
        <v>42337.25</v>
      </c>
      <c r="N990">
        <v>1452146400</v>
      </c>
      <c r="O990" s="14">
        <f>(((N990/60)/60)/24)+DATE(1970,1,1)</f>
        <v>42376.25</v>
      </c>
      <c r="P990" t="b">
        <v>0</v>
      </c>
      <c r="Q990" t="b">
        <v>1</v>
      </c>
      <c r="R990" t="s">
        <v>33</v>
      </c>
      <c r="S990" s="9" t="str">
        <f>LEFT(R990, FIND("/", R990) - 1)</f>
        <v>theater</v>
      </c>
      <c r="T990" s="9" t="str">
        <f>MID(R990, FIND("/", R990) + 1, LEN(R990))</f>
        <v>plays</v>
      </c>
    </row>
    <row r="991" spans="1:20" ht="34" x14ac:dyDescent="0.2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5">
        <f>(E991/D991)*100</f>
        <v>322.14999999999998</v>
      </c>
      <c r="G991" t="s">
        <v>20</v>
      </c>
      <c r="H991">
        <v>140</v>
      </c>
      <c r="I991" s="7">
        <f>IF(H991=0, 0, E991/H991)</f>
        <v>92.042857142857144</v>
      </c>
      <c r="J991" t="s">
        <v>21</v>
      </c>
      <c r="K991" t="s">
        <v>22</v>
      </c>
      <c r="L991">
        <v>1296194400</v>
      </c>
      <c r="M991" s="14">
        <f>(((L991/60)/60)/24)+DATE(1970,1,1)</f>
        <v>40571.25</v>
      </c>
      <c r="N991">
        <v>1296712800</v>
      </c>
      <c r="O991" s="14">
        <f>(((N991/60)/60)/24)+DATE(1970,1,1)</f>
        <v>40577.25</v>
      </c>
      <c r="P991" t="b">
        <v>0</v>
      </c>
      <c r="Q991" t="b">
        <v>1</v>
      </c>
      <c r="R991" t="s">
        <v>33</v>
      </c>
      <c r="S991" s="9" t="str">
        <f>LEFT(R991, FIND("/", R991) - 1)</f>
        <v>theater</v>
      </c>
      <c r="T991" s="9" t="str">
        <f>MID(R991, FIND("/", R991) + 1, LEN(R991))</f>
        <v>plays</v>
      </c>
    </row>
    <row r="992" spans="1:20" ht="17" x14ac:dyDescent="0.2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5">
        <f>(E992/D992)*100</f>
        <v>864.1</v>
      </c>
      <c r="G992" t="s">
        <v>20</v>
      </c>
      <c r="H992">
        <v>92</v>
      </c>
      <c r="I992" s="7">
        <f>IF(H992=0, 0, E992/H992)</f>
        <v>93.923913043478265</v>
      </c>
      <c r="J992" t="s">
        <v>21</v>
      </c>
      <c r="K992" t="s">
        <v>22</v>
      </c>
      <c r="L992">
        <v>1478930400</v>
      </c>
      <c r="M992" s="14">
        <f>(((L992/60)/60)/24)+DATE(1970,1,1)</f>
        <v>42686.25</v>
      </c>
      <c r="N992">
        <v>1480831200</v>
      </c>
      <c r="O992" s="14">
        <f>(((N992/60)/60)/24)+DATE(1970,1,1)</f>
        <v>42708.25</v>
      </c>
      <c r="P992" t="b">
        <v>0</v>
      </c>
      <c r="Q992" t="b">
        <v>0</v>
      </c>
      <c r="R992" t="s">
        <v>89</v>
      </c>
      <c r="S992" s="9" t="str">
        <f>LEFT(R992, FIND("/", R992) - 1)</f>
        <v>games</v>
      </c>
      <c r="T992" s="9" t="str">
        <f>MID(R992, FIND("/", R992) + 1, LEN(R992))</f>
        <v>video games</v>
      </c>
    </row>
    <row r="993" spans="1:20" ht="17" x14ac:dyDescent="0.2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5">
        <f>(E993/D993)*100</f>
        <v>143.26245847176079</v>
      </c>
      <c r="G993" t="s">
        <v>20</v>
      </c>
      <c r="H993">
        <v>1015</v>
      </c>
      <c r="I993" s="7">
        <f>IF(H993=0, 0, E993/H993)</f>
        <v>84.969458128078813</v>
      </c>
      <c r="J993" t="s">
        <v>40</v>
      </c>
      <c r="K993" t="s">
        <v>41</v>
      </c>
      <c r="L993">
        <v>1426395600</v>
      </c>
      <c r="M993" s="14">
        <f>(((L993/60)/60)/24)+DATE(1970,1,1)</f>
        <v>42078.208333333328</v>
      </c>
      <c r="N993">
        <v>1426914000</v>
      </c>
      <c r="O993" s="14">
        <f>(((N993/60)/60)/24)+DATE(1970,1,1)</f>
        <v>42084.208333333328</v>
      </c>
      <c r="P993" t="b">
        <v>0</v>
      </c>
      <c r="Q993" t="b">
        <v>0</v>
      </c>
      <c r="R993" t="s">
        <v>33</v>
      </c>
      <c r="S993" s="9" t="str">
        <f>LEFT(R993, FIND("/", R993) - 1)</f>
        <v>theater</v>
      </c>
      <c r="T993" s="9" t="str">
        <f>MID(R993, FIND("/", R993) + 1, LEN(R993))</f>
        <v>plays</v>
      </c>
    </row>
    <row r="994" spans="1:20" ht="17" x14ac:dyDescent="0.2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5">
        <f>(E994/D994)*100</f>
        <v>178.22388059701493</v>
      </c>
      <c r="G994" t="s">
        <v>20</v>
      </c>
      <c r="H994">
        <v>323</v>
      </c>
      <c r="I994" s="7">
        <f>IF(H994=0, 0, E994/H994)</f>
        <v>36.969040247678016</v>
      </c>
      <c r="J994" t="s">
        <v>21</v>
      </c>
      <c r="K994" t="s">
        <v>22</v>
      </c>
      <c r="L994">
        <v>1514181600</v>
      </c>
      <c r="M994" s="14">
        <f>(((L994/60)/60)/24)+DATE(1970,1,1)</f>
        <v>43094.25</v>
      </c>
      <c r="N994">
        <v>1517032800</v>
      </c>
      <c r="O994" s="14">
        <f>(((N994/60)/60)/24)+DATE(1970,1,1)</f>
        <v>43127.25</v>
      </c>
      <c r="P994" t="b">
        <v>0</v>
      </c>
      <c r="Q994" t="b">
        <v>0</v>
      </c>
      <c r="R994" t="s">
        <v>28</v>
      </c>
      <c r="S994" s="9" t="str">
        <f>LEFT(R994, FIND("/", R994) - 1)</f>
        <v>technology</v>
      </c>
      <c r="T994" s="9" t="str">
        <f>MID(R994, FIND("/", R994) + 1, LEN(R994))</f>
        <v>web</v>
      </c>
    </row>
    <row r="995" spans="1:20" ht="17" x14ac:dyDescent="0.2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5">
        <f>(E995/D995)*100</f>
        <v>145.93648334624322</v>
      </c>
      <c r="G995" t="s">
        <v>20</v>
      </c>
      <c r="H995">
        <v>2326</v>
      </c>
      <c r="I995" s="7">
        <f>IF(H995=0, 0, E995/H995)</f>
        <v>80.999140154772135</v>
      </c>
      <c r="J995" t="s">
        <v>21</v>
      </c>
      <c r="K995" t="s">
        <v>22</v>
      </c>
      <c r="L995">
        <v>1564894800</v>
      </c>
      <c r="M995" s="14">
        <f>(((L995/60)/60)/24)+DATE(1970,1,1)</f>
        <v>43681.208333333328</v>
      </c>
      <c r="N995">
        <v>1566190800</v>
      </c>
      <c r="O995" s="14">
        <f>(((N995/60)/60)/24)+DATE(1970,1,1)</f>
        <v>43696.208333333328</v>
      </c>
      <c r="P995" t="b">
        <v>0</v>
      </c>
      <c r="Q995" t="b">
        <v>0</v>
      </c>
      <c r="R995" t="s">
        <v>42</v>
      </c>
      <c r="S995" s="9" t="str">
        <f>LEFT(R995, FIND("/", R995) - 1)</f>
        <v>film &amp; video</v>
      </c>
      <c r="T995" s="9" t="str">
        <f>MID(R995, FIND("/", R995) + 1, LEN(R995))</f>
        <v>documentary</v>
      </c>
    </row>
    <row r="996" spans="1:20" ht="34" x14ac:dyDescent="0.2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5">
        <f>(E996/D996)*100</f>
        <v>152.46153846153848</v>
      </c>
      <c r="G996" t="s">
        <v>20</v>
      </c>
      <c r="H996">
        <v>381</v>
      </c>
      <c r="I996" s="7">
        <f>IF(H996=0, 0, E996/H996)</f>
        <v>26.010498687664043</v>
      </c>
      <c r="J996" t="s">
        <v>21</v>
      </c>
      <c r="K996" t="s">
        <v>22</v>
      </c>
      <c r="L996">
        <v>1567918800</v>
      </c>
      <c r="M996" s="14">
        <f>(((L996/60)/60)/24)+DATE(1970,1,1)</f>
        <v>43716.208333333328</v>
      </c>
      <c r="N996">
        <v>1570165200</v>
      </c>
      <c r="O996" s="14">
        <f>(((N996/60)/60)/24)+DATE(1970,1,1)</f>
        <v>43742.208333333328</v>
      </c>
      <c r="P996" t="b">
        <v>0</v>
      </c>
      <c r="Q996" t="b">
        <v>0</v>
      </c>
      <c r="R996" t="s">
        <v>33</v>
      </c>
      <c r="S996" s="9" t="str">
        <f>LEFT(R996, FIND("/", R996) - 1)</f>
        <v>theater</v>
      </c>
      <c r="T996" s="9" t="str">
        <f>MID(R996, FIND("/", R996) + 1, LEN(R996))</f>
        <v>plays</v>
      </c>
    </row>
    <row r="997" spans="1:20" ht="17" x14ac:dyDescent="0.2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5">
        <f>(E997/D997)*100</f>
        <v>216.79032258064518</v>
      </c>
      <c r="G997" t="s">
        <v>20</v>
      </c>
      <c r="H997">
        <v>480</v>
      </c>
      <c r="I997" s="7">
        <f>IF(H997=0, 0, E997/H997)</f>
        <v>28.002083333333335</v>
      </c>
      <c r="J997" t="s">
        <v>21</v>
      </c>
      <c r="K997" t="s">
        <v>22</v>
      </c>
      <c r="L997">
        <v>1493269200</v>
      </c>
      <c r="M997" s="14">
        <f>(((L997/60)/60)/24)+DATE(1970,1,1)</f>
        <v>42852.208333333328</v>
      </c>
      <c r="N997">
        <v>1494478800</v>
      </c>
      <c r="O997" s="14">
        <f>(((N997/60)/60)/24)+DATE(1970,1,1)</f>
        <v>42866.208333333328</v>
      </c>
      <c r="P997" t="b">
        <v>0</v>
      </c>
      <c r="Q997" t="b">
        <v>0</v>
      </c>
      <c r="R997" t="s">
        <v>42</v>
      </c>
      <c r="S997" s="9" t="str">
        <f>LEFT(R997, FIND("/", R997) - 1)</f>
        <v>film &amp; video</v>
      </c>
      <c r="T997" s="9" t="str">
        <f>MID(R997, FIND("/", R997) + 1, LEN(R997))</f>
        <v>documentary</v>
      </c>
    </row>
    <row r="998" spans="1:20" ht="17" x14ac:dyDescent="0.2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5">
        <f>(E998/D998)*100</f>
        <v>499.58333333333337</v>
      </c>
      <c r="G998" t="s">
        <v>20</v>
      </c>
      <c r="H998">
        <v>226</v>
      </c>
      <c r="I998" s="7">
        <f>IF(H998=0, 0, E998/H998)</f>
        <v>53.053097345132741</v>
      </c>
      <c r="J998" t="s">
        <v>21</v>
      </c>
      <c r="K998" t="s">
        <v>22</v>
      </c>
      <c r="L998">
        <v>1555390800</v>
      </c>
      <c r="M998" s="14">
        <f>(((L998/60)/60)/24)+DATE(1970,1,1)</f>
        <v>43571.208333333328</v>
      </c>
      <c r="N998">
        <v>1555822800</v>
      </c>
      <c r="O998" s="14">
        <f>(((N998/60)/60)/24)+DATE(1970,1,1)</f>
        <v>43576.208333333328</v>
      </c>
      <c r="P998" t="b">
        <v>0</v>
      </c>
      <c r="Q998" t="b">
        <v>0</v>
      </c>
      <c r="R998" t="s">
        <v>206</v>
      </c>
      <c r="S998" s="9" t="str">
        <f>LEFT(R998, FIND("/", R998) - 1)</f>
        <v>publishing</v>
      </c>
      <c r="T998" s="9" t="str">
        <f>MID(R998, FIND("/", R998) + 1, LEN(R998))</f>
        <v>translations</v>
      </c>
    </row>
    <row r="999" spans="1:20" ht="17" x14ac:dyDescent="0.2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5">
        <f>(E999/D999)*100</f>
        <v>113.17346938775511</v>
      </c>
      <c r="G999" t="s">
        <v>20</v>
      </c>
      <c r="H999">
        <v>241</v>
      </c>
      <c r="I999" s="7">
        <f>IF(H999=0, 0, E999/H999)</f>
        <v>46.020746887966808</v>
      </c>
      <c r="J999" t="s">
        <v>21</v>
      </c>
      <c r="K999" t="s">
        <v>22</v>
      </c>
      <c r="L999">
        <v>1411621200</v>
      </c>
      <c r="M999" s="14">
        <f>(((L999/60)/60)/24)+DATE(1970,1,1)</f>
        <v>41907.208333333336</v>
      </c>
      <c r="N999">
        <v>1411966800</v>
      </c>
      <c r="O999" s="14">
        <f>(((N999/60)/60)/24)+DATE(1970,1,1)</f>
        <v>41911.208333333336</v>
      </c>
      <c r="P999" t="b">
        <v>0</v>
      </c>
      <c r="Q999" t="b">
        <v>1</v>
      </c>
      <c r="R999" t="s">
        <v>23</v>
      </c>
      <c r="S999" s="9" t="str">
        <f>LEFT(R999, FIND("/", R999) - 1)</f>
        <v>music</v>
      </c>
      <c r="T999" s="9" t="str">
        <f>MID(R999, FIND("/", R999) + 1, LEN(R999))</f>
        <v>rock</v>
      </c>
    </row>
    <row r="1000" spans="1:20" ht="17" x14ac:dyDescent="0.2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5">
        <f>(E1000/D1000)*100</f>
        <v>426.54838709677421</v>
      </c>
      <c r="G1000" t="s">
        <v>20</v>
      </c>
      <c r="H1000">
        <v>132</v>
      </c>
      <c r="I1000" s="7">
        <f>IF(H1000=0, 0, E1000/H1000)</f>
        <v>100.17424242424242</v>
      </c>
      <c r="J1000" t="s">
        <v>21</v>
      </c>
      <c r="K1000" t="s">
        <v>22</v>
      </c>
      <c r="L1000">
        <v>1525669200</v>
      </c>
      <c r="M1000" s="14">
        <f>(((L1000/60)/60)/24)+DATE(1970,1,1)</f>
        <v>43227.208333333328</v>
      </c>
      <c r="N1000">
        <v>1526878800</v>
      </c>
      <c r="O1000" s="14">
        <f>(((N1000/60)/60)/24)+DATE(1970,1,1)</f>
        <v>43241.208333333328</v>
      </c>
      <c r="P1000" t="b">
        <v>0</v>
      </c>
      <c r="Q1000" t="b">
        <v>1</v>
      </c>
      <c r="R1000" t="s">
        <v>53</v>
      </c>
      <c r="S1000" s="9" t="str">
        <f>LEFT(R1000, FIND("/", R1000) - 1)</f>
        <v>film &amp; video</v>
      </c>
      <c r="T1000" s="9" t="str">
        <f>MID(R1000, FIND("/", R1000) + 1, LEN(R1000))</f>
        <v>drama</v>
      </c>
    </row>
    <row r="1001" spans="1:20" ht="17" x14ac:dyDescent="0.2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5">
        <f>(E1001/D1001)*100</f>
        <v>157.46762589928059</v>
      </c>
      <c r="G1001" t="s">
        <v>20</v>
      </c>
      <c r="H1001">
        <v>2043</v>
      </c>
      <c r="I1001" s="7">
        <f>IF(H1001=0, 0, E1001/H1001)</f>
        <v>74.995594713656388</v>
      </c>
      <c r="J1001" t="s">
        <v>21</v>
      </c>
      <c r="K1001" t="s">
        <v>22</v>
      </c>
      <c r="L1001">
        <v>1541307600</v>
      </c>
      <c r="M1001" s="14">
        <f>(((L1001/60)/60)/24)+DATE(1970,1,1)</f>
        <v>43408.208333333328</v>
      </c>
      <c r="N1001">
        <v>1543816800</v>
      </c>
      <c r="O1001" s="14">
        <f>(((N1001/60)/60)/24)+DATE(1970,1,1)</f>
        <v>43437.25</v>
      </c>
      <c r="P1001" t="b">
        <v>0</v>
      </c>
      <c r="Q1001" t="b">
        <v>1</v>
      </c>
      <c r="R1001" t="s">
        <v>17</v>
      </c>
      <c r="S1001" s="9" t="str">
        <f>LEFT(R1001, FIND("/", R1001) - 1)</f>
        <v>food</v>
      </c>
      <c r="T1001" s="9" t="str">
        <f>MID(R1001, FIND("/", R1001) + 1, LEN(R1001))</f>
        <v>food trucks</v>
      </c>
    </row>
  </sheetData>
  <autoFilter ref="O1:O1001" xr:uid="{00000000-0001-0000-0000-000000000000}"/>
  <sortState xmlns:xlrd2="http://schemas.microsoft.com/office/spreadsheetml/2017/richdata2" ref="A2:T1001">
    <sortCondition ref="G1:G1001"/>
  </sortState>
  <conditionalFormatting sqref="G1:G1048576 F1">
    <cfRule type="containsText" dxfId="4" priority="4" operator="containsText" text="canceled">
      <formula>NOT(ISERROR(SEARCH("canceled",F1)))</formula>
    </cfRule>
    <cfRule type="containsText" dxfId="3" priority="5" operator="containsText" text="live">
      <formula>NOT(ISERROR(SEARCH("live",F1)))</formula>
    </cfRule>
    <cfRule type="containsText" dxfId="2" priority="6" operator="containsText" text="successful">
      <formula>NOT(ISERROR(SEARCH("successful",F1)))</formula>
    </cfRule>
    <cfRule type="containsText" dxfId="1" priority="7" operator="containsText" text="failed">
      <formula>NOT(ISERROR(SEARCH("failed",F1)))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C00000"/>
        <color rgb="FF00B050"/>
        <color theme="4"/>
      </colorScale>
    </cfRule>
    <cfRule type="cellIs" dxfId="0" priority="3" operator="between">
      <formula>0</formula>
      <formula>99</formula>
    </cfRule>
  </conditionalFormatting>
  <conditionalFormatting sqref="F47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Statistical Analysis</vt:lpstr>
      <vt:lpstr>Goal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 Pino</cp:lastModifiedBy>
  <dcterms:created xsi:type="dcterms:W3CDTF">2021-09-29T18:52:28Z</dcterms:created>
  <dcterms:modified xsi:type="dcterms:W3CDTF">2024-11-18T20:36:30Z</dcterms:modified>
</cp:coreProperties>
</file>