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telshb\Desktop\NORC2020\"/>
    </mc:Choice>
  </mc:AlternateContent>
  <xr:revisionPtr revIDLastSave="0" documentId="8_{3E8D0467-AE2B-4F7D-92BA-440F398023D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NORC 2019 Survey" sheetId="1" r:id="rId1"/>
    <sheet name="NORC 2020 Survey" sheetId="4" r:id="rId2"/>
    <sheet name="NORC Longitudinal Survey" sheetId="5" r:id="rId3"/>
    <sheet name="ACT24 va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38" i="3" l="1"/>
  <c r="B137" i="3"/>
  <c r="B136" i="3"/>
  <c r="B135" i="3"/>
  <c r="B134" i="3"/>
  <c r="B133" i="3"/>
  <c r="B132" i="3"/>
  <c r="B129" i="3"/>
  <c r="B128" i="3"/>
  <c r="B126" i="3"/>
  <c r="B125" i="3"/>
  <c r="B124" i="3"/>
  <c r="B120" i="3"/>
  <c r="B118" i="3"/>
  <c r="B113" i="3"/>
  <c r="B112" i="3"/>
  <c r="B111" i="3"/>
  <c r="B109" i="3"/>
  <c r="B108" i="3"/>
  <c r="B107" i="3"/>
  <c r="B105" i="3"/>
  <c r="B104" i="3"/>
  <c r="B103" i="3"/>
  <c r="B102" i="3"/>
  <c r="B101" i="3"/>
  <c r="B100" i="3"/>
  <c r="B99" i="3"/>
  <c r="B95" i="3"/>
  <c r="B91" i="3"/>
  <c r="B87" i="3"/>
  <c r="B86" i="3"/>
  <c r="B84" i="3"/>
  <c r="B83" i="3"/>
  <c r="B81" i="3"/>
  <c r="B78" i="3"/>
  <c r="B76" i="3"/>
  <c r="B75" i="3"/>
  <c r="B73" i="3"/>
  <c r="B64" i="3"/>
  <c r="B60" i="3"/>
  <c r="B59" i="3"/>
  <c r="B58" i="3"/>
  <c r="B55" i="3"/>
  <c r="B54" i="3"/>
  <c r="B53" i="3"/>
  <c r="B52" i="3"/>
  <c r="B51" i="3"/>
  <c r="B50" i="3"/>
  <c r="B47" i="3"/>
  <c r="B46" i="3"/>
  <c r="B45" i="3"/>
  <c r="B42" i="3"/>
  <c r="B41" i="3"/>
  <c r="B40" i="3"/>
  <c r="B39" i="3"/>
  <c r="B37" i="3"/>
  <c r="B34" i="3"/>
  <c r="B32" i="3"/>
  <c r="B29" i="3"/>
  <c r="B28" i="3"/>
  <c r="B26" i="3"/>
  <c r="B25" i="3"/>
  <c r="B24" i="3"/>
  <c r="B23" i="3"/>
  <c r="B22" i="3"/>
  <c r="B21" i="3"/>
  <c r="B19" i="3"/>
  <c r="B18" i="3"/>
  <c r="B16" i="3"/>
  <c r="B14" i="3"/>
  <c r="B13" i="3"/>
  <c r="B12" i="3"/>
  <c r="B7" i="3"/>
  <c r="B6" i="3"/>
  <c r="B5" i="3"/>
  <c r="B4" i="3"/>
  <c r="B3" i="3"/>
  <c r="B93" i="3"/>
  <c r="B65" i="3"/>
  <c r="B38" i="3"/>
  <c r="B36" i="3"/>
</calcChain>
</file>

<file path=xl/sharedStrings.xml><?xml version="1.0" encoding="utf-8"?>
<sst xmlns="http://schemas.openxmlformats.org/spreadsheetml/2006/main" count="1157" uniqueCount="514">
  <si>
    <t>Variable</t>
  </si>
  <si>
    <t>Variable Label</t>
  </si>
  <si>
    <t>Value</t>
  </si>
  <si>
    <t>Value Label</t>
  </si>
  <si>
    <t>Q1</t>
  </si>
  <si>
    <t>In general, would you say your health is excellent, very good, good, fair, or poor?</t>
  </si>
  <si>
    <t>Excellent</t>
  </si>
  <si>
    <t>Very good</t>
  </si>
  <si>
    <t>Good</t>
  </si>
  <si>
    <t>Fair</t>
  </si>
  <si>
    <t>Poor</t>
  </si>
  <si>
    <t>SKIPPED ON WEB</t>
  </si>
  <si>
    <t>No</t>
  </si>
  <si>
    <t>Q3</t>
  </si>
  <si>
    <t>Last night I went to bed at...</t>
  </si>
  <si>
    <t>12:00 AM (Midnight)</t>
  </si>
  <si>
    <t>12:00 PM (Noon)</t>
  </si>
  <si>
    <t>Q4</t>
  </si>
  <si>
    <t>This morning I woke up at...</t>
  </si>
  <si>
    <t>Q5</t>
  </si>
  <si>
    <t>Last night, I fell asleep...</t>
  </si>
  <si>
    <t>Easily</t>
  </si>
  <si>
    <t>After some time</t>
  </si>
  <si>
    <t>With difficulty</t>
  </si>
  <si>
    <t>Q6</t>
  </si>
  <si>
    <t>Last night, I woke up [NUMBOX RESPONSE] times.</t>
  </si>
  <si>
    <t>Q7</t>
  </si>
  <si>
    <t>Last night, I was awake during the night for [NUMBOX RESPONSE] minutes.</t>
  </si>
  <si>
    <t>Q8_1</t>
  </si>
  <si>
    <t>[HOURS] Last night I slept for a total of</t>
  </si>
  <si>
    <t>Q8_2</t>
  </si>
  <si>
    <t>[MINUTES] Last night I slept for a total of</t>
  </si>
  <si>
    <t>Q9</t>
  </si>
  <si>
    <t>This morning, I woke up…</t>
  </si>
  <si>
    <t>Refreshed</t>
  </si>
  <si>
    <t>Somewhat refreshed</t>
  </si>
  <si>
    <t>Fatigued</t>
  </si>
  <si>
    <t>Q10</t>
  </si>
  <si>
    <t>In a usual week, how many days do you do moderate-intensity leisure-time physical activities that cause only moderate increases in breathing or heart rate?</t>
  </si>
  <si>
    <t>I am not physically able to do physical activity</t>
  </si>
  <si>
    <t>Q11</t>
  </si>
  <si>
    <t>On the days you do moderate leisure-time physical activities, about how long do you do these activities each day?</t>
  </si>
  <si>
    <t>Q12</t>
  </si>
  <si>
    <t>In a usual week, how many days do you do vigorous-intensity leisure-time physical activities that cause large increases in breathing or heart rate?</t>
  </si>
  <si>
    <t>Q13</t>
  </si>
  <si>
    <t>On the days you do vigorous leisure-time physical activities, about how long do you do these activities each day?</t>
  </si>
  <si>
    <t>Q14</t>
  </si>
  <si>
    <t>In a usual week, how often do you do physical activities or exercises specifically designed to strengthen your muscles such as lifting weights?</t>
  </si>
  <si>
    <t>Q15_1</t>
  </si>
  <si>
    <t>[HOURS] How much time do you usually spend sitting on a typical day?</t>
  </si>
  <si>
    <t>Q15_2</t>
  </si>
  <si>
    <t>[MINUTES] How much time do you usually spend sitting on a typical day?</t>
  </si>
  <si>
    <t>Q16</t>
  </si>
  <si>
    <t>Over the past 30 days, on average how many hours per day did you sit and watch TV or videos outside of school or work?</t>
  </si>
  <si>
    <t>Less than 1 hour</t>
  </si>
  <si>
    <t>1 hour</t>
  </si>
  <si>
    <t>2 hours</t>
  </si>
  <si>
    <t>3 hours</t>
  </si>
  <si>
    <t>4 hours</t>
  </si>
  <si>
    <t>5 hours or more</t>
  </si>
  <si>
    <t>None</t>
  </si>
  <si>
    <t>Q17</t>
  </si>
  <si>
    <t>Over the past 30 days, on average how many hours per day did you use a computer or play computer games outside of school or work?</t>
  </si>
  <si>
    <t>Yes</t>
  </si>
  <si>
    <t>Q20_1</t>
  </si>
  <si>
    <t>[FEET] About how tall are you without shoes?</t>
  </si>
  <si>
    <t>Q20_2</t>
  </si>
  <si>
    <t>[INCHES] About how tall are you without shoes?</t>
  </si>
  <si>
    <t>Q21</t>
  </si>
  <si>
    <t>About how much do you weigh without shoes?</t>
  </si>
  <si>
    <t>GENDER</t>
  </si>
  <si>
    <t>Respondent gender</t>
  </si>
  <si>
    <t>Unknown</t>
  </si>
  <si>
    <t>Male</t>
  </si>
  <si>
    <t>Female</t>
  </si>
  <si>
    <t>RACETHNICITY</t>
  </si>
  <si>
    <t>Combined Race/Ethnicity</t>
  </si>
  <si>
    <t>White, non-Hispanic</t>
  </si>
  <si>
    <t>Black, non-Hispanic</t>
  </si>
  <si>
    <t>Other, non-Hispanic</t>
  </si>
  <si>
    <t>Hispanic</t>
  </si>
  <si>
    <t>2+, non-Hispanic</t>
  </si>
  <si>
    <t>Asian, non-Hispanic</t>
  </si>
  <si>
    <t>EDUC</t>
  </si>
  <si>
    <t>Education (Highest Degree Received)</t>
  </si>
  <si>
    <t>No formal education</t>
  </si>
  <si>
    <t>1st, 2nd, 3rd, or 4th grade</t>
  </si>
  <si>
    <t>5th or 6th grade</t>
  </si>
  <si>
    <t>7th or 8th grade</t>
  </si>
  <si>
    <t>9th grade</t>
  </si>
  <si>
    <t>10th grade</t>
  </si>
  <si>
    <t>11th grade</t>
  </si>
  <si>
    <t>12th grade NO DIPLOMA</t>
  </si>
  <si>
    <t>HIGH SCHOOL GRADUATE - high school DIPLOMA or the equivalent (GED)</t>
  </si>
  <si>
    <t>Some college, no degree</t>
  </si>
  <si>
    <t>Associate degree</t>
  </si>
  <si>
    <t>Bachelors degree</t>
  </si>
  <si>
    <t>Masters degree</t>
  </si>
  <si>
    <t>Professional or Doctorate degree</t>
  </si>
  <si>
    <t>MARITAL</t>
  </si>
  <si>
    <t>Marital Status</t>
  </si>
  <si>
    <t>Married</t>
  </si>
  <si>
    <t>Widowed</t>
  </si>
  <si>
    <t>Divorced</t>
  </si>
  <si>
    <t>Separated</t>
  </si>
  <si>
    <t>Never married</t>
  </si>
  <si>
    <t>Living with partner</t>
  </si>
  <si>
    <t>EMPLOY</t>
  </si>
  <si>
    <t>Current Employment Status</t>
  </si>
  <si>
    <t>Working - as a paid employee</t>
  </si>
  <si>
    <t>Working - self-employed</t>
  </si>
  <si>
    <t>Not working - on temporary layoff from a job</t>
  </si>
  <si>
    <t>Not working - looking for work</t>
  </si>
  <si>
    <t>Not working - retired</t>
  </si>
  <si>
    <t>Not working - disabled</t>
  </si>
  <si>
    <t>Not working - other</t>
  </si>
  <si>
    <t>INCOME</t>
  </si>
  <si>
    <t>Household Income</t>
  </si>
  <si>
    <t>Less than $5,000</t>
  </si>
  <si>
    <t>$5,000 to $9,999</t>
  </si>
  <si>
    <t>$10,000 to $14,999</t>
  </si>
  <si>
    <t>$15,000 to $19,999</t>
  </si>
  <si>
    <t>$20,000 to $24,999</t>
  </si>
  <si>
    <t>$25,000 to $29,999</t>
  </si>
  <si>
    <t>$30,000 to $34,999</t>
  </si>
  <si>
    <t>$35,000 to $39,999</t>
  </si>
  <si>
    <t>$40,000 to $49,999</t>
  </si>
  <si>
    <t>$50,000 to $59,999</t>
  </si>
  <si>
    <t>$60,000 to $74,999</t>
  </si>
  <si>
    <t>$75,000 to $84,999</t>
  </si>
  <si>
    <t>$85,000 to $99,999</t>
  </si>
  <si>
    <t>$100,000 to $124,999</t>
  </si>
  <si>
    <t>$125,000 to $149,999</t>
  </si>
  <si>
    <t>$150,000 to $174,999</t>
  </si>
  <si>
    <t>$175,000 to $199,999</t>
  </si>
  <si>
    <t>$200,000 or more</t>
  </si>
  <si>
    <t>STATE</t>
  </si>
  <si>
    <t>State</t>
  </si>
  <si>
    <t>DON'T KNOW</t>
  </si>
  <si>
    <t>REFUSED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</si>
  <si>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</si>
  <si>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</si>
  <si>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</si>
  <si>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</si>
  <si>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</si>
  <si>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</si>
  <si>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</si>
  <si>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</si>
  <si>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</si>
  <si>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</si>
  <si>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</si>
  <si>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</si>
  <si>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</si>
  <si>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</si>
  <si>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</si>
  <si>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</si>
  <si>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</si>
  <si>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</si>
  <si>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</si>
  <si>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</si>
  <si>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</si>
  <si>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</si>
  <si>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</si>
  <si>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</si>
  <si>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</si>
  <si>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</si>
  <si>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</si>
  <si>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</si>
  <si>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</si>
  <si>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</si>
  <si>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</si>
  <si>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</si>
  <si>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</si>
  <si>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</si>
  <si>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</si>
  <si>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</si>
  <si>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</si>
  <si>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</si>
  <si>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</si>
  <si>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</si>
  <si>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</si>
  <si>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</si>
  <si>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</si>
  <si>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</si>
  <si>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</si>
  <si>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</si>
  <si>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</si>
  <si>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</si>
  <si>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</si>
  <si>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</si>
  <si>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</si>
  <si>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</si>
  <si>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</si>
  <si>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</si>
  <si>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</si>
  <si>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</si>
  <si>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</si>
  <si>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</si>
  <si>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</si>
  <si>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</si>
  <si>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</si>
  <si>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</si>
  <si>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</si>
  <si>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</si>
  <si>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</si>
  <si>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</si>
  <si>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</si>
  <si>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</si>
  <si>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</si>
  <si>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</si>
  <si>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OE</t>
  </si>
  <si>
    <t>Oregon</t>
  </si>
  <si>
    <t>OH</t>
  </si>
  <si>
    <t>Ohio</t>
  </si>
  <si>
    <t>OK</t>
  </si>
  <si>
    <t>Oklahoma</t>
  </si>
  <si>
    <t>OR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</si>
  <si>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</si>
  <si>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</si>
  <si>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</si>
  <si>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</si>
  <si>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</si>
  <si>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</si>
  <si>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</si>
  <si>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</si>
  <si>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</si>
  <si>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</si>
  <si>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</si>
  <si>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</si>
  <si>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</si>
  <si>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</si>
  <si>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</si>
  <si>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</si>
  <si>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VI</t>
  </si>
  <si>
    <t>Virgin Islands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</si>
  <si>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</si>
  <si>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</si>
  <si>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</si>
  <si>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</si>
  <si>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</si>
  <si>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</si>
  <si>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</si>
  <si>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</si>
  <si>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</si>
  <si>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</si>
  <si>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REGION9</t>
  </si>
  <si>
    <t>9-level region</t>
  </si>
  <si>
    <t>New England</t>
  </si>
  <si>
    <t>Mid-Atlantic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</si>
  <si>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</si>
  <si>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</si>
  <si>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</si>
  <si>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</si>
  <si>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</si>
  <si>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</si>
  <si>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</si>
  <si>
    <t>METRO</t>
  </si>
  <si>
    <t>Metropolitan area flag</t>
  </si>
  <si>
    <t>Non-Metro Area</t>
  </si>
  <si>
    <t>Metro Area</t>
  </si>
  <si>
    <t xml:space="preserve">                                                                                                                                                                                                                   </t>
  </si>
  <si>
    <t xml:space="preserve">personalcare_act_hr_Sum ="Personal active time (hrs/d)"                                                                                                                                                            </t>
  </si>
  <si>
    <t xml:space="preserve">personalcare_light_hr_Sum ="Personal light time (hrs/d)"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</si>
  <si>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</t>
  </si>
  <si>
    <t xml:space="preserve">total_hr_Sum                                                                                                                                                                       </t>
  </si>
  <si>
    <t xml:space="preserve">gap_tot_hr_Sum                                                                                                                                                           </t>
  </si>
  <si>
    <t xml:space="preserve">private_notsay_hr_Sum                                                                                                                                                 </t>
  </si>
  <si>
    <t xml:space="preserve">overlaps_time_Sum                                                                                                                                           </t>
  </si>
  <si>
    <t xml:space="preserve">bed_hr_Sum                                                                                                                                                                          </t>
  </si>
  <si>
    <t xml:space="preserve">missing_recalls_sum                                                                                                                           </t>
  </si>
  <si>
    <t xml:space="preserve">Total in-bed energy (MET-hrs/d)                                </t>
  </si>
  <si>
    <t xml:space="preserve">Number of missing recalls (number/d)    </t>
  </si>
  <si>
    <t xml:space="preserve">sed_hr_Sum                                                                                                                                                                </t>
  </si>
  <si>
    <t xml:space="preserve">sed_METhr_Sum                                                                                                                                                            </t>
  </si>
  <si>
    <t xml:space="preserve">sed_n_Sum                                                                                                                                                               </t>
  </si>
  <si>
    <t xml:space="preserve">act_hr_Sum                                                                                                                                                                        </t>
  </si>
  <si>
    <t xml:space="preserve">act_METhr_Sum                                                                                                                                                            </t>
  </si>
  <si>
    <t xml:space="preserve">act_n_Sum                                                                                                                                                            </t>
  </si>
  <si>
    <t xml:space="preserve">act_light_hr_Sum                                                                                                                                                                   </t>
  </si>
  <si>
    <t xml:space="preserve">Active energy (MET-hrs/d)   </t>
  </si>
  <si>
    <t xml:space="preserve">act_mod_hr_Sum                                                                                                                      </t>
  </si>
  <si>
    <t xml:space="preserve">Active moderate time (hrs/d)                                         </t>
  </si>
  <si>
    <t xml:space="preserve">act_vig_hr_Sum                                                                                                                                                     </t>
  </si>
  <si>
    <t xml:space="preserve">act_light_n_Sum                                                                                                                       </t>
  </si>
  <si>
    <t xml:space="preserve">act_mod_n_Sum                                                                                                                             </t>
  </si>
  <si>
    <t xml:space="preserve">act_vig_n_Sum                                                                                                                 </t>
  </si>
  <si>
    <t xml:space="preserve">mixed_n_Sum                                                                                                                                                                          </t>
  </si>
  <si>
    <t xml:space="preserve">act_light_METhr_Sum                                                                                                                                               </t>
  </si>
  <si>
    <t xml:space="preserve">act_mod_METhr_Sum                                                                                                                                                     </t>
  </si>
  <si>
    <t xml:space="preserve"> Active moderate energy time (hrs/d)</t>
  </si>
  <si>
    <t xml:space="preserve">act_vig_METhr_Sum                                                                                                                                                    </t>
  </si>
  <si>
    <t xml:space="preserve">act_tot_methr_Sum                                                                                                                                                    </t>
  </si>
  <si>
    <t xml:space="preserve">bednap_bed_hr_Sum                                                                                                                                                        </t>
  </si>
  <si>
    <t xml:space="preserve"> Total in-bed time (hrs/d) </t>
  </si>
  <si>
    <t xml:space="preserve">bednap_nap_hr_Sum                                                                                                                                                        </t>
  </si>
  <si>
    <t xml:space="preserve">bednap_bed_METhr_sum                                                                                                                                                          </t>
  </si>
  <si>
    <t xml:space="preserve">bednap_nap_METhr_sum                                                                                                                                              </t>
  </si>
  <si>
    <t xml:space="preserve">Total napping energy (MET-hrs/d) </t>
  </si>
  <si>
    <t xml:space="preserve">private_tot_hr_Sum                                                                                                                                                                   </t>
  </si>
  <si>
    <t xml:space="preserve">private_sed_hr_Sum                                                                                                                                                           </t>
  </si>
  <si>
    <t xml:space="preserve">private_act_hr_Sum                                                                                                                       </t>
  </si>
  <si>
    <t xml:space="preserve">private_light_hr_Sum                                                                                                                                                             </t>
  </si>
  <si>
    <t xml:space="preserve">private_mod_hr_Sum                                                                                                                                                                </t>
  </si>
  <si>
    <t xml:space="preserve">private_vig_hr_Sum                                                                                                                                                                </t>
  </si>
  <si>
    <t xml:space="preserve">private_tot_methr_Sum                                                                                                                                                        </t>
  </si>
  <si>
    <t xml:space="preserve">lt_other_vig_hr_Sum                                                                                                                                              </t>
  </si>
  <si>
    <t xml:space="preserve">lt_other_tot_methr_Sum                                                                                                                                            </t>
  </si>
  <si>
    <t xml:space="preserve">lt_other_mod_hr_Sum                                                                                                                                          </t>
  </si>
  <si>
    <t xml:space="preserve">lt_other_light_hr_Sum                                                                                                                                            </t>
  </si>
  <si>
    <t xml:space="preserve">lt_other_act_hr_Sum                                                                                                                                               </t>
  </si>
  <si>
    <t xml:space="preserve">lt_other_sed_hr_Sum                                                                                                                                                       </t>
  </si>
  <si>
    <t xml:space="preserve">lt_other_tot_hr_Sum                                                                                                                            </t>
  </si>
  <si>
    <t xml:space="preserve">lt_readsit_tot_hr_Sum                                                                                                                                          </t>
  </si>
  <si>
    <t xml:space="preserve">lt_readsit_sed_hr_Sum                                                                                                                                               </t>
  </si>
  <si>
    <t xml:space="preserve">lt_readsit_act_hr_Sum                                                                                                                                                 </t>
  </si>
  <si>
    <t xml:space="preserve">lt_readsit_light_hr_Sum                                                                                                                                       </t>
  </si>
  <si>
    <t xml:space="preserve">Leisure read and sit light time (hrs/d)         </t>
  </si>
  <si>
    <t xml:space="preserve">lt_readsit_vig_hr_Sum                                                                                                                                              </t>
  </si>
  <si>
    <t xml:space="preserve">lt_readsit_tot_methr_Sum                                                                                                                                      </t>
  </si>
  <si>
    <t xml:space="preserve">lt_readsit_mod_hr_Sum                                                                                                                                    </t>
  </si>
  <si>
    <t xml:space="preserve"> Total leisure read and sit energy (MET-hrs/d)</t>
  </si>
  <si>
    <t xml:space="preserve">lt_social_tot_methr_Sum                                                                                                                                   </t>
  </si>
  <si>
    <t xml:space="preserve">Total leisure social energy (MET-hrs/d)            </t>
  </si>
  <si>
    <t xml:space="preserve">lt_social_vig_hr_Sum                                                                                                                                                 </t>
  </si>
  <si>
    <t xml:space="preserve">lt_social_mod_hr_Sum                                                                                                                                                       </t>
  </si>
  <si>
    <t xml:space="preserve">Leisure social moderate time (hrs/d) </t>
  </si>
  <si>
    <t xml:space="preserve">lt_social_light_hr_Sum                                                                                                                                      </t>
  </si>
  <si>
    <t xml:space="preserve">lt_social_act_hr_Sum                                                                                             </t>
  </si>
  <si>
    <t xml:space="preserve">lt_social_sed_hr_Sum                                                                                </t>
  </si>
  <si>
    <t xml:space="preserve">lt_social_tot_hr_Sum                                                                                                                     </t>
  </si>
  <si>
    <t xml:space="preserve">Total leisure social time (hrs/d)                         </t>
  </si>
  <si>
    <t xml:space="preserve">Leisure social sedentary time (hrs/d)                                                                  </t>
  </si>
  <si>
    <t xml:space="preserve">Leisure social active time (hrs/d)                                                          </t>
  </si>
  <si>
    <t xml:space="preserve">lt_internetcomp_tot_methr_Sum                                                                                            </t>
  </si>
  <si>
    <t xml:space="preserve">lt_internetcomp_vig_hr_Sum                                                                                                                                          </t>
  </si>
  <si>
    <t xml:space="preserve">lt_internetcomp_mod_hr_Sum                                                                                                    </t>
  </si>
  <si>
    <t xml:space="preserve">lt_internetcomp_light_hr_Sum                                                                                                                    </t>
  </si>
  <si>
    <t xml:space="preserve">lt_internetcomp_act_hr_Sum                                                                                                                       </t>
  </si>
  <si>
    <t xml:space="preserve">lt_internetcomp_sed_hr_Sum                                                                                                                               </t>
  </si>
  <si>
    <t xml:space="preserve">lt_internetcomp_tot_hr_Sum                                                                                                                                      </t>
  </si>
  <si>
    <t xml:space="preserve">Leisure computer light time (hrs/d)                            </t>
  </si>
  <si>
    <t xml:space="preserve">personalcare_tot_hr_Sum                                                                                                                                              </t>
  </si>
  <si>
    <t xml:space="preserve">personalcare_sed_hr_Sum                                                                                                                                              </t>
  </si>
  <si>
    <t xml:space="preserve">personalcare_tot_methr_Sum                                                                                                                                     </t>
  </si>
  <si>
    <t xml:space="preserve">Total personal time (hrs/d)              </t>
  </si>
  <si>
    <t xml:space="preserve">leisure_tot_hr_Sum                                                                                                                                                        </t>
  </si>
  <si>
    <t xml:space="preserve">leisure_sed_hr_Sum                                                                                                                                  </t>
  </si>
  <si>
    <t>Total leisure energy time (MET-hrs/d)</t>
  </si>
  <si>
    <t xml:space="preserve">leisure_tot_methr_Sum                                                                                                                               </t>
  </si>
  <si>
    <t xml:space="preserve">leisure_vig_hr_Sum                                                                                                                             </t>
  </si>
  <si>
    <t xml:space="preserve">leisure_mod_hr_Sum                                                                                                                              </t>
  </si>
  <si>
    <t xml:space="preserve">leisure_act_hr_Sum                                                                                         </t>
  </si>
  <si>
    <t xml:space="preserve">leisure_light_hr_Sum                                                                                                                                       </t>
  </si>
  <si>
    <t xml:space="preserve">work_tot_hr_Sum                                                                                                                                                                  </t>
  </si>
  <si>
    <t xml:space="preserve">work_sed_hr_Sum                                                                                                                                    </t>
  </si>
  <si>
    <t xml:space="preserve">work_act_hr_Sum                                                                                                                                                  </t>
  </si>
  <si>
    <t xml:space="preserve">work_light_hr_Sum                                                                                                                                                        </t>
  </si>
  <si>
    <t>Work light time (hrs/d)</t>
  </si>
  <si>
    <t>School light time (hrs/d)</t>
  </si>
  <si>
    <t>Work moderate time (hrs/d)</t>
  </si>
  <si>
    <t>Work vigorous time (hrs/d)</t>
  </si>
  <si>
    <t>School sedentary time (hrs/d)</t>
  </si>
  <si>
    <t>School active time (hrs/d)</t>
  </si>
  <si>
    <t>School moderate time (hrs/d)</t>
  </si>
  <si>
    <t>School vigorous time (hrs/d)</t>
  </si>
  <si>
    <t xml:space="preserve">work_tot_methr_Sum                                                                                                                                               </t>
  </si>
  <si>
    <t xml:space="preserve">work_yn                                                                                                                                                                                        </t>
  </si>
  <si>
    <t xml:space="preserve">work_mod_hr_Sum                                                                                                                                            </t>
  </si>
  <si>
    <t xml:space="preserve">work_vig_hr_Sum                                                                                                                                        </t>
  </si>
  <si>
    <t xml:space="preserve">school_tot_hr_Sum                                                                                                                                    </t>
  </si>
  <si>
    <t xml:space="preserve">school_sed_hr_Sum                                                                                                                                                          </t>
  </si>
  <si>
    <t xml:space="preserve">Total school time (hrs/d)                               </t>
  </si>
  <si>
    <t xml:space="preserve">school_tot_methr_Sum                                                                                                                                              </t>
  </si>
  <si>
    <t xml:space="preserve">school_vig_hr_Sum                                                                                                                                        </t>
  </si>
  <si>
    <t xml:space="preserve">school_act_hr_Sum                                                                                                                                              </t>
  </si>
  <si>
    <t xml:space="preserve">school_light_hr_Sum                                                                                                                                             </t>
  </si>
  <si>
    <t xml:space="preserve">school_mod_hr_Sum                                                                                                                                                      </t>
  </si>
  <si>
    <t xml:space="preserve">housecaring_tot_hr_Sum                                                                                                                                                </t>
  </si>
  <si>
    <t xml:space="preserve">housecaring_sed_hr_Sum                                                                                                                            </t>
  </si>
  <si>
    <t xml:space="preserve">housecaring_act_hr_Sum                                                                                                                                   </t>
  </si>
  <si>
    <t xml:space="preserve">Household active time (hrs/d)                          </t>
  </si>
  <si>
    <t xml:space="preserve">housecaring_light_hr_Sum                                                                                                                                          </t>
  </si>
  <si>
    <t xml:space="preserve">housecaring_mod_hr_Sum                                                                                                                                            </t>
  </si>
  <si>
    <t xml:space="preserve">housecaring_vig_hr_Sum                                                                                                                                            </t>
  </si>
  <si>
    <t xml:space="preserve">housecaring_tot_methr_Sum                                                                                                                              </t>
  </si>
  <si>
    <t xml:space="preserve">transport_tot_hr_Sum                                                                                                                                                      </t>
  </si>
  <si>
    <t xml:space="preserve">transport_sed_hr_Sum                                                                                                                                                   </t>
  </si>
  <si>
    <t xml:space="preserve">transport_act_hr_Sum                                                                                                                                            </t>
  </si>
  <si>
    <t xml:space="preserve">transport_light_hr_Sum                                                                                                                                    </t>
  </si>
  <si>
    <t xml:space="preserve">transport_mod_hr_Sum                                                                                                                                                    </t>
  </si>
  <si>
    <t xml:space="preserve">transport_vig_hr_Sum                                                                                                                  </t>
  </si>
  <si>
    <t xml:space="preserve">transport_tot_methr_Sum                                                                                                                           </t>
  </si>
  <si>
    <t xml:space="preserve">lt_tvtime_tot_methr_Sum                                                                                                                             </t>
  </si>
  <si>
    <t xml:space="preserve">lt_tvtime_vig_hr_Sum                                                                                                                   </t>
  </si>
  <si>
    <t xml:space="preserve">lt_tvtime_mod_hr_Sum                                                                                                                                                </t>
  </si>
  <si>
    <t xml:space="preserve">lt_tvtime_light_hr_Sum                                                                                                                                            </t>
  </si>
  <si>
    <t xml:space="preserve">lt_tvtime_act_hr_Sum                                                                                                                                                  </t>
  </si>
  <si>
    <t xml:space="preserve">lt_tvtime_sed_hr_Sum                                                                                                                                                        </t>
  </si>
  <si>
    <t xml:space="preserve">lt_tvtime_tot_hr_Sum                                                                                                                                         </t>
  </si>
  <si>
    <t xml:space="preserve">other_tot_hr_Sum                                                                                                                                                                 </t>
  </si>
  <si>
    <t xml:space="preserve">other_sed_hr_Sum                                                                                                                                            </t>
  </si>
  <si>
    <t xml:space="preserve">other_light_hr_Sum                                                                                                                                                              </t>
  </si>
  <si>
    <t xml:space="preserve">other_act_hr_Sum                                                                                                                                                  </t>
  </si>
  <si>
    <t xml:space="preserve">other_mod_hr_Sum                                                                                                                                                          </t>
  </si>
  <si>
    <t xml:space="preserve">other_vig_hr_Sum                                                                                                                                                </t>
  </si>
  <si>
    <t xml:space="preserve">other_tot_methr_Sum                                                                                                                                                 </t>
  </si>
  <si>
    <t xml:space="preserve">Other sedentary time (hrs/d)                  </t>
  </si>
  <si>
    <t xml:space="preserve"> Other light time (hrs/d)     </t>
  </si>
  <si>
    <t xml:space="preserve">Other vigorous time (hrs/d)                   </t>
  </si>
  <si>
    <t xml:space="preserve">Total transport energy (MET-hrs/d)                           </t>
  </si>
  <si>
    <t xml:space="preserve">Transport vigorous time (hrs/d)                            </t>
  </si>
  <si>
    <t>Transport active time (hrs/d)</t>
  </si>
  <si>
    <t xml:space="preserve">Household moderate time (hrs/d)  </t>
  </si>
  <si>
    <t>Household vigorous time (hrs/d)</t>
  </si>
  <si>
    <t xml:space="preserve">Total personal energy (MET-hrs/d)             </t>
  </si>
  <si>
    <t xml:space="preserve">bed_METhr_Sum                                                                                                                                               </t>
  </si>
  <si>
    <t xml:space="preserve">bed_n_Sum                                                                                                                                                             </t>
  </si>
  <si>
    <t>Variable label</t>
  </si>
  <si>
    <t>Q3_rc</t>
  </si>
  <si>
    <t>Q4_rc</t>
  </si>
  <si>
    <t>Recoded time into bed</t>
  </si>
  <si>
    <t>Recoded time out of bed</t>
  </si>
  <si>
    <t>Date time format</t>
  </si>
  <si>
    <t>Quality control flag</t>
  </si>
  <si>
    <t>QC_FLAG</t>
  </si>
  <si>
    <t>Gap hours&gt;1</t>
  </si>
  <si>
    <t>Private hours&gt;1</t>
  </si>
  <si>
    <t>Sedentary time =0</t>
  </si>
  <si>
    <t>Total time reported&lt;22</t>
  </si>
  <si>
    <t>Overlap hours&gt;2</t>
  </si>
  <si>
    <t>IMPLICIT REFUSAL/WEB SKIP</t>
  </si>
  <si>
    <t>WEB SKIP</t>
  </si>
  <si>
    <t>Last night I went to bed at:</t>
  </si>
  <si>
    <t>Midnight (12:00 AM)</t>
  </si>
  <si>
    <t>15 mins after midnight (12:15 AM)</t>
  </si>
  <si>
    <t>30 mins after midnight (12:30 AM)</t>
  </si>
  <si>
    <t>45 mins after midnight (12:45 AM)</t>
  </si>
  <si>
    <t>1 hr after midnight (1:00 AM)</t>
  </si>
  <si>
    <t>Noon (12:00 PM)</t>
  </si>
  <si>
    <t>15 mins after noon (12:15 PM)</t>
  </si>
  <si>
    <t>30 mins after noon (12:30 PM)</t>
  </si>
  <si>
    <t>45 mins after noon (12:45 PM)</t>
  </si>
  <si>
    <t>1 hr after noon (1:00 PM)</t>
  </si>
  <si>
    <t>15 mins before midnight (11:45 PM)</t>
  </si>
  <si>
    <t>IMPLICT REFUSAL/WEB SKIP</t>
  </si>
  <si>
    <t>This morning, I got out of bed at:</t>
  </si>
  <si>
    <t>You said you were in bed for about [DOV_SLEEP] hours last night. Is that approximately correct?</t>
  </si>
  <si>
    <t>Last night, I woke up [NUMBER OF] times.</t>
  </si>
  <si>
    <t>Last night, I was awake during the night for [NUMBER OF] minutes.</t>
  </si>
  <si>
    <t>Last night I slept for a total of [HOURS] </t>
  </si>
  <si>
    <t>Last night I slept for a total of [MINUTES]</t>
  </si>
  <si>
    <t>This morning, I woke up...</t>
  </si>
  <si>
    <t>In a usual week, how often do you do physical activities or exercises specifically designed to strengthen your muscles such as sit-ups, push-ups, or lifting weights?</t>
  </si>
  <si>
    <t>About how tall are you without shoes? [FEET]</t>
  </si>
  <si>
    <t>About how tall are you without shoes? [INCHES]</t>
  </si>
  <si>
    <t>Spanish</t>
  </si>
  <si>
    <t>AGE4</t>
  </si>
  <si>
    <t>Age - 4 Categories</t>
  </si>
  <si>
    <t>18-29</t>
  </si>
  <si>
    <t>30-44</t>
  </si>
  <si>
    <t>45-59</t>
  </si>
  <si>
    <t>60+</t>
  </si>
  <si>
    <t>Under 18</t>
  </si>
  <si>
    <t>AGE7</t>
  </si>
  <si>
    <t>Age - 7 Categories</t>
  </si>
  <si>
    <t>18-24</t>
  </si>
  <si>
    <t>25-34</t>
  </si>
  <si>
    <t>35-44</t>
  </si>
  <si>
    <t>45-54</t>
  </si>
  <si>
    <t>55-64</t>
  </si>
  <si>
    <t>65-74</t>
  </si>
  <si>
    <t>75+</t>
  </si>
  <si>
    <t>EDUC5</t>
  </si>
  <si>
    <t>5-level education</t>
  </si>
  <si>
    <t>Less than HS</t>
  </si>
  <si>
    <t>HS graduate or equivalent</t>
  </si>
  <si>
    <t>Vocational/tech school/some college/ associates</t>
  </si>
  <si>
    <t>Bachelor's degree</t>
  </si>
  <si>
    <t>Post grad study/professional degree</t>
  </si>
  <si>
    <t>REGION4</t>
  </si>
  <si>
    <t>4-level region</t>
  </si>
  <si>
    <t>Northeast</t>
  </si>
  <si>
    <t>Midwest</t>
  </si>
  <si>
    <t>South</t>
  </si>
  <si>
    <t>West</t>
  </si>
  <si>
    <t>DOV_SLEEP</t>
  </si>
  <si>
    <t>Q20_1_rc</t>
  </si>
  <si>
    <t>Q20_2_rc</t>
  </si>
  <si>
    <t>Recoded Q20_1</t>
  </si>
  <si>
    <t>Q21_rc</t>
  </si>
  <si>
    <t>Recoded Q21</t>
  </si>
  <si>
    <t>HT_FT_2019</t>
  </si>
  <si>
    <t>HT_FT_2020</t>
  </si>
  <si>
    <t>HT_IN_2020</t>
  </si>
  <si>
    <t>HT_IN_2019</t>
  </si>
  <si>
    <t>2019-About how tall are you without shoes? [FEET]</t>
  </si>
  <si>
    <t>2019-About how tall are you without shoes? [INCHES]</t>
  </si>
  <si>
    <t>HT_FT_2019_rc</t>
  </si>
  <si>
    <t>HT_IN_2019_rc</t>
  </si>
  <si>
    <t>Recoded HT_FT_2019</t>
  </si>
  <si>
    <t>Recoded HT_IN_2019</t>
  </si>
  <si>
    <t>HT_FT_2020_rc</t>
  </si>
  <si>
    <t>HT_IN_2020_rc</t>
  </si>
  <si>
    <t>2020-About how tall are you without shoes? [FEET]</t>
  </si>
  <si>
    <t>2020-About how tall are you without shoes? [INCHES]</t>
  </si>
  <si>
    <t>Recoded HT_FT_2020</t>
  </si>
  <si>
    <t>Recoded HT_IN_2020</t>
  </si>
  <si>
    <t>DURATION</t>
  </si>
  <si>
    <t>Survey duration</t>
  </si>
  <si>
    <t>DURATION_2019</t>
  </si>
  <si>
    <t>DURATION_2020</t>
  </si>
  <si>
    <t>Survey duration in 2019</t>
  </si>
  <si>
    <t>Survey duration in 2020</t>
  </si>
  <si>
    <t>Recoded Q20_2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</si>
</sst>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8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4"/>
  <sheetViews>
    <sheetView workbookViewId="0">
      <selection activeCell="D376" sqref="D376"/>
    </sheetView>
  </sheetViews>
  <sheetFormatPr defaultRowHeight="15" x14ac:dyDescent="0.25"/>
  <cols>
    <col min="1" max="1" width="16" style="2" customWidth="1"/>
    <col min="2" max="2" width="52.28515625" style="2" customWidth="1"/>
    <col min="3" max="3" width="6.140625" style="4" bestFit="1" customWidth="1"/>
    <col min="4" max="4" width="61.7109375" style="2" bestFit="1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3" t="s">
        <v>2</v>
      </c>
      <c r="D1" s="1" t="s">
        <v>3</v>
      </c>
    </row>
    <row r="2" spans="1:4" ht="30" x14ac:dyDescent="0.25">
      <c r="A2" s="2" t="s">
        <v>4</v>
      </c>
      <c r="B2" s="2" t="s">
        <v>5</v>
      </c>
      <c r="C2" s="4">
        <v>1</v>
      </c>
      <c r="D2" s="2" t="s">
        <v>6</v>
      </c>
    </row>
    <row r="3" spans="1:4" x14ac:dyDescent="0.25">
      <c r="C3" s="4">
        <v>2</v>
      </c>
      <c r="D3" s="2" t="s">
        <v>7</v>
      </c>
    </row>
    <row r="4" spans="1:4" x14ac:dyDescent="0.25">
      <c r="C4" s="4">
        <v>3</v>
      </c>
      <c r="D4" s="2" t="s">
        <v>8</v>
      </c>
    </row>
    <row r="5" spans="1:4" x14ac:dyDescent="0.25">
      <c r="C5" s="4">
        <v>4</v>
      </c>
      <c r="D5" s="2" t="s">
        <v>9</v>
      </c>
    </row>
    <row r="6" spans="1:4" x14ac:dyDescent="0.25">
      <c r="C6" s="4">
        <v>5</v>
      </c>
      <c r="D6" s="2" t="s">
        <v>10</v>
      </c>
    </row>
    <row r="7" spans="1:4" x14ac:dyDescent="0.25">
      <c r="C7" s="4">
        <v>98</v>
      </c>
      <c r="D7" s="2" t="s">
        <v>11</v>
      </c>
    </row>
    <row r="8" spans="1:4" x14ac:dyDescent="0.25">
      <c r="A8" s="2" t="s">
        <v>13</v>
      </c>
      <c r="B8" s="2" t="s">
        <v>14</v>
      </c>
      <c r="C8" s="4">
        <v>1</v>
      </c>
      <c r="D8" s="2" t="s">
        <v>15</v>
      </c>
    </row>
    <row r="9" spans="1:4" x14ac:dyDescent="0.25">
      <c r="C9" s="4">
        <v>2</v>
      </c>
      <c r="D9" s="5">
        <v>1.0416666666666666E-2</v>
      </c>
    </row>
    <row r="10" spans="1:4" x14ac:dyDescent="0.25">
      <c r="C10" s="4">
        <v>3</v>
      </c>
      <c r="D10" s="5">
        <v>2.0833333333333332E-2</v>
      </c>
    </row>
    <row r="11" spans="1:4" x14ac:dyDescent="0.25">
      <c r="C11" s="4">
        <v>4</v>
      </c>
      <c r="D11" s="5">
        <v>3.125E-2</v>
      </c>
    </row>
    <row r="12" spans="1:4" x14ac:dyDescent="0.25">
      <c r="C12" s="4">
        <v>5</v>
      </c>
      <c r="D12" s="5">
        <v>4.1666666666666664E-2</v>
      </c>
    </row>
    <row r="13" spans="1:4" x14ac:dyDescent="0.25">
      <c r="C13" s="4">
        <v>6</v>
      </c>
      <c r="D13" s="5">
        <v>5.2083333333333336E-2</v>
      </c>
    </row>
    <row r="14" spans="1:4" x14ac:dyDescent="0.25">
      <c r="C14" s="4">
        <v>7</v>
      </c>
      <c r="D14" s="5">
        <v>6.25E-2</v>
      </c>
    </row>
    <row r="15" spans="1:4" x14ac:dyDescent="0.25">
      <c r="C15" s="4">
        <v>8</v>
      </c>
      <c r="D15" s="5">
        <v>7.2916666666666671E-2</v>
      </c>
    </row>
    <row r="16" spans="1:4" x14ac:dyDescent="0.25">
      <c r="C16" s="4">
        <v>9</v>
      </c>
      <c r="D16" s="5">
        <v>8.3333333333333329E-2</v>
      </c>
    </row>
    <row r="17" spans="3:4" x14ac:dyDescent="0.25">
      <c r="C17" s="4">
        <v>10</v>
      </c>
      <c r="D17" s="5">
        <v>9.375E-2</v>
      </c>
    </row>
    <row r="18" spans="3:4" x14ac:dyDescent="0.25">
      <c r="C18" s="4">
        <v>11</v>
      </c>
      <c r="D18" s="5">
        <v>0.10416666666666667</v>
      </c>
    </row>
    <row r="19" spans="3:4" x14ac:dyDescent="0.25">
      <c r="C19" s="4">
        <v>12</v>
      </c>
      <c r="D19" s="5">
        <v>0.11458333333333333</v>
      </c>
    </row>
    <row r="20" spans="3:4" x14ac:dyDescent="0.25">
      <c r="C20" s="4">
        <v>13</v>
      </c>
      <c r="D20" s="5">
        <v>0.125</v>
      </c>
    </row>
    <row r="21" spans="3:4" x14ac:dyDescent="0.25">
      <c r="C21" s="4">
        <v>14</v>
      </c>
      <c r="D21" s="5">
        <v>0.13541666666666666</v>
      </c>
    </row>
    <row r="22" spans="3:4" x14ac:dyDescent="0.25">
      <c r="C22" s="4">
        <v>15</v>
      </c>
      <c r="D22" s="5">
        <v>0.14583333333333334</v>
      </c>
    </row>
    <row r="23" spans="3:4" x14ac:dyDescent="0.25">
      <c r="C23" s="4">
        <v>16</v>
      </c>
      <c r="D23" s="5">
        <v>0.15625</v>
      </c>
    </row>
    <row r="24" spans="3:4" x14ac:dyDescent="0.25">
      <c r="C24" s="4">
        <v>17</v>
      </c>
      <c r="D24" s="5">
        <v>0.16666666666666666</v>
      </c>
    </row>
    <row r="25" spans="3:4" x14ac:dyDescent="0.25">
      <c r="C25" s="4">
        <v>18</v>
      </c>
      <c r="D25" s="5">
        <v>0.17708333333333334</v>
      </c>
    </row>
    <row r="26" spans="3:4" x14ac:dyDescent="0.25">
      <c r="C26" s="4">
        <v>19</v>
      </c>
      <c r="D26" s="5">
        <v>0.1875</v>
      </c>
    </row>
    <row r="27" spans="3:4" x14ac:dyDescent="0.25">
      <c r="C27" s="4">
        <v>20</v>
      </c>
      <c r="D27" s="5">
        <v>0.19791666666666666</v>
      </c>
    </row>
    <row r="28" spans="3:4" x14ac:dyDescent="0.25">
      <c r="C28" s="4">
        <v>21</v>
      </c>
      <c r="D28" s="5">
        <v>0.20833333333333334</v>
      </c>
    </row>
    <row r="29" spans="3:4" x14ac:dyDescent="0.25">
      <c r="C29" s="4">
        <v>22</v>
      </c>
      <c r="D29" s="5">
        <v>0.21875</v>
      </c>
    </row>
    <row r="30" spans="3:4" x14ac:dyDescent="0.25">
      <c r="C30" s="4">
        <v>23</v>
      </c>
      <c r="D30" s="5">
        <v>0.22916666666666666</v>
      </c>
    </row>
    <row r="31" spans="3:4" x14ac:dyDescent="0.25">
      <c r="C31" s="4">
        <v>24</v>
      </c>
      <c r="D31" s="5">
        <v>0.23958333333333334</v>
      </c>
    </row>
    <row r="32" spans="3:4" x14ac:dyDescent="0.25">
      <c r="C32" s="4">
        <v>25</v>
      </c>
      <c r="D32" s="5">
        <v>0.25</v>
      </c>
    </row>
    <row r="33" spans="3:4" x14ac:dyDescent="0.25">
      <c r="C33" s="4">
        <v>26</v>
      </c>
      <c r="D33" s="5">
        <v>0.26041666666666669</v>
      </c>
    </row>
    <row r="34" spans="3:4" x14ac:dyDescent="0.25">
      <c r="C34" s="4">
        <v>27</v>
      </c>
      <c r="D34" s="5">
        <v>0.27083333333333331</v>
      </c>
    </row>
    <row r="35" spans="3:4" x14ac:dyDescent="0.25">
      <c r="C35" s="4">
        <v>28</v>
      </c>
      <c r="D35" s="5">
        <v>0.28125</v>
      </c>
    </row>
    <row r="36" spans="3:4" x14ac:dyDescent="0.25">
      <c r="C36" s="4">
        <v>29</v>
      </c>
      <c r="D36" s="5">
        <v>0.29166666666666669</v>
      </c>
    </row>
    <row r="37" spans="3:4" x14ac:dyDescent="0.25">
      <c r="C37" s="4">
        <v>30</v>
      </c>
      <c r="D37" s="5">
        <v>0.30208333333333331</v>
      </c>
    </row>
    <row r="38" spans="3:4" x14ac:dyDescent="0.25">
      <c r="C38" s="4">
        <v>31</v>
      </c>
      <c r="D38" s="5">
        <v>0.3125</v>
      </c>
    </row>
    <row r="39" spans="3:4" x14ac:dyDescent="0.25">
      <c r="C39" s="4">
        <v>32</v>
      </c>
      <c r="D39" s="5">
        <v>0.32291666666666669</v>
      </c>
    </row>
    <row r="40" spans="3:4" x14ac:dyDescent="0.25">
      <c r="C40" s="4">
        <v>33</v>
      </c>
      <c r="D40" s="5">
        <v>0.33333333333333331</v>
      </c>
    </row>
    <row r="41" spans="3:4" x14ac:dyDescent="0.25">
      <c r="C41" s="4">
        <v>34</v>
      </c>
      <c r="D41" s="5">
        <v>0.34375</v>
      </c>
    </row>
    <row r="42" spans="3:4" x14ac:dyDescent="0.25">
      <c r="C42" s="4">
        <v>35</v>
      </c>
      <c r="D42" s="5">
        <v>0.35416666666666669</v>
      </c>
    </row>
    <row r="43" spans="3:4" x14ac:dyDescent="0.25">
      <c r="C43" s="4">
        <v>36</v>
      </c>
      <c r="D43" s="5">
        <v>0.36458333333333331</v>
      </c>
    </row>
    <row r="44" spans="3:4" x14ac:dyDescent="0.25">
      <c r="C44" s="4">
        <v>37</v>
      </c>
      <c r="D44" s="5">
        <v>0.375</v>
      </c>
    </row>
    <row r="45" spans="3:4" x14ac:dyDescent="0.25">
      <c r="C45" s="4">
        <v>38</v>
      </c>
      <c r="D45" s="5">
        <v>0.38541666666666669</v>
      </c>
    </row>
    <row r="46" spans="3:4" x14ac:dyDescent="0.25">
      <c r="C46" s="4">
        <v>39</v>
      </c>
      <c r="D46" s="5">
        <v>0.39583333333333331</v>
      </c>
    </row>
    <row r="47" spans="3:4" x14ac:dyDescent="0.25">
      <c r="C47" s="4">
        <v>40</v>
      </c>
      <c r="D47" s="5">
        <v>0.40625</v>
      </c>
    </row>
    <row r="48" spans="3:4" x14ac:dyDescent="0.25">
      <c r="C48" s="4">
        <v>41</v>
      </c>
      <c r="D48" s="5">
        <v>0.41666666666666669</v>
      </c>
    </row>
    <row r="49" spans="3:4" x14ac:dyDescent="0.25">
      <c r="C49" s="4">
        <v>42</v>
      </c>
      <c r="D49" s="5">
        <v>0.42708333333333331</v>
      </c>
    </row>
    <row r="50" spans="3:4" x14ac:dyDescent="0.25">
      <c r="C50" s="4">
        <v>43</v>
      </c>
      <c r="D50" s="5">
        <v>0.4375</v>
      </c>
    </row>
    <row r="51" spans="3:4" x14ac:dyDescent="0.25">
      <c r="C51" s="4">
        <v>44</v>
      </c>
      <c r="D51" s="5">
        <v>0.44791666666666669</v>
      </c>
    </row>
    <row r="52" spans="3:4" x14ac:dyDescent="0.25">
      <c r="C52" s="4">
        <v>45</v>
      </c>
      <c r="D52" s="5">
        <v>0.45833333333333331</v>
      </c>
    </row>
    <row r="53" spans="3:4" x14ac:dyDescent="0.25">
      <c r="C53" s="4">
        <v>46</v>
      </c>
      <c r="D53" s="5">
        <v>0.46875</v>
      </c>
    </row>
    <row r="54" spans="3:4" x14ac:dyDescent="0.25">
      <c r="C54" s="4">
        <v>47</v>
      </c>
      <c r="D54" s="5">
        <v>0.47916666666666669</v>
      </c>
    </row>
    <row r="55" spans="3:4" x14ac:dyDescent="0.25">
      <c r="C55" s="4">
        <v>48</v>
      </c>
      <c r="D55" s="5">
        <v>0.48958333333333331</v>
      </c>
    </row>
    <row r="56" spans="3:4" x14ac:dyDescent="0.25">
      <c r="C56" s="4">
        <v>49</v>
      </c>
      <c r="D56" s="5" t="s">
        <v>16</v>
      </c>
    </row>
    <row r="57" spans="3:4" x14ac:dyDescent="0.25">
      <c r="C57" s="4">
        <v>50</v>
      </c>
      <c r="D57" s="5">
        <v>0.51041666666666663</v>
      </c>
    </row>
    <row r="58" spans="3:4" x14ac:dyDescent="0.25">
      <c r="C58" s="4">
        <v>51</v>
      </c>
      <c r="D58" s="5">
        <v>0.52083333333333337</v>
      </c>
    </row>
    <row r="59" spans="3:4" x14ac:dyDescent="0.25">
      <c r="C59" s="4">
        <v>52</v>
      </c>
      <c r="D59" s="5">
        <v>0.53125</v>
      </c>
    </row>
    <row r="60" spans="3:4" x14ac:dyDescent="0.25">
      <c r="C60" s="4">
        <v>53</v>
      </c>
      <c r="D60" s="5">
        <v>0.54166666666666663</v>
      </c>
    </row>
    <row r="61" spans="3:4" x14ac:dyDescent="0.25">
      <c r="C61" s="4">
        <v>54</v>
      </c>
      <c r="D61" s="5">
        <v>0.55208333333333337</v>
      </c>
    </row>
    <row r="62" spans="3:4" x14ac:dyDescent="0.25">
      <c r="C62" s="4">
        <v>55</v>
      </c>
      <c r="D62" s="5">
        <v>0.5625</v>
      </c>
    </row>
    <row r="63" spans="3:4" x14ac:dyDescent="0.25">
      <c r="C63" s="4">
        <v>56</v>
      </c>
      <c r="D63" s="5">
        <v>0.57291666666666663</v>
      </c>
    </row>
    <row r="64" spans="3:4" x14ac:dyDescent="0.25">
      <c r="C64" s="4">
        <v>57</v>
      </c>
      <c r="D64" s="5">
        <v>0.58333333333333337</v>
      </c>
    </row>
    <row r="65" spans="3:4" x14ac:dyDescent="0.25">
      <c r="C65" s="4">
        <v>58</v>
      </c>
      <c r="D65" s="5">
        <v>0.59375</v>
      </c>
    </row>
    <row r="66" spans="3:4" x14ac:dyDescent="0.25">
      <c r="C66" s="4">
        <v>59</v>
      </c>
      <c r="D66" s="5">
        <v>0.60416666666666663</v>
      </c>
    </row>
    <row r="67" spans="3:4" x14ac:dyDescent="0.25">
      <c r="C67" s="4">
        <v>60</v>
      </c>
      <c r="D67" s="5">
        <v>0.61458333333333337</v>
      </c>
    </row>
    <row r="68" spans="3:4" x14ac:dyDescent="0.25">
      <c r="C68" s="4">
        <v>61</v>
      </c>
      <c r="D68" s="5">
        <v>0.625</v>
      </c>
    </row>
    <row r="69" spans="3:4" x14ac:dyDescent="0.25">
      <c r="C69" s="4">
        <v>62</v>
      </c>
      <c r="D69" s="5">
        <v>0.63541666666666663</v>
      </c>
    </row>
    <row r="70" spans="3:4" x14ac:dyDescent="0.25">
      <c r="C70" s="4">
        <v>63</v>
      </c>
      <c r="D70" s="5">
        <v>0.64583333333333337</v>
      </c>
    </row>
    <row r="71" spans="3:4" x14ac:dyDescent="0.25">
      <c r="C71" s="4">
        <v>64</v>
      </c>
      <c r="D71" s="5">
        <v>0.65625</v>
      </c>
    </row>
    <row r="72" spans="3:4" x14ac:dyDescent="0.25">
      <c r="C72" s="4">
        <v>65</v>
      </c>
      <c r="D72" s="5">
        <v>0.66666666666666663</v>
      </c>
    </row>
    <row r="73" spans="3:4" x14ac:dyDescent="0.25">
      <c r="C73" s="4">
        <v>66</v>
      </c>
      <c r="D73" s="5">
        <v>0.67708333333333337</v>
      </c>
    </row>
    <row r="74" spans="3:4" x14ac:dyDescent="0.25">
      <c r="C74" s="4">
        <v>67</v>
      </c>
      <c r="D74" s="5">
        <v>0.6875</v>
      </c>
    </row>
    <row r="75" spans="3:4" x14ac:dyDescent="0.25">
      <c r="C75" s="4">
        <v>68</v>
      </c>
      <c r="D75" s="5">
        <v>0.69791666666666663</v>
      </c>
    </row>
    <row r="76" spans="3:4" x14ac:dyDescent="0.25">
      <c r="C76" s="4">
        <v>69</v>
      </c>
      <c r="D76" s="5">
        <v>0.70833333333333337</v>
      </c>
    </row>
    <row r="77" spans="3:4" x14ac:dyDescent="0.25">
      <c r="C77" s="4">
        <v>70</v>
      </c>
      <c r="D77" s="5">
        <v>0.71875</v>
      </c>
    </row>
    <row r="78" spans="3:4" x14ac:dyDescent="0.25">
      <c r="C78" s="4">
        <v>71</v>
      </c>
      <c r="D78" s="5">
        <v>0.72916666666666663</v>
      </c>
    </row>
    <row r="79" spans="3:4" x14ac:dyDescent="0.25">
      <c r="C79" s="4">
        <v>72</v>
      </c>
      <c r="D79" s="5">
        <v>0.73958333333333337</v>
      </c>
    </row>
    <row r="80" spans="3:4" x14ac:dyDescent="0.25">
      <c r="C80" s="4">
        <v>73</v>
      </c>
      <c r="D80" s="5">
        <v>0.75</v>
      </c>
    </row>
    <row r="81" spans="3:4" x14ac:dyDescent="0.25">
      <c r="C81" s="4">
        <v>74</v>
      </c>
      <c r="D81" s="5">
        <v>0.76041666666666663</v>
      </c>
    </row>
    <row r="82" spans="3:4" x14ac:dyDescent="0.25">
      <c r="C82" s="4">
        <v>75</v>
      </c>
      <c r="D82" s="5">
        <v>0.77083333333333337</v>
      </c>
    </row>
    <row r="83" spans="3:4" x14ac:dyDescent="0.25">
      <c r="C83" s="4">
        <v>76</v>
      </c>
      <c r="D83" s="5">
        <v>0.78125</v>
      </c>
    </row>
    <row r="84" spans="3:4" x14ac:dyDescent="0.25">
      <c r="C84" s="4">
        <v>77</v>
      </c>
      <c r="D84" s="5">
        <v>0.79166666666666663</v>
      </c>
    </row>
    <row r="85" spans="3:4" x14ac:dyDescent="0.25">
      <c r="C85" s="4">
        <v>78</v>
      </c>
      <c r="D85" s="5">
        <v>0.80208333333333337</v>
      </c>
    </row>
    <row r="86" spans="3:4" x14ac:dyDescent="0.25">
      <c r="C86" s="4">
        <v>79</v>
      </c>
      <c r="D86" s="5">
        <v>0.8125</v>
      </c>
    </row>
    <row r="87" spans="3:4" x14ac:dyDescent="0.25">
      <c r="C87" s="4">
        <v>80</v>
      </c>
      <c r="D87" s="5">
        <v>0.82291666666666663</v>
      </c>
    </row>
    <row r="88" spans="3:4" x14ac:dyDescent="0.25">
      <c r="C88" s="4">
        <v>81</v>
      </c>
      <c r="D88" s="5">
        <v>0.83333333333333337</v>
      </c>
    </row>
    <row r="89" spans="3:4" x14ac:dyDescent="0.25">
      <c r="C89" s="4">
        <v>82</v>
      </c>
      <c r="D89" s="5">
        <v>0.84375</v>
      </c>
    </row>
    <row r="90" spans="3:4" x14ac:dyDescent="0.25">
      <c r="C90" s="4">
        <v>83</v>
      </c>
      <c r="D90" s="5">
        <v>0.85416666666666663</v>
      </c>
    </row>
    <row r="91" spans="3:4" x14ac:dyDescent="0.25">
      <c r="C91" s="4">
        <v>84</v>
      </c>
      <c r="D91" s="5">
        <v>0.86458333333333337</v>
      </c>
    </row>
    <row r="92" spans="3:4" x14ac:dyDescent="0.25">
      <c r="C92" s="4">
        <v>85</v>
      </c>
      <c r="D92" s="5">
        <v>0.875</v>
      </c>
    </row>
    <row r="93" spans="3:4" x14ac:dyDescent="0.25">
      <c r="C93" s="4">
        <v>86</v>
      </c>
      <c r="D93" s="5">
        <v>0.88541666666666663</v>
      </c>
    </row>
    <row r="94" spans="3:4" x14ac:dyDescent="0.25">
      <c r="C94" s="4">
        <v>87</v>
      </c>
      <c r="D94" s="5">
        <v>0.89583333333333337</v>
      </c>
    </row>
    <row r="95" spans="3:4" x14ac:dyDescent="0.25">
      <c r="C95" s="4">
        <v>88</v>
      </c>
      <c r="D95" s="5">
        <v>0.90625</v>
      </c>
    </row>
    <row r="96" spans="3:4" x14ac:dyDescent="0.25">
      <c r="C96" s="4">
        <v>89</v>
      </c>
      <c r="D96" s="5">
        <v>0.91666666666666663</v>
      </c>
    </row>
    <row r="97" spans="1:4" x14ac:dyDescent="0.25">
      <c r="C97" s="4">
        <v>90</v>
      </c>
      <c r="D97" s="5">
        <v>0.92708333333333337</v>
      </c>
    </row>
    <row r="98" spans="1:4" x14ac:dyDescent="0.25">
      <c r="C98" s="4">
        <v>91</v>
      </c>
      <c r="D98" s="5">
        <v>0.9375</v>
      </c>
    </row>
    <row r="99" spans="1:4" x14ac:dyDescent="0.25">
      <c r="C99" s="4">
        <v>92</v>
      </c>
      <c r="D99" s="5">
        <v>0.94791666666666663</v>
      </c>
    </row>
    <row r="100" spans="1:4" x14ac:dyDescent="0.25">
      <c r="C100" s="4">
        <v>93</v>
      </c>
      <c r="D100" s="5">
        <v>0.95833333333333337</v>
      </c>
    </row>
    <row r="101" spans="1:4" x14ac:dyDescent="0.25">
      <c r="C101" s="4">
        <v>94</v>
      </c>
      <c r="D101" s="5">
        <v>0.96875</v>
      </c>
    </row>
    <row r="102" spans="1:4" x14ac:dyDescent="0.25">
      <c r="C102" s="4">
        <v>95</v>
      </c>
      <c r="D102" s="5">
        <v>0.97916666666666663</v>
      </c>
    </row>
    <row r="103" spans="1:4" x14ac:dyDescent="0.25">
      <c r="C103" s="4">
        <v>96</v>
      </c>
      <c r="D103" s="5">
        <v>0.98958333333333337</v>
      </c>
    </row>
    <row r="104" spans="1:4" x14ac:dyDescent="0.25">
      <c r="C104" s="4">
        <v>98</v>
      </c>
      <c r="D104" s="5" t="s">
        <v>11</v>
      </c>
    </row>
    <row r="105" spans="1:4" x14ac:dyDescent="0.25">
      <c r="A105" s="2" t="s">
        <v>17</v>
      </c>
      <c r="B105" s="2" t="s">
        <v>18</v>
      </c>
      <c r="C105" s="4">
        <v>1</v>
      </c>
      <c r="D105" s="2" t="s">
        <v>15</v>
      </c>
    </row>
    <row r="106" spans="1:4" x14ac:dyDescent="0.25">
      <c r="C106" s="4">
        <v>2</v>
      </c>
      <c r="D106" s="5">
        <v>1.0416666666666666E-2</v>
      </c>
    </row>
    <row r="107" spans="1:4" x14ac:dyDescent="0.25">
      <c r="C107" s="4">
        <v>3</v>
      </c>
      <c r="D107" s="5">
        <v>2.0833333333333332E-2</v>
      </c>
    </row>
    <row r="108" spans="1:4" x14ac:dyDescent="0.25">
      <c r="C108" s="4">
        <v>4</v>
      </c>
      <c r="D108" s="5">
        <v>3.125E-2</v>
      </c>
    </row>
    <row r="109" spans="1:4" x14ac:dyDescent="0.25">
      <c r="C109" s="4">
        <v>5</v>
      </c>
      <c r="D109" s="5">
        <v>4.1666666666666664E-2</v>
      </c>
    </row>
    <row r="110" spans="1:4" x14ac:dyDescent="0.25">
      <c r="C110" s="4">
        <v>6</v>
      </c>
      <c r="D110" s="5">
        <v>5.2083333333333336E-2</v>
      </c>
    </row>
    <row r="111" spans="1:4" x14ac:dyDescent="0.25">
      <c r="C111" s="4">
        <v>7</v>
      </c>
      <c r="D111" s="5">
        <v>6.25E-2</v>
      </c>
    </row>
    <row r="112" spans="1:4" x14ac:dyDescent="0.25">
      <c r="C112" s="4">
        <v>8</v>
      </c>
      <c r="D112" s="5">
        <v>7.2916666666666671E-2</v>
      </c>
    </row>
    <row r="113" spans="3:4" x14ac:dyDescent="0.25">
      <c r="C113" s="4">
        <v>9</v>
      </c>
      <c r="D113" s="5">
        <v>8.3333333333333329E-2</v>
      </c>
    </row>
    <row r="114" spans="3:4" x14ac:dyDescent="0.25">
      <c r="C114" s="4">
        <v>10</v>
      </c>
      <c r="D114" s="5">
        <v>9.375E-2</v>
      </c>
    </row>
    <row r="115" spans="3:4" x14ac:dyDescent="0.25">
      <c r="C115" s="4">
        <v>11</v>
      </c>
      <c r="D115" s="5">
        <v>0.10416666666666667</v>
      </c>
    </row>
    <row r="116" spans="3:4" x14ac:dyDescent="0.25">
      <c r="C116" s="4">
        <v>12</v>
      </c>
      <c r="D116" s="5">
        <v>0.11458333333333333</v>
      </c>
    </row>
    <row r="117" spans="3:4" x14ac:dyDescent="0.25">
      <c r="C117" s="4">
        <v>13</v>
      </c>
      <c r="D117" s="5">
        <v>0.125</v>
      </c>
    </row>
    <row r="118" spans="3:4" x14ac:dyDescent="0.25">
      <c r="C118" s="4">
        <v>14</v>
      </c>
      <c r="D118" s="5">
        <v>0.13541666666666666</v>
      </c>
    </row>
    <row r="119" spans="3:4" x14ac:dyDescent="0.25">
      <c r="C119" s="4">
        <v>15</v>
      </c>
      <c r="D119" s="5">
        <v>0.14583333333333334</v>
      </c>
    </row>
    <row r="120" spans="3:4" x14ac:dyDescent="0.25">
      <c r="C120" s="4">
        <v>16</v>
      </c>
      <c r="D120" s="5">
        <v>0.15625</v>
      </c>
    </row>
    <row r="121" spans="3:4" x14ac:dyDescent="0.25">
      <c r="C121" s="4">
        <v>17</v>
      </c>
      <c r="D121" s="5">
        <v>0.16666666666666666</v>
      </c>
    </row>
    <row r="122" spans="3:4" x14ac:dyDescent="0.25">
      <c r="C122" s="4">
        <v>18</v>
      </c>
      <c r="D122" s="5">
        <v>0.17708333333333334</v>
      </c>
    </row>
    <row r="123" spans="3:4" x14ac:dyDescent="0.25">
      <c r="C123" s="4">
        <v>19</v>
      </c>
      <c r="D123" s="5">
        <v>0.1875</v>
      </c>
    </row>
    <row r="124" spans="3:4" x14ac:dyDescent="0.25">
      <c r="C124" s="4">
        <v>20</v>
      </c>
      <c r="D124" s="5">
        <v>0.19791666666666666</v>
      </c>
    </row>
    <row r="125" spans="3:4" x14ac:dyDescent="0.25">
      <c r="C125" s="4">
        <v>21</v>
      </c>
      <c r="D125" s="5">
        <v>0.20833333333333334</v>
      </c>
    </row>
    <row r="126" spans="3:4" x14ac:dyDescent="0.25">
      <c r="C126" s="4">
        <v>22</v>
      </c>
      <c r="D126" s="5">
        <v>0.21875</v>
      </c>
    </row>
    <row r="127" spans="3:4" x14ac:dyDescent="0.25">
      <c r="C127" s="4">
        <v>23</v>
      </c>
      <c r="D127" s="5">
        <v>0.22916666666666666</v>
      </c>
    </row>
    <row r="128" spans="3:4" x14ac:dyDescent="0.25">
      <c r="C128" s="4">
        <v>24</v>
      </c>
      <c r="D128" s="5">
        <v>0.23958333333333334</v>
      </c>
    </row>
    <row r="129" spans="3:4" x14ac:dyDescent="0.25">
      <c r="C129" s="4">
        <v>25</v>
      </c>
      <c r="D129" s="5">
        <v>0.25</v>
      </c>
    </row>
    <row r="130" spans="3:4" x14ac:dyDescent="0.25">
      <c r="C130" s="4">
        <v>26</v>
      </c>
      <c r="D130" s="5">
        <v>0.26041666666666669</v>
      </c>
    </row>
    <row r="131" spans="3:4" x14ac:dyDescent="0.25">
      <c r="C131" s="4">
        <v>27</v>
      </c>
      <c r="D131" s="5">
        <v>0.27083333333333331</v>
      </c>
    </row>
    <row r="132" spans="3:4" x14ac:dyDescent="0.25">
      <c r="C132" s="4">
        <v>28</v>
      </c>
      <c r="D132" s="5">
        <v>0.28125</v>
      </c>
    </row>
    <row r="133" spans="3:4" x14ac:dyDescent="0.25">
      <c r="C133" s="4">
        <v>29</v>
      </c>
      <c r="D133" s="5">
        <v>0.29166666666666669</v>
      </c>
    </row>
    <row r="134" spans="3:4" x14ac:dyDescent="0.25">
      <c r="C134" s="4">
        <v>30</v>
      </c>
      <c r="D134" s="5">
        <v>0.30208333333333331</v>
      </c>
    </row>
    <row r="135" spans="3:4" x14ac:dyDescent="0.25">
      <c r="C135" s="4">
        <v>31</v>
      </c>
      <c r="D135" s="5">
        <v>0.3125</v>
      </c>
    </row>
    <row r="136" spans="3:4" x14ac:dyDescent="0.25">
      <c r="C136" s="4">
        <v>32</v>
      </c>
      <c r="D136" s="5">
        <v>0.32291666666666669</v>
      </c>
    </row>
    <row r="137" spans="3:4" x14ac:dyDescent="0.25">
      <c r="C137" s="4">
        <v>33</v>
      </c>
      <c r="D137" s="5">
        <v>0.33333333333333331</v>
      </c>
    </row>
    <row r="138" spans="3:4" x14ac:dyDescent="0.25">
      <c r="C138" s="4">
        <v>34</v>
      </c>
      <c r="D138" s="5">
        <v>0.34375</v>
      </c>
    </row>
    <row r="139" spans="3:4" x14ac:dyDescent="0.25">
      <c r="C139" s="4">
        <v>35</v>
      </c>
      <c r="D139" s="5">
        <v>0.35416666666666669</v>
      </c>
    </row>
    <row r="140" spans="3:4" x14ac:dyDescent="0.25">
      <c r="C140" s="4">
        <v>36</v>
      </c>
      <c r="D140" s="5">
        <v>0.36458333333333331</v>
      </c>
    </row>
    <row r="141" spans="3:4" x14ac:dyDescent="0.25">
      <c r="C141" s="4">
        <v>37</v>
      </c>
      <c r="D141" s="5">
        <v>0.375</v>
      </c>
    </row>
    <row r="142" spans="3:4" x14ac:dyDescent="0.25">
      <c r="C142" s="4">
        <v>38</v>
      </c>
      <c r="D142" s="5">
        <v>0.38541666666666669</v>
      </c>
    </row>
    <row r="143" spans="3:4" x14ac:dyDescent="0.25">
      <c r="C143" s="4">
        <v>39</v>
      </c>
      <c r="D143" s="5">
        <v>0.39583333333333331</v>
      </c>
    </row>
    <row r="144" spans="3:4" x14ac:dyDescent="0.25">
      <c r="C144" s="4">
        <v>40</v>
      </c>
      <c r="D144" s="5">
        <v>0.40625</v>
      </c>
    </row>
    <row r="145" spans="3:4" x14ac:dyDescent="0.25">
      <c r="C145" s="4">
        <v>41</v>
      </c>
      <c r="D145" s="5">
        <v>0.41666666666666669</v>
      </c>
    </row>
    <row r="146" spans="3:4" x14ac:dyDescent="0.25">
      <c r="C146" s="4">
        <v>42</v>
      </c>
      <c r="D146" s="5">
        <v>0.42708333333333331</v>
      </c>
    </row>
    <row r="147" spans="3:4" x14ac:dyDescent="0.25">
      <c r="C147" s="4">
        <v>43</v>
      </c>
      <c r="D147" s="5">
        <v>0.4375</v>
      </c>
    </row>
    <row r="148" spans="3:4" x14ac:dyDescent="0.25">
      <c r="C148" s="4">
        <v>44</v>
      </c>
      <c r="D148" s="5">
        <v>0.44791666666666669</v>
      </c>
    </row>
    <row r="149" spans="3:4" x14ac:dyDescent="0.25">
      <c r="C149" s="4">
        <v>45</v>
      </c>
      <c r="D149" s="5">
        <v>0.45833333333333331</v>
      </c>
    </row>
    <row r="150" spans="3:4" x14ac:dyDescent="0.25">
      <c r="C150" s="4">
        <v>46</v>
      </c>
      <c r="D150" s="5">
        <v>0.46875</v>
      </c>
    </row>
    <row r="151" spans="3:4" x14ac:dyDescent="0.25">
      <c r="C151" s="4">
        <v>47</v>
      </c>
      <c r="D151" s="5">
        <v>0.47916666666666669</v>
      </c>
    </row>
    <row r="152" spans="3:4" x14ac:dyDescent="0.25">
      <c r="C152" s="4">
        <v>48</v>
      </c>
      <c r="D152" s="5">
        <v>0.48958333333333331</v>
      </c>
    </row>
    <row r="153" spans="3:4" x14ac:dyDescent="0.25">
      <c r="C153" s="4">
        <v>49</v>
      </c>
      <c r="D153" s="5" t="s">
        <v>16</v>
      </c>
    </row>
    <row r="154" spans="3:4" x14ac:dyDescent="0.25">
      <c r="C154" s="4">
        <v>50</v>
      </c>
      <c r="D154" s="5">
        <v>0.51041666666666663</v>
      </c>
    </row>
    <row r="155" spans="3:4" x14ac:dyDescent="0.25">
      <c r="C155" s="4">
        <v>51</v>
      </c>
      <c r="D155" s="5">
        <v>0.52083333333333337</v>
      </c>
    </row>
    <row r="156" spans="3:4" x14ac:dyDescent="0.25">
      <c r="C156" s="4">
        <v>52</v>
      </c>
      <c r="D156" s="5">
        <v>0.53125</v>
      </c>
    </row>
    <row r="157" spans="3:4" x14ac:dyDescent="0.25">
      <c r="C157" s="4">
        <v>53</v>
      </c>
      <c r="D157" s="5">
        <v>0.54166666666666663</v>
      </c>
    </row>
    <row r="158" spans="3:4" x14ac:dyDescent="0.25">
      <c r="C158" s="4">
        <v>54</v>
      </c>
      <c r="D158" s="5">
        <v>0.55208333333333337</v>
      </c>
    </row>
    <row r="159" spans="3:4" x14ac:dyDescent="0.25">
      <c r="C159" s="4">
        <v>55</v>
      </c>
      <c r="D159" s="5">
        <v>0.5625</v>
      </c>
    </row>
    <row r="160" spans="3:4" x14ac:dyDescent="0.25">
      <c r="C160" s="4">
        <v>56</v>
      </c>
      <c r="D160" s="5">
        <v>0.57291666666666663</v>
      </c>
    </row>
    <row r="161" spans="3:4" x14ac:dyDescent="0.25">
      <c r="C161" s="4">
        <v>57</v>
      </c>
      <c r="D161" s="5">
        <v>0.58333333333333337</v>
      </c>
    </row>
    <row r="162" spans="3:4" x14ac:dyDescent="0.25">
      <c r="C162" s="4">
        <v>58</v>
      </c>
      <c r="D162" s="5">
        <v>0.59375</v>
      </c>
    </row>
    <row r="163" spans="3:4" x14ac:dyDescent="0.25">
      <c r="C163" s="4">
        <v>59</v>
      </c>
      <c r="D163" s="5">
        <v>0.60416666666666663</v>
      </c>
    </row>
    <row r="164" spans="3:4" x14ac:dyDescent="0.25">
      <c r="C164" s="4">
        <v>60</v>
      </c>
      <c r="D164" s="5">
        <v>0.61458333333333337</v>
      </c>
    </row>
    <row r="165" spans="3:4" x14ac:dyDescent="0.25">
      <c r="C165" s="4">
        <v>61</v>
      </c>
      <c r="D165" s="5">
        <v>0.625</v>
      </c>
    </row>
    <row r="166" spans="3:4" x14ac:dyDescent="0.25">
      <c r="C166" s="4">
        <v>62</v>
      </c>
      <c r="D166" s="5">
        <v>0.63541666666666663</v>
      </c>
    </row>
    <row r="167" spans="3:4" x14ac:dyDescent="0.25">
      <c r="C167" s="4">
        <v>63</v>
      </c>
      <c r="D167" s="5">
        <v>0.64583333333333337</v>
      </c>
    </row>
    <row r="168" spans="3:4" x14ac:dyDescent="0.25">
      <c r="C168" s="4">
        <v>64</v>
      </c>
      <c r="D168" s="5">
        <v>0.65625</v>
      </c>
    </row>
    <row r="169" spans="3:4" x14ac:dyDescent="0.25">
      <c r="C169" s="4">
        <v>65</v>
      </c>
      <c r="D169" s="5">
        <v>0.66666666666666663</v>
      </c>
    </row>
    <row r="170" spans="3:4" x14ac:dyDescent="0.25">
      <c r="C170" s="4">
        <v>66</v>
      </c>
      <c r="D170" s="5">
        <v>0.67708333333333337</v>
      </c>
    </row>
    <row r="171" spans="3:4" x14ac:dyDescent="0.25">
      <c r="C171" s="4">
        <v>67</v>
      </c>
      <c r="D171" s="5">
        <v>0.6875</v>
      </c>
    </row>
    <row r="172" spans="3:4" x14ac:dyDescent="0.25">
      <c r="C172" s="4">
        <v>68</v>
      </c>
      <c r="D172" s="5">
        <v>0.69791666666666663</v>
      </c>
    </row>
    <row r="173" spans="3:4" x14ac:dyDescent="0.25">
      <c r="C173" s="4">
        <v>69</v>
      </c>
      <c r="D173" s="5">
        <v>0.70833333333333337</v>
      </c>
    </row>
    <row r="174" spans="3:4" x14ac:dyDescent="0.25">
      <c r="C174" s="4">
        <v>70</v>
      </c>
      <c r="D174" s="5">
        <v>0.71875</v>
      </c>
    </row>
    <row r="175" spans="3:4" x14ac:dyDescent="0.25">
      <c r="C175" s="4">
        <v>71</v>
      </c>
      <c r="D175" s="5">
        <v>0.72916666666666663</v>
      </c>
    </row>
    <row r="176" spans="3:4" x14ac:dyDescent="0.25">
      <c r="C176" s="4">
        <v>72</v>
      </c>
      <c r="D176" s="5">
        <v>0.73958333333333337</v>
      </c>
    </row>
    <row r="177" spans="3:4" x14ac:dyDescent="0.25">
      <c r="C177" s="4">
        <v>73</v>
      </c>
      <c r="D177" s="5">
        <v>0.75</v>
      </c>
    </row>
    <row r="178" spans="3:4" x14ac:dyDescent="0.25">
      <c r="C178" s="4">
        <v>74</v>
      </c>
      <c r="D178" s="5">
        <v>0.76041666666666663</v>
      </c>
    </row>
    <row r="179" spans="3:4" x14ac:dyDescent="0.25">
      <c r="C179" s="4">
        <v>75</v>
      </c>
      <c r="D179" s="5">
        <v>0.77083333333333337</v>
      </c>
    </row>
    <row r="180" spans="3:4" x14ac:dyDescent="0.25">
      <c r="C180" s="4">
        <v>76</v>
      </c>
      <c r="D180" s="5">
        <v>0.78125</v>
      </c>
    </row>
    <row r="181" spans="3:4" x14ac:dyDescent="0.25">
      <c r="C181" s="4">
        <v>77</v>
      </c>
      <c r="D181" s="5">
        <v>0.79166666666666663</v>
      </c>
    </row>
    <row r="182" spans="3:4" x14ac:dyDescent="0.25">
      <c r="C182" s="4">
        <v>78</v>
      </c>
      <c r="D182" s="5">
        <v>0.80208333333333337</v>
      </c>
    </row>
    <row r="183" spans="3:4" x14ac:dyDescent="0.25">
      <c r="C183" s="4">
        <v>79</v>
      </c>
      <c r="D183" s="5">
        <v>0.8125</v>
      </c>
    </row>
    <row r="184" spans="3:4" x14ac:dyDescent="0.25">
      <c r="C184" s="4">
        <v>80</v>
      </c>
      <c r="D184" s="5">
        <v>0.82291666666666663</v>
      </c>
    </row>
    <row r="185" spans="3:4" x14ac:dyDescent="0.25">
      <c r="C185" s="4">
        <v>81</v>
      </c>
      <c r="D185" s="5">
        <v>0.83333333333333337</v>
      </c>
    </row>
    <row r="186" spans="3:4" x14ac:dyDescent="0.25">
      <c r="C186" s="4">
        <v>82</v>
      </c>
      <c r="D186" s="5">
        <v>0.84375</v>
      </c>
    </row>
    <row r="187" spans="3:4" x14ac:dyDescent="0.25">
      <c r="C187" s="4">
        <v>83</v>
      </c>
      <c r="D187" s="5">
        <v>0.85416666666666663</v>
      </c>
    </row>
    <row r="188" spans="3:4" x14ac:dyDescent="0.25">
      <c r="C188" s="4">
        <v>84</v>
      </c>
      <c r="D188" s="5">
        <v>0.86458333333333337</v>
      </c>
    </row>
    <row r="189" spans="3:4" x14ac:dyDescent="0.25">
      <c r="C189" s="4">
        <v>85</v>
      </c>
      <c r="D189" s="5">
        <v>0.875</v>
      </c>
    </row>
    <row r="190" spans="3:4" x14ac:dyDescent="0.25">
      <c r="C190" s="4">
        <v>86</v>
      </c>
      <c r="D190" s="5">
        <v>0.88541666666666663</v>
      </c>
    </row>
    <row r="191" spans="3:4" x14ac:dyDescent="0.25">
      <c r="C191" s="4">
        <v>87</v>
      </c>
      <c r="D191" s="5">
        <v>0.89583333333333337</v>
      </c>
    </row>
    <row r="192" spans="3:4" x14ac:dyDescent="0.25">
      <c r="C192" s="4">
        <v>88</v>
      </c>
      <c r="D192" s="5">
        <v>0.90625</v>
      </c>
    </row>
    <row r="193" spans="1:4" x14ac:dyDescent="0.25">
      <c r="C193" s="4">
        <v>89</v>
      </c>
      <c r="D193" s="5">
        <v>0.91666666666666663</v>
      </c>
    </row>
    <row r="194" spans="1:4" x14ac:dyDescent="0.25">
      <c r="C194" s="4">
        <v>90</v>
      </c>
      <c r="D194" s="5">
        <v>0.92708333333333337</v>
      </c>
    </row>
    <row r="195" spans="1:4" x14ac:dyDescent="0.25">
      <c r="C195" s="4">
        <v>91</v>
      </c>
      <c r="D195" s="5">
        <v>0.9375</v>
      </c>
    </row>
    <row r="196" spans="1:4" x14ac:dyDescent="0.25">
      <c r="C196" s="4">
        <v>92</v>
      </c>
      <c r="D196" s="5">
        <v>0.94791666666666663</v>
      </c>
    </row>
    <row r="197" spans="1:4" x14ac:dyDescent="0.25">
      <c r="C197" s="4">
        <v>93</v>
      </c>
      <c r="D197" s="5">
        <v>0.95833333333333337</v>
      </c>
    </row>
    <row r="198" spans="1:4" x14ac:dyDescent="0.25">
      <c r="C198" s="4">
        <v>94</v>
      </c>
      <c r="D198" s="5">
        <v>0.96875</v>
      </c>
    </row>
    <row r="199" spans="1:4" x14ac:dyDescent="0.25">
      <c r="C199" s="4">
        <v>95</v>
      </c>
      <c r="D199" s="5">
        <v>0.97916666666666663</v>
      </c>
    </row>
    <row r="200" spans="1:4" x14ac:dyDescent="0.25">
      <c r="C200" s="4">
        <v>96</v>
      </c>
      <c r="D200" s="5">
        <v>0.98958333333333337</v>
      </c>
    </row>
    <row r="201" spans="1:4" x14ac:dyDescent="0.25">
      <c r="C201" s="4">
        <v>98</v>
      </c>
      <c r="D201" s="2" t="s">
        <v>11</v>
      </c>
    </row>
    <row r="202" spans="1:4" x14ac:dyDescent="0.25">
      <c r="A202" s="2" t="s">
        <v>418</v>
      </c>
      <c r="B202" s="2" t="s">
        <v>420</v>
      </c>
      <c r="D202" s="2" t="s">
        <v>422</v>
      </c>
    </row>
    <row r="203" spans="1:4" x14ac:dyDescent="0.25">
      <c r="A203" s="2" t="s">
        <v>419</v>
      </c>
      <c r="B203" s="2" t="s">
        <v>421</v>
      </c>
      <c r="D203" s="2" t="s">
        <v>422</v>
      </c>
    </row>
    <row r="205" spans="1:4" x14ac:dyDescent="0.25">
      <c r="A205" s="2" t="s">
        <v>19</v>
      </c>
      <c r="B205" s="2" t="s">
        <v>20</v>
      </c>
      <c r="C205" s="4">
        <v>1</v>
      </c>
      <c r="D205" s="2" t="s">
        <v>21</v>
      </c>
    </row>
    <row r="206" spans="1:4" x14ac:dyDescent="0.25">
      <c r="C206" s="4">
        <v>2</v>
      </c>
      <c r="D206" s="2" t="s">
        <v>22</v>
      </c>
    </row>
    <row r="207" spans="1:4" x14ac:dyDescent="0.25">
      <c r="C207" s="4">
        <v>3</v>
      </c>
      <c r="D207" s="2" t="s">
        <v>23</v>
      </c>
    </row>
    <row r="208" spans="1:4" x14ac:dyDescent="0.25">
      <c r="C208" s="4">
        <v>98</v>
      </c>
      <c r="D208" s="2" t="s">
        <v>11</v>
      </c>
    </row>
    <row r="209" spans="1:4" x14ac:dyDescent="0.25">
      <c r="A209" s="2" t="s">
        <v>24</v>
      </c>
      <c r="B209" s="2" t="s">
        <v>25</v>
      </c>
      <c r="C209" s="4">
        <v>98</v>
      </c>
      <c r="D209" s="2" t="s">
        <v>11</v>
      </c>
    </row>
    <row r="210" spans="1:4" ht="30" x14ac:dyDescent="0.25">
      <c r="A210" s="2" t="s">
        <v>26</v>
      </c>
      <c r="B210" s="2" t="s">
        <v>27</v>
      </c>
      <c r="C210" s="4">
        <v>998</v>
      </c>
      <c r="D210" s="2" t="s">
        <v>11</v>
      </c>
    </row>
    <row r="211" spans="1:4" x14ac:dyDescent="0.25">
      <c r="A211" s="2" t="s">
        <v>28</v>
      </c>
      <c r="B211" s="2" t="s">
        <v>29</v>
      </c>
      <c r="C211" s="4">
        <v>98</v>
      </c>
      <c r="D211" s="2" t="s">
        <v>11</v>
      </c>
    </row>
    <row r="212" spans="1:4" x14ac:dyDescent="0.25">
      <c r="A212" s="2" t="s">
        <v>30</v>
      </c>
      <c r="B212" s="2" t="s">
        <v>31</v>
      </c>
      <c r="C212" s="4">
        <v>98</v>
      </c>
      <c r="D212" s="2" t="s">
        <v>11</v>
      </c>
    </row>
    <row r="213" spans="1:4" x14ac:dyDescent="0.25">
      <c r="A213" s="2" t="s">
        <v>32</v>
      </c>
      <c r="B213" s="2" t="s">
        <v>33</v>
      </c>
      <c r="C213" s="4">
        <v>1</v>
      </c>
      <c r="D213" s="2" t="s">
        <v>34</v>
      </c>
    </row>
    <row r="214" spans="1:4" x14ac:dyDescent="0.25">
      <c r="C214" s="4">
        <v>2</v>
      </c>
      <c r="D214" s="2" t="s">
        <v>35</v>
      </c>
    </row>
    <row r="215" spans="1:4" x14ac:dyDescent="0.25">
      <c r="C215" s="4">
        <v>3</v>
      </c>
      <c r="D215" s="2" t="s">
        <v>36</v>
      </c>
    </row>
    <row r="216" spans="1:4" x14ac:dyDescent="0.25">
      <c r="C216" s="4">
        <v>98</v>
      </c>
      <c r="D216" s="2" t="s">
        <v>11</v>
      </c>
    </row>
    <row r="217" spans="1:4" ht="45" x14ac:dyDescent="0.25">
      <c r="A217" s="2" t="s">
        <v>37</v>
      </c>
      <c r="B217" s="2" t="s">
        <v>38</v>
      </c>
      <c r="C217" s="4">
        <v>77</v>
      </c>
      <c r="D217" s="2" t="s">
        <v>39</v>
      </c>
    </row>
    <row r="218" spans="1:4" x14ac:dyDescent="0.25">
      <c r="C218" s="4">
        <v>98</v>
      </c>
      <c r="D218" s="2" t="s">
        <v>11</v>
      </c>
    </row>
    <row r="219" spans="1:4" ht="45" x14ac:dyDescent="0.25">
      <c r="A219" s="2" t="s">
        <v>40</v>
      </c>
      <c r="B219" s="2" t="s">
        <v>41</v>
      </c>
      <c r="C219" s="4">
        <v>9998</v>
      </c>
      <c r="D219" s="2" t="s">
        <v>11</v>
      </c>
    </row>
    <row r="220" spans="1:4" ht="45" x14ac:dyDescent="0.25">
      <c r="A220" s="2" t="s">
        <v>42</v>
      </c>
      <c r="B220" s="2" t="s">
        <v>43</v>
      </c>
      <c r="C220" s="4">
        <v>98</v>
      </c>
      <c r="D220" s="2" t="s">
        <v>11</v>
      </c>
    </row>
    <row r="221" spans="1:4" ht="45" x14ac:dyDescent="0.25">
      <c r="A221" s="2" t="s">
        <v>44</v>
      </c>
      <c r="B221" s="2" t="s">
        <v>45</v>
      </c>
      <c r="C221" s="4">
        <v>98</v>
      </c>
      <c r="D221" s="2" t="s">
        <v>11</v>
      </c>
    </row>
    <row r="222" spans="1:4" x14ac:dyDescent="0.25">
      <c r="C222" s="4">
        <v>9998</v>
      </c>
      <c r="D222" s="2" t="s">
        <v>11</v>
      </c>
    </row>
    <row r="223" spans="1:4" ht="45" x14ac:dyDescent="0.25">
      <c r="A223" s="2" t="s">
        <v>46</v>
      </c>
      <c r="B223" s="2" t="s">
        <v>47</v>
      </c>
      <c r="C223" s="4">
        <v>98</v>
      </c>
      <c r="D223" s="2" t="s">
        <v>11</v>
      </c>
    </row>
    <row r="224" spans="1:4" ht="30" x14ac:dyDescent="0.25">
      <c r="A224" s="2" t="s">
        <v>48</v>
      </c>
      <c r="B224" s="2" t="s">
        <v>49</v>
      </c>
      <c r="C224" s="4">
        <v>98</v>
      </c>
      <c r="D224" s="2" t="s">
        <v>11</v>
      </c>
    </row>
    <row r="225" spans="1:4" ht="30" x14ac:dyDescent="0.25">
      <c r="A225" s="2" t="s">
        <v>50</v>
      </c>
      <c r="B225" s="2" t="s">
        <v>51</v>
      </c>
      <c r="C225" s="4">
        <v>98</v>
      </c>
      <c r="D225" s="2" t="s">
        <v>11</v>
      </c>
    </row>
    <row r="226" spans="1:4" ht="45" x14ac:dyDescent="0.25">
      <c r="A226" s="2" t="s">
        <v>52</v>
      </c>
      <c r="B226" s="2" t="s">
        <v>53</v>
      </c>
      <c r="C226" s="4">
        <v>1</v>
      </c>
      <c r="D226" s="2" t="s">
        <v>54</v>
      </c>
    </row>
    <row r="227" spans="1:4" x14ac:dyDescent="0.25">
      <c r="C227" s="4">
        <v>2</v>
      </c>
      <c r="D227" s="2" t="s">
        <v>55</v>
      </c>
    </row>
    <row r="228" spans="1:4" x14ac:dyDescent="0.25">
      <c r="C228" s="4">
        <v>3</v>
      </c>
      <c r="D228" s="2" t="s">
        <v>56</v>
      </c>
    </row>
    <row r="229" spans="1:4" x14ac:dyDescent="0.25">
      <c r="C229" s="4">
        <v>4</v>
      </c>
      <c r="D229" s="2" t="s">
        <v>57</v>
      </c>
    </row>
    <row r="230" spans="1:4" x14ac:dyDescent="0.25">
      <c r="C230" s="4">
        <v>5</v>
      </c>
      <c r="D230" s="2" t="s">
        <v>58</v>
      </c>
    </row>
    <row r="231" spans="1:4" x14ac:dyDescent="0.25">
      <c r="C231" s="4">
        <v>6</v>
      </c>
      <c r="D231" s="2" t="s">
        <v>59</v>
      </c>
    </row>
    <row r="232" spans="1:4" x14ac:dyDescent="0.25">
      <c r="C232" s="4">
        <v>7</v>
      </c>
      <c r="D232" s="2" t="s">
        <v>60</v>
      </c>
    </row>
    <row r="233" spans="1:4" x14ac:dyDescent="0.25">
      <c r="C233" s="4">
        <v>98</v>
      </c>
      <c r="D233" s="2" t="s">
        <v>11</v>
      </c>
    </row>
    <row r="234" spans="1:4" ht="45" x14ac:dyDescent="0.25">
      <c r="A234" s="2" t="s">
        <v>61</v>
      </c>
      <c r="B234" s="2" t="s">
        <v>62</v>
      </c>
      <c r="C234" s="4">
        <v>1</v>
      </c>
      <c r="D234" s="2" t="s">
        <v>54</v>
      </c>
    </row>
    <row r="235" spans="1:4" x14ac:dyDescent="0.25">
      <c r="C235" s="4">
        <v>2</v>
      </c>
      <c r="D235" s="2" t="s">
        <v>55</v>
      </c>
    </row>
    <row r="236" spans="1:4" x14ac:dyDescent="0.25">
      <c r="C236" s="4">
        <v>3</v>
      </c>
      <c r="D236" s="2" t="s">
        <v>56</v>
      </c>
    </row>
    <row r="237" spans="1:4" x14ac:dyDescent="0.25">
      <c r="C237" s="4">
        <v>4</v>
      </c>
      <c r="D237" s="2" t="s">
        <v>57</v>
      </c>
    </row>
    <row r="238" spans="1:4" x14ac:dyDescent="0.25">
      <c r="C238" s="4">
        <v>5</v>
      </c>
      <c r="D238" s="2" t="s">
        <v>58</v>
      </c>
    </row>
    <row r="239" spans="1:4" x14ac:dyDescent="0.25">
      <c r="C239" s="4">
        <v>6</v>
      </c>
      <c r="D239" s="2" t="s">
        <v>59</v>
      </c>
    </row>
    <row r="240" spans="1:4" x14ac:dyDescent="0.25">
      <c r="C240" s="4">
        <v>7</v>
      </c>
      <c r="D240" s="2" t="s">
        <v>60</v>
      </c>
    </row>
    <row r="241" spans="1:5" x14ac:dyDescent="0.25">
      <c r="C241" s="4">
        <v>98</v>
      </c>
      <c r="D241" s="2" t="s">
        <v>11</v>
      </c>
    </row>
    <row r="242" spans="1:5" x14ac:dyDescent="0.25">
      <c r="A242" s="2" t="s">
        <v>64</v>
      </c>
      <c r="B242" s="2" t="s">
        <v>65</v>
      </c>
      <c r="C242" s="4">
        <v>98</v>
      </c>
      <c r="D242" s="2" t="s">
        <v>11</v>
      </c>
    </row>
    <row r="243" spans="1:5" x14ac:dyDescent="0.25">
      <c r="A243" s="2" t="s">
        <v>66</v>
      </c>
      <c r="B243" s="2" t="s">
        <v>67</v>
      </c>
      <c r="C243" s="4">
        <v>98</v>
      </c>
      <c r="D243" s="2" t="s">
        <v>11</v>
      </c>
    </row>
    <row r="244" spans="1:5" customFormat="1" x14ac:dyDescent="0.25">
      <c r="A244" s="8" t="s">
        <v>486</v>
      </c>
      <c r="B244" s="8" t="s">
        <v>488</v>
      </c>
      <c r="C244" s="4"/>
      <c r="D244" s="8"/>
      <c r="E244" s="8"/>
    </row>
    <row r="245" spans="1:5" customFormat="1" x14ac:dyDescent="0.25">
      <c r="A245" s="8" t="s">
        <v>487</v>
      </c>
      <c r="B245" s="8" t="s">
        <v>488</v>
      </c>
      <c r="C245" s="4"/>
      <c r="D245" s="8"/>
      <c r="E245" s="8"/>
    </row>
    <row r="246" spans="1:5" x14ac:dyDescent="0.25">
      <c r="A246" s="2" t="s">
        <v>68</v>
      </c>
      <c r="B246" s="2" t="s">
        <v>69</v>
      </c>
      <c r="C246" s="4">
        <v>998</v>
      </c>
      <c r="D246" s="2" t="s">
        <v>11</v>
      </c>
    </row>
    <row r="247" spans="1:5" x14ac:dyDescent="0.25">
      <c r="A247" s="8" t="s">
        <v>489</v>
      </c>
      <c r="B247" s="8" t="s">
        <v>490</v>
      </c>
    </row>
    <row r="248" spans="1:5" x14ac:dyDescent="0.25">
      <c r="A248" s="2" t="s">
        <v>70</v>
      </c>
      <c r="B248" s="2" t="s">
        <v>71</v>
      </c>
      <c r="C248" s="4">
        <v>0</v>
      </c>
      <c r="D248" s="2" t="s">
        <v>72</v>
      </c>
    </row>
    <row r="249" spans="1:5" x14ac:dyDescent="0.25">
      <c r="C249" s="4">
        <v>1</v>
      </c>
      <c r="D249" s="2" t="s">
        <v>73</v>
      </c>
    </row>
    <row r="250" spans="1:5" x14ac:dyDescent="0.25">
      <c r="C250" s="4">
        <v>2</v>
      </c>
      <c r="D250" s="2" t="s">
        <v>74</v>
      </c>
    </row>
    <row r="251" spans="1:5" x14ac:dyDescent="0.25">
      <c r="A251" s="2" t="s">
        <v>75</v>
      </c>
      <c r="B251" s="2" t="s">
        <v>76</v>
      </c>
      <c r="C251" s="4">
        <v>1</v>
      </c>
      <c r="D251" s="2" t="s">
        <v>77</v>
      </c>
    </row>
    <row r="252" spans="1:5" x14ac:dyDescent="0.25">
      <c r="C252" s="4">
        <v>2</v>
      </c>
      <c r="D252" s="2" t="s">
        <v>78</v>
      </c>
    </row>
    <row r="253" spans="1:5" x14ac:dyDescent="0.25">
      <c r="C253" s="4">
        <v>3</v>
      </c>
      <c r="D253" s="2" t="s">
        <v>79</v>
      </c>
    </row>
    <row r="254" spans="1:5" x14ac:dyDescent="0.25">
      <c r="C254" s="4">
        <v>4</v>
      </c>
      <c r="D254" s="2" t="s">
        <v>80</v>
      </c>
    </row>
    <row r="255" spans="1:5" x14ac:dyDescent="0.25">
      <c r="C255" s="4">
        <v>5</v>
      </c>
      <c r="D255" s="2" t="s">
        <v>81</v>
      </c>
    </row>
    <row r="256" spans="1:5" x14ac:dyDescent="0.25">
      <c r="C256" s="4">
        <v>6</v>
      </c>
      <c r="D256" s="2" t="s">
        <v>82</v>
      </c>
    </row>
    <row r="257" spans="1:4" x14ac:dyDescent="0.25">
      <c r="A257" s="2" t="s">
        <v>83</v>
      </c>
      <c r="B257" s="2" t="s">
        <v>84</v>
      </c>
      <c r="C257" s="4">
        <v>1</v>
      </c>
      <c r="D257" s="2" t="s">
        <v>85</v>
      </c>
    </row>
    <row r="258" spans="1:4" x14ac:dyDescent="0.25">
      <c r="C258" s="4">
        <v>2</v>
      </c>
      <c r="D258" s="2" t="s">
        <v>86</v>
      </c>
    </row>
    <row r="259" spans="1:4" x14ac:dyDescent="0.25">
      <c r="C259" s="4">
        <v>3</v>
      </c>
      <c r="D259" s="2" t="s">
        <v>87</v>
      </c>
    </row>
    <row r="260" spans="1:4" x14ac:dyDescent="0.25">
      <c r="C260" s="4">
        <v>4</v>
      </c>
      <c r="D260" s="2" t="s">
        <v>88</v>
      </c>
    </row>
    <row r="261" spans="1:4" x14ac:dyDescent="0.25">
      <c r="C261" s="4">
        <v>5</v>
      </c>
      <c r="D261" s="2" t="s">
        <v>89</v>
      </c>
    </row>
    <row r="262" spans="1:4" x14ac:dyDescent="0.25">
      <c r="C262" s="4">
        <v>6</v>
      </c>
      <c r="D262" s="2" t="s">
        <v>90</v>
      </c>
    </row>
    <row r="263" spans="1:4" x14ac:dyDescent="0.25">
      <c r="C263" s="4">
        <v>7</v>
      </c>
      <c r="D263" s="2" t="s">
        <v>91</v>
      </c>
    </row>
    <row r="264" spans="1:4" x14ac:dyDescent="0.25">
      <c r="C264" s="4">
        <v>8</v>
      </c>
      <c r="D264" s="2" t="s">
        <v>92</v>
      </c>
    </row>
    <row r="265" spans="1:4" ht="30" x14ac:dyDescent="0.25">
      <c r="C265" s="4">
        <v>9</v>
      </c>
      <c r="D265" s="2" t="s">
        <v>93</v>
      </c>
    </row>
    <row r="266" spans="1:4" x14ac:dyDescent="0.25">
      <c r="C266" s="4">
        <v>10</v>
      </c>
      <c r="D266" s="2" t="s">
        <v>94</v>
      </c>
    </row>
    <row r="267" spans="1:4" x14ac:dyDescent="0.25">
      <c r="C267" s="4">
        <v>11</v>
      </c>
      <c r="D267" s="2" t="s">
        <v>95</v>
      </c>
    </row>
    <row r="268" spans="1:4" x14ac:dyDescent="0.25">
      <c r="C268" s="4">
        <v>12</v>
      </c>
      <c r="D268" s="2" t="s">
        <v>96</v>
      </c>
    </row>
    <row r="269" spans="1:4" x14ac:dyDescent="0.25">
      <c r="C269" s="4">
        <v>13</v>
      </c>
      <c r="D269" s="2" t="s">
        <v>97</v>
      </c>
    </row>
    <row r="270" spans="1:4" x14ac:dyDescent="0.25">
      <c r="C270" s="4">
        <v>14</v>
      </c>
      <c r="D270" s="2" t="s">
        <v>98</v>
      </c>
    </row>
    <row r="271" spans="1:4" x14ac:dyDescent="0.25">
      <c r="A271" s="2" t="s">
        <v>99</v>
      </c>
      <c r="B271" s="2" t="s">
        <v>100</v>
      </c>
      <c r="C271" s="4">
        <v>1</v>
      </c>
      <c r="D271" s="2" t="s">
        <v>101</v>
      </c>
    </row>
    <row r="272" spans="1:4" x14ac:dyDescent="0.25">
      <c r="C272" s="4">
        <v>2</v>
      </c>
      <c r="D272" s="2" t="s">
        <v>102</v>
      </c>
    </row>
    <row r="273" spans="1:4" x14ac:dyDescent="0.25">
      <c r="C273" s="4">
        <v>3</v>
      </c>
      <c r="D273" s="2" t="s">
        <v>103</v>
      </c>
    </row>
    <row r="274" spans="1:4" x14ac:dyDescent="0.25">
      <c r="C274" s="4">
        <v>4</v>
      </c>
      <c r="D274" s="2" t="s">
        <v>104</v>
      </c>
    </row>
    <row r="275" spans="1:4" x14ac:dyDescent="0.25">
      <c r="C275" s="4">
        <v>5</v>
      </c>
      <c r="D275" s="2" t="s">
        <v>105</v>
      </c>
    </row>
    <row r="276" spans="1:4" x14ac:dyDescent="0.25">
      <c r="C276" s="4">
        <v>6</v>
      </c>
      <c r="D276" s="2" t="s">
        <v>106</v>
      </c>
    </row>
    <row r="277" spans="1:4" x14ac:dyDescent="0.25">
      <c r="A277" s="2" t="s">
        <v>107</v>
      </c>
      <c r="B277" s="2" t="s">
        <v>108</v>
      </c>
      <c r="C277" s="4">
        <v>1</v>
      </c>
      <c r="D277" s="2" t="s">
        <v>109</v>
      </c>
    </row>
    <row r="278" spans="1:4" x14ac:dyDescent="0.25">
      <c r="C278" s="4">
        <v>2</v>
      </c>
      <c r="D278" s="2" t="s">
        <v>110</v>
      </c>
    </row>
    <row r="279" spans="1:4" x14ac:dyDescent="0.25">
      <c r="C279" s="4">
        <v>3</v>
      </c>
      <c r="D279" s="2" t="s">
        <v>111</v>
      </c>
    </row>
    <row r="280" spans="1:4" x14ac:dyDescent="0.25">
      <c r="C280" s="4">
        <v>4</v>
      </c>
      <c r="D280" s="2" t="s">
        <v>112</v>
      </c>
    </row>
    <row r="281" spans="1:4" x14ac:dyDescent="0.25">
      <c r="C281" s="4">
        <v>5</v>
      </c>
      <c r="D281" s="2" t="s">
        <v>113</v>
      </c>
    </row>
    <row r="282" spans="1:4" x14ac:dyDescent="0.25">
      <c r="C282" s="4">
        <v>6</v>
      </c>
      <c r="D282" s="2" t="s">
        <v>114</v>
      </c>
    </row>
    <row r="283" spans="1:4" x14ac:dyDescent="0.25">
      <c r="C283" s="4">
        <v>7</v>
      </c>
      <c r="D283" s="2" t="s">
        <v>115</v>
      </c>
    </row>
    <row r="284" spans="1:4" x14ac:dyDescent="0.25">
      <c r="A284" s="2" t="s">
        <v>116</v>
      </c>
      <c r="B284" s="2" t="s">
        <v>117</v>
      </c>
      <c r="C284" s="4">
        <v>1</v>
      </c>
      <c r="D284" s="2" t="s">
        <v>118</v>
      </c>
    </row>
    <row r="285" spans="1:4" x14ac:dyDescent="0.25">
      <c r="C285" s="4">
        <v>2</v>
      </c>
      <c r="D285" s="2" t="s">
        <v>119</v>
      </c>
    </row>
    <row r="286" spans="1:4" x14ac:dyDescent="0.25">
      <c r="C286" s="4">
        <v>3</v>
      </c>
      <c r="D286" s="2" t="s">
        <v>120</v>
      </c>
    </row>
    <row r="287" spans="1:4" x14ac:dyDescent="0.25">
      <c r="C287" s="4">
        <v>4</v>
      </c>
      <c r="D287" s="2" t="s">
        <v>121</v>
      </c>
    </row>
    <row r="288" spans="1:4" x14ac:dyDescent="0.25">
      <c r="C288" s="4">
        <v>5</v>
      </c>
      <c r="D288" s="2" t="s">
        <v>122</v>
      </c>
    </row>
    <row r="289" spans="1:4" x14ac:dyDescent="0.25">
      <c r="C289" s="4">
        <v>6</v>
      </c>
      <c r="D289" s="2" t="s">
        <v>123</v>
      </c>
    </row>
    <row r="290" spans="1:4" x14ac:dyDescent="0.25">
      <c r="C290" s="4">
        <v>7</v>
      </c>
      <c r="D290" s="2" t="s">
        <v>124</v>
      </c>
    </row>
    <row r="291" spans="1:4" x14ac:dyDescent="0.25">
      <c r="C291" s="4">
        <v>8</v>
      </c>
      <c r="D291" s="2" t="s">
        <v>125</v>
      </c>
    </row>
    <row r="292" spans="1:4" x14ac:dyDescent="0.25">
      <c r="C292" s="4">
        <v>9</v>
      </c>
      <c r="D292" s="2" t="s">
        <v>126</v>
      </c>
    </row>
    <row r="293" spans="1:4" x14ac:dyDescent="0.25">
      <c r="C293" s="4">
        <v>10</v>
      </c>
      <c r="D293" s="2" t="s">
        <v>127</v>
      </c>
    </row>
    <row r="294" spans="1:4" x14ac:dyDescent="0.25">
      <c r="C294" s="4">
        <v>11</v>
      </c>
      <c r="D294" s="2" t="s">
        <v>128</v>
      </c>
    </row>
    <row r="295" spans="1:4" x14ac:dyDescent="0.25">
      <c r="C295" s="4">
        <v>12</v>
      </c>
      <c r="D295" s="2" t="s">
        <v>129</v>
      </c>
    </row>
    <row r="296" spans="1:4" x14ac:dyDescent="0.25">
      <c r="C296" s="4">
        <v>13</v>
      </c>
      <c r="D296" s="2" t="s">
        <v>130</v>
      </c>
    </row>
    <row r="297" spans="1:4" x14ac:dyDescent="0.25">
      <c r="C297" s="4">
        <v>14</v>
      </c>
      <c r="D297" s="2" t="s">
        <v>131</v>
      </c>
    </row>
    <row r="298" spans="1:4" x14ac:dyDescent="0.25">
      <c r="C298" s="4">
        <v>15</v>
      </c>
      <c r="D298" s="2" t="s">
        <v>132</v>
      </c>
    </row>
    <row r="299" spans="1:4" x14ac:dyDescent="0.25">
      <c r="C299" s="4">
        <v>16</v>
      </c>
      <c r="D299" s="2" t="s">
        <v>133</v>
      </c>
    </row>
    <row r="300" spans="1:4" x14ac:dyDescent="0.25">
      <c r="C300" s="4">
        <v>17</v>
      </c>
      <c r="D300" s="2" t="s">
        <v>134</v>
      </c>
    </row>
    <row r="301" spans="1:4" x14ac:dyDescent="0.25">
      <c r="C301" s="4">
        <v>18</v>
      </c>
      <c r="D301" s="2" t="s">
        <v>135</v>
      </c>
    </row>
    <row r="302" spans="1:4" x14ac:dyDescent="0.25">
      <c r="A302" s="2" t="s">
        <v>136</v>
      </c>
      <c r="B302" s="2" t="s">
        <v>137</v>
      </c>
      <c r="C302" s="4">
        <v>77</v>
      </c>
      <c r="D302" s="2" t="s">
        <v>138</v>
      </c>
    </row>
    <row r="303" spans="1:4" x14ac:dyDescent="0.25">
      <c r="C303" s="4">
        <v>99</v>
      </c>
      <c r="D303" s="2" t="s">
        <v>139</v>
      </c>
    </row>
    <row r="304" spans="1:4" x14ac:dyDescent="0.25">
      <c r="C304" s="4" t="s">
        <v>140</v>
      </c>
      <c r="D304" s="2" t="s">
        <v>141</v>
      </c>
    </row>
    <row r="305" spans="3:4" x14ac:dyDescent="0.25">
      <c r="C305" s="4" t="s">
        <v>142</v>
      </c>
      <c r="D305" s="2" t="s">
        <v>143</v>
      </c>
    </row>
    <row r="306" spans="3:4" x14ac:dyDescent="0.25">
      <c r="C306" s="4" t="s">
        <v>144</v>
      </c>
      <c r="D306" s="2" t="s">
        <v>145</v>
      </c>
    </row>
    <row r="307" spans="3:4" x14ac:dyDescent="0.25">
      <c r="C307" s="4" t="s">
        <v>146</v>
      </c>
      <c r="D307" s="2" t="s">
        <v>147</v>
      </c>
    </row>
    <row r="308" spans="3:4" x14ac:dyDescent="0.25">
      <c r="C308" s="4" t="s">
        <v>148</v>
      </c>
      <c r="D308" s="2" t="s">
        <v>149</v>
      </c>
    </row>
    <row r="309" spans="3:4" x14ac:dyDescent="0.25">
      <c r="C309" s="4" t="s">
        <v>150</v>
      </c>
      <c r="D309" s="2" t="s">
        <v>151</v>
      </c>
    </row>
    <row r="310" spans="3:4" x14ac:dyDescent="0.25">
      <c r="C310" s="4" t="s">
        <v>152</v>
      </c>
      <c r="D310" s="2" t="s">
        <v>153</v>
      </c>
    </row>
    <row r="311" spans="3:4" x14ac:dyDescent="0.25">
      <c r="C311" s="4" t="s">
        <v>154</v>
      </c>
      <c r="D311" s="2" t="s">
        <v>155</v>
      </c>
    </row>
    <row r="312" spans="3:4" x14ac:dyDescent="0.25">
      <c r="C312" s="4" t="s">
        <v>156</v>
      </c>
      <c r="D312" s="2" t="s">
        <v>157</v>
      </c>
    </row>
    <row r="313" spans="3:4" x14ac:dyDescent="0.25">
      <c r="C313" s="4" t="s">
        <v>158</v>
      </c>
      <c r="D313" s="2" t="s">
        <v>159</v>
      </c>
    </row>
    <row r="314" spans="3:4" x14ac:dyDescent="0.25">
      <c r="C314" s="4" t="s">
        <v>160</v>
      </c>
      <c r="D314" s="2" t="s">
        <v>161</v>
      </c>
    </row>
    <row r="315" spans="3:4" x14ac:dyDescent="0.25">
      <c r="C315" s="4" t="s">
        <v>162</v>
      </c>
      <c r="D315" s="2" t="s">
        <v>163</v>
      </c>
    </row>
    <row r="316" spans="3:4" x14ac:dyDescent="0.25">
      <c r="C316" s="4" t="s">
        <v>164</v>
      </c>
      <c r="D316" s="2" t="s">
        <v>165</v>
      </c>
    </row>
    <row r="317" spans="3:4" x14ac:dyDescent="0.25">
      <c r="C317" s="4" t="s">
        <v>166</v>
      </c>
      <c r="D317" s="2" t="s">
        <v>167</v>
      </c>
    </row>
    <row r="318" spans="3:4" x14ac:dyDescent="0.25">
      <c r="C318" s="4" t="s">
        <v>168</v>
      </c>
      <c r="D318" s="2" t="s">
        <v>169</v>
      </c>
    </row>
    <row r="319" spans="3:4" x14ac:dyDescent="0.25">
      <c r="C319" s="4" t="s">
        <v>170</v>
      </c>
      <c r="D319" s="2" t="s">
        <v>171</v>
      </c>
    </row>
    <row r="320" spans="3:4" x14ac:dyDescent="0.25">
      <c r="C320" s="4" t="s">
        <v>172</v>
      </c>
      <c r="D320" s="2" t="s">
        <v>173</v>
      </c>
    </row>
    <row r="321" spans="3:4" x14ac:dyDescent="0.25">
      <c r="C321" s="4" t="s">
        <v>174</v>
      </c>
      <c r="D321" s="2" t="s">
        <v>175</v>
      </c>
    </row>
    <row r="322" spans="3:4" x14ac:dyDescent="0.25">
      <c r="C322" s="4" t="s">
        <v>176</v>
      </c>
      <c r="D322" s="2" t="s">
        <v>177</v>
      </c>
    </row>
    <row r="323" spans="3:4" x14ac:dyDescent="0.25">
      <c r="C323" s="4" t="s">
        <v>178</v>
      </c>
      <c r="D323" s="2" t="s">
        <v>179</v>
      </c>
    </row>
    <row r="324" spans="3:4" x14ac:dyDescent="0.25">
      <c r="C324" s="4" t="s">
        <v>180</v>
      </c>
      <c r="D324" s="2" t="s">
        <v>181</v>
      </c>
    </row>
    <row r="325" spans="3:4" x14ac:dyDescent="0.25">
      <c r="C325" s="4" t="s">
        <v>182</v>
      </c>
      <c r="D325" s="2" t="s">
        <v>183</v>
      </c>
    </row>
    <row r="326" spans="3:4" x14ac:dyDescent="0.25">
      <c r="C326" s="4" t="s">
        <v>184</v>
      </c>
      <c r="D326" s="2" t="s">
        <v>185</v>
      </c>
    </row>
    <row r="327" spans="3:4" x14ac:dyDescent="0.25">
      <c r="C327" s="4" t="s">
        <v>186</v>
      </c>
      <c r="D327" s="2" t="s">
        <v>187</v>
      </c>
    </row>
    <row r="328" spans="3:4" x14ac:dyDescent="0.25">
      <c r="C328" s="4" t="s">
        <v>188</v>
      </c>
      <c r="D328" s="2" t="s">
        <v>189</v>
      </c>
    </row>
    <row r="329" spans="3:4" x14ac:dyDescent="0.25">
      <c r="C329" s="4" t="s">
        <v>190</v>
      </c>
      <c r="D329" s="2" t="s">
        <v>191</v>
      </c>
    </row>
    <row r="330" spans="3:4" x14ac:dyDescent="0.25">
      <c r="C330" s="4" t="s">
        <v>192</v>
      </c>
      <c r="D330" s="2" t="s">
        <v>193</v>
      </c>
    </row>
    <row r="331" spans="3:4" x14ac:dyDescent="0.25">
      <c r="C331" s="4" t="s">
        <v>194</v>
      </c>
      <c r="D331" s="2" t="s">
        <v>195</v>
      </c>
    </row>
    <row r="332" spans="3:4" x14ac:dyDescent="0.25">
      <c r="C332" s="4" t="s">
        <v>196</v>
      </c>
      <c r="D332" s="2" t="s">
        <v>197</v>
      </c>
    </row>
    <row r="333" spans="3:4" x14ac:dyDescent="0.25">
      <c r="C333" s="4" t="s">
        <v>198</v>
      </c>
      <c r="D333" s="2" t="s">
        <v>199</v>
      </c>
    </row>
    <row r="334" spans="3:4" x14ac:dyDescent="0.25">
      <c r="C334" s="4" t="s">
        <v>200</v>
      </c>
      <c r="D334" s="2" t="s">
        <v>201</v>
      </c>
    </row>
    <row r="335" spans="3:4" x14ac:dyDescent="0.25">
      <c r="C335" s="4" t="s">
        <v>202</v>
      </c>
      <c r="D335" s="2" t="s">
        <v>203</v>
      </c>
    </row>
    <row r="336" spans="3:4" x14ac:dyDescent="0.25">
      <c r="C336" s="4" t="s">
        <v>204</v>
      </c>
      <c r="D336" s="2" t="s">
        <v>205</v>
      </c>
    </row>
    <row r="337" spans="3:4" x14ac:dyDescent="0.25">
      <c r="C337" s="4" t="s">
        <v>206</v>
      </c>
      <c r="D337" s="2" t="s">
        <v>207</v>
      </c>
    </row>
    <row r="338" spans="3:4" x14ac:dyDescent="0.25">
      <c r="C338" s="4" t="s">
        <v>208</v>
      </c>
      <c r="D338" s="2" t="s">
        <v>209</v>
      </c>
    </row>
    <row r="339" spans="3:4" x14ac:dyDescent="0.25">
      <c r="C339" s="4" t="s">
        <v>210</v>
      </c>
      <c r="D339" s="2" t="s">
        <v>211</v>
      </c>
    </row>
    <row r="340" spans="3:4" x14ac:dyDescent="0.25">
      <c r="C340" s="4" t="s">
        <v>212</v>
      </c>
      <c r="D340" s="2" t="s">
        <v>213</v>
      </c>
    </row>
    <row r="341" spans="3:4" x14ac:dyDescent="0.25">
      <c r="C341" s="4" t="s">
        <v>214</v>
      </c>
      <c r="D341" s="2" t="s">
        <v>215</v>
      </c>
    </row>
    <row r="342" spans="3:4" x14ac:dyDescent="0.25">
      <c r="C342" s="4" t="s">
        <v>216</v>
      </c>
      <c r="D342" s="2" t="s">
        <v>211</v>
      </c>
    </row>
    <row r="343" spans="3:4" x14ac:dyDescent="0.25">
      <c r="C343" s="4" t="s">
        <v>217</v>
      </c>
      <c r="D343" s="2" t="s">
        <v>218</v>
      </c>
    </row>
    <row r="344" spans="3:4" x14ac:dyDescent="0.25">
      <c r="C344" s="4" t="s">
        <v>219</v>
      </c>
      <c r="D344" s="2" t="s">
        <v>220</v>
      </c>
    </row>
    <row r="345" spans="3:4" x14ac:dyDescent="0.25">
      <c r="C345" s="4" t="s">
        <v>221</v>
      </c>
      <c r="D345" s="2" t="s">
        <v>222</v>
      </c>
    </row>
    <row r="346" spans="3:4" x14ac:dyDescent="0.25">
      <c r="C346" s="4" t="s">
        <v>223</v>
      </c>
      <c r="D346" s="2" t="s">
        <v>224</v>
      </c>
    </row>
    <row r="347" spans="3:4" x14ac:dyDescent="0.25">
      <c r="C347" s="4" t="s">
        <v>225</v>
      </c>
      <c r="D347" s="2" t="s">
        <v>226</v>
      </c>
    </row>
    <row r="348" spans="3:4" x14ac:dyDescent="0.25">
      <c r="C348" s="4" t="s">
        <v>227</v>
      </c>
      <c r="D348" s="2" t="s">
        <v>228</v>
      </c>
    </row>
    <row r="349" spans="3:4" x14ac:dyDescent="0.25">
      <c r="C349" s="4" t="s">
        <v>229</v>
      </c>
      <c r="D349" s="2" t="s">
        <v>230</v>
      </c>
    </row>
    <row r="350" spans="3:4" x14ac:dyDescent="0.25">
      <c r="C350" s="4" t="s">
        <v>231</v>
      </c>
      <c r="D350" s="2" t="s">
        <v>232</v>
      </c>
    </row>
    <row r="351" spans="3:4" x14ac:dyDescent="0.25">
      <c r="C351" s="4" t="s">
        <v>233</v>
      </c>
      <c r="D351" s="2" t="s">
        <v>234</v>
      </c>
    </row>
    <row r="352" spans="3:4" x14ac:dyDescent="0.25">
      <c r="C352" s="4" t="s">
        <v>235</v>
      </c>
      <c r="D352" s="2" t="s">
        <v>236</v>
      </c>
    </row>
    <row r="353" spans="1:4" x14ac:dyDescent="0.25">
      <c r="C353" s="4" t="s">
        <v>237</v>
      </c>
      <c r="D353" s="2" t="s">
        <v>238</v>
      </c>
    </row>
    <row r="354" spans="1:4" x14ac:dyDescent="0.25">
      <c r="C354" s="4" t="s">
        <v>239</v>
      </c>
      <c r="D354" s="2" t="s">
        <v>240</v>
      </c>
    </row>
    <row r="355" spans="1:4" x14ac:dyDescent="0.25">
      <c r="C355" s="4" t="s">
        <v>241</v>
      </c>
      <c r="D355" s="2" t="s">
        <v>242</v>
      </c>
    </row>
    <row r="356" spans="1:4" x14ac:dyDescent="0.25">
      <c r="C356" s="4" t="s">
        <v>243</v>
      </c>
      <c r="D356" s="2" t="s">
        <v>244</v>
      </c>
    </row>
    <row r="357" spans="1:4" x14ac:dyDescent="0.25">
      <c r="A357" s="2" t="s">
        <v>245</v>
      </c>
      <c r="B357" s="2" t="s">
        <v>246</v>
      </c>
      <c r="C357" s="4">
        <v>1</v>
      </c>
      <c r="D357" s="2" t="s">
        <v>247</v>
      </c>
    </row>
    <row r="358" spans="1:4" x14ac:dyDescent="0.25">
      <c r="C358" s="4">
        <v>2</v>
      </c>
      <c r="D358" s="2" t="s">
        <v>248</v>
      </c>
    </row>
    <row r="359" spans="1:4" x14ac:dyDescent="0.25">
      <c r="C359" s="4">
        <v>3</v>
      </c>
      <c r="D359" s="2" t="s">
        <v>249</v>
      </c>
    </row>
    <row r="360" spans="1:4" x14ac:dyDescent="0.25">
      <c r="C360" s="4">
        <v>4</v>
      </c>
      <c r="D360" s="2" t="s">
        <v>250</v>
      </c>
    </row>
    <row r="361" spans="1:4" x14ac:dyDescent="0.25">
      <c r="C361" s="4">
        <v>5</v>
      </c>
      <c r="D361" s="2" t="s">
        <v>251</v>
      </c>
    </row>
    <row r="362" spans="1:4" x14ac:dyDescent="0.25">
      <c r="C362" s="4">
        <v>6</v>
      </c>
      <c r="D362" s="2" t="s">
        <v>252</v>
      </c>
    </row>
    <row r="363" spans="1:4" x14ac:dyDescent="0.25">
      <c r="C363" s="4">
        <v>7</v>
      </c>
      <c r="D363" s="2" t="s">
        <v>253</v>
      </c>
    </row>
    <row r="364" spans="1:4" x14ac:dyDescent="0.25">
      <c r="C364" s="4">
        <v>8</v>
      </c>
      <c r="D364" s="2" t="s">
        <v>254</v>
      </c>
    </row>
    <row r="365" spans="1:4" x14ac:dyDescent="0.25">
      <c r="C365" s="4">
        <v>9</v>
      </c>
      <c r="D365" s="2" t="s">
        <v>255</v>
      </c>
    </row>
    <row r="366" spans="1:4" x14ac:dyDescent="0.25">
      <c r="A366" s="2" t="s">
        <v>256</v>
      </c>
      <c r="B366" s="2" t="s">
        <v>257</v>
      </c>
      <c r="C366" s="4">
        <v>0</v>
      </c>
      <c r="D366" s="2" t="s">
        <v>258</v>
      </c>
    </row>
    <row r="367" spans="1:4" x14ac:dyDescent="0.25">
      <c r="C367" s="4">
        <v>1</v>
      </c>
      <c r="D367" s="2" t="s">
        <v>259</v>
      </c>
    </row>
    <row r="368" spans="1:4" x14ac:dyDescent="0.25">
      <c r="A368" s="8" t="s">
        <v>507</v>
      </c>
      <c r="B368" s="8" t="s">
        <v>508</v>
      </c>
    </row>
    <row r="369" spans="1:4" x14ac:dyDescent="0.25">
      <c r="A369" s="2" t="s">
        <v>424</v>
      </c>
      <c r="B369" s="2" t="s">
        <v>423</v>
      </c>
      <c r="C369" s="4">
        <v>0</v>
      </c>
      <c r="D369" s="2" t="s">
        <v>60</v>
      </c>
    </row>
    <row r="370" spans="1:4" x14ac:dyDescent="0.25">
      <c r="C370" s="4">
        <v>1</v>
      </c>
      <c r="D370" s="2" t="s">
        <v>425</v>
      </c>
    </row>
    <row r="371" spans="1:4" x14ac:dyDescent="0.25">
      <c r="C371" s="4">
        <v>2</v>
      </c>
      <c r="D371" s="2" t="s">
        <v>426</v>
      </c>
    </row>
    <row r="372" spans="1:4" x14ac:dyDescent="0.25">
      <c r="C372" s="4">
        <v>3</v>
      </c>
      <c r="D372" s="2" t="s">
        <v>429</v>
      </c>
    </row>
    <row r="373" spans="1:4" x14ac:dyDescent="0.25">
      <c r="C373" s="4">
        <v>4</v>
      </c>
      <c r="D373" s="2" t="s">
        <v>427</v>
      </c>
    </row>
    <row r="374" spans="1:4" x14ac:dyDescent="0.25">
      <c r="C374" s="4">
        <v>5</v>
      </c>
      <c r="D374" s="2" t="s">
        <v>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8101-97D2-4F3F-860B-D276D3EA9907}">
  <dimension ref="A1:E366"/>
  <sheetViews>
    <sheetView workbookViewId="0">
      <selection activeCell="C359" sqref="B359:C359"/>
    </sheetView>
  </sheetViews>
  <sheetFormatPr defaultRowHeight="15" x14ac:dyDescent="0.25"/>
  <cols>
    <col min="1" max="1" width="2.7109375" customWidth="1"/>
    <col min="2" max="2" width="29.140625" style="8" customWidth="1"/>
    <col min="3" max="3" width="47" style="8" customWidth="1"/>
    <col min="4" max="4" width="9.140625" style="8" customWidth="1"/>
    <col min="5" max="5" width="46.28515625" style="8" customWidth="1"/>
  </cols>
  <sheetData>
    <row r="1" spans="2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2:5" ht="29.25" customHeight="1" x14ac:dyDescent="0.25">
      <c r="B2" s="8" t="s">
        <v>4</v>
      </c>
      <c r="C2" s="8" t="s">
        <v>5</v>
      </c>
      <c r="D2" s="8">
        <v>1</v>
      </c>
      <c r="E2" s="8" t="s">
        <v>6</v>
      </c>
    </row>
    <row r="3" spans="2:5" x14ac:dyDescent="0.25">
      <c r="D3" s="8">
        <v>2</v>
      </c>
      <c r="E3" s="8" t="s">
        <v>7</v>
      </c>
    </row>
    <row r="4" spans="2:5" x14ac:dyDescent="0.25">
      <c r="D4" s="8">
        <v>3</v>
      </c>
      <c r="E4" s="8" t="s">
        <v>8</v>
      </c>
    </row>
    <row r="5" spans="2:5" x14ac:dyDescent="0.25">
      <c r="D5" s="8">
        <v>4</v>
      </c>
      <c r="E5" s="8" t="s">
        <v>9</v>
      </c>
    </row>
    <row r="6" spans="2:5" x14ac:dyDescent="0.25">
      <c r="D6" s="8">
        <v>5</v>
      </c>
      <c r="E6" s="8" t="s">
        <v>10</v>
      </c>
    </row>
    <row r="7" spans="2:5" x14ac:dyDescent="0.25">
      <c r="D7" s="8">
        <v>98</v>
      </c>
      <c r="E7" s="8" t="s">
        <v>430</v>
      </c>
    </row>
    <row r="8" spans="2:5" ht="30" x14ac:dyDescent="0.25">
      <c r="B8" s="8" t="s">
        <v>13</v>
      </c>
      <c r="C8" s="8" t="s">
        <v>432</v>
      </c>
      <c r="D8" s="8">
        <v>0</v>
      </c>
      <c r="E8" s="8" t="s">
        <v>433</v>
      </c>
    </row>
    <row r="9" spans="2:5" x14ac:dyDescent="0.25">
      <c r="D9" s="8">
        <v>25</v>
      </c>
      <c r="E9" s="8" t="s">
        <v>434</v>
      </c>
    </row>
    <row r="10" spans="2:5" x14ac:dyDescent="0.25">
      <c r="D10" s="8">
        <v>50</v>
      </c>
      <c r="E10" s="8" t="s">
        <v>435</v>
      </c>
    </row>
    <row r="11" spans="2:5" x14ac:dyDescent="0.25">
      <c r="D11" s="8">
        <v>75</v>
      </c>
      <c r="E11" s="8" t="s">
        <v>436</v>
      </c>
    </row>
    <row r="12" spans="2:5" x14ac:dyDescent="0.25">
      <c r="D12" s="8">
        <v>100</v>
      </c>
      <c r="E12" s="8" t="s">
        <v>437</v>
      </c>
    </row>
    <row r="13" spans="2:5" x14ac:dyDescent="0.25">
      <c r="D13" s="8">
        <v>125</v>
      </c>
      <c r="E13" s="9">
        <v>5.2083333333333336E-2</v>
      </c>
    </row>
    <row r="14" spans="2:5" x14ac:dyDescent="0.25">
      <c r="D14" s="8">
        <v>150</v>
      </c>
      <c r="E14" s="9">
        <v>6.25E-2</v>
      </c>
    </row>
    <row r="15" spans="2:5" x14ac:dyDescent="0.25">
      <c r="D15" s="8">
        <v>175</v>
      </c>
      <c r="E15" s="9">
        <v>7.2916666666666602E-2</v>
      </c>
    </row>
    <row r="16" spans="2:5" x14ac:dyDescent="0.25">
      <c r="D16" s="8">
        <v>200</v>
      </c>
      <c r="E16" s="9">
        <v>8.3333333333333301E-2</v>
      </c>
    </row>
    <row r="17" spans="4:5" x14ac:dyDescent="0.25">
      <c r="D17" s="8">
        <v>225</v>
      </c>
      <c r="E17" s="9">
        <v>9.375E-2</v>
      </c>
    </row>
    <row r="18" spans="4:5" x14ac:dyDescent="0.25">
      <c r="D18" s="8">
        <v>250</v>
      </c>
      <c r="E18" s="9">
        <v>0.104166666666667</v>
      </c>
    </row>
    <row r="19" spans="4:5" x14ac:dyDescent="0.25">
      <c r="D19" s="8">
        <v>275</v>
      </c>
      <c r="E19" s="9">
        <v>0.114583333333333</v>
      </c>
    </row>
    <row r="20" spans="4:5" x14ac:dyDescent="0.25">
      <c r="D20" s="8">
        <v>300</v>
      </c>
      <c r="E20" s="9">
        <v>0.125</v>
      </c>
    </row>
    <row r="21" spans="4:5" x14ac:dyDescent="0.25">
      <c r="D21" s="8">
        <v>325</v>
      </c>
      <c r="E21" s="9">
        <v>0.13541666666666699</v>
      </c>
    </row>
    <row r="22" spans="4:5" x14ac:dyDescent="0.25">
      <c r="D22" s="8">
        <v>350</v>
      </c>
      <c r="E22" s="9">
        <v>0.14583333333333301</v>
      </c>
    </row>
    <row r="23" spans="4:5" x14ac:dyDescent="0.25">
      <c r="D23" s="8">
        <v>375</v>
      </c>
      <c r="E23" s="9">
        <v>0.15625</v>
      </c>
    </row>
    <row r="24" spans="4:5" x14ac:dyDescent="0.25">
      <c r="D24" s="8">
        <v>400</v>
      </c>
      <c r="E24" s="9">
        <v>0.16666666666666599</v>
      </c>
    </row>
    <row r="25" spans="4:5" x14ac:dyDescent="0.25">
      <c r="D25" s="8">
        <v>425</v>
      </c>
      <c r="E25" s="9">
        <v>0.17708333333333301</v>
      </c>
    </row>
    <row r="26" spans="4:5" x14ac:dyDescent="0.25">
      <c r="D26" s="8">
        <v>450</v>
      </c>
      <c r="E26" s="9">
        <v>0.1875</v>
      </c>
    </row>
    <row r="27" spans="4:5" x14ac:dyDescent="0.25">
      <c r="D27" s="8">
        <v>475</v>
      </c>
      <c r="E27" s="9">
        <v>0.19791666666666599</v>
      </c>
    </row>
    <row r="28" spans="4:5" x14ac:dyDescent="0.25">
      <c r="D28" s="8">
        <v>500</v>
      </c>
      <c r="E28" s="9">
        <v>0.20833333333333301</v>
      </c>
    </row>
    <row r="29" spans="4:5" x14ac:dyDescent="0.25">
      <c r="D29" s="8">
        <v>525</v>
      </c>
      <c r="E29" s="9">
        <v>0.21875</v>
      </c>
    </row>
    <row r="30" spans="4:5" x14ac:dyDescent="0.25">
      <c r="D30" s="8">
        <v>550</v>
      </c>
      <c r="E30" s="9">
        <v>0.22916666666666599</v>
      </c>
    </row>
    <row r="31" spans="4:5" x14ac:dyDescent="0.25">
      <c r="D31" s="8">
        <v>575</v>
      </c>
      <c r="E31" s="9">
        <v>0.23958333333333301</v>
      </c>
    </row>
    <row r="32" spans="4:5" x14ac:dyDescent="0.25">
      <c r="D32" s="8">
        <v>600</v>
      </c>
      <c r="E32" s="9">
        <v>0.25</v>
      </c>
    </row>
    <row r="33" spans="4:5" x14ac:dyDescent="0.25">
      <c r="D33" s="8">
        <v>625</v>
      </c>
      <c r="E33" s="9">
        <v>0.26041666666666602</v>
      </c>
    </row>
    <row r="34" spans="4:5" x14ac:dyDescent="0.25">
      <c r="D34" s="8">
        <v>650</v>
      </c>
      <c r="E34" s="9">
        <v>0.27083333333333298</v>
      </c>
    </row>
    <row r="35" spans="4:5" x14ac:dyDescent="0.25">
      <c r="D35" s="8">
        <v>675</v>
      </c>
      <c r="E35" s="9">
        <v>0.28125</v>
      </c>
    </row>
    <row r="36" spans="4:5" x14ac:dyDescent="0.25">
      <c r="D36" s="8">
        <v>700</v>
      </c>
      <c r="E36" s="9">
        <v>0.29166666666666602</v>
      </c>
    </row>
    <row r="37" spans="4:5" x14ac:dyDescent="0.25">
      <c r="D37" s="8">
        <v>725</v>
      </c>
      <c r="E37" s="9">
        <v>0.30208333333333298</v>
      </c>
    </row>
    <row r="38" spans="4:5" x14ac:dyDescent="0.25">
      <c r="D38" s="8">
        <v>750</v>
      </c>
      <c r="E38" s="9">
        <v>0.3125</v>
      </c>
    </row>
    <row r="39" spans="4:5" x14ac:dyDescent="0.25">
      <c r="D39" s="8">
        <v>775</v>
      </c>
      <c r="E39" s="9">
        <v>0.32291666666666602</v>
      </c>
    </row>
    <row r="40" spans="4:5" x14ac:dyDescent="0.25">
      <c r="D40" s="8">
        <v>800</v>
      </c>
      <c r="E40" s="9">
        <v>0.33333333333333298</v>
      </c>
    </row>
    <row r="41" spans="4:5" x14ac:dyDescent="0.25">
      <c r="D41" s="8">
        <v>825</v>
      </c>
      <c r="E41" s="9">
        <v>0.34375</v>
      </c>
    </row>
    <row r="42" spans="4:5" x14ac:dyDescent="0.25">
      <c r="D42" s="8">
        <v>850</v>
      </c>
      <c r="E42" s="9">
        <v>0.35416666666666602</v>
      </c>
    </row>
    <row r="43" spans="4:5" x14ac:dyDescent="0.25">
      <c r="D43" s="8">
        <v>875</v>
      </c>
      <c r="E43" s="9">
        <v>0.36458333333333298</v>
      </c>
    </row>
    <row r="44" spans="4:5" x14ac:dyDescent="0.25">
      <c r="D44" s="8">
        <v>900</v>
      </c>
      <c r="E44" s="9">
        <v>0.375</v>
      </c>
    </row>
    <row r="45" spans="4:5" x14ac:dyDescent="0.25">
      <c r="D45" s="8">
        <v>925</v>
      </c>
      <c r="E45" s="9">
        <v>0.38541666666666602</v>
      </c>
    </row>
    <row r="46" spans="4:5" x14ac:dyDescent="0.25">
      <c r="D46" s="8">
        <v>950</v>
      </c>
      <c r="E46" s="9">
        <v>0.39583333333333298</v>
      </c>
    </row>
    <row r="47" spans="4:5" x14ac:dyDescent="0.25">
      <c r="D47" s="8">
        <v>975</v>
      </c>
      <c r="E47" s="9">
        <v>0.40625</v>
      </c>
    </row>
    <row r="48" spans="4:5" x14ac:dyDescent="0.25">
      <c r="D48" s="8">
        <v>1000</v>
      </c>
      <c r="E48" s="9">
        <v>0.41666666666666602</v>
      </c>
    </row>
    <row r="49" spans="4:5" x14ac:dyDescent="0.25">
      <c r="D49" s="8">
        <v>1025</v>
      </c>
      <c r="E49" s="9">
        <v>0.42708333333333298</v>
      </c>
    </row>
    <row r="50" spans="4:5" x14ac:dyDescent="0.25">
      <c r="D50" s="8">
        <v>1050</v>
      </c>
      <c r="E50" s="9">
        <v>0.4375</v>
      </c>
    </row>
    <row r="51" spans="4:5" x14ac:dyDescent="0.25">
      <c r="D51" s="8">
        <v>1075</v>
      </c>
      <c r="E51" s="9">
        <v>0.44791666666666602</v>
      </c>
    </row>
    <row r="52" spans="4:5" x14ac:dyDescent="0.25">
      <c r="D52" s="8">
        <v>1100</v>
      </c>
      <c r="E52" s="9">
        <v>0.45833333333333298</v>
      </c>
    </row>
    <row r="53" spans="4:5" x14ac:dyDescent="0.25">
      <c r="D53" s="8">
        <v>1125</v>
      </c>
      <c r="E53" s="9">
        <v>0.46875</v>
      </c>
    </row>
    <row r="54" spans="4:5" x14ac:dyDescent="0.25">
      <c r="D54" s="8">
        <v>1150</v>
      </c>
      <c r="E54" s="9">
        <v>0.47916666666666602</v>
      </c>
    </row>
    <row r="55" spans="4:5" x14ac:dyDescent="0.25">
      <c r="D55" s="8">
        <v>1175</v>
      </c>
      <c r="E55" s="9">
        <v>0.48958333333333298</v>
      </c>
    </row>
    <row r="56" spans="4:5" x14ac:dyDescent="0.25">
      <c r="D56" s="8">
        <v>1200</v>
      </c>
      <c r="E56" s="8" t="s">
        <v>438</v>
      </c>
    </row>
    <row r="57" spans="4:5" x14ac:dyDescent="0.25">
      <c r="D57" s="8">
        <v>1225</v>
      </c>
      <c r="E57" s="8" t="s">
        <v>439</v>
      </c>
    </row>
    <row r="58" spans="4:5" x14ac:dyDescent="0.25">
      <c r="D58" s="8">
        <v>1250</v>
      </c>
      <c r="E58" s="8" t="s">
        <v>440</v>
      </c>
    </row>
    <row r="59" spans="4:5" x14ac:dyDescent="0.25">
      <c r="D59" s="8">
        <v>1275</v>
      </c>
      <c r="E59" s="8" t="s">
        <v>441</v>
      </c>
    </row>
    <row r="60" spans="4:5" x14ac:dyDescent="0.25">
      <c r="D60" s="8">
        <v>1300</v>
      </c>
      <c r="E60" s="8" t="s">
        <v>442</v>
      </c>
    </row>
    <row r="61" spans="4:5" x14ac:dyDescent="0.25">
      <c r="D61" s="8">
        <v>1325</v>
      </c>
      <c r="E61" s="9">
        <v>0.55208333333333337</v>
      </c>
    </row>
    <row r="62" spans="4:5" x14ac:dyDescent="0.25">
      <c r="D62" s="8">
        <v>1350</v>
      </c>
      <c r="E62" s="9">
        <v>0.5625</v>
      </c>
    </row>
    <row r="63" spans="4:5" x14ac:dyDescent="0.25">
      <c r="D63" s="8">
        <v>1375</v>
      </c>
      <c r="E63" s="9">
        <v>0.57291666666666696</v>
      </c>
    </row>
    <row r="64" spans="4:5" x14ac:dyDescent="0.25">
      <c r="D64" s="8">
        <v>1400</v>
      </c>
      <c r="E64" s="9">
        <v>0.58333333333333304</v>
      </c>
    </row>
    <row r="65" spans="4:5" x14ac:dyDescent="0.25">
      <c r="D65" s="8">
        <v>1425</v>
      </c>
      <c r="E65" s="9">
        <v>0.59375</v>
      </c>
    </row>
    <row r="66" spans="4:5" x14ac:dyDescent="0.25">
      <c r="D66" s="8">
        <v>1450</v>
      </c>
      <c r="E66" s="9">
        <v>0.60416666666666696</v>
      </c>
    </row>
    <row r="67" spans="4:5" x14ac:dyDescent="0.25">
      <c r="D67" s="8">
        <v>1475</v>
      </c>
      <c r="E67" s="9">
        <v>0.61458333333333304</v>
      </c>
    </row>
    <row r="68" spans="4:5" x14ac:dyDescent="0.25">
      <c r="D68" s="8">
        <v>1500</v>
      </c>
      <c r="E68" s="9">
        <v>0.625</v>
      </c>
    </row>
    <row r="69" spans="4:5" x14ac:dyDescent="0.25">
      <c r="D69" s="8">
        <v>1525</v>
      </c>
      <c r="E69" s="9">
        <v>0.63541666666666596</v>
      </c>
    </row>
    <row r="70" spans="4:5" x14ac:dyDescent="0.25">
      <c r="D70" s="8">
        <v>1550</v>
      </c>
      <c r="E70" s="9">
        <v>0.64583333333333304</v>
      </c>
    </row>
    <row r="71" spans="4:5" x14ac:dyDescent="0.25">
      <c r="D71" s="8">
        <v>1575</v>
      </c>
      <c r="E71" s="9">
        <v>0.656249999999999</v>
      </c>
    </row>
    <row r="72" spans="4:5" x14ac:dyDescent="0.25">
      <c r="D72" s="8">
        <v>1600</v>
      </c>
      <c r="E72" s="9">
        <v>0.66666666666666596</v>
      </c>
    </row>
    <row r="73" spans="4:5" x14ac:dyDescent="0.25">
      <c r="D73" s="8">
        <v>1625</v>
      </c>
      <c r="E73" s="9">
        <v>0.67708333333333304</v>
      </c>
    </row>
    <row r="74" spans="4:5" x14ac:dyDescent="0.25">
      <c r="D74" s="8">
        <v>1650</v>
      </c>
      <c r="E74" s="9">
        <v>0.687499999999999</v>
      </c>
    </row>
    <row r="75" spans="4:5" x14ac:dyDescent="0.25">
      <c r="D75" s="8">
        <v>1675</v>
      </c>
      <c r="E75" s="9">
        <v>0.69791666666666596</v>
      </c>
    </row>
    <row r="76" spans="4:5" x14ac:dyDescent="0.25">
      <c r="D76" s="8">
        <v>1700</v>
      </c>
      <c r="E76" s="9">
        <v>0.70833333333333204</v>
      </c>
    </row>
    <row r="77" spans="4:5" x14ac:dyDescent="0.25">
      <c r="D77" s="8">
        <v>1725</v>
      </c>
      <c r="E77" s="9">
        <v>0.718749999999999</v>
      </c>
    </row>
    <row r="78" spans="4:5" x14ac:dyDescent="0.25">
      <c r="D78" s="8">
        <v>1750</v>
      </c>
      <c r="E78" s="9">
        <v>0.72916666666666596</v>
      </c>
    </row>
    <row r="79" spans="4:5" x14ac:dyDescent="0.25">
      <c r="D79" s="8">
        <v>1775</v>
      </c>
      <c r="E79" s="9">
        <v>0.73958333333333204</v>
      </c>
    </row>
    <row r="80" spans="4:5" x14ac:dyDescent="0.25">
      <c r="D80" s="8">
        <v>1800</v>
      </c>
      <c r="E80" s="9">
        <v>0.749999999999999</v>
      </c>
    </row>
    <row r="81" spans="4:5" x14ac:dyDescent="0.25">
      <c r="D81" s="8">
        <v>1825</v>
      </c>
      <c r="E81" s="9">
        <v>0.76041666666666596</v>
      </c>
    </row>
    <row r="82" spans="4:5" x14ac:dyDescent="0.25">
      <c r="D82" s="8">
        <v>1850</v>
      </c>
      <c r="E82" s="9">
        <v>0.77083333333333204</v>
      </c>
    </row>
    <row r="83" spans="4:5" x14ac:dyDescent="0.25">
      <c r="D83" s="8">
        <v>1875</v>
      </c>
      <c r="E83" s="9">
        <v>0.781249999999999</v>
      </c>
    </row>
    <row r="84" spans="4:5" x14ac:dyDescent="0.25">
      <c r="D84" s="8">
        <v>1900</v>
      </c>
      <c r="E84" s="9">
        <v>0.79166666666666496</v>
      </c>
    </row>
    <row r="85" spans="4:5" x14ac:dyDescent="0.25">
      <c r="D85" s="8">
        <v>1925</v>
      </c>
      <c r="E85" s="9">
        <v>0.80208333333333204</v>
      </c>
    </row>
    <row r="86" spans="4:5" x14ac:dyDescent="0.25">
      <c r="D86" s="8">
        <v>1950</v>
      </c>
      <c r="E86" s="9">
        <v>0.812499999999999</v>
      </c>
    </row>
    <row r="87" spans="4:5" x14ac:dyDescent="0.25">
      <c r="D87" s="8">
        <v>1975</v>
      </c>
      <c r="E87" s="9">
        <v>0.82291666666666496</v>
      </c>
    </row>
    <row r="88" spans="4:5" x14ac:dyDescent="0.25">
      <c r="D88" s="8">
        <v>2000</v>
      </c>
      <c r="E88" s="9">
        <v>0.83333333333333204</v>
      </c>
    </row>
    <row r="89" spans="4:5" x14ac:dyDescent="0.25">
      <c r="D89" s="8">
        <v>2025</v>
      </c>
      <c r="E89" s="9">
        <v>0.843749999999999</v>
      </c>
    </row>
    <row r="90" spans="4:5" x14ac:dyDescent="0.25">
      <c r="D90" s="8">
        <v>2050</v>
      </c>
      <c r="E90" s="9">
        <v>0.85416666666666496</v>
      </c>
    </row>
    <row r="91" spans="4:5" x14ac:dyDescent="0.25">
      <c r="D91" s="8">
        <v>2075</v>
      </c>
      <c r="E91" s="9">
        <v>0.86458333333333204</v>
      </c>
    </row>
    <row r="92" spans="4:5" x14ac:dyDescent="0.25">
      <c r="D92" s="8">
        <v>2100</v>
      </c>
      <c r="E92" s="9">
        <v>0.874999999999999</v>
      </c>
    </row>
    <row r="93" spans="4:5" x14ac:dyDescent="0.25">
      <c r="D93" s="8">
        <v>2125</v>
      </c>
      <c r="E93" s="9">
        <v>0.88541666666666496</v>
      </c>
    </row>
    <row r="94" spans="4:5" x14ac:dyDescent="0.25">
      <c r="D94" s="8">
        <v>2150</v>
      </c>
      <c r="E94" s="9">
        <v>0.89583333333333204</v>
      </c>
    </row>
    <row r="95" spans="4:5" x14ac:dyDescent="0.25">
      <c r="D95" s="8">
        <v>2175</v>
      </c>
      <c r="E95" s="9">
        <v>0.906249999999998</v>
      </c>
    </row>
    <row r="96" spans="4:5" x14ac:dyDescent="0.25">
      <c r="D96" s="8">
        <v>2200</v>
      </c>
      <c r="E96" s="9">
        <v>0.91666666666666496</v>
      </c>
    </row>
    <row r="97" spans="2:5" x14ac:dyDescent="0.25">
      <c r="D97" s="8">
        <v>2225</v>
      </c>
      <c r="E97" s="9">
        <v>0.92708333333333204</v>
      </c>
    </row>
    <row r="98" spans="2:5" x14ac:dyDescent="0.25">
      <c r="D98" s="8">
        <v>2250</v>
      </c>
      <c r="E98" s="9">
        <v>0.937499999999998</v>
      </c>
    </row>
    <row r="99" spans="2:5" x14ac:dyDescent="0.25">
      <c r="D99" s="8">
        <v>2275</v>
      </c>
      <c r="E99" s="9">
        <v>0.94791666666666496</v>
      </c>
    </row>
    <row r="100" spans="2:5" x14ac:dyDescent="0.25">
      <c r="D100" s="8">
        <v>2300</v>
      </c>
      <c r="E100" s="9">
        <v>0.95833333333333204</v>
      </c>
    </row>
    <row r="101" spans="2:5" x14ac:dyDescent="0.25">
      <c r="D101" s="8">
        <v>2325</v>
      </c>
      <c r="E101" s="9">
        <v>0.968749999999998</v>
      </c>
    </row>
    <row r="102" spans="2:5" x14ac:dyDescent="0.25">
      <c r="D102" s="8">
        <v>2350</v>
      </c>
      <c r="E102" s="9">
        <v>0.97916666666666496</v>
      </c>
    </row>
    <row r="103" spans="2:5" x14ac:dyDescent="0.25">
      <c r="D103" s="8">
        <v>2375</v>
      </c>
      <c r="E103" s="8" t="s">
        <v>443</v>
      </c>
    </row>
    <row r="104" spans="2:5" x14ac:dyDescent="0.25">
      <c r="D104" s="8">
        <v>9998</v>
      </c>
      <c r="E104" s="8" t="s">
        <v>444</v>
      </c>
    </row>
    <row r="105" spans="2:5" ht="45" x14ac:dyDescent="0.25">
      <c r="B105" s="8" t="s">
        <v>17</v>
      </c>
      <c r="C105" s="8" t="s">
        <v>445</v>
      </c>
      <c r="D105" s="8">
        <v>0</v>
      </c>
      <c r="E105" s="8" t="s">
        <v>433</v>
      </c>
    </row>
    <row r="106" spans="2:5" x14ac:dyDescent="0.25">
      <c r="D106" s="8">
        <v>25</v>
      </c>
      <c r="E106" s="8" t="s">
        <v>434</v>
      </c>
    </row>
    <row r="107" spans="2:5" x14ac:dyDescent="0.25">
      <c r="D107" s="8">
        <v>50</v>
      </c>
      <c r="E107" s="8" t="s">
        <v>435</v>
      </c>
    </row>
    <row r="108" spans="2:5" x14ac:dyDescent="0.25">
      <c r="D108" s="8">
        <v>75</v>
      </c>
      <c r="E108" s="8" t="s">
        <v>436</v>
      </c>
    </row>
    <row r="109" spans="2:5" x14ac:dyDescent="0.25">
      <c r="D109" s="8">
        <v>100</v>
      </c>
      <c r="E109" s="8" t="s">
        <v>437</v>
      </c>
    </row>
    <row r="110" spans="2:5" x14ac:dyDescent="0.25">
      <c r="D110" s="8">
        <v>125</v>
      </c>
      <c r="E110" s="9">
        <v>5.2083333333333336E-2</v>
      </c>
    </row>
    <row r="111" spans="2:5" x14ac:dyDescent="0.25">
      <c r="D111" s="8">
        <v>150</v>
      </c>
      <c r="E111" s="9">
        <v>6.25E-2</v>
      </c>
    </row>
    <row r="112" spans="2:5" x14ac:dyDescent="0.25">
      <c r="D112" s="8">
        <v>175</v>
      </c>
      <c r="E112" s="9">
        <v>7.2916666666666602E-2</v>
      </c>
    </row>
    <row r="113" spans="4:5" x14ac:dyDescent="0.25">
      <c r="D113" s="8">
        <v>200</v>
      </c>
      <c r="E113" s="9">
        <v>8.3333333333333301E-2</v>
      </c>
    </row>
    <row r="114" spans="4:5" x14ac:dyDescent="0.25">
      <c r="D114" s="8">
        <v>225</v>
      </c>
      <c r="E114" s="9">
        <v>9.375E-2</v>
      </c>
    </row>
    <row r="115" spans="4:5" x14ac:dyDescent="0.25">
      <c r="D115" s="8">
        <v>250</v>
      </c>
      <c r="E115" s="9">
        <v>0.104166666666667</v>
      </c>
    </row>
    <row r="116" spans="4:5" x14ac:dyDescent="0.25">
      <c r="D116" s="8">
        <v>275</v>
      </c>
      <c r="E116" s="9">
        <v>0.114583333333333</v>
      </c>
    </row>
    <row r="117" spans="4:5" x14ac:dyDescent="0.25">
      <c r="D117" s="8">
        <v>300</v>
      </c>
      <c r="E117" s="9">
        <v>0.125</v>
      </c>
    </row>
    <row r="118" spans="4:5" x14ac:dyDescent="0.25">
      <c r="D118" s="8">
        <v>325</v>
      </c>
      <c r="E118" s="9">
        <v>0.13541666666666699</v>
      </c>
    </row>
    <row r="119" spans="4:5" x14ac:dyDescent="0.25">
      <c r="D119" s="8">
        <v>350</v>
      </c>
      <c r="E119" s="9">
        <v>0.14583333333333301</v>
      </c>
    </row>
    <row r="120" spans="4:5" x14ac:dyDescent="0.25">
      <c r="D120" s="8">
        <v>375</v>
      </c>
      <c r="E120" s="9">
        <v>0.15625</v>
      </c>
    </row>
    <row r="121" spans="4:5" x14ac:dyDescent="0.25">
      <c r="D121" s="8">
        <v>400</v>
      </c>
      <c r="E121" s="9">
        <v>0.16666666666666599</v>
      </c>
    </row>
    <row r="122" spans="4:5" x14ac:dyDescent="0.25">
      <c r="D122" s="8">
        <v>425</v>
      </c>
      <c r="E122" s="9">
        <v>0.17708333333333301</v>
      </c>
    </row>
    <row r="123" spans="4:5" x14ac:dyDescent="0.25">
      <c r="D123" s="8">
        <v>450</v>
      </c>
      <c r="E123" s="9">
        <v>0.1875</v>
      </c>
    </row>
    <row r="124" spans="4:5" x14ac:dyDescent="0.25">
      <c r="D124" s="8">
        <v>475</v>
      </c>
      <c r="E124" s="9">
        <v>0.19791666666666599</v>
      </c>
    </row>
    <row r="125" spans="4:5" x14ac:dyDescent="0.25">
      <c r="D125" s="8">
        <v>500</v>
      </c>
      <c r="E125" s="9">
        <v>0.20833333333333301</v>
      </c>
    </row>
    <row r="126" spans="4:5" x14ac:dyDescent="0.25">
      <c r="D126" s="8">
        <v>525</v>
      </c>
      <c r="E126" s="9">
        <v>0.21875</v>
      </c>
    </row>
    <row r="127" spans="4:5" x14ac:dyDescent="0.25">
      <c r="D127" s="8">
        <v>550</v>
      </c>
      <c r="E127" s="9">
        <v>0.22916666666666599</v>
      </c>
    </row>
    <row r="128" spans="4:5" x14ac:dyDescent="0.25">
      <c r="D128" s="8">
        <v>575</v>
      </c>
      <c r="E128" s="9">
        <v>0.23958333333333301</v>
      </c>
    </row>
    <row r="129" spans="4:5" x14ac:dyDescent="0.25">
      <c r="D129" s="8">
        <v>600</v>
      </c>
      <c r="E129" s="9">
        <v>0.25</v>
      </c>
    </row>
    <row r="130" spans="4:5" x14ac:dyDescent="0.25">
      <c r="D130" s="8">
        <v>625</v>
      </c>
      <c r="E130" s="9">
        <v>0.26041666666666602</v>
      </c>
    </row>
    <row r="131" spans="4:5" x14ac:dyDescent="0.25">
      <c r="D131" s="8">
        <v>650</v>
      </c>
      <c r="E131" s="9">
        <v>0.27083333333333298</v>
      </c>
    </row>
    <row r="132" spans="4:5" x14ac:dyDescent="0.25">
      <c r="D132" s="8">
        <v>675</v>
      </c>
      <c r="E132" s="9">
        <v>0.28125</v>
      </c>
    </row>
    <row r="133" spans="4:5" x14ac:dyDescent="0.25">
      <c r="D133" s="8">
        <v>700</v>
      </c>
      <c r="E133" s="9">
        <v>0.29166666666666602</v>
      </c>
    </row>
    <row r="134" spans="4:5" x14ac:dyDescent="0.25">
      <c r="D134" s="8">
        <v>725</v>
      </c>
      <c r="E134" s="9">
        <v>0.30208333333333298</v>
      </c>
    </row>
    <row r="135" spans="4:5" x14ac:dyDescent="0.25">
      <c r="D135" s="8">
        <v>750</v>
      </c>
      <c r="E135" s="9">
        <v>0.3125</v>
      </c>
    </row>
    <row r="136" spans="4:5" x14ac:dyDescent="0.25">
      <c r="D136" s="8">
        <v>775</v>
      </c>
      <c r="E136" s="9">
        <v>0.32291666666666602</v>
      </c>
    </row>
    <row r="137" spans="4:5" x14ac:dyDescent="0.25">
      <c r="D137" s="8">
        <v>800</v>
      </c>
      <c r="E137" s="9">
        <v>0.33333333333333298</v>
      </c>
    </row>
    <row r="138" spans="4:5" x14ac:dyDescent="0.25">
      <c r="D138" s="8">
        <v>825</v>
      </c>
      <c r="E138" s="9">
        <v>0.34375</v>
      </c>
    </row>
    <row r="139" spans="4:5" x14ac:dyDescent="0.25">
      <c r="D139" s="8">
        <v>850</v>
      </c>
      <c r="E139" s="9">
        <v>0.35416666666666602</v>
      </c>
    </row>
    <row r="140" spans="4:5" x14ac:dyDescent="0.25">
      <c r="D140" s="8">
        <v>875</v>
      </c>
      <c r="E140" s="9">
        <v>0.36458333333333298</v>
      </c>
    </row>
    <row r="141" spans="4:5" x14ac:dyDescent="0.25">
      <c r="D141" s="8">
        <v>900</v>
      </c>
      <c r="E141" s="9">
        <v>0.375</v>
      </c>
    </row>
    <row r="142" spans="4:5" x14ac:dyDescent="0.25">
      <c r="D142" s="8">
        <v>925</v>
      </c>
      <c r="E142" s="9">
        <v>0.38541666666666602</v>
      </c>
    </row>
    <row r="143" spans="4:5" x14ac:dyDescent="0.25">
      <c r="D143" s="8">
        <v>950</v>
      </c>
      <c r="E143" s="9">
        <v>0.39583333333333298</v>
      </c>
    </row>
    <row r="144" spans="4:5" x14ac:dyDescent="0.25">
      <c r="D144" s="8">
        <v>975</v>
      </c>
      <c r="E144" s="9">
        <v>0.40625</v>
      </c>
    </row>
    <row r="145" spans="4:5" x14ac:dyDescent="0.25">
      <c r="D145" s="8">
        <v>1000</v>
      </c>
      <c r="E145" s="9">
        <v>0.41666666666666602</v>
      </c>
    </row>
    <row r="146" spans="4:5" x14ac:dyDescent="0.25">
      <c r="D146" s="8">
        <v>1025</v>
      </c>
      <c r="E146" s="9">
        <v>0.42708333333333298</v>
      </c>
    </row>
    <row r="147" spans="4:5" x14ac:dyDescent="0.25">
      <c r="D147" s="8">
        <v>1050</v>
      </c>
      <c r="E147" s="9">
        <v>0.4375</v>
      </c>
    </row>
    <row r="148" spans="4:5" x14ac:dyDescent="0.25">
      <c r="D148" s="8">
        <v>1075</v>
      </c>
      <c r="E148" s="9">
        <v>0.44791666666666602</v>
      </c>
    </row>
    <row r="149" spans="4:5" x14ac:dyDescent="0.25">
      <c r="D149" s="8">
        <v>1100</v>
      </c>
      <c r="E149" s="9">
        <v>0.45833333333333298</v>
      </c>
    </row>
    <row r="150" spans="4:5" x14ac:dyDescent="0.25">
      <c r="D150" s="8">
        <v>1125</v>
      </c>
      <c r="E150" s="9">
        <v>0.46875</v>
      </c>
    </row>
    <row r="151" spans="4:5" x14ac:dyDescent="0.25">
      <c r="D151" s="8">
        <v>1150</v>
      </c>
      <c r="E151" s="9">
        <v>0.47916666666666602</v>
      </c>
    </row>
    <row r="152" spans="4:5" x14ac:dyDescent="0.25">
      <c r="D152" s="8">
        <v>1175</v>
      </c>
      <c r="E152" s="9">
        <v>0.48958333333333298</v>
      </c>
    </row>
    <row r="153" spans="4:5" x14ac:dyDescent="0.25">
      <c r="D153" s="8">
        <v>1200</v>
      </c>
      <c r="E153" s="8" t="s">
        <v>438</v>
      </c>
    </row>
    <row r="154" spans="4:5" x14ac:dyDescent="0.25">
      <c r="D154" s="8">
        <v>1225</v>
      </c>
      <c r="E154" s="8" t="s">
        <v>439</v>
      </c>
    </row>
    <row r="155" spans="4:5" x14ac:dyDescent="0.25">
      <c r="D155" s="8">
        <v>1250</v>
      </c>
      <c r="E155" s="8" t="s">
        <v>440</v>
      </c>
    </row>
    <row r="156" spans="4:5" x14ac:dyDescent="0.25">
      <c r="D156" s="8">
        <v>1275</v>
      </c>
      <c r="E156" s="8" t="s">
        <v>441</v>
      </c>
    </row>
    <row r="157" spans="4:5" x14ac:dyDescent="0.25">
      <c r="D157" s="8">
        <v>1300</v>
      </c>
      <c r="E157" s="8" t="s">
        <v>442</v>
      </c>
    </row>
    <row r="158" spans="4:5" x14ac:dyDescent="0.25">
      <c r="D158" s="8">
        <v>1325</v>
      </c>
      <c r="E158" s="9">
        <v>0.55208333333333337</v>
      </c>
    </row>
    <row r="159" spans="4:5" x14ac:dyDescent="0.25">
      <c r="D159" s="8">
        <v>1350</v>
      </c>
      <c r="E159" s="9">
        <v>0.5625</v>
      </c>
    </row>
    <row r="160" spans="4:5" x14ac:dyDescent="0.25">
      <c r="D160" s="8">
        <v>1375</v>
      </c>
      <c r="E160" s="9">
        <v>0.57291666666666696</v>
      </c>
    </row>
    <row r="161" spans="4:5" x14ac:dyDescent="0.25">
      <c r="D161" s="8">
        <v>1400</v>
      </c>
      <c r="E161" s="9">
        <v>0.58333333333333304</v>
      </c>
    </row>
    <row r="162" spans="4:5" x14ac:dyDescent="0.25">
      <c r="D162" s="8">
        <v>1425</v>
      </c>
      <c r="E162" s="9">
        <v>0.59375</v>
      </c>
    </row>
    <row r="163" spans="4:5" x14ac:dyDescent="0.25">
      <c r="D163" s="8">
        <v>1450</v>
      </c>
      <c r="E163" s="9">
        <v>0.60416666666666696</v>
      </c>
    </row>
    <row r="164" spans="4:5" x14ac:dyDescent="0.25">
      <c r="D164" s="8">
        <v>1475</v>
      </c>
      <c r="E164" s="9">
        <v>0.61458333333333304</v>
      </c>
    </row>
    <row r="165" spans="4:5" x14ac:dyDescent="0.25">
      <c r="D165" s="8">
        <v>1500</v>
      </c>
      <c r="E165" s="9">
        <v>0.625</v>
      </c>
    </row>
    <row r="166" spans="4:5" x14ac:dyDescent="0.25">
      <c r="D166" s="8">
        <v>1525</v>
      </c>
      <c r="E166" s="9">
        <v>0.63541666666666596</v>
      </c>
    </row>
    <row r="167" spans="4:5" x14ac:dyDescent="0.25">
      <c r="D167" s="8">
        <v>1550</v>
      </c>
      <c r="E167" s="9">
        <v>0.64583333333333304</v>
      </c>
    </row>
    <row r="168" spans="4:5" x14ac:dyDescent="0.25">
      <c r="D168" s="8">
        <v>1575</v>
      </c>
      <c r="E168" s="9">
        <v>0.656249999999999</v>
      </c>
    </row>
    <row r="169" spans="4:5" x14ac:dyDescent="0.25">
      <c r="D169" s="8">
        <v>1600</v>
      </c>
      <c r="E169" s="9">
        <v>0.66666666666666596</v>
      </c>
    </row>
    <row r="170" spans="4:5" x14ac:dyDescent="0.25">
      <c r="D170" s="8">
        <v>1625</v>
      </c>
      <c r="E170" s="9">
        <v>0.67708333333333304</v>
      </c>
    </row>
    <row r="171" spans="4:5" x14ac:dyDescent="0.25">
      <c r="D171" s="8">
        <v>1650</v>
      </c>
      <c r="E171" s="9">
        <v>0.687499999999999</v>
      </c>
    </row>
    <row r="172" spans="4:5" x14ac:dyDescent="0.25">
      <c r="D172" s="8">
        <v>1675</v>
      </c>
      <c r="E172" s="9">
        <v>0.69791666666666596</v>
      </c>
    </row>
    <row r="173" spans="4:5" x14ac:dyDescent="0.25">
      <c r="D173" s="8">
        <v>1700</v>
      </c>
      <c r="E173" s="9">
        <v>0.70833333333333204</v>
      </c>
    </row>
    <row r="174" spans="4:5" x14ac:dyDescent="0.25">
      <c r="D174" s="8">
        <v>1725</v>
      </c>
      <c r="E174" s="9">
        <v>0.718749999999999</v>
      </c>
    </row>
    <row r="175" spans="4:5" x14ac:dyDescent="0.25">
      <c r="D175" s="8">
        <v>1750</v>
      </c>
      <c r="E175" s="9">
        <v>0.72916666666666596</v>
      </c>
    </row>
    <row r="176" spans="4:5" x14ac:dyDescent="0.25">
      <c r="D176" s="8">
        <v>1775</v>
      </c>
      <c r="E176" s="9">
        <v>0.73958333333333204</v>
      </c>
    </row>
    <row r="177" spans="4:5" x14ac:dyDescent="0.25">
      <c r="D177" s="8">
        <v>1800</v>
      </c>
      <c r="E177" s="9">
        <v>0.749999999999999</v>
      </c>
    </row>
    <row r="178" spans="4:5" x14ac:dyDescent="0.25">
      <c r="D178" s="8">
        <v>1825</v>
      </c>
      <c r="E178" s="9">
        <v>0.76041666666666596</v>
      </c>
    </row>
    <row r="179" spans="4:5" x14ac:dyDescent="0.25">
      <c r="D179" s="8">
        <v>1850</v>
      </c>
      <c r="E179" s="9">
        <v>0.77083333333333204</v>
      </c>
    </row>
    <row r="180" spans="4:5" x14ac:dyDescent="0.25">
      <c r="D180" s="8">
        <v>1875</v>
      </c>
      <c r="E180" s="9">
        <v>0.781249999999999</v>
      </c>
    </row>
    <row r="181" spans="4:5" x14ac:dyDescent="0.25">
      <c r="D181" s="8">
        <v>1900</v>
      </c>
      <c r="E181" s="9">
        <v>0.79166666666666496</v>
      </c>
    </row>
    <row r="182" spans="4:5" x14ac:dyDescent="0.25">
      <c r="D182" s="8">
        <v>1925</v>
      </c>
      <c r="E182" s="9">
        <v>0.80208333333333204</v>
      </c>
    </row>
    <row r="183" spans="4:5" x14ac:dyDescent="0.25">
      <c r="D183" s="8">
        <v>1950</v>
      </c>
      <c r="E183" s="9">
        <v>0.812499999999999</v>
      </c>
    </row>
    <row r="184" spans="4:5" x14ac:dyDescent="0.25">
      <c r="D184" s="8">
        <v>1975</v>
      </c>
      <c r="E184" s="9">
        <v>0.82291666666666496</v>
      </c>
    </row>
    <row r="185" spans="4:5" x14ac:dyDescent="0.25">
      <c r="D185" s="8">
        <v>2000</v>
      </c>
      <c r="E185" s="9">
        <v>0.83333333333333204</v>
      </c>
    </row>
    <row r="186" spans="4:5" x14ac:dyDescent="0.25">
      <c r="D186" s="8">
        <v>2025</v>
      </c>
      <c r="E186" s="9">
        <v>0.843749999999999</v>
      </c>
    </row>
    <row r="187" spans="4:5" x14ac:dyDescent="0.25">
      <c r="D187" s="8">
        <v>2050</v>
      </c>
      <c r="E187" s="9">
        <v>0.85416666666666496</v>
      </c>
    </row>
    <row r="188" spans="4:5" x14ac:dyDescent="0.25">
      <c r="D188" s="8">
        <v>2075</v>
      </c>
      <c r="E188" s="9">
        <v>0.86458333333333204</v>
      </c>
    </row>
    <row r="189" spans="4:5" x14ac:dyDescent="0.25">
      <c r="D189" s="8">
        <v>2100</v>
      </c>
      <c r="E189" s="9">
        <v>0.874999999999999</v>
      </c>
    </row>
    <row r="190" spans="4:5" x14ac:dyDescent="0.25">
      <c r="D190" s="8">
        <v>2125</v>
      </c>
      <c r="E190" s="9">
        <v>0.88541666666666496</v>
      </c>
    </row>
    <row r="191" spans="4:5" x14ac:dyDescent="0.25">
      <c r="D191" s="8">
        <v>2150</v>
      </c>
      <c r="E191" s="9">
        <v>0.89583333333333204</v>
      </c>
    </row>
    <row r="192" spans="4:5" x14ac:dyDescent="0.25">
      <c r="D192" s="8">
        <v>2175</v>
      </c>
      <c r="E192" s="9">
        <v>0.906249999999998</v>
      </c>
    </row>
    <row r="193" spans="1:5" x14ac:dyDescent="0.25">
      <c r="D193" s="8">
        <v>2200</v>
      </c>
      <c r="E193" s="9">
        <v>0.91666666666666496</v>
      </c>
    </row>
    <row r="194" spans="1:5" x14ac:dyDescent="0.25">
      <c r="D194" s="8">
        <v>2225</v>
      </c>
      <c r="E194" s="9">
        <v>0.92708333333333204</v>
      </c>
    </row>
    <row r="195" spans="1:5" x14ac:dyDescent="0.25">
      <c r="D195" s="8">
        <v>2250</v>
      </c>
      <c r="E195" s="9">
        <v>0.937499999999998</v>
      </c>
    </row>
    <row r="196" spans="1:5" x14ac:dyDescent="0.25">
      <c r="D196" s="8">
        <v>2275</v>
      </c>
      <c r="E196" s="9">
        <v>0.94791666666666496</v>
      </c>
    </row>
    <row r="197" spans="1:5" x14ac:dyDescent="0.25">
      <c r="D197" s="8">
        <v>2300</v>
      </c>
      <c r="E197" s="9">
        <v>0.95833333333333204</v>
      </c>
    </row>
    <row r="198" spans="1:5" x14ac:dyDescent="0.25">
      <c r="D198" s="8">
        <v>2325</v>
      </c>
      <c r="E198" s="9">
        <v>0.968749999999998</v>
      </c>
    </row>
    <row r="199" spans="1:5" x14ac:dyDescent="0.25">
      <c r="D199" s="8">
        <v>2350</v>
      </c>
      <c r="E199" s="9">
        <v>0.97916666666666496</v>
      </c>
    </row>
    <row r="200" spans="1:5" x14ac:dyDescent="0.25">
      <c r="D200" s="8">
        <v>2375</v>
      </c>
      <c r="E200" s="8" t="s">
        <v>443</v>
      </c>
    </row>
    <row r="201" spans="1:5" x14ac:dyDescent="0.25">
      <c r="D201" s="8">
        <v>9998</v>
      </c>
      <c r="E201" s="8" t="s">
        <v>430</v>
      </c>
    </row>
    <row r="202" spans="1:5" s="2" customFormat="1" x14ac:dyDescent="0.25">
      <c r="A202" s="2" t="s">
        <v>418</v>
      </c>
      <c r="B202" s="2" t="s">
        <v>420</v>
      </c>
      <c r="C202" s="4"/>
      <c r="D202" s="2" t="s">
        <v>422</v>
      </c>
    </row>
    <row r="203" spans="1:5" s="2" customFormat="1" x14ac:dyDescent="0.25">
      <c r="A203" s="2" t="s">
        <v>419</v>
      </c>
      <c r="B203" s="2" t="s">
        <v>421</v>
      </c>
      <c r="C203" s="4"/>
      <c r="D203" s="2" t="s">
        <v>422</v>
      </c>
    </row>
    <row r="204" spans="1:5" ht="30" x14ac:dyDescent="0.25">
      <c r="B204" s="8" t="s">
        <v>485</v>
      </c>
      <c r="C204" s="8" t="s">
        <v>446</v>
      </c>
      <c r="D204" s="8">
        <v>1</v>
      </c>
      <c r="E204" s="8" t="s">
        <v>63</v>
      </c>
    </row>
    <row r="205" spans="1:5" x14ac:dyDescent="0.25">
      <c r="D205" s="8">
        <v>2</v>
      </c>
      <c r="E205" s="8" t="s">
        <v>12</v>
      </c>
    </row>
    <row r="206" spans="1:5" x14ac:dyDescent="0.25">
      <c r="D206" s="8">
        <v>98</v>
      </c>
      <c r="E206" s="8" t="s">
        <v>430</v>
      </c>
    </row>
    <row r="207" spans="1:5" ht="30" x14ac:dyDescent="0.25">
      <c r="B207" s="8" t="s">
        <v>19</v>
      </c>
      <c r="C207" s="8" t="s">
        <v>20</v>
      </c>
      <c r="D207" s="8">
        <v>1</v>
      </c>
      <c r="E207" s="8" t="s">
        <v>21</v>
      </c>
    </row>
    <row r="208" spans="1:5" x14ac:dyDescent="0.25">
      <c r="D208" s="8">
        <v>2</v>
      </c>
      <c r="E208" s="8" t="s">
        <v>22</v>
      </c>
    </row>
    <row r="209" spans="2:5" x14ac:dyDescent="0.25">
      <c r="D209" s="8">
        <v>3</v>
      </c>
      <c r="E209" s="8" t="s">
        <v>23</v>
      </c>
    </row>
    <row r="210" spans="2:5" x14ac:dyDescent="0.25">
      <c r="D210" s="8">
        <v>98</v>
      </c>
      <c r="E210" s="8" t="s">
        <v>431</v>
      </c>
    </row>
    <row r="211" spans="2:5" ht="60" x14ac:dyDescent="0.25">
      <c r="B211" s="8" t="s">
        <v>24</v>
      </c>
      <c r="C211" s="8" t="s">
        <v>447</v>
      </c>
      <c r="D211" s="8">
        <v>98</v>
      </c>
      <c r="E211" s="8" t="s">
        <v>430</v>
      </c>
    </row>
    <row r="212" spans="2:5" ht="75" x14ac:dyDescent="0.25">
      <c r="B212" s="8" t="s">
        <v>26</v>
      </c>
      <c r="C212" s="8" t="s">
        <v>448</v>
      </c>
      <c r="D212" s="8">
        <v>998</v>
      </c>
      <c r="E212" s="8" t="s">
        <v>430</v>
      </c>
    </row>
    <row r="213" spans="2:5" x14ac:dyDescent="0.25">
      <c r="B213" s="8" t="s">
        <v>28</v>
      </c>
      <c r="C213" s="8" t="s">
        <v>449</v>
      </c>
      <c r="D213" s="8">
        <v>98</v>
      </c>
      <c r="E213" s="8" t="s">
        <v>11</v>
      </c>
    </row>
    <row r="214" spans="2:5" x14ac:dyDescent="0.25">
      <c r="B214" s="8" t="s">
        <v>30</v>
      </c>
      <c r="C214" s="8" t="s">
        <v>450</v>
      </c>
      <c r="D214" s="8">
        <v>98</v>
      </c>
      <c r="E214" s="8" t="s">
        <v>11</v>
      </c>
    </row>
    <row r="215" spans="2:5" ht="30" x14ac:dyDescent="0.25">
      <c r="B215" s="8" t="s">
        <v>32</v>
      </c>
      <c r="C215" s="8" t="s">
        <v>451</v>
      </c>
      <c r="D215" s="8">
        <v>1</v>
      </c>
      <c r="E215" s="8" t="s">
        <v>34</v>
      </c>
    </row>
    <row r="216" spans="2:5" x14ac:dyDescent="0.25">
      <c r="D216" s="8">
        <v>2</v>
      </c>
      <c r="E216" s="8" t="s">
        <v>35</v>
      </c>
    </row>
    <row r="217" spans="2:5" x14ac:dyDescent="0.25">
      <c r="D217" s="8">
        <v>3</v>
      </c>
      <c r="E217" s="8" t="s">
        <v>36</v>
      </c>
    </row>
    <row r="218" spans="2:5" x14ac:dyDescent="0.25">
      <c r="D218" s="8">
        <v>98</v>
      </c>
      <c r="E218" s="8" t="s">
        <v>431</v>
      </c>
    </row>
    <row r="219" spans="2:5" ht="180" x14ac:dyDescent="0.25">
      <c r="B219" s="8" t="s">
        <v>37</v>
      </c>
      <c r="C219" s="8" t="s">
        <v>38</v>
      </c>
      <c r="D219" s="8">
        <v>77</v>
      </c>
      <c r="E219" s="8" t="s">
        <v>39</v>
      </c>
    </row>
    <row r="220" spans="2:5" x14ac:dyDescent="0.25">
      <c r="D220" s="8">
        <v>98</v>
      </c>
      <c r="E220" s="8" t="s">
        <v>431</v>
      </c>
    </row>
    <row r="221" spans="2:5" ht="135" x14ac:dyDescent="0.25">
      <c r="B221" s="8" t="s">
        <v>40</v>
      </c>
      <c r="C221" s="8" t="s">
        <v>41</v>
      </c>
      <c r="D221" s="8">
        <v>9998</v>
      </c>
      <c r="E221" s="8" t="s">
        <v>431</v>
      </c>
    </row>
    <row r="222" spans="2:5" ht="165" x14ac:dyDescent="0.25">
      <c r="B222" s="8" t="s">
        <v>42</v>
      </c>
      <c r="C222" s="8" t="s">
        <v>43</v>
      </c>
      <c r="D222" s="8">
        <v>98</v>
      </c>
      <c r="E222" s="8" t="s">
        <v>431</v>
      </c>
    </row>
    <row r="223" spans="2:5" ht="135" x14ac:dyDescent="0.25">
      <c r="B223" s="8" t="s">
        <v>44</v>
      </c>
      <c r="C223" s="8" t="s">
        <v>45</v>
      </c>
      <c r="D223" s="8">
        <v>9998</v>
      </c>
      <c r="E223" s="8" t="s">
        <v>431</v>
      </c>
    </row>
    <row r="224" spans="2:5" ht="180" x14ac:dyDescent="0.25">
      <c r="B224" s="8" t="s">
        <v>46</v>
      </c>
      <c r="C224" s="8" t="s">
        <v>452</v>
      </c>
      <c r="D224" s="8">
        <v>98</v>
      </c>
      <c r="E224" s="8" t="s">
        <v>431</v>
      </c>
    </row>
    <row r="225" spans="2:5" x14ac:dyDescent="0.25">
      <c r="B225" s="8" t="s">
        <v>64</v>
      </c>
      <c r="C225" s="8" t="s">
        <v>453</v>
      </c>
      <c r="D225" s="8">
        <v>98</v>
      </c>
      <c r="E225" s="8" t="s">
        <v>431</v>
      </c>
    </row>
    <row r="226" spans="2:5" x14ac:dyDescent="0.25">
      <c r="B226" s="8" t="s">
        <v>66</v>
      </c>
      <c r="C226" s="8" t="s">
        <v>454</v>
      </c>
      <c r="D226" s="8">
        <v>98</v>
      </c>
      <c r="E226" s="8" t="s">
        <v>11</v>
      </c>
    </row>
    <row r="227" spans="2:5" x14ac:dyDescent="0.25">
      <c r="B227" s="8" t="s">
        <v>486</v>
      </c>
      <c r="C227" s="8" t="s">
        <v>488</v>
      </c>
    </row>
    <row r="228" spans="2:5" x14ac:dyDescent="0.25">
      <c r="B228" s="8" t="s">
        <v>487</v>
      </c>
      <c r="C228" s="8" t="s">
        <v>513</v>
      </c>
    </row>
    <row r="229" spans="2:5" ht="45" x14ac:dyDescent="0.25">
      <c r="B229" s="8" t="s">
        <v>68</v>
      </c>
      <c r="C229" s="8" t="s">
        <v>69</v>
      </c>
      <c r="D229" s="8">
        <v>998</v>
      </c>
      <c r="E229" s="8" t="s">
        <v>431</v>
      </c>
    </row>
    <row r="230" spans="2:5" x14ac:dyDescent="0.25">
      <c r="B230" s="8" t="s">
        <v>489</v>
      </c>
      <c r="C230" s="8" t="s">
        <v>488</v>
      </c>
    </row>
    <row r="231" spans="2:5" x14ac:dyDescent="0.25">
      <c r="D231" s="8">
        <v>2</v>
      </c>
      <c r="E231" s="8" t="s">
        <v>455</v>
      </c>
    </row>
    <row r="232" spans="2:5" ht="30" x14ac:dyDescent="0.25">
      <c r="B232" s="8" t="s">
        <v>70</v>
      </c>
      <c r="C232" s="8" t="s">
        <v>71</v>
      </c>
      <c r="D232" s="8">
        <v>0</v>
      </c>
      <c r="E232" s="8" t="s">
        <v>72</v>
      </c>
    </row>
    <row r="233" spans="2:5" x14ac:dyDescent="0.25">
      <c r="D233" s="8">
        <v>1</v>
      </c>
      <c r="E233" s="8" t="s">
        <v>73</v>
      </c>
    </row>
    <row r="234" spans="2:5" x14ac:dyDescent="0.25">
      <c r="D234" s="8">
        <v>2</v>
      </c>
      <c r="E234" s="8" t="s">
        <v>74</v>
      </c>
    </row>
    <row r="235" spans="2:5" ht="30" x14ac:dyDescent="0.25">
      <c r="B235" s="8" t="s">
        <v>456</v>
      </c>
      <c r="C235" s="8" t="s">
        <v>457</v>
      </c>
      <c r="D235" s="8">
        <v>1</v>
      </c>
      <c r="E235" s="8" t="s">
        <v>458</v>
      </c>
    </row>
    <row r="236" spans="2:5" x14ac:dyDescent="0.25">
      <c r="D236" s="8">
        <v>2</v>
      </c>
      <c r="E236" s="8" t="s">
        <v>459</v>
      </c>
    </row>
    <row r="237" spans="2:5" x14ac:dyDescent="0.25">
      <c r="D237" s="8">
        <v>3</v>
      </c>
      <c r="E237" s="8" t="s">
        <v>460</v>
      </c>
    </row>
    <row r="238" spans="2:5" x14ac:dyDescent="0.25">
      <c r="D238" s="8">
        <v>4</v>
      </c>
      <c r="E238" s="8" t="s">
        <v>461</v>
      </c>
    </row>
    <row r="239" spans="2:5" x14ac:dyDescent="0.25">
      <c r="D239" s="8">
        <v>99</v>
      </c>
      <c r="E239" s="8" t="s">
        <v>462</v>
      </c>
    </row>
    <row r="240" spans="2:5" ht="30" x14ac:dyDescent="0.25">
      <c r="B240" s="8" t="s">
        <v>463</v>
      </c>
      <c r="C240" s="8" t="s">
        <v>464</v>
      </c>
      <c r="D240" s="8">
        <v>1</v>
      </c>
      <c r="E240" s="8" t="s">
        <v>465</v>
      </c>
    </row>
    <row r="241" spans="2:5" x14ac:dyDescent="0.25">
      <c r="D241" s="8">
        <v>2</v>
      </c>
      <c r="E241" s="8" t="s">
        <v>466</v>
      </c>
    </row>
    <row r="242" spans="2:5" x14ac:dyDescent="0.25">
      <c r="D242" s="8">
        <v>3</v>
      </c>
      <c r="E242" s="8" t="s">
        <v>467</v>
      </c>
    </row>
    <row r="243" spans="2:5" x14ac:dyDescent="0.25">
      <c r="D243" s="8">
        <v>4</v>
      </c>
      <c r="E243" s="8" t="s">
        <v>468</v>
      </c>
    </row>
    <row r="244" spans="2:5" x14ac:dyDescent="0.25">
      <c r="D244" s="8">
        <v>5</v>
      </c>
      <c r="E244" s="8" t="s">
        <v>469</v>
      </c>
    </row>
    <row r="245" spans="2:5" x14ac:dyDescent="0.25">
      <c r="D245" s="8">
        <v>6</v>
      </c>
      <c r="E245" s="8" t="s">
        <v>470</v>
      </c>
    </row>
    <row r="246" spans="2:5" x14ac:dyDescent="0.25">
      <c r="D246" s="8">
        <v>7</v>
      </c>
      <c r="E246" s="8" t="s">
        <v>471</v>
      </c>
    </row>
    <row r="247" spans="2:5" x14ac:dyDescent="0.25">
      <c r="D247" s="8">
        <v>99</v>
      </c>
      <c r="E247" s="8" t="s">
        <v>462</v>
      </c>
    </row>
    <row r="248" spans="2:5" ht="30" x14ac:dyDescent="0.25">
      <c r="B248" s="8" t="s">
        <v>75</v>
      </c>
      <c r="C248" s="8" t="s">
        <v>76</v>
      </c>
      <c r="D248" s="8">
        <v>1</v>
      </c>
      <c r="E248" s="8" t="s">
        <v>77</v>
      </c>
    </row>
    <row r="249" spans="2:5" x14ac:dyDescent="0.25">
      <c r="D249" s="8">
        <v>2</v>
      </c>
      <c r="E249" s="8" t="s">
        <v>78</v>
      </c>
    </row>
    <row r="250" spans="2:5" x14ac:dyDescent="0.25">
      <c r="D250" s="8">
        <v>3</v>
      </c>
      <c r="E250" s="8" t="s">
        <v>79</v>
      </c>
    </row>
    <row r="251" spans="2:5" x14ac:dyDescent="0.25">
      <c r="D251" s="8">
        <v>4</v>
      </c>
      <c r="E251" s="8" t="s">
        <v>80</v>
      </c>
    </row>
    <row r="252" spans="2:5" x14ac:dyDescent="0.25">
      <c r="D252" s="8">
        <v>5</v>
      </c>
      <c r="E252" s="8" t="s">
        <v>81</v>
      </c>
    </row>
    <row r="253" spans="2:5" x14ac:dyDescent="0.25">
      <c r="D253" s="8">
        <v>6</v>
      </c>
      <c r="E253" s="8" t="s">
        <v>82</v>
      </c>
    </row>
    <row r="254" spans="2:5" ht="30" x14ac:dyDescent="0.25">
      <c r="B254" s="8" t="s">
        <v>472</v>
      </c>
      <c r="C254" s="8" t="s">
        <v>473</v>
      </c>
      <c r="D254" s="8">
        <v>1</v>
      </c>
      <c r="E254" s="8" t="s">
        <v>474</v>
      </c>
    </row>
    <row r="255" spans="2:5" x14ac:dyDescent="0.25">
      <c r="D255" s="8">
        <v>2</v>
      </c>
      <c r="E255" s="8" t="s">
        <v>475</v>
      </c>
    </row>
    <row r="256" spans="2:5" x14ac:dyDescent="0.25">
      <c r="D256" s="8">
        <v>3</v>
      </c>
      <c r="E256" s="8" t="s">
        <v>476</v>
      </c>
    </row>
    <row r="257" spans="2:5" x14ac:dyDescent="0.25">
      <c r="D257" s="8">
        <v>4</v>
      </c>
      <c r="E257" s="8" t="s">
        <v>477</v>
      </c>
    </row>
    <row r="258" spans="2:5" x14ac:dyDescent="0.25">
      <c r="D258" s="8">
        <v>5</v>
      </c>
      <c r="E258" s="8" t="s">
        <v>478</v>
      </c>
    </row>
    <row r="259" spans="2:5" x14ac:dyDescent="0.25">
      <c r="B259" s="8" t="s">
        <v>99</v>
      </c>
      <c r="C259" s="8" t="s">
        <v>100</v>
      </c>
      <c r="D259" s="8">
        <v>1</v>
      </c>
      <c r="E259" s="8" t="s">
        <v>101</v>
      </c>
    </row>
    <row r="260" spans="2:5" x14ac:dyDescent="0.25">
      <c r="D260" s="8">
        <v>2</v>
      </c>
      <c r="E260" s="8" t="s">
        <v>102</v>
      </c>
    </row>
    <row r="261" spans="2:5" x14ac:dyDescent="0.25">
      <c r="D261" s="8">
        <v>3</v>
      </c>
      <c r="E261" s="8" t="s">
        <v>103</v>
      </c>
    </row>
    <row r="262" spans="2:5" x14ac:dyDescent="0.25">
      <c r="D262" s="8">
        <v>4</v>
      </c>
      <c r="E262" s="8" t="s">
        <v>104</v>
      </c>
    </row>
    <row r="263" spans="2:5" x14ac:dyDescent="0.25">
      <c r="D263" s="8">
        <v>5</v>
      </c>
      <c r="E263" s="8" t="s">
        <v>105</v>
      </c>
    </row>
    <row r="264" spans="2:5" x14ac:dyDescent="0.25">
      <c r="D264" s="8">
        <v>6</v>
      </c>
      <c r="E264" s="8" t="s">
        <v>106</v>
      </c>
    </row>
    <row r="265" spans="2:5" ht="22.5" customHeight="1" x14ac:dyDescent="0.25">
      <c r="B265" s="8" t="s">
        <v>107</v>
      </c>
      <c r="C265" s="8" t="s">
        <v>108</v>
      </c>
      <c r="D265" s="8">
        <v>1</v>
      </c>
      <c r="E265" s="8" t="s">
        <v>109</v>
      </c>
    </row>
    <row r="266" spans="2:5" x14ac:dyDescent="0.25">
      <c r="D266" s="8">
        <v>2</v>
      </c>
      <c r="E266" s="8" t="s">
        <v>110</v>
      </c>
    </row>
    <row r="267" spans="2:5" x14ac:dyDescent="0.25">
      <c r="D267" s="8">
        <v>3</v>
      </c>
      <c r="E267" s="8" t="s">
        <v>111</v>
      </c>
    </row>
    <row r="268" spans="2:5" x14ac:dyDescent="0.25">
      <c r="D268" s="8">
        <v>4</v>
      </c>
      <c r="E268" s="8" t="s">
        <v>112</v>
      </c>
    </row>
    <row r="269" spans="2:5" x14ac:dyDescent="0.25">
      <c r="D269" s="8">
        <v>5</v>
      </c>
      <c r="E269" s="8" t="s">
        <v>113</v>
      </c>
    </row>
    <row r="270" spans="2:5" x14ac:dyDescent="0.25">
      <c r="D270" s="8">
        <v>6</v>
      </c>
      <c r="E270" s="8" t="s">
        <v>114</v>
      </c>
    </row>
    <row r="271" spans="2:5" x14ac:dyDescent="0.25">
      <c r="D271" s="8">
        <v>7</v>
      </c>
      <c r="E271" s="8" t="s">
        <v>115</v>
      </c>
    </row>
    <row r="272" spans="2:5" ht="30" x14ac:dyDescent="0.25">
      <c r="B272" s="8" t="s">
        <v>116</v>
      </c>
      <c r="C272" s="8" t="s">
        <v>117</v>
      </c>
      <c r="D272" s="8">
        <v>1</v>
      </c>
      <c r="E272" s="8" t="s">
        <v>118</v>
      </c>
    </row>
    <row r="273" spans="4:5" x14ac:dyDescent="0.25">
      <c r="D273" s="8">
        <v>2</v>
      </c>
      <c r="E273" s="8" t="s">
        <v>119</v>
      </c>
    </row>
    <row r="274" spans="4:5" x14ac:dyDescent="0.25">
      <c r="D274" s="8">
        <v>3</v>
      </c>
      <c r="E274" s="8" t="s">
        <v>120</v>
      </c>
    </row>
    <row r="275" spans="4:5" x14ac:dyDescent="0.25">
      <c r="D275" s="8">
        <v>4</v>
      </c>
      <c r="E275" s="8" t="s">
        <v>121</v>
      </c>
    </row>
    <row r="276" spans="4:5" x14ac:dyDescent="0.25">
      <c r="D276" s="8">
        <v>5</v>
      </c>
      <c r="E276" s="8" t="s">
        <v>122</v>
      </c>
    </row>
    <row r="277" spans="4:5" x14ac:dyDescent="0.25">
      <c r="D277" s="8">
        <v>6</v>
      </c>
      <c r="E277" s="8" t="s">
        <v>123</v>
      </c>
    </row>
    <row r="278" spans="4:5" x14ac:dyDescent="0.25">
      <c r="D278" s="8">
        <v>7</v>
      </c>
      <c r="E278" s="8" t="s">
        <v>124</v>
      </c>
    </row>
    <row r="279" spans="4:5" x14ac:dyDescent="0.25">
      <c r="D279" s="8">
        <v>8</v>
      </c>
      <c r="E279" s="8" t="s">
        <v>125</v>
      </c>
    </row>
    <row r="280" spans="4:5" x14ac:dyDescent="0.25">
      <c r="D280" s="8">
        <v>9</v>
      </c>
      <c r="E280" s="8" t="s">
        <v>126</v>
      </c>
    </row>
    <row r="281" spans="4:5" x14ac:dyDescent="0.25">
      <c r="D281" s="8">
        <v>10</v>
      </c>
      <c r="E281" s="8" t="s">
        <v>127</v>
      </c>
    </row>
    <row r="282" spans="4:5" x14ac:dyDescent="0.25">
      <c r="D282" s="8">
        <v>11</v>
      </c>
      <c r="E282" s="8" t="s">
        <v>128</v>
      </c>
    </row>
    <row r="283" spans="4:5" x14ac:dyDescent="0.25">
      <c r="D283" s="8">
        <v>12</v>
      </c>
      <c r="E283" s="8" t="s">
        <v>129</v>
      </c>
    </row>
    <row r="284" spans="4:5" x14ac:dyDescent="0.25">
      <c r="D284" s="8">
        <v>13</v>
      </c>
      <c r="E284" s="8" t="s">
        <v>130</v>
      </c>
    </row>
    <row r="285" spans="4:5" x14ac:dyDescent="0.25">
      <c r="D285" s="8">
        <v>14</v>
      </c>
      <c r="E285" s="8" t="s">
        <v>131</v>
      </c>
    </row>
    <row r="286" spans="4:5" x14ac:dyDescent="0.25">
      <c r="D286" s="8">
        <v>15</v>
      </c>
      <c r="E286" s="8" t="s">
        <v>132</v>
      </c>
    </row>
    <row r="287" spans="4:5" x14ac:dyDescent="0.25">
      <c r="D287" s="8">
        <v>16</v>
      </c>
      <c r="E287" s="8" t="s">
        <v>133</v>
      </c>
    </row>
    <row r="288" spans="4:5" x14ac:dyDescent="0.25">
      <c r="D288" s="8">
        <v>17</v>
      </c>
      <c r="E288" s="8" t="s">
        <v>134</v>
      </c>
    </row>
    <row r="289" spans="2:5" x14ac:dyDescent="0.25">
      <c r="D289" s="8">
        <v>18</v>
      </c>
      <c r="E289" s="8" t="s">
        <v>135</v>
      </c>
    </row>
    <row r="290" spans="2:5" x14ac:dyDescent="0.25">
      <c r="B290" s="8" t="s">
        <v>136</v>
      </c>
      <c r="C290" s="8" t="s">
        <v>137</v>
      </c>
      <c r="D290" s="8">
        <v>77</v>
      </c>
      <c r="E290" s="8" t="s">
        <v>138</v>
      </c>
    </row>
    <row r="291" spans="2:5" x14ac:dyDescent="0.25">
      <c r="D291" s="8">
        <v>99</v>
      </c>
      <c r="E291" s="8" t="s">
        <v>139</v>
      </c>
    </row>
    <row r="292" spans="2:5" x14ac:dyDescent="0.25">
      <c r="D292" s="8" t="s">
        <v>140</v>
      </c>
      <c r="E292" s="8" t="s">
        <v>141</v>
      </c>
    </row>
    <row r="293" spans="2:5" x14ac:dyDescent="0.25">
      <c r="D293" s="8" t="s">
        <v>142</v>
      </c>
      <c r="E293" s="8" t="s">
        <v>143</v>
      </c>
    </row>
    <row r="294" spans="2:5" x14ac:dyDescent="0.25">
      <c r="D294" s="8" t="s">
        <v>144</v>
      </c>
      <c r="E294" s="8" t="s">
        <v>145</v>
      </c>
    </row>
    <row r="295" spans="2:5" x14ac:dyDescent="0.25">
      <c r="D295" s="8" t="s">
        <v>146</v>
      </c>
      <c r="E295" s="8" t="s">
        <v>147</v>
      </c>
    </row>
    <row r="296" spans="2:5" x14ac:dyDescent="0.25">
      <c r="D296" s="8" t="s">
        <v>148</v>
      </c>
      <c r="E296" s="8" t="s">
        <v>149</v>
      </c>
    </row>
    <row r="297" spans="2:5" x14ac:dyDescent="0.25">
      <c r="D297" s="8" t="s">
        <v>150</v>
      </c>
      <c r="E297" s="8" t="s">
        <v>151</v>
      </c>
    </row>
    <row r="298" spans="2:5" x14ac:dyDescent="0.25">
      <c r="D298" s="8" t="s">
        <v>152</v>
      </c>
      <c r="E298" s="8" t="s">
        <v>153</v>
      </c>
    </row>
    <row r="299" spans="2:5" x14ac:dyDescent="0.25">
      <c r="D299" s="8" t="s">
        <v>154</v>
      </c>
      <c r="E299" s="8" t="s">
        <v>155</v>
      </c>
    </row>
    <row r="300" spans="2:5" x14ac:dyDescent="0.25">
      <c r="D300" s="8" t="s">
        <v>156</v>
      </c>
      <c r="E300" s="8" t="s">
        <v>157</v>
      </c>
    </row>
    <row r="301" spans="2:5" x14ac:dyDescent="0.25">
      <c r="D301" s="8" t="s">
        <v>158</v>
      </c>
      <c r="E301" s="8" t="s">
        <v>159</v>
      </c>
    </row>
    <row r="302" spans="2:5" x14ac:dyDescent="0.25">
      <c r="D302" s="8" t="s">
        <v>160</v>
      </c>
      <c r="E302" s="8" t="s">
        <v>161</v>
      </c>
    </row>
    <row r="303" spans="2:5" x14ac:dyDescent="0.25">
      <c r="D303" s="8" t="s">
        <v>162</v>
      </c>
      <c r="E303" s="8" t="s">
        <v>163</v>
      </c>
    </row>
    <row r="304" spans="2:5" x14ac:dyDescent="0.25">
      <c r="D304" s="8" t="s">
        <v>164</v>
      </c>
      <c r="E304" s="8" t="s">
        <v>165</v>
      </c>
    </row>
    <row r="305" spans="4:5" x14ac:dyDescent="0.25">
      <c r="D305" s="8" t="s">
        <v>166</v>
      </c>
      <c r="E305" s="8" t="s">
        <v>167</v>
      </c>
    </row>
    <row r="306" spans="4:5" x14ac:dyDescent="0.25">
      <c r="D306" s="8" t="s">
        <v>168</v>
      </c>
      <c r="E306" s="8" t="s">
        <v>169</v>
      </c>
    </row>
    <row r="307" spans="4:5" x14ac:dyDescent="0.25">
      <c r="D307" s="8" t="s">
        <v>170</v>
      </c>
      <c r="E307" s="8" t="s">
        <v>171</v>
      </c>
    </row>
    <row r="308" spans="4:5" x14ac:dyDescent="0.25">
      <c r="D308" s="8" t="s">
        <v>172</v>
      </c>
      <c r="E308" s="8" t="s">
        <v>173</v>
      </c>
    </row>
    <row r="309" spans="4:5" x14ac:dyDescent="0.25">
      <c r="D309" s="8" t="s">
        <v>174</v>
      </c>
      <c r="E309" s="8" t="s">
        <v>175</v>
      </c>
    </row>
    <row r="310" spans="4:5" x14ac:dyDescent="0.25">
      <c r="D310" s="8" t="s">
        <v>176</v>
      </c>
      <c r="E310" s="8" t="s">
        <v>177</v>
      </c>
    </row>
    <row r="311" spans="4:5" x14ac:dyDescent="0.25">
      <c r="D311" s="8" t="s">
        <v>178</v>
      </c>
      <c r="E311" s="8" t="s">
        <v>179</v>
      </c>
    </row>
    <row r="312" spans="4:5" x14ac:dyDescent="0.25">
      <c r="D312" s="8" t="s">
        <v>180</v>
      </c>
      <c r="E312" s="8" t="s">
        <v>181</v>
      </c>
    </row>
    <row r="313" spans="4:5" x14ac:dyDescent="0.25">
      <c r="D313" s="8" t="s">
        <v>182</v>
      </c>
      <c r="E313" s="8" t="s">
        <v>183</v>
      </c>
    </row>
    <row r="314" spans="4:5" x14ac:dyDescent="0.25">
      <c r="D314" s="8" t="s">
        <v>184</v>
      </c>
      <c r="E314" s="8" t="s">
        <v>185</v>
      </c>
    </row>
    <row r="315" spans="4:5" x14ac:dyDescent="0.25">
      <c r="D315" s="8" t="s">
        <v>186</v>
      </c>
      <c r="E315" s="8" t="s">
        <v>187</v>
      </c>
    </row>
    <row r="316" spans="4:5" x14ac:dyDescent="0.25">
      <c r="D316" s="8" t="s">
        <v>188</v>
      </c>
      <c r="E316" s="8" t="s">
        <v>189</v>
      </c>
    </row>
    <row r="317" spans="4:5" x14ac:dyDescent="0.25">
      <c r="D317" s="8" t="s">
        <v>190</v>
      </c>
      <c r="E317" s="8" t="s">
        <v>191</v>
      </c>
    </row>
    <row r="318" spans="4:5" x14ac:dyDescent="0.25">
      <c r="D318" s="8" t="s">
        <v>192</v>
      </c>
      <c r="E318" s="8" t="s">
        <v>193</v>
      </c>
    </row>
    <row r="319" spans="4:5" x14ac:dyDescent="0.25">
      <c r="D319" s="8" t="s">
        <v>194</v>
      </c>
      <c r="E319" s="8" t="s">
        <v>195</v>
      </c>
    </row>
    <row r="320" spans="4:5" x14ac:dyDescent="0.25">
      <c r="D320" s="8" t="s">
        <v>196</v>
      </c>
      <c r="E320" s="8" t="s">
        <v>197</v>
      </c>
    </row>
    <row r="321" spans="4:5" x14ac:dyDescent="0.25">
      <c r="D321" s="8" t="s">
        <v>198</v>
      </c>
      <c r="E321" s="8" t="s">
        <v>199</v>
      </c>
    </row>
    <row r="322" spans="4:5" x14ac:dyDescent="0.25">
      <c r="D322" s="8" t="s">
        <v>200</v>
      </c>
      <c r="E322" s="8" t="s">
        <v>201</v>
      </c>
    </row>
    <row r="323" spans="4:5" x14ac:dyDescent="0.25">
      <c r="D323" s="8" t="s">
        <v>202</v>
      </c>
      <c r="E323" s="8" t="s">
        <v>203</v>
      </c>
    </row>
    <row r="324" spans="4:5" x14ac:dyDescent="0.25">
      <c r="D324" s="8" t="s">
        <v>204</v>
      </c>
      <c r="E324" s="8" t="s">
        <v>205</v>
      </c>
    </row>
    <row r="325" spans="4:5" x14ac:dyDescent="0.25">
      <c r="D325" s="8" t="s">
        <v>206</v>
      </c>
      <c r="E325" s="8" t="s">
        <v>207</v>
      </c>
    </row>
    <row r="326" spans="4:5" x14ac:dyDescent="0.25">
      <c r="D326" s="8" t="s">
        <v>208</v>
      </c>
      <c r="E326" s="8" t="s">
        <v>209</v>
      </c>
    </row>
    <row r="327" spans="4:5" x14ac:dyDescent="0.25">
      <c r="D327" s="8" t="s">
        <v>210</v>
      </c>
      <c r="E327" s="8" t="s">
        <v>211</v>
      </c>
    </row>
    <row r="328" spans="4:5" x14ac:dyDescent="0.25">
      <c r="D328" s="8" t="s">
        <v>212</v>
      </c>
      <c r="E328" s="8" t="s">
        <v>213</v>
      </c>
    </row>
    <row r="329" spans="4:5" x14ac:dyDescent="0.25">
      <c r="D329" s="8" t="s">
        <v>214</v>
      </c>
      <c r="E329" s="8" t="s">
        <v>215</v>
      </c>
    </row>
    <row r="330" spans="4:5" x14ac:dyDescent="0.25">
      <c r="D330" s="8" t="s">
        <v>216</v>
      </c>
      <c r="E330" s="8" t="s">
        <v>211</v>
      </c>
    </row>
    <row r="331" spans="4:5" x14ac:dyDescent="0.25">
      <c r="D331" s="8" t="s">
        <v>217</v>
      </c>
      <c r="E331" s="8" t="s">
        <v>218</v>
      </c>
    </row>
    <row r="332" spans="4:5" x14ac:dyDescent="0.25">
      <c r="D332" s="8" t="s">
        <v>219</v>
      </c>
      <c r="E332" s="8" t="s">
        <v>220</v>
      </c>
    </row>
    <row r="333" spans="4:5" x14ac:dyDescent="0.25">
      <c r="D333" s="8" t="s">
        <v>221</v>
      </c>
      <c r="E333" s="8" t="s">
        <v>222</v>
      </c>
    </row>
    <row r="334" spans="4:5" x14ac:dyDescent="0.25">
      <c r="D334" s="8" t="s">
        <v>223</v>
      </c>
      <c r="E334" s="8" t="s">
        <v>224</v>
      </c>
    </row>
    <row r="335" spans="4:5" x14ac:dyDescent="0.25">
      <c r="D335" s="8" t="s">
        <v>225</v>
      </c>
      <c r="E335" s="8" t="s">
        <v>226</v>
      </c>
    </row>
    <row r="336" spans="4:5" x14ac:dyDescent="0.25">
      <c r="D336" s="8" t="s">
        <v>227</v>
      </c>
      <c r="E336" s="8" t="s">
        <v>228</v>
      </c>
    </row>
    <row r="337" spans="2:5" x14ac:dyDescent="0.25">
      <c r="D337" s="8" t="s">
        <v>229</v>
      </c>
      <c r="E337" s="8" t="s">
        <v>230</v>
      </c>
    </row>
    <row r="338" spans="2:5" x14ac:dyDescent="0.25">
      <c r="D338" s="8" t="s">
        <v>231</v>
      </c>
      <c r="E338" s="8" t="s">
        <v>232</v>
      </c>
    </row>
    <row r="339" spans="2:5" x14ac:dyDescent="0.25">
      <c r="D339" s="8" t="s">
        <v>233</v>
      </c>
      <c r="E339" s="8" t="s">
        <v>234</v>
      </c>
    </row>
    <row r="340" spans="2:5" x14ac:dyDescent="0.25">
      <c r="D340" s="8" t="s">
        <v>235</v>
      </c>
      <c r="E340" s="8" t="s">
        <v>236</v>
      </c>
    </row>
    <row r="341" spans="2:5" x14ac:dyDescent="0.25">
      <c r="D341" s="8" t="s">
        <v>237</v>
      </c>
      <c r="E341" s="8" t="s">
        <v>238</v>
      </c>
    </row>
    <row r="342" spans="2:5" x14ac:dyDescent="0.25">
      <c r="D342" s="8" t="s">
        <v>239</v>
      </c>
      <c r="E342" s="8" t="s">
        <v>240</v>
      </c>
    </row>
    <row r="343" spans="2:5" x14ac:dyDescent="0.25">
      <c r="D343" s="8" t="s">
        <v>241</v>
      </c>
      <c r="E343" s="8" t="s">
        <v>242</v>
      </c>
    </row>
    <row r="344" spans="2:5" x14ac:dyDescent="0.25">
      <c r="D344" s="8" t="s">
        <v>243</v>
      </c>
      <c r="E344" s="8" t="s">
        <v>244</v>
      </c>
    </row>
    <row r="345" spans="2:5" x14ac:dyDescent="0.25">
      <c r="B345" s="8" t="s">
        <v>479</v>
      </c>
      <c r="C345" s="8" t="s">
        <v>480</v>
      </c>
      <c r="D345" s="8">
        <v>1</v>
      </c>
      <c r="E345" s="8" t="s">
        <v>481</v>
      </c>
    </row>
    <row r="346" spans="2:5" x14ac:dyDescent="0.25">
      <c r="D346" s="8">
        <v>2</v>
      </c>
      <c r="E346" s="8" t="s">
        <v>482</v>
      </c>
    </row>
    <row r="347" spans="2:5" x14ac:dyDescent="0.25">
      <c r="D347" s="8">
        <v>3</v>
      </c>
      <c r="E347" s="8" t="s">
        <v>483</v>
      </c>
    </row>
    <row r="348" spans="2:5" x14ac:dyDescent="0.25">
      <c r="D348" s="8">
        <v>4</v>
      </c>
      <c r="E348" s="8" t="s">
        <v>484</v>
      </c>
    </row>
    <row r="349" spans="2:5" x14ac:dyDescent="0.25">
      <c r="B349" s="8" t="s">
        <v>245</v>
      </c>
      <c r="C349" s="8" t="s">
        <v>246</v>
      </c>
      <c r="D349" s="8">
        <v>1</v>
      </c>
      <c r="E349" s="8" t="s">
        <v>247</v>
      </c>
    </row>
    <row r="350" spans="2:5" x14ac:dyDescent="0.25">
      <c r="D350" s="8">
        <v>2</v>
      </c>
      <c r="E350" s="8" t="s">
        <v>248</v>
      </c>
    </row>
    <row r="351" spans="2:5" x14ac:dyDescent="0.25">
      <c r="D351" s="8">
        <v>3</v>
      </c>
      <c r="E351" s="8" t="s">
        <v>249</v>
      </c>
    </row>
    <row r="352" spans="2:5" x14ac:dyDescent="0.25">
      <c r="D352" s="8">
        <v>4</v>
      </c>
      <c r="E352" s="8" t="s">
        <v>250</v>
      </c>
    </row>
    <row r="353" spans="2:5" x14ac:dyDescent="0.25">
      <c r="D353" s="8">
        <v>5</v>
      </c>
      <c r="E353" s="8" t="s">
        <v>251</v>
      </c>
    </row>
    <row r="354" spans="2:5" x14ac:dyDescent="0.25">
      <c r="D354" s="8">
        <v>6</v>
      </c>
      <c r="E354" s="8" t="s">
        <v>252</v>
      </c>
    </row>
    <row r="355" spans="2:5" x14ac:dyDescent="0.25">
      <c r="D355" s="8">
        <v>7</v>
      </c>
      <c r="E355" s="8" t="s">
        <v>253</v>
      </c>
    </row>
    <row r="356" spans="2:5" x14ac:dyDescent="0.25">
      <c r="D356" s="8">
        <v>8</v>
      </c>
      <c r="E356" s="8" t="s">
        <v>254</v>
      </c>
    </row>
    <row r="357" spans="2:5" x14ac:dyDescent="0.25">
      <c r="D357" s="8">
        <v>9</v>
      </c>
      <c r="E357" s="8" t="s">
        <v>255</v>
      </c>
    </row>
    <row r="358" spans="2:5" ht="30" x14ac:dyDescent="0.25">
      <c r="B358" s="8" t="s">
        <v>256</v>
      </c>
      <c r="C358" s="8" t="s">
        <v>257</v>
      </c>
      <c r="D358" s="8">
        <v>0</v>
      </c>
      <c r="E358" s="8" t="s">
        <v>258</v>
      </c>
    </row>
    <row r="359" spans="2:5" x14ac:dyDescent="0.25">
      <c r="B359" s="8" t="s">
        <v>507</v>
      </c>
      <c r="C359" s="8" t="s">
        <v>508</v>
      </c>
    </row>
    <row r="360" spans="2:5" s="2" customFormat="1" x14ac:dyDescent="0.25">
      <c r="B360" s="2" t="s">
        <v>424</v>
      </c>
      <c r="C360" s="2" t="s">
        <v>423</v>
      </c>
    </row>
    <row r="361" spans="2:5" s="2" customFormat="1" x14ac:dyDescent="0.25">
      <c r="D361" s="6">
        <v>0</v>
      </c>
      <c r="E361" s="6" t="s">
        <v>60</v>
      </c>
    </row>
    <row r="362" spans="2:5" s="2" customFormat="1" x14ac:dyDescent="0.25">
      <c r="D362" s="6">
        <v>1</v>
      </c>
      <c r="E362" s="6" t="s">
        <v>425</v>
      </c>
    </row>
    <row r="363" spans="2:5" s="2" customFormat="1" x14ac:dyDescent="0.25">
      <c r="D363" s="6">
        <v>2</v>
      </c>
      <c r="E363" s="6" t="s">
        <v>426</v>
      </c>
    </row>
    <row r="364" spans="2:5" s="2" customFormat="1" x14ac:dyDescent="0.25">
      <c r="D364" s="6">
        <v>3</v>
      </c>
      <c r="E364" s="6" t="s">
        <v>429</v>
      </c>
    </row>
    <row r="365" spans="2:5" s="2" customFormat="1" x14ac:dyDescent="0.25">
      <c r="D365" s="6">
        <v>4</v>
      </c>
      <c r="E365" s="6" t="s">
        <v>427</v>
      </c>
    </row>
    <row r="366" spans="2:5" x14ac:dyDescent="0.25">
      <c r="D366" s="6">
        <v>5</v>
      </c>
      <c r="E366" s="6" t="s">
        <v>428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F10E-782E-4A65-8D10-451786954367}">
  <dimension ref="A1:E384"/>
  <sheetViews>
    <sheetView workbookViewId="0">
      <selection activeCell="L368" sqref="L368"/>
    </sheetView>
  </sheetViews>
  <sheetFormatPr defaultRowHeight="15" x14ac:dyDescent="0.25"/>
  <cols>
    <col min="1" max="1" width="5.42578125" customWidth="1"/>
    <col min="2" max="2" width="29.140625" style="8" customWidth="1"/>
    <col min="3" max="3" width="47" style="8" customWidth="1"/>
    <col min="4" max="4" width="9.140625" style="8"/>
    <col min="5" max="5" width="46.28515625" style="8" customWidth="1"/>
  </cols>
  <sheetData>
    <row r="1" spans="2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2:5" ht="30" x14ac:dyDescent="0.25">
      <c r="B2" s="8" t="s">
        <v>4</v>
      </c>
      <c r="C2" s="8" t="s">
        <v>5</v>
      </c>
      <c r="D2" s="8">
        <v>1</v>
      </c>
      <c r="E2" s="8" t="s">
        <v>6</v>
      </c>
    </row>
    <row r="3" spans="2:5" x14ac:dyDescent="0.25">
      <c r="D3" s="8">
        <v>2</v>
      </c>
      <c r="E3" s="8" t="s">
        <v>7</v>
      </c>
    </row>
    <row r="4" spans="2:5" x14ac:dyDescent="0.25">
      <c r="D4" s="8">
        <v>3</v>
      </c>
      <c r="E4" s="8" t="s">
        <v>8</v>
      </c>
    </row>
    <row r="5" spans="2:5" x14ac:dyDescent="0.25">
      <c r="D5" s="8">
        <v>4</v>
      </c>
      <c r="E5" s="8" t="s">
        <v>9</v>
      </c>
    </row>
    <row r="6" spans="2:5" x14ac:dyDescent="0.25">
      <c r="D6" s="8">
        <v>5</v>
      </c>
      <c r="E6" s="8" t="s">
        <v>10</v>
      </c>
    </row>
    <row r="7" spans="2:5" x14ac:dyDescent="0.25">
      <c r="D7" s="8">
        <v>98</v>
      </c>
      <c r="E7" s="8" t="s">
        <v>430</v>
      </c>
    </row>
    <row r="8" spans="2:5" x14ac:dyDescent="0.25">
      <c r="B8" s="8" t="s">
        <v>13</v>
      </c>
      <c r="C8" s="8" t="s">
        <v>432</v>
      </c>
      <c r="D8" s="8">
        <v>0</v>
      </c>
      <c r="E8" s="8" t="s">
        <v>433</v>
      </c>
    </row>
    <row r="9" spans="2:5" x14ac:dyDescent="0.25">
      <c r="D9" s="8">
        <v>25</v>
      </c>
      <c r="E9" s="8" t="s">
        <v>434</v>
      </c>
    </row>
    <row r="10" spans="2:5" x14ac:dyDescent="0.25">
      <c r="D10" s="8">
        <v>50</v>
      </c>
      <c r="E10" s="8" t="s">
        <v>435</v>
      </c>
    </row>
    <row r="11" spans="2:5" x14ac:dyDescent="0.25">
      <c r="D11" s="8">
        <v>75</v>
      </c>
      <c r="E11" s="8" t="s">
        <v>436</v>
      </c>
    </row>
    <row r="12" spans="2:5" x14ac:dyDescent="0.25">
      <c r="D12" s="8">
        <v>100</v>
      </c>
      <c r="E12" s="8" t="s">
        <v>437</v>
      </c>
    </row>
    <row r="13" spans="2:5" x14ac:dyDescent="0.25">
      <c r="D13" s="8">
        <v>125</v>
      </c>
      <c r="E13" s="9">
        <v>5.2083333333333336E-2</v>
      </c>
    </row>
    <row r="14" spans="2:5" x14ac:dyDescent="0.25">
      <c r="D14" s="8">
        <v>150</v>
      </c>
      <c r="E14" s="9">
        <v>6.25E-2</v>
      </c>
    </row>
    <row r="15" spans="2:5" x14ac:dyDescent="0.25">
      <c r="D15" s="8">
        <v>175</v>
      </c>
      <c r="E15" s="9">
        <v>7.2916666666666602E-2</v>
      </c>
    </row>
    <row r="16" spans="2:5" x14ac:dyDescent="0.25">
      <c r="D16" s="8">
        <v>200</v>
      </c>
      <c r="E16" s="9">
        <v>8.3333333333333301E-2</v>
      </c>
    </row>
    <row r="17" spans="4:5" x14ac:dyDescent="0.25">
      <c r="D17" s="8">
        <v>225</v>
      </c>
      <c r="E17" s="9">
        <v>9.375E-2</v>
      </c>
    </row>
    <row r="18" spans="4:5" x14ac:dyDescent="0.25">
      <c r="D18" s="8">
        <v>250</v>
      </c>
      <c r="E18" s="9">
        <v>0.104166666666667</v>
      </c>
    </row>
    <row r="19" spans="4:5" x14ac:dyDescent="0.25">
      <c r="D19" s="8">
        <v>275</v>
      </c>
      <c r="E19" s="9">
        <v>0.114583333333333</v>
      </c>
    </row>
    <row r="20" spans="4:5" x14ac:dyDescent="0.25">
      <c r="D20" s="8">
        <v>300</v>
      </c>
      <c r="E20" s="9">
        <v>0.125</v>
      </c>
    </row>
    <row r="21" spans="4:5" x14ac:dyDescent="0.25">
      <c r="D21" s="8">
        <v>325</v>
      </c>
      <c r="E21" s="9">
        <v>0.13541666666666699</v>
      </c>
    </row>
    <row r="22" spans="4:5" x14ac:dyDescent="0.25">
      <c r="D22" s="8">
        <v>350</v>
      </c>
      <c r="E22" s="9">
        <v>0.14583333333333301</v>
      </c>
    </row>
    <row r="23" spans="4:5" x14ac:dyDescent="0.25">
      <c r="D23" s="8">
        <v>375</v>
      </c>
      <c r="E23" s="9">
        <v>0.15625</v>
      </c>
    </row>
    <row r="24" spans="4:5" x14ac:dyDescent="0.25">
      <c r="D24" s="8">
        <v>400</v>
      </c>
      <c r="E24" s="9">
        <v>0.16666666666666599</v>
      </c>
    </row>
    <row r="25" spans="4:5" x14ac:dyDescent="0.25">
      <c r="D25" s="8">
        <v>425</v>
      </c>
      <c r="E25" s="9">
        <v>0.17708333333333301</v>
      </c>
    </row>
    <row r="26" spans="4:5" x14ac:dyDescent="0.25">
      <c r="D26" s="8">
        <v>450</v>
      </c>
      <c r="E26" s="9">
        <v>0.1875</v>
      </c>
    </row>
    <row r="27" spans="4:5" x14ac:dyDescent="0.25">
      <c r="D27" s="8">
        <v>475</v>
      </c>
      <c r="E27" s="9">
        <v>0.19791666666666599</v>
      </c>
    </row>
    <row r="28" spans="4:5" x14ac:dyDescent="0.25">
      <c r="D28" s="8">
        <v>500</v>
      </c>
      <c r="E28" s="9">
        <v>0.20833333333333301</v>
      </c>
    </row>
    <row r="29" spans="4:5" x14ac:dyDescent="0.25">
      <c r="D29" s="8">
        <v>525</v>
      </c>
      <c r="E29" s="9">
        <v>0.21875</v>
      </c>
    </row>
    <row r="30" spans="4:5" x14ac:dyDescent="0.25">
      <c r="D30" s="8">
        <v>550</v>
      </c>
      <c r="E30" s="9">
        <v>0.22916666666666599</v>
      </c>
    </row>
    <row r="31" spans="4:5" x14ac:dyDescent="0.25">
      <c r="D31" s="8">
        <v>575</v>
      </c>
      <c r="E31" s="9">
        <v>0.23958333333333301</v>
      </c>
    </row>
    <row r="32" spans="4:5" x14ac:dyDescent="0.25">
      <c r="D32" s="8">
        <v>600</v>
      </c>
      <c r="E32" s="9">
        <v>0.25</v>
      </c>
    </row>
    <row r="33" spans="4:5" x14ac:dyDescent="0.25">
      <c r="D33" s="8">
        <v>625</v>
      </c>
      <c r="E33" s="9">
        <v>0.26041666666666602</v>
      </c>
    </row>
    <row r="34" spans="4:5" x14ac:dyDescent="0.25">
      <c r="D34" s="8">
        <v>650</v>
      </c>
      <c r="E34" s="9">
        <v>0.27083333333333298</v>
      </c>
    </row>
    <row r="35" spans="4:5" x14ac:dyDescent="0.25">
      <c r="D35" s="8">
        <v>675</v>
      </c>
      <c r="E35" s="9">
        <v>0.28125</v>
      </c>
    </row>
    <row r="36" spans="4:5" x14ac:dyDescent="0.25">
      <c r="D36" s="8">
        <v>700</v>
      </c>
      <c r="E36" s="9">
        <v>0.29166666666666602</v>
      </c>
    </row>
    <row r="37" spans="4:5" x14ac:dyDescent="0.25">
      <c r="D37" s="8">
        <v>725</v>
      </c>
      <c r="E37" s="9">
        <v>0.30208333333333298</v>
      </c>
    </row>
    <row r="38" spans="4:5" x14ac:dyDescent="0.25">
      <c r="D38" s="8">
        <v>750</v>
      </c>
      <c r="E38" s="9">
        <v>0.3125</v>
      </c>
    </row>
    <row r="39" spans="4:5" x14ac:dyDescent="0.25">
      <c r="D39" s="8">
        <v>775</v>
      </c>
      <c r="E39" s="9">
        <v>0.32291666666666602</v>
      </c>
    </row>
    <row r="40" spans="4:5" x14ac:dyDescent="0.25">
      <c r="D40" s="8">
        <v>800</v>
      </c>
      <c r="E40" s="9">
        <v>0.33333333333333298</v>
      </c>
    </row>
    <row r="41" spans="4:5" x14ac:dyDescent="0.25">
      <c r="D41" s="8">
        <v>825</v>
      </c>
      <c r="E41" s="9">
        <v>0.34375</v>
      </c>
    </row>
    <row r="42" spans="4:5" x14ac:dyDescent="0.25">
      <c r="D42" s="8">
        <v>850</v>
      </c>
      <c r="E42" s="9">
        <v>0.35416666666666602</v>
      </c>
    </row>
    <row r="43" spans="4:5" x14ac:dyDescent="0.25">
      <c r="D43" s="8">
        <v>875</v>
      </c>
      <c r="E43" s="9">
        <v>0.36458333333333298</v>
      </c>
    </row>
    <row r="44" spans="4:5" x14ac:dyDescent="0.25">
      <c r="D44" s="8">
        <v>900</v>
      </c>
      <c r="E44" s="9">
        <v>0.375</v>
      </c>
    </row>
    <row r="45" spans="4:5" x14ac:dyDescent="0.25">
      <c r="D45" s="8">
        <v>925</v>
      </c>
      <c r="E45" s="9">
        <v>0.38541666666666602</v>
      </c>
    </row>
    <row r="46" spans="4:5" x14ac:dyDescent="0.25">
      <c r="D46" s="8">
        <v>950</v>
      </c>
      <c r="E46" s="9">
        <v>0.39583333333333298</v>
      </c>
    </row>
    <row r="47" spans="4:5" x14ac:dyDescent="0.25">
      <c r="D47" s="8">
        <v>975</v>
      </c>
      <c r="E47" s="9">
        <v>0.40625</v>
      </c>
    </row>
    <row r="48" spans="4:5" x14ac:dyDescent="0.25">
      <c r="D48" s="8">
        <v>1000</v>
      </c>
      <c r="E48" s="9">
        <v>0.41666666666666602</v>
      </c>
    </row>
    <row r="49" spans="4:5" x14ac:dyDescent="0.25">
      <c r="D49" s="8">
        <v>1025</v>
      </c>
      <c r="E49" s="9">
        <v>0.42708333333333298</v>
      </c>
    </row>
    <row r="50" spans="4:5" x14ac:dyDescent="0.25">
      <c r="D50" s="8">
        <v>1050</v>
      </c>
      <c r="E50" s="9">
        <v>0.4375</v>
      </c>
    </row>
    <row r="51" spans="4:5" x14ac:dyDescent="0.25">
      <c r="D51" s="8">
        <v>1075</v>
      </c>
      <c r="E51" s="9">
        <v>0.44791666666666602</v>
      </c>
    </row>
    <row r="52" spans="4:5" x14ac:dyDescent="0.25">
      <c r="D52" s="8">
        <v>1100</v>
      </c>
      <c r="E52" s="9">
        <v>0.45833333333333298</v>
      </c>
    </row>
    <row r="53" spans="4:5" x14ac:dyDescent="0.25">
      <c r="D53" s="8">
        <v>1125</v>
      </c>
      <c r="E53" s="9">
        <v>0.46875</v>
      </c>
    </row>
    <row r="54" spans="4:5" x14ac:dyDescent="0.25">
      <c r="D54" s="8">
        <v>1150</v>
      </c>
      <c r="E54" s="9">
        <v>0.47916666666666602</v>
      </c>
    </row>
    <row r="55" spans="4:5" x14ac:dyDescent="0.25">
      <c r="D55" s="8">
        <v>1175</v>
      </c>
      <c r="E55" s="9">
        <v>0.48958333333333298</v>
      </c>
    </row>
    <row r="56" spans="4:5" x14ac:dyDescent="0.25">
      <c r="D56" s="8">
        <v>1200</v>
      </c>
      <c r="E56" s="8" t="s">
        <v>438</v>
      </c>
    </row>
    <row r="57" spans="4:5" x14ac:dyDescent="0.25">
      <c r="D57" s="8">
        <v>1225</v>
      </c>
      <c r="E57" s="8" t="s">
        <v>439</v>
      </c>
    </row>
    <row r="58" spans="4:5" x14ac:dyDescent="0.25">
      <c r="D58" s="8">
        <v>1250</v>
      </c>
      <c r="E58" s="8" t="s">
        <v>440</v>
      </c>
    </row>
    <row r="59" spans="4:5" x14ac:dyDescent="0.25">
      <c r="D59" s="8">
        <v>1275</v>
      </c>
      <c r="E59" s="8" t="s">
        <v>441</v>
      </c>
    </row>
    <row r="60" spans="4:5" x14ac:dyDescent="0.25">
      <c r="D60" s="8">
        <v>1300</v>
      </c>
      <c r="E60" s="8" t="s">
        <v>442</v>
      </c>
    </row>
    <row r="61" spans="4:5" x14ac:dyDescent="0.25">
      <c r="D61" s="8">
        <v>1325</v>
      </c>
      <c r="E61" s="9">
        <v>0.55208333333333337</v>
      </c>
    </row>
    <row r="62" spans="4:5" x14ac:dyDescent="0.25">
      <c r="D62" s="8">
        <v>1350</v>
      </c>
      <c r="E62" s="9">
        <v>0.5625</v>
      </c>
    </row>
    <row r="63" spans="4:5" x14ac:dyDescent="0.25">
      <c r="D63" s="8">
        <v>1375</v>
      </c>
      <c r="E63" s="9">
        <v>0.57291666666666696</v>
      </c>
    </row>
    <row r="64" spans="4:5" x14ac:dyDescent="0.25">
      <c r="D64" s="8">
        <v>1400</v>
      </c>
      <c r="E64" s="9">
        <v>0.58333333333333304</v>
      </c>
    </row>
    <row r="65" spans="4:5" x14ac:dyDescent="0.25">
      <c r="D65" s="8">
        <v>1425</v>
      </c>
      <c r="E65" s="9">
        <v>0.59375</v>
      </c>
    </row>
    <row r="66" spans="4:5" x14ac:dyDescent="0.25">
      <c r="D66" s="8">
        <v>1450</v>
      </c>
      <c r="E66" s="9">
        <v>0.60416666666666696</v>
      </c>
    </row>
    <row r="67" spans="4:5" x14ac:dyDescent="0.25">
      <c r="D67" s="8">
        <v>1475</v>
      </c>
      <c r="E67" s="9">
        <v>0.61458333333333304</v>
      </c>
    </row>
    <row r="68" spans="4:5" x14ac:dyDescent="0.25">
      <c r="D68" s="8">
        <v>1500</v>
      </c>
      <c r="E68" s="9">
        <v>0.625</v>
      </c>
    </row>
    <row r="69" spans="4:5" x14ac:dyDescent="0.25">
      <c r="D69" s="8">
        <v>1525</v>
      </c>
      <c r="E69" s="9">
        <v>0.63541666666666596</v>
      </c>
    </row>
    <row r="70" spans="4:5" x14ac:dyDescent="0.25">
      <c r="D70" s="8">
        <v>1550</v>
      </c>
      <c r="E70" s="9">
        <v>0.64583333333333304</v>
      </c>
    </row>
    <row r="71" spans="4:5" x14ac:dyDescent="0.25">
      <c r="D71" s="8">
        <v>1575</v>
      </c>
      <c r="E71" s="9">
        <v>0.656249999999999</v>
      </c>
    </row>
    <row r="72" spans="4:5" x14ac:dyDescent="0.25">
      <c r="D72" s="8">
        <v>1600</v>
      </c>
      <c r="E72" s="9">
        <v>0.66666666666666596</v>
      </c>
    </row>
    <row r="73" spans="4:5" x14ac:dyDescent="0.25">
      <c r="D73" s="8">
        <v>1625</v>
      </c>
      <c r="E73" s="9">
        <v>0.67708333333333304</v>
      </c>
    </row>
    <row r="74" spans="4:5" x14ac:dyDescent="0.25">
      <c r="D74" s="8">
        <v>1650</v>
      </c>
      <c r="E74" s="9">
        <v>0.687499999999999</v>
      </c>
    </row>
    <row r="75" spans="4:5" x14ac:dyDescent="0.25">
      <c r="D75" s="8">
        <v>1675</v>
      </c>
      <c r="E75" s="9">
        <v>0.69791666666666596</v>
      </c>
    </row>
    <row r="76" spans="4:5" x14ac:dyDescent="0.25">
      <c r="D76" s="8">
        <v>1700</v>
      </c>
      <c r="E76" s="9">
        <v>0.70833333333333204</v>
      </c>
    </row>
    <row r="77" spans="4:5" x14ac:dyDescent="0.25">
      <c r="D77" s="8">
        <v>1725</v>
      </c>
      <c r="E77" s="9">
        <v>0.718749999999999</v>
      </c>
    </row>
    <row r="78" spans="4:5" x14ac:dyDescent="0.25">
      <c r="D78" s="8">
        <v>1750</v>
      </c>
      <c r="E78" s="9">
        <v>0.72916666666666596</v>
      </c>
    </row>
    <row r="79" spans="4:5" x14ac:dyDescent="0.25">
      <c r="D79" s="8">
        <v>1775</v>
      </c>
      <c r="E79" s="9">
        <v>0.73958333333333204</v>
      </c>
    </row>
    <row r="80" spans="4:5" x14ac:dyDescent="0.25">
      <c r="D80" s="8">
        <v>1800</v>
      </c>
      <c r="E80" s="9">
        <v>0.749999999999999</v>
      </c>
    </row>
    <row r="81" spans="4:5" x14ac:dyDescent="0.25">
      <c r="D81" s="8">
        <v>1825</v>
      </c>
      <c r="E81" s="9">
        <v>0.76041666666666596</v>
      </c>
    </row>
    <row r="82" spans="4:5" x14ac:dyDescent="0.25">
      <c r="D82" s="8">
        <v>1850</v>
      </c>
      <c r="E82" s="9">
        <v>0.77083333333333204</v>
      </c>
    </row>
    <row r="83" spans="4:5" x14ac:dyDescent="0.25">
      <c r="D83" s="8">
        <v>1875</v>
      </c>
      <c r="E83" s="9">
        <v>0.781249999999999</v>
      </c>
    </row>
    <row r="84" spans="4:5" x14ac:dyDescent="0.25">
      <c r="D84" s="8">
        <v>1900</v>
      </c>
      <c r="E84" s="9">
        <v>0.79166666666666496</v>
      </c>
    </row>
    <row r="85" spans="4:5" x14ac:dyDescent="0.25">
      <c r="D85" s="8">
        <v>1925</v>
      </c>
      <c r="E85" s="9">
        <v>0.80208333333333204</v>
      </c>
    </row>
    <row r="86" spans="4:5" x14ac:dyDescent="0.25">
      <c r="D86" s="8">
        <v>1950</v>
      </c>
      <c r="E86" s="9">
        <v>0.812499999999999</v>
      </c>
    </row>
    <row r="87" spans="4:5" x14ac:dyDescent="0.25">
      <c r="D87" s="8">
        <v>1975</v>
      </c>
      <c r="E87" s="9">
        <v>0.82291666666666496</v>
      </c>
    </row>
    <row r="88" spans="4:5" x14ac:dyDescent="0.25">
      <c r="D88" s="8">
        <v>2000</v>
      </c>
      <c r="E88" s="9">
        <v>0.83333333333333204</v>
      </c>
    </row>
    <row r="89" spans="4:5" x14ac:dyDescent="0.25">
      <c r="D89" s="8">
        <v>2025</v>
      </c>
      <c r="E89" s="9">
        <v>0.843749999999999</v>
      </c>
    </row>
    <row r="90" spans="4:5" x14ac:dyDescent="0.25">
      <c r="D90" s="8">
        <v>2050</v>
      </c>
      <c r="E90" s="9">
        <v>0.85416666666666496</v>
      </c>
    </row>
    <row r="91" spans="4:5" x14ac:dyDescent="0.25">
      <c r="D91" s="8">
        <v>2075</v>
      </c>
      <c r="E91" s="9">
        <v>0.86458333333333204</v>
      </c>
    </row>
    <row r="92" spans="4:5" x14ac:dyDescent="0.25">
      <c r="D92" s="8">
        <v>2100</v>
      </c>
      <c r="E92" s="9">
        <v>0.874999999999999</v>
      </c>
    </row>
    <row r="93" spans="4:5" x14ac:dyDescent="0.25">
      <c r="D93" s="8">
        <v>2125</v>
      </c>
      <c r="E93" s="9">
        <v>0.88541666666666496</v>
      </c>
    </row>
    <row r="94" spans="4:5" x14ac:dyDescent="0.25">
      <c r="D94" s="8">
        <v>2150</v>
      </c>
      <c r="E94" s="9">
        <v>0.89583333333333204</v>
      </c>
    </row>
    <row r="95" spans="4:5" x14ac:dyDescent="0.25">
      <c r="D95" s="8">
        <v>2175</v>
      </c>
      <c r="E95" s="9">
        <v>0.906249999999998</v>
      </c>
    </row>
    <row r="96" spans="4:5" x14ac:dyDescent="0.25">
      <c r="D96" s="8">
        <v>2200</v>
      </c>
      <c r="E96" s="9">
        <v>0.91666666666666496</v>
      </c>
    </row>
    <row r="97" spans="2:5" x14ac:dyDescent="0.25">
      <c r="D97" s="8">
        <v>2225</v>
      </c>
      <c r="E97" s="9">
        <v>0.92708333333333204</v>
      </c>
    </row>
    <row r="98" spans="2:5" x14ac:dyDescent="0.25">
      <c r="D98" s="8">
        <v>2250</v>
      </c>
      <c r="E98" s="9">
        <v>0.937499999999998</v>
      </c>
    </row>
    <row r="99" spans="2:5" x14ac:dyDescent="0.25">
      <c r="D99" s="8">
        <v>2275</v>
      </c>
      <c r="E99" s="9">
        <v>0.94791666666666496</v>
      </c>
    </row>
    <row r="100" spans="2:5" x14ac:dyDescent="0.25">
      <c r="D100" s="8">
        <v>2300</v>
      </c>
      <c r="E100" s="9">
        <v>0.95833333333333204</v>
      </c>
    </row>
    <row r="101" spans="2:5" x14ac:dyDescent="0.25">
      <c r="D101" s="8">
        <v>2325</v>
      </c>
      <c r="E101" s="9">
        <v>0.968749999999998</v>
      </c>
    </row>
    <row r="102" spans="2:5" x14ac:dyDescent="0.25">
      <c r="D102" s="8">
        <v>2350</v>
      </c>
      <c r="E102" s="9">
        <v>0.97916666666666496</v>
      </c>
    </row>
    <row r="103" spans="2:5" x14ac:dyDescent="0.25">
      <c r="D103" s="8">
        <v>2375</v>
      </c>
      <c r="E103" s="8" t="s">
        <v>443</v>
      </c>
    </row>
    <row r="104" spans="2:5" x14ac:dyDescent="0.25">
      <c r="D104" s="8">
        <v>9998</v>
      </c>
      <c r="E104" s="8" t="s">
        <v>444</v>
      </c>
    </row>
    <row r="105" spans="2:5" x14ac:dyDescent="0.25">
      <c r="B105" s="8" t="s">
        <v>17</v>
      </c>
      <c r="C105" s="8" t="s">
        <v>445</v>
      </c>
      <c r="D105" s="8">
        <v>0</v>
      </c>
      <c r="E105" s="8" t="s">
        <v>433</v>
      </c>
    </row>
    <row r="106" spans="2:5" x14ac:dyDescent="0.25">
      <c r="D106" s="8">
        <v>25</v>
      </c>
      <c r="E106" s="8" t="s">
        <v>434</v>
      </c>
    </row>
    <row r="107" spans="2:5" x14ac:dyDescent="0.25">
      <c r="D107" s="8">
        <v>50</v>
      </c>
      <c r="E107" s="8" t="s">
        <v>435</v>
      </c>
    </row>
    <row r="108" spans="2:5" x14ac:dyDescent="0.25">
      <c r="D108" s="8">
        <v>75</v>
      </c>
      <c r="E108" s="8" t="s">
        <v>436</v>
      </c>
    </row>
    <row r="109" spans="2:5" x14ac:dyDescent="0.25">
      <c r="D109" s="8">
        <v>100</v>
      </c>
      <c r="E109" s="8" t="s">
        <v>437</v>
      </c>
    </row>
    <row r="110" spans="2:5" x14ac:dyDescent="0.25">
      <c r="D110" s="8">
        <v>125</v>
      </c>
      <c r="E110" s="9">
        <v>5.2083333333333336E-2</v>
      </c>
    </row>
    <row r="111" spans="2:5" x14ac:dyDescent="0.25">
      <c r="D111" s="8">
        <v>150</v>
      </c>
      <c r="E111" s="9">
        <v>6.25E-2</v>
      </c>
    </row>
    <row r="112" spans="2:5" x14ac:dyDescent="0.25">
      <c r="D112" s="8">
        <v>175</v>
      </c>
      <c r="E112" s="9">
        <v>7.2916666666666602E-2</v>
      </c>
    </row>
    <row r="113" spans="4:5" x14ac:dyDescent="0.25">
      <c r="D113" s="8">
        <v>200</v>
      </c>
      <c r="E113" s="9">
        <v>8.3333333333333301E-2</v>
      </c>
    </row>
    <row r="114" spans="4:5" x14ac:dyDescent="0.25">
      <c r="D114" s="8">
        <v>225</v>
      </c>
      <c r="E114" s="9">
        <v>9.375E-2</v>
      </c>
    </row>
    <row r="115" spans="4:5" x14ac:dyDescent="0.25">
      <c r="D115" s="8">
        <v>250</v>
      </c>
      <c r="E115" s="9">
        <v>0.104166666666667</v>
      </c>
    </row>
    <row r="116" spans="4:5" x14ac:dyDescent="0.25">
      <c r="D116" s="8">
        <v>275</v>
      </c>
      <c r="E116" s="9">
        <v>0.114583333333333</v>
      </c>
    </row>
    <row r="117" spans="4:5" x14ac:dyDescent="0.25">
      <c r="D117" s="8">
        <v>300</v>
      </c>
      <c r="E117" s="9">
        <v>0.125</v>
      </c>
    </row>
    <row r="118" spans="4:5" x14ac:dyDescent="0.25">
      <c r="D118" s="8">
        <v>325</v>
      </c>
      <c r="E118" s="9">
        <v>0.13541666666666699</v>
      </c>
    </row>
    <row r="119" spans="4:5" x14ac:dyDescent="0.25">
      <c r="D119" s="8">
        <v>350</v>
      </c>
      <c r="E119" s="9">
        <v>0.14583333333333301</v>
      </c>
    </row>
    <row r="120" spans="4:5" x14ac:dyDescent="0.25">
      <c r="D120" s="8">
        <v>375</v>
      </c>
      <c r="E120" s="9">
        <v>0.15625</v>
      </c>
    </row>
    <row r="121" spans="4:5" x14ac:dyDescent="0.25">
      <c r="D121" s="8">
        <v>400</v>
      </c>
      <c r="E121" s="9">
        <v>0.16666666666666599</v>
      </c>
    </row>
    <row r="122" spans="4:5" x14ac:dyDescent="0.25">
      <c r="D122" s="8">
        <v>425</v>
      </c>
      <c r="E122" s="9">
        <v>0.17708333333333301</v>
      </c>
    </row>
    <row r="123" spans="4:5" x14ac:dyDescent="0.25">
      <c r="D123" s="8">
        <v>450</v>
      </c>
      <c r="E123" s="9">
        <v>0.1875</v>
      </c>
    </row>
    <row r="124" spans="4:5" x14ac:dyDescent="0.25">
      <c r="D124" s="8">
        <v>475</v>
      </c>
      <c r="E124" s="9">
        <v>0.19791666666666599</v>
      </c>
    </row>
    <row r="125" spans="4:5" x14ac:dyDescent="0.25">
      <c r="D125" s="8">
        <v>500</v>
      </c>
      <c r="E125" s="9">
        <v>0.20833333333333301</v>
      </c>
    </row>
    <row r="126" spans="4:5" x14ac:dyDescent="0.25">
      <c r="D126" s="8">
        <v>525</v>
      </c>
      <c r="E126" s="9">
        <v>0.21875</v>
      </c>
    </row>
    <row r="127" spans="4:5" x14ac:dyDescent="0.25">
      <c r="D127" s="8">
        <v>550</v>
      </c>
      <c r="E127" s="9">
        <v>0.22916666666666599</v>
      </c>
    </row>
    <row r="128" spans="4:5" x14ac:dyDescent="0.25">
      <c r="D128" s="8">
        <v>575</v>
      </c>
      <c r="E128" s="9">
        <v>0.23958333333333301</v>
      </c>
    </row>
    <row r="129" spans="4:5" x14ac:dyDescent="0.25">
      <c r="D129" s="8">
        <v>600</v>
      </c>
      <c r="E129" s="9">
        <v>0.25</v>
      </c>
    </row>
    <row r="130" spans="4:5" x14ac:dyDescent="0.25">
      <c r="D130" s="8">
        <v>625</v>
      </c>
      <c r="E130" s="9">
        <v>0.26041666666666602</v>
      </c>
    </row>
    <row r="131" spans="4:5" x14ac:dyDescent="0.25">
      <c r="D131" s="8">
        <v>650</v>
      </c>
      <c r="E131" s="9">
        <v>0.27083333333333298</v>
      </c>
    </row>
    <row r="132" spans="4:5" x14ac:dyDescent="0.25">
      <c r="D132" s="8">
        <v>675</v>
      </c>
      <c r="E132" s="9">
        <v>0.28125</v>
      </c>
    </row>
    <row r="133" spans="4:5" x14ac:dyDescent="0.25">
      <c r="D133" s="8">
        <v>700</v>
      </c>
      <c r="E133" s="9">
        <v>0.29166666666666602</v>
      </c>
    </row>
    <row r="134" spans="4:5" x14ac:dyDescent="0.25">
      <c r="D134" s="8">
        <v>725</v>
      </c>
      <c r="E134" s="9">
        <v>0.30208333333333298</v>
      </c>
    </row>
    <row r="135" spans="4:5" x14ac:dyDescent="0.25">
      <c r="D135" s="8">
        <v>750</v>
      </c>
      <c r="E135" s="9">
        <v>0.3125</v>
      </c>
    </row>
    <row r="136" spans="4:5" x14ac:dyDescent="0.25">
      <c r="D136" s="8">
        <v>775</v>
      </c>
      <c r="E136" s="9">
        <v>0.32291666666666602</v>
      </c>
    </row>
    <row r="137" spans="4:5" x14ac:dyDescent="0.25">
      <c r="D137" s="8">
        <v>800</v>
      </c>
      <c r="E137" s="9">
        <v>0.33333333333333298</v>
      </c>
    </row>
    <row r="138" spans="4:5" x14ac:dyDescent="0.25">
      <c r="D138" s="8">
        <v>825</v>
      </c>
      <c r="E138" s="9">
        <v>0.34375</v>
      </c>
    </row>
    <row r="139" spans="4:5" x14ac:dyDescent="0.25">
      <c r="D139" s="8">
        <v>850</v>
      </c>
      <c r="E139" s="9">
        <v>0.35416666666666602</v>
      </c>
    </row>
    <row r="140" spans="4:5" x14ac:dyDescent="0.25">
      <c r="D140" s="8">
        <v>875</v>
      </c>
      <c r="E140" s="9">
        <v>0.36458333333333298</v>
      </c>
    </row>
    <row r="141" spans="4:5" x14ac:dyDescent="0.25">
      <c r="D141" s="8">
        <v>900</v>
      </c>
      <c r="E141" s="9">
        <v>0.375</v>
      </c>
    </row>
    <row r="142" spans="4:5" x14ac:dyDescent="0.25">
      <c r="D142" s="8">
        <v>925</v>
      </c>
      <c r="E142" s="9">
        <v>0.38541666666666602</v>
      </c>
    </row>
    <row r="143" spans="4:5" x14ac:dyDescent="0.25">
      <c r="D143" s="8">
        <v>950</v>
      </c>
      <c r="E143" s="9">
        <v>0.39583333333333298</v>
      </c>
    </row>
    <row r="144" spans="4:5" x14ac:dyDescent="0.25">
      <c r="D144" s="8">
        <v>975</v>
      </c>
      <c r="E144" s="9">
        <v>0.40625</v>
      </c>
    </row>
    <row r="145" spans="4:5" x14ac:dyDescent="0.25">
      <c r="D145" s="8">
        <v>1000</v>
      </c>
      <c r="E145" s="9">
        <v>0.41666666666666602</v>
      </c>
    </row>
    <row r="146" spans="4:5" x14ac:dyDescent="0.25">
      <c r="D146" s="8">
        <v>1025</v>
      </c>
      <c r="E146" s="9">
        <v>0.42708333333333298</v>
      </c>
    </row>
    <row r="147" spans="4:5" x14ac:dyDescent="0.25">
      <c r="D147" s="8">
        <v>1050</v>
      </c>
      <c r="E147" s="9">
        <v>0.4375</v>
      </c>
    </row>
    <row r="148" spans="4:5" x14ac:dyDescent="0.25">
      <c r="D148" s="8">
        <v>1075</v>
      </c>
      <c r="E148" s="9">
        <v>0.44791666666666602</v>
      </c>
    </row>
    <row r="149" spans="4:5" x14ac:dyDescent="0.25">
      <c r="D149" s="8">
        <v>1100</v>
      </c>
      <c r="E149" s="9">
        <v>0.45833333333333298</v>
      </c>
    </row>
    <row r="150" spans="4:5" x14ac:dyDescent="0.25">
      <c r="D150" s="8">
        <v>1125</v>
      </c>
      <c r="E150" s="9">
        <v>0.46875</v>
      </c>
    </row>
    <row r="151" spans="4:5" x14ac:dyDescent="0.25">
      <c r="D151" s="8">
        <v>1150</v>
      </c>
      <c r="E151" s="9">
        <v>0.47916666666666602</v>
      </c>
    </row>
    <row r="152" spans="4:5" x14ac:dyDescent="0.25">
      <c r="D152" s="8">
        <v>1175</v>
      </c>
      <c r="E152" s="9">
        <v>0.48958333333333298</v>
      </c>
    </row>
    <row r="153" spans="4:5" x14ac:dyDescent="0.25">
      <c r="D153" s="8">
        <v>1200</v>
      </c>
      <c r="E153" s="8" t="s">
        <v>438</v>
      </c>
    </row>
    <row r="154" spans="4:5" x14ac:dyDescent="0.25">
      <c r="D154" s="8">
        <v>1225</v>
      </c>
      <c r="E154" s="8" t="s">
        <v>439</v>
      </c>
    </row>
    <row r="155" spans="4:5" x14ac:dyDescent="0.25">
      <c r="D155" s="8">
        <v>1250</v>
      </c>
      <c r="E155" s="8" t="s">
        <v>440</v>
      </c>
    </row>
    <row r="156" spans="4:5" x14ac:dyDescent="0.25">
      <c r="D156" s="8">
        <v>1275</v>
      </c>
      <c r="E156" s="8" t="s">
        <v>441</v>
      </c>
    </row>
    <row r="157" spans="4:5" x14ac:dyDescent="0.25">
      <c r="D157" s="8">
        <v>1300</v>
      </c>
      <c r="E157" s="8" t="s">
        <v>442</v>
      </c>
    </row>
    <row r="158" spans="4:5" x14ac:dyDescent="0.25">
      <c r="D158" s="8">
        <v>1325</v>
      </c>
      <c r="E158" s="9">
        <v>0.55208333333333337</v>
      </c>
    </row>
    <row r="159" spans="4:5" x14ac:dyDescent="0.25">
      <c r="D159" s="8">
        <v>1350</v>
      </c>
      <c r="E159" s="9">
        <v>0.5625</v>
      </c>
    </row>
    <row r="160" spans="4:5" x14ac:dyDescent="0.25">
      <c r="D160" s="8">
        <v>1375</v>
      </c>
      <c r="E160" s="9">
        <v>0.57291666666666696</v>
      </c>
    </row>
    <row r="161" spans="4:5" x14ac:dyDescent="0.25">
      <c r="D161" s="8">
        <v>1400</v>
      </c>
      <c r="E161" s="9">
        <v>0.58333333333333304</v>
      </c>
    </row>
    <row r="162" spans="4:5" x14ac:dyDescent="0.25">
      <c r="D162" s="8">
        <v>1425</v>
      </c>
      <c r="E162" s="9">
        <v>0.59375</v>
      </c>
    </row>
    <row r="163" spans="4:5" x14ac:dyDescent="0.25">
      <c r="D163" s="8">
        <v>1450</v>
      </c>
      <c r="E163" s="9">
        <v>0.60416666666666696</v>
      </c>
    </row>
    <row r="164" spans="4:5" x14ac:dyDescent="0.25">
      <c r="D164" s="8">
        <v>1475</v>
      </c>
      <c r="E164" s="9">
        <v>0.61458333333333304</v>
      </c>
    </row>
    <row r="165" spans="4:5" x14ac:dyDescent="0.25">
      <c r="D165" s="8">
        <v>1500</v>
      </c>
      <c r="E165" s="9">
        <v>0.625</v>
      </c>
    </row>
    <row r="166" spans="4:5" x14ac:dyDescent="0.25">
      <c r="D166" s="8">
        <v>1525</v>
      </c>
      <c r="E166" s="9">
        <v>0.63541666666666596</v>
      </c>
    </row>
    <row r="167" spans="4:5" x14ac:dyDescent="0.25">
      <c r="D167" s="8">
        <v>1550</v>
      </c>
      <c r="E167" s="9">
        <v>0.64583333333333304</v>
      </c>
    </row>
    <row r="168" spans="4:5" x14ac:dyDescent="0.25">
      <c r="D168" s="8">
        <v>1575</v>
      </c>
      <c r="E168" s="9">
        <v>0.656249999999999</v>
      </c>
    </row>
    <row r="169" spans="4:5" x14ac:dyDescent="0.25">
      <c r="D169" s="8">
        <v>1600</v>
      </c>
      <c r="E169" s="9">
        <v>0.66666666666666596</v>
      </c>
    </row>
    <row r="170" spans="4:5" x14ac:dyDescent="0.25">
      <c r="D170" s="8">
        <v>1625</v>
      </c>
      <c r="E170" s="9">
        <v>0.67708333333333304</v>
      </c>
    </row>
    <row r="171" spans="4:5" x14ac:dyDescent="0.25">
      <c r="D171" s="8">
        <v>1650</v>
      </c>
      <c r="E171" s="9">
        <v>0.687499999999999</v>
      </c>
    </row>
    <row r="172" spans="4:5" x14ac:dyDescent="0.25">
      <c r="D172" s="8">
        <v>1675</v>
      </c>
      <c r="E172" s="9">
        <v>0.69791666666666596</v>
      </c>
    </row>
    <row r="173" spans="4:5" x14ac:dyDescent="0.25">
      <c r="D173" s="8">
        <v>1700</v>
      </c>
      <c r="E173" s="9">
        <v>0.70833333333333204</v>
      </c>
    </row>
    <row r="174" spans="4:5" x14ac:dyDescent="0.25">
      <c r="D174" s="8">
        <v>1725</v>
      </c>
      <c r="E174" s="9">
        <v>0.718749999999999</v>
      </c>
    </row>
    <row r="175" spans="4:5" x14ac:dyDescent="0.25">
      <c r="D175" s="8">
        <v>1750</v>
      </c>
      <c r="E175" s="9">
        <v>0.72916666666666596</v>
      </c>
    </row>
    <row r="176" spans="4:5" x14ac:dyDescent="0.25">
      <c r="D176" s="8">
        <v>1775</v>
      </c>
      <c r="E176" s="9">
        <v>0.73958333333333204</v>
      </c>
    </row>
    <row r="177" spans="4:5" x14ac:dyDescent="0.25">
      <c r="D177" s="8">
        <v>1800</v>
      </c>
      <c r="E177" s="9">
        <v>0.749999999999999</v>
      </c>
    </row>
    <row r="178" spans="4:5" x14ac:dyDescent="0.25">
      <c r="D178" s="8">
        <v>1825</v>
      </c>
      <c r="E178" s="9">
        <v>0.76041666666666596</v>
      </c>
    </row>
    <row r="179" spans="4:5" x14ac:dyDescent="0.25">
      <c r="D179" s="8">
        <v>1850</v>
      </c>
      <c r="E179" s="9">
        <v>0.77083333333333204</v>
      </c>
    </row>
    <row r="180" spans="4:5" x14ac:dyDescent="0.25">
      <c r="D180" s="8">
        <v>1875</v>
      </c>
      <c r="E180" s="9">
        <v>0.781249999999999</v>
      </c>
    </row>
    <row r="181" spans="4:5" x14ac:dyDescent="0.25">
      <c r="D181" s="8">
        <v>1900</v>
      </c>
      <c r="E181" s="9">
        <v>0.79166666666666496</v>
      </c>
    </row>
    <row r="182" spans="4:5" x14ac:dyDescent="0.25">
      <c r="D182" s="8">
        <v>1925</v>
      </c>
      <c r="E182" s="9">
        <v>0.80208333333333204</v>
      </c>
    </row>
    <row r="183" spans="4:5" x14ac:dyDescent="0.25">
      <c r="D183" s="8">
        <v>1950</v>
      </c>
      <c r="E183" s="9">
        <v>0.812499999999999</v>
      </c>
    </row>
    <row r="184" spans="4:5" x14ac:dyDescent="0.25">
      <c r="D184" s="8">
        <v>1975</v>
      </c>
      <c r="E184" s="9">
        <v>0.82291666666666496</v>
      </c>
    </row>
    <row r="185" spans="4:5" x14ac:dyDescent="0.25">
      <c r="D185" s="8">
        <v>2000</v>
      </c>
      <c r="E185" s="9">
        <v>0.83333333333333204</v>
      </c>
    </row>
    <row r="186" spans="4:5" x14ac:dyDescent="0.25">
      <c r="D186" s="8">
        <v>2025</v>
      </c>
      <c r="E186" s="9">
        <v>0.843749999999999</v>
      </c>
    </row>
    <row r="187" spans="4:5" x14ac:dyDescent="0.25">
      <c r="D187" s="8">
        <v>2050</v>
      </c>
      <c r="E187" s="9">
        <v>0.85416666666666496</v>
      </c>
    </row>
    <row r="188" spans="4:5" x14ac:dyDescent="0.25">
      <c r="D188" s="8">
        <v>2075</v>
      </c>
      <c r="E188" s="9">
        <v>0.86458333333333204</v>
      </c>
    </row>
    <row r="189" spans="4:5" x14ac:dyDescent="0.25">
      <c r="D189" s="8">
        <v>2100</v>
      </c>
      <c r="E189" s="9">
        <v>0.874999999999999</v>
      </c>
    </row>
    <row r="190" spans="4:5" x14ac:dyDescent="0.25">
      <c r="D190" s="8">
        <v>2125</v>
      </c>
      <c r="E190" s="9">
        <v>0.88541666666666496</v>
      </c>
    </row>
    <row r="191" spans="4:5" x14ac:dyDescent="0.25">
      <c r="D191" s="8">
        <v>2150</v>
      </c>
      <c r="E191" s="9">
        <v>0.89583333333333204</v>
      </c>
    </row>
    <row r="192" spans="4:5" x14ac:dyDescent="0.25">
      <c r="D192" s="8">
        <v>2175</v>
      </c>
      <c r="E192" s="9">
        <v>0.906249999999998</v>
      </c>
    </row>
    <row r="193" spans="1:5" x14ac:dyDescent="0.25">
      <c r="D193" s="8">
        <v>2200</v>
      </c>
      <c r="E193" s="9">
        <v>0.91666666666666496</v>
      </c>
    </row>
    <row r="194" spans="1:5" x14ac:dyDescent="0.25">
      <c r="D194" s="8">
        <v>2225</v>
      </c>
      <c r="E194" s="9">
        <v>0.92708333333333204</v>
      </c>
    </row>
    <row r="195" spans="1:5" x14ac:dyDescent="0.25">
      <c r="D195" s="8">
        <v>2250</v>
      </c>
      <c r="E195" s="9">
        <v>0.937499999999998</v>
      </c>
    </row>
    <row r="196" spans="1:5" x14ac:dyDescent="0.25">
      <c r="D196" s="8">
        <v>2275</v>
      </c>
      <c r="E196" s="9">
        <v>0.94791666666666496</v>
      </c>
    </row>
    <row r="197" spans="1:5" x14ac:dyDescent="0.25">
      <c r="D197" s="8">
        <v>2300</v>
      </c>
      <c r="E197" s="9">
        <v>0.95833333333333204</v>
      </c>
    </row>
    <row r="198" spans="1:5" x14ac:dyDescent="0.25">
      <c r="D198" s="8">
        <v>2325</v>
      </c>
      <c r="E198" s="9">
        <v>0.968749999999998</v>
      </c>
    </row>
    <row r="199" spans="1:5" x14ac:dyDescent="0.25">
      <c r="D199" s="8">
        <v>2350</v>
      </c>
      <c r="E199" s="9">
        <v>0.97916666666666496</v>
      </c>
    </row>
    <row r="200" spans="1:5" x14ac:dyDescent="0.25">
      <c r="D200" s="8">
        <v>2375</v>
      </c>
      <c r="E200" s="8" t="s">
        <v>443</v>
      </c>
    </row>
    <row r="201" spans="1:5" x14ac:dyDescent="0.25">
      <c r="D201" s="8">
        <v>9998</v>
      </c>
      <c r="E201" s="8" t="s">
        <v>430</v>
      </c>
    </row>
    <row r="202" spans="1:5" ht="60" x14ac:dyDescent="0.25">
      <c r="A202" s="2" t="s">
        <v>418</v>
      </c>
      <c r="B202" s="2" t="s">
        <v>420</v>
      </c>
      <c r="C202" s="4"/>
      <c r="D202" s="2" t="s">
        <v>422</v>
      </c>
      <c r="E202" s="2"/>
    </row>
    <row r="203" spans="1:5" ht="60" x14ac:dyDescent="0.25">
      <c r="A203" s="2" t="s">
        <v>419</v>
      </c>
      <c r="B203" s="2" t="s">
        <v>421</v>
      </c>
      <c r="C203" s="4"/>
      <c r="D203" s="2" t="s">
        <v>422</v>
      </c>
      <c r="E203" s="2"/>
    </row>
    <row r="204" spans="1:5" ht="30" x14ac:dyDescent="0.25">
      <c r="B204" s="8" t="s">
        <v>485</v>
      </c>
      <c r="C204" s="8" t="s">
        <v>446</v>
      </c>
      <c r="D204" s="8">
        <v>1</v>
      </c>
      <c r="E204" s="8" t="s">
        <v>63</v>
      </c>
    </row>
    <row r="205" spans="1:5" x14ac:dyDescent="0.25">
      <c r="D205" s="8">
        <v>2</v>
      </c>
      <c r="E205" s="8" t="s">
        <v>12</v>
      </c>
    </row>
    <row r="206" spans="1:5" x14ac:dyDescent="0.25">
      <c r="D206" s="8">
        <v>98</v>
      </c>
      <c r="E206" s="8" t="s">
        <v>430</v>
      </c>
    </row>
    <row r="207" spans="1:5" x14ac:dyDescent="0.25">
      <c r="B207" s="8" t="s">
        <v>19</v>
      </c>
      <c r="C207" s="8" t="s">
        <v>20</v>
      </c>
      <c r="D207" s="8">
        <v>1</v>
      </c>
      <c r="E207" s="8" t="s">
        <v>21</v>
      </c>
    </row>
    <row r="208" spans="1:5" x14ac:dyDescent="0.25">
      <c r="D208" s="8">
        <v>2</v>
      </c>
      <c r="E208" s="8" t="s">
        <v>22</v>
      </c>
    </row>
    <row r="209" spans="2:5" x14ac:dyDescent="0.25">
      <c r="D209" s="8">
        <v>3</v>
      </c>
      <c r="E209" s="8" t="s">
        <v>23</v>
      </c>
    </row>
    <row r="210" spans="2:5" x14ac:dyDescent="0.25">
      <c r="D210" s="8">
        <v>98</v>
      </c>
      <c r="E210" s="8" t="s">
        <v>431</v>
      </c>
    </row>
    <row r="211" spans="2:5" x14ac:dyDescent="0.25">
      <c r="B211" s="8" t="s">
        <v>24</v>
      </c>
      <c r="C211" s="8" t="s">
        <v>447</v>
      </c>
      <c r="D211" s="8">
        <v>98</v>
      </c>
      <c r="E211" s="8" t="s">
        <v>430</v>
      </c>
    </row>
    <row r="212" spans="2:5" ht="30" x14ac:dyDescent="0.25">
      <c r="B212" s="8" t="s">
        <v>26</v>
      </c>
      <c r="C212" s="8" t="s">
        <v>448</v>
      </c>
      <c r="D212" s="8">
        <v>998</v>
      </c>
      <c r="E212" s="8" t="s">
        <v>430</v>
      </c>
    </row>
    <row r="213" spans="2:5" x14ac:dyDescent="0.25">
      <c r="B213" s="8" t="s">
        <v>28</v>
      </c>
      <c r="C213" s="8" t="s">
        <v>449</v>
      </c>
      <c r="D213" s="8">
        <v>98</v>
      </c>
      <c r="E213" s="8" t="s">
        <v>11</v>
      </c>
    </row>
    <row r="214" spans="2:5" x14ac:dyDescent="0.25">
      <c r="B214" s="8" t="s">
        <v>30</v>
      </c>
      <c r="C214" s="8" t="s">
        <v>450</v>
      </c>
      <c r="D214" s="8">
        <v>98</v>
      </c>
      <c r="E214" s="8" t="s">
        <v>11</v>
      </c>
    </row>
    <row r="215" spans="2:5" x14ac:dyDescent="0.25">
      <c r="B215" s="8" t="s">
        <v>32</v>
      </c>
      <c r="C215" s="8" t="s">
        <v>451</v>
      </c>
      <c r="D215" s="8">
        <v>1</v>
      </c>
      <c r="E215" s="8" t="s">
        <v>34</v>
      </c>
    </row>
    <row r="216" spans="2:5" x14ac:dyDescent="0.25">
      <c r="D216" s="8">
        <v>2</v>
      </c>
      <c r="E216" s="8" t="s">
        <v>35</v>
      </c>
    </row>
    <row r="217" spans="2:5" x14ac:dyDescent="0.25">
      <c r="D217" s="8">
        <v>3</v>
      </c>
      <c r="E217" s="8" t="s">
        <v>36</v>
      </c>
    </row>
    <row r="218" spans="2:5" x14ac:dyDescent="0.25">
      <c r="D218" s="8">
        <v>98</v>
      </c>
      <c r="E218" s="8" t="s">
        <v>431</v>
      </c>
    </row>
    <row r="219" spans="2:5" ht="60" x14ac:dyDescent="0.25">
      <c r="B219" s="8" t="s">
        <v>37</v>
      </c>
      <c r="C219" s="8" t="s">
        <v>38</v>
      </c>
      <c r="D219" s="8">
        <v>77</v>
      </c>
      <c r="E219" s="8" t="s">
        <v>39</v>
      </c>
    </row>
    <row r="220" spans="2:5" x14ac:dyDescent="0.25">
      <c r="D220" s="8">
        <v>98</v>
      </c>
      <c r="E220" s="8" t="s">
        <v>431</v>
      </c>
    </row>
    <row r="221" spans="2:5" ht="45" x14ac:dyDescent="0.25">
      <c r="B221" s="8" t="s">
        <v>40</v>
      </c>
      <c r="C221" s="8" t="s">
        <v>41</v>
      </c>
      <c r="D221" s="8">
        <v>9998</v>
      </c>
      <c r="E221" s="8" t="s">
        <v>431</v>
      </c>
    </row>
    <row r="222" spans="2:5" ht="60" x14ac:dyDescent="0.25">
      <c r="B222" s="8" t="s">
        <v>42</v>
      </c>
      <c r="C222" s="8" t="s">
        <v>43</v>
      </c>
      <c r="D222" s="8">
        <v>98</v>
      </c>
      <c r="E222" s="8" t="s">
        <v>431</v>
      </c>
    </row>
    <row r="223" spans="2:5" ht="45" x14ac:dyDescent="0.25">
      <c r="B223" s="8" t="s">
        <v>44</v>
      </c>
      <c r="C223" s="8" t="s">
        <v>45</v>
      </c>
      <c r="D223" s="8">
        <v>9998</v>
      </c>
      <c r="E223" s="8" t="s">
        <v>431</v>
      </c>
    </row>
    <row r="224" spans="2:5" ht="60" x14ac:dyDescent="0.25">
      <c r="B224" s="8" t="s">
        <v>46</v>
      </c>
      <c r="C224" s="8" t="s">
        <v>452</v>
      </c>
      <c r="D224" s="8">
        <v>98</v>
      </c>
      <c r="E224" s="8" t="s">
        <v>431</v>
      </c>
    </row>
    <row r="225" spans="2:5" s="2" customFormat="1" ht="30" x14ac:dyDescent="0.25">
      <c r="B225" s="2" t="s">
        <v>48</v>
      </c>
      <c r="C225" s="2" t="s">
        <v>49</v>
      </c>
      <c r="D225" s="4">
        <v>98</v>
      </c>
      <c r="E225" s="2" t="s">
        <v>11</v>
      </c>
    </row>
    <row r="226" spans="2:5" s="2" customFormat="1" ht="30" x14ac:dyDescent="0.25">
      <c r="B226" s="2" t="s">
        <v>50</v>
      </c>
      <c r="C226" s="2" t="s">
        <v>51</v>
      </c>
      <c r="D226" s="4">
        <v>98</v>
      </c>
      <c r="E226" s="2" t="s">
        <v>11</v>
      </c>
    </row>
    <row r="227" spans="2:5" s="2" customFormat="1" ht="45" x14ac:dyDescent="0.25">
      <c r="B227" s="2" t="s">
        <v>52</v>
      </c>
      <c r="C227" s="2" t="s">
        <v>53</v>
      </c>
      <c r="D227" s="4">
        <v>1</v>
      </c>
      <c r="E227" s="2" t="s">
        <v>54</v>
      </c>
    </row>
    <row r="228" spans="2:5" s="2" customFormat="1" x14ac:dyDescent="0.25">
      <c r="D228" s="4">
        <v>2</v>
      </c>
      <c r="E228" s="2" t="s">
        <v>55</v>
      </c>
    </row>
    <row r="229" spans="2:5" s="2" customFormat="1" x14ac:dyDescent="0.25">
      <c r="D229" s="4">
        <v>3</v>
      </c>
      <c r="E229" s="2" t="s">
        <v>56</v>
      </c>
    </row>
    <row r="230" spans="2:5" s="2" customFormat="1" x14ac:dyDescent="0.25">
      <c r="D230" s="4">
        <v>4</v>
      </c>
      <c r="E230" s="2" t="s">
        <v>57</v>
      </c>
    </row>
    <row r="231" spans="2:5" s="2" customFormat="1" x14ac:dyDescent="0.25">
      <c r="D231" s="4">
        <v>5</v>
      </c>
      <c r="E231" s="2" t="s">
        <v>58</v>
      </c>
    </row>
    <row r="232" spans="2:5" s="2" customFormat="1" x14ac:dyDescent="0.25">
      <c r="D232" s="4">
        <v>6</v>
      </c>
      <c r="E232" s="2" t="s">
        <v>59</v>
      </c>
    </row>
    <row r="233" spans="2:5" s="2" customFormat="1" x14ac:dyDescent="0.25">
      <c r="D233" s="4">
        <v>7</v>
      </c>
      <c r="E233" s="2" t="s">
        <v>60</v>
      </c>
    </row>
    <row r="234" spans="2:5" s="2" customFormat="1" x14ac:dyDescent="0.25">
      <c r="D234" s="4">
        <v>98</v>
      </c>
      <c r="E234" s="2" t="s">
        <v>11</v>
      </c>
    </row>
    <row r="235" spans="2:5" s="2" customFormat="1" ht="45" x14ac:dyDescent="0.25">
      <c r="B235" s="2" t="s">
        <v>61</v>
      </c>
      <c r="C235" s="2" t="s">
        <v>62</v>
      </c>
      <c r="D235" s="4">
        <v>1</v>
      </c>
      <c r="E235" s="2" t="s">
        <v>54</v>
      </c>
    </row>
    <row r="236" spans="2:5" s="2" customFormat="1" x14ac:dyDescent="0.25">
      <c r="D236" s="4">
        <v>2</v>
      </c>
      <c r="E236" s="2" t="s">
        <v>55</v>
      </c>
    </row>
    <row r="237" spans="2:5" s="2" customFormat="1" x14ac:dyDescent="0.25">
      <c r="D237" s="4">
        <v>3</v>
      </c>
      <c r="E237" s="2" t="s">
        <v>56</v>
      </c>
    </row>
    <row r="238" spans="2:5" s="2" customFormat="1" x14ac:dyDescent="0.25">
      <c r="D238" s="4">
        <v>4</v>
      </c>
      <c r="E238" s="2" t="s">
        <v>57</v>
      </c>
    </row>
    <row r="239" spans="2:5" s="2" customFormat="1" x14ac:dyDescent="0.25">
      <c r="D239" s="4">
        <v>5</v>
      </c>
      <c r="E239" s="2" t="s">
        <v>58</v>
      </c>
    </row>
    <row r="240" spans="2:5" s="2" customFormat="1" x14ac:dyDescent="0.25">
      <c r="D240" s="4">
        <v>6</v>
      </c>
      <c r="E240" s="2" t="s">
        <v>59</v>
      </c>
    </row>
    <row r="241" spans="2:5" s="2" customFormat="1" x14ac:dyDescent="0.25">
      <c r="D241" s="4">
        <v>7</v>
      </c>
      <c r="E241" s="2" t="s">
        <v>60</v>
      </c>
    </row>
    <row r="242" spans="2:5" s="2" customFormat="1" x14ac:dyDescent="0.25">
      <c r="D242" s="4">
        <v>98</v>
      </c>
      <c r="E242" s="2" t="s">
        <v>11</v>
      </c>
    </row>
    <row r="243" spans="2:5" x14ac:dyDescent="0.25">
      <c r="B243" t="s">
        <v>491</v>
      </c>
      <c r="C243" s="8" t="s">
        <v>495</v>
      </c>
      <c r="D243" s="8">
        <v>98</v>
      </c>
      <c r="E243" s="8" t="s">
        <v>431</v>
      </c>
    </row>
    <row r="244" spans="2:5" ht="30" x14ac:dyDescent="0.25">
      <c r="B244" t="s">
        <v>494</v>
      </c>
      <c r="C244" s="8" t="s">
        <v>496</v>
      </c>
      <c r="D244" s="8">
        <v>98</v>
      </c>
      <c r="E244" s="8" t="s">
        <v>11</v>
      </c>
    </row>
    <row r="245" spans="2:5" x14ac:dyDescent="0.25">
      <c r="B245" t="s">
        <v>497</v>
      </c>
      <c r="C245" s="8" t="s">
        <v>499</v>
      </c>
    </row>
    <row r="246" spans="2:5" x14ac:dyDescent="0.25">
      <c r="B246" t="s">
        <v>498</v>
      </c>
      <c r="C246" s="8" t="s">
        <v>500</v>
      </c>
    </row>
    <row r="247" spans="2:5" x14ac:dyDescent="0.25">
      <c r="B247" t="s">
        <v>492</v>
      </c>
      <c r="C247" s="8" t="s">
        <v>503</v>
      </c>
      <c r="D247" s="8">
        <v>98</v>
      </c>
    </row>
    <row r="248" spans="2:5" ht="30" x14ac:dyDescent="0.25">
      <c r="B248" t="s">
        <v>493</v>
      </c>
      <c r="C248" s="8" t="s">
        <v>504</v>
      </c>
      <c r="D248" s="8">
        <v>98</v>
      </c>
    </row>
    <row r="249" spans="2:5" x14ac:dyDescent="0.25">
      <c r="B249" t="s">
        <v>501</v>
      </c>
      <c r="C249" s="8" t="s">
        <v>505</v>
      </c>
    </row>
    <row r="250" spans="2:5" x14ac:dyDescent="0.25">
      <c r="B250" t="s">
        <v>502</v>
      </c>
      <c r="C250" s="8" t="s">
        <v>506</v>
      </c>
    </row>
    <row r="251" spans="2:5" x14ac:dyDescent="0.25">
      <c r="B251" s="8" t="s">
        <v>68</v>
      </c>
      <c r="C251" s="8" t="s">
        <v>69</v>
      </c>
      <c r="D251" s="8">
        <v>998</v>
      </c>
      <c r="E251" s="8" t="s">
        <v>431</v>
      </c>
    </row>
    <row r="252" spans="2:5" x14ac:dyDescent="0.25">
      <c r="B252" s="8" t="s">
        <v>489</v>
      </c>
      <c r="C252" s="8" t="s">
        <v>490</v>
      </c>
    </row>
    <row r="253" spans="2:5" x14ac:dyDescent="0.25">
      <c r="B253" s="8" t="s">
        <v>70</v>
      </c>
      <c r="C253" s="8" t="s">
        <v>71</v>
      </c>
      <c r="D253" s="8">
        <v>0</v>
      </c>
      <c r="E253" s="8" t="s">
        <v>72</v>
      </c>
    </row>
    <row r="254" spans="2:5" x14ac:dyDescent="0.25">
      <c r="D254" s="8">
        <v>1</v>
      </c>
      <c r="E254" s="8" t="s">
        <v>73</v>
      </c>
    </row>
    <row r="255" spans="2:5" x14ac:dyDescent="0.25">
      <c r="D255" s="8">
        <v>2</v>
      </c>
      <c r="E255" s="8" t="s">
        <v>74</v>
      </c>
    </row>
    <row r="256" spans="2:5" x14ac:dyDescent="0.25">
      <c r="B256" s="8" t="s">
        <v>456</v>
      </c>
      <c r="C256" s="8" t="s">
        <v>457</v>
      </c>
      <c r="D256" s="8">
        <v>1</v>
      </c>
      <c r="E256" s="8" t="s">
        <v>458</v>
      </c>
    </row>
    <row r="257" spans="2:5" x14ac:dyDescent="0.25">
      <c r="D257" s="8">
        <v>2</v>
      </c>
      <c r="E257" s="8" t="s">
        <v>459</v>
      </c>
    </row>
    <row r="258" spans="2:5" x14ac:dyDescent="0.25">
      <c r="D258" s="8">
        <v>3</v>
      </c>
      <c r="E258" s="8" t="s">
        <v>460</v>
      </c>
    </row>
    <row r="259" spans="2:5" x14ac:dyDescent="0.25">
      <c r="D259" s="8">
        <v>4</v>
      </c>
      <c r="E259" s="8" t="s">
        <v>461</v>
      </c>
    </row>
    <row r="260" spans="2:5" x14ac:dyDescent="0.25">
      <c r="D260" s="8">
        <v>99</v>
      </c>
      <c r="E260" s="8" t="s">
        <v>462</v>
      </c>
    </row>
    <row r="261" spans="2:5" x14ac:dyDescent="0.25">
      <c r="B261" s="8" t="s">
        <v>463</v>
      </c>
      <c r="C261" s="8" t="s">
        <v>464</v>
      </c>
      <c r="D261" s="8">
        <v>1</v>
      </c>
      <c r="E261" s="8" t="s">
        <v>465</v>
      </c>
    </row>
    <row r="262" spans="2:5" x14ac:dyDescent="0.25">
      <c r="D262" s="8">
        <v>2</v>
      </c>
      <c r="E262" s="8" t="s">
        <v>466</v>
      </c>
    </row>
    <row r="263" spans="2:5" x14ac:dyDescent="0.25">
      <c r="D263" s="8">
        <v>3</v>
      </c>
      <c r="E263" s="8" t="s">
        <v>467</v>
      </c>
    </row>
    <row r="264" spans="2:5" x14ac:dyDescent="0.25">
      <c r="D264" s="8">
        <v>4</v>
      </c>
      <c r="E264" s="8" t="s">
        <v>468</v>
      </c>
    </row>
    <row r="265" spans="2:5" x14ac:dyDescent="0.25">
      <c r="D265" s="8">
        <v>5</v>
      </c>
      <c r="E265" s="8" t="s">
        <v>469</v>
      </c>
    </row>
    <row r="266" spans="2:5" x14ac:dyDescent="0.25">
      <c r="D266" s="8">
        <v>6</v>
      </c>
      <c r="E266" s="8" t="s">
        <v>470</v>
      </c>
    </row>
    <row r="267" spans="2:5" x14ac:dyDescent="0.25">
      <c r="D267" s="8">
        <v>7</v>
      </c>
      <c r="E267" s="8" t="s">
        <v>471</v>
      </c>
    </row>
    <row r="268" spans="2:5" x14ac:dyDescent="0.25">
      <c r="D268" s="8">
        <v>99</v>
      </c>
      <c r="E268" s="8" t="s">
        <v>462</v>
      </c>
    </row>
    <row r="269" spans="2:5" x14ac:dyDescent="0.25">
      <c r="B269" s="8" t="s">
        <v>75</v>
      </c>
      <c r="C269" s="8" t="s">
        <v>76</v>
      </c>
      <c r="D269" s="8">
        <v>1</v>
      </c>
      <c r="E269" s="8" t="s">
        <v>77</v>
      </c>
    </row>
    <row r="270" spans="2:5" x14ac:dyDescent="0.25">
      <c r="D270" s="8">
        <v>2</v>
      </c>
      <c r="E270" s="8" t="s">
        <v>78</v>
      </c>
    </row>
    <row r="271" spans="2:5" x14ac:dyDescent="0.25">
      <c r="D271" s="8">
        <v>3</v>
      </c>
      <c r="E271" s="8" t="s">
        <v>79</v>
      </c>
    </row>
    <row r="272" spans="2:5" x14ac:dyDescent="0.25">
      <c r="D272" s="8">
        <v>4</v>
      </c>
      <c r="E272" s="8" t="s">
        <v>80</v>
      </c>
    </row>
    <row r="273" spans="2:5" x14ac:dyDescent="0.25">
      <c r="D273" s="8">
        <v>5</v>
      </c>
      <c r="E273" s="8" t="s">
        <v>81</v>
      </c>
    </row>
    <row r="274" spans="2:5" x14ac:dyDescent="0.25">
      <c r="D274" s="8">
        <v>6</v>
      </c>
      <c r="E274" s="8" t="s">
        <v>82</v>
      </c>
    </row>
    <row r="275" spans="2:5" x14ac:dyDescent="0.25">
      <c r="B275" s="8" t="s">
        <v>472</v>
      </c>
      <c r="C275" s="8" t="s">
        <v>473</v>
      </c>
      <c r="D275" s="8">
        <v>1</v>
      </c>
      <c r="E275" s="8" t="s">
        <v>474</v>
      </c>
    </row>
    <row r="276" spans="2:5" x14ac:dyDescent="0.25">
      <c r="D276" s="8">
        <v>2</v>
      </c>
      <c r="E276" s="8" t="s">
        <v>475</v>
      </c>
    </row>
    <row r="277" spans="2:5" x14ac:dyDescent="0.25">
      <c r="D277" s="8">
        <v>3</v>
      </c>
      <c r="E277" s="8" t="s">
        <v>476</v>
      </c>
    </row>
    <row r="278" spans="2:5" x14ac:dyDescent="0.25">
      <c r="D278" s="8">
        <v>4</v>
      </c>
      <c r="E278" s="8" t="s">
        <v>477</v>
      </c>
    </row>
    <row r="279" spans="2:5" x14ac:dyDescent="0.25">
      <c r="D279" s="8">
        <v>5</v>
      </c>
      <c r="E279" s="8" t="s">
        <v>478</v>
      </c>
    </row>
    <row r="280" spans="2:5" x14ac:dyDescent="0.25">
      <c r="B280" s="8" t="s">
        <v>99</v>
      </c>
      <c r="C280" s="8" t="s">
        <v>100</v>
      </c>
      <c r="D280" s="8">
        <v>1</v>
      </c>
      <c r="E280" s="8" t="s">
        <v>101</v>
      </c>
    </row>
    <row r="281" spans="2:5" x14ac:dyDescent="0.25">
      <c r="D281" s="8">
        <v>2</v>
      </c>
      <c r="E281" s="8" t="s">
        <v>102</v>
      </c>
    </row>
    <row r="282" spans="2:5" x14ac:dyDescent="0.25">
      <c r="D282" s="8">
        <v>3</v>
      </c>
      <c r="E282" s="8" t="s">
        <v>103</v>
      </c>
    </row>
    <row r="283" spans="2:5" x14ac:dyDescent="0.25">
      <c r="D283" s="8">
        <v>4</v>
      </c>
      <c r="E283" s="8" t="s">
        <v>104</v>
      </c>
    </row>
    <row r="284" spans="2:5" x14ac:dyDescent="0.25">
      <c r="D284" s="8">
        <v>5</v>
      </c>
      <c r="E284" s="8" t="s">
        <v>105</v>
      </c>
    </row>
    <row r="285" spans="2:5" x14ac:dyDescent="0.25">
      <c r="D285" s="8">
        <v>6</v>
      </c>
      <c r="E285" s="8" t="s">
        <v>106</v>
      </c>
    </row>
    <row r="286" spans="2:5" x14ac:dyDescent="0.25">
      <c r="B286" s="8" t="s">
        <v>107</v>
      </c>
      <c r="C286" s="8" t="s">
        <v>108</v>
      </c>
      <c r="D286" s="8">
        <v>1</v>
      </c>
      <c r="E286" s="8" t="s">
        <v>109</v>
      </c>
    </row>
    <row r="287" spans="2:5" x14ac:dyDescent="0.25">
      <c r="D287" s="8">
        <v>2</v>
      </c>
      <c r="E287" s="8" t="s">
        <v>110</v>
      </c>
    </row>
    <row r="288" spans="2:5" x14ac:dyDescent="0.25">
      <c r="D288" s="8">
        <v>3</v>
      </c>
      <c r="E288" s="8" t="s">
        <v>111</v>
      </c>
    </row>
    <row r="289" spans="2:5" x14ac:dyDescent="0.25">
      <c r="D289" s="8">
        <v>4</v>
      </c>
      <c r="E289" s="8" t="s">
        <v>112</v>
      </c>
    </row>
    <row r="290" spans="2:5" x14ac:dyDescent="0.25">
      <c r="D290" s="8">
        <v>5</v>
      </c>
      <c r="E290" s="8" t="s">
        <v>113</v>
      </c>
    </row>
    <row r="291" spans="2:5" x14ac:dyDescent="0.25">
      <c r="D291" s="8">
        <v>6</v>
      </c>
      <c r="E291" s="8" t="s">
        <v>114</v>
      </c>
    </row>
    <row r="292" spans="2:5" x14ac:dyDescent="0.25">
      <c r="D292" s="8">
        <v>7</v>
      </c>
      <c r="E292" s="8" t="s">
        <v>115</v>
      </c>
    </row>
    <row r="293" spans="2:5" x14ac:dyDescent="0.25">
      <c r="B293" s="8" t="s">
        <v>116</v>
      </c>
      <c r="C293" s="8" t="s">
        <v>117</v>
      </c>
      <c r="D293" s="8">
        <v>1</v>
      </c>
      <c r="E293" s="8" t="s">
        <v>118</v>
      </c>
    </row>
    <row r="294" spans="2:5" x14ac:dyDescent="0.25">
      <c r="D294" s="8">
        <v>2</v>
      </c>
      <c r="E294" s="8" t="s">
        <v>119</v>
      </c>
    </row>
    <row r="295" spans="2:5" x14ac:dyDescent="0.25">
      <c r="D295" s="8">
        <v>3</v>
      </c>
      <c r="E295" s="8" t="s">
        <v>120</v>
      </c>
    </row>
    <row r="296" spans="2:5" x14ac:dyDescent="0.25">
      <c r="D296" s="8">
        <v>4</v>
      </c>
      <c r="E296" s="8" t="s">
        <v>121</v>
      </c>
    </row>
    <row r="297" spans="2:5" x14ac:dyDescent="0.25">
      <c r="D297" s="8">
        <v>5</v>
      </c>
      <c r="E297" s="8" t="s">
        <v>122</v>
      </c>
    </row>
    <row r="298" spans="2:5" x14ac:dyDescent="0.25">
      <c r="D298" s="8">
        <v>6</v>
      </c>
      <c r="E298" s="8" t="s">
        <v>123</v>
      </c>
    </row>
    <row r="299" spans="2:5" x14ac:dyDescent="0.25">
      <c r="D299" s="8">
        <v>7</v>
      </c>
      <c r="E299" s="8" t="s">
        <v>124</v>
      </c>
    </row>
    <row r="300" spans="2:5" x14ac:dyDescent="0.25">
      <c r="D300" s="8">
        <v>8</v>
      </c>
      <c r="E300" s="8" t="s">
        <v>125</v>
      </c>
    </row>
    <row r="301" spans="2:5" x14ac:dyDescent="0.25">
      <c r="D301" s="8">
        <v>9</v>
      </c>
      <c r="E301" s="8" t="s">
        <v>126</v>
      </c>
    </row>
    <row r="302" spans="2:5" x14ac:dyDescent="0.25">
      <c r="D302" s="8">
        <v>10</v>
      </c>
      <c r="E302" s="8" t="s">
        <v>127</v>
      </c>
    </row>
    <row r="303" spans="2:5" x14ac:dyDescent="0.25">
      <c r="D303" s="8">
        <v>11</v>
      </c>
      <c r="E303" s="8" t="s">
        <v>128</v>
      </c>
    </row>
    <row r="304" spans="2:5" x14ac:dyDescent="0.25">
      <c r="D304" s="8">
        <v>12</v>
      </c>
      <c r="E304" s="8" t="s">
        <v>129</v>
      </c>
    </row>
    <row r="305" spans="2:5" x14ac:dyDescent="0.25">
      <c r="D305" s="8">
        <v>13</v>
      </c>
      <c r="E305" s="8" t="s">
        <v>130</v>
      </c>
    </row>
    <row r="306" spans="2:5" x14ac:dyDescent="0.25">
      <c r="D306" s="8">
        <v>14</v>
      </c>
      <c r="E306" s="8" t="s">
        <v>131</v>
      </c>
    </row>
    <row r="307" spans="2:5" x14ac:dyDescent="0.25">
      <c r="D307" s="8">
        <v>15</v>
      </c>
      <c r="E307" s="8" t="s">
        <v>132</v>
      </c>
    </row>
    <row r="308" spans="2:5" x14ac:dyDescent="0.25">
      <c r="D308" s="8">
        <v>16</v>
      </c>
      <c r="E308" s="8" t="s">
        <v>133</v>
      </c>
    </row>
    <row r="309" spans="2:5" x14ac:dyDescent="0.25">
      <c r="D309" s="8">
        <v>17</v>
      </c>
      <c r="E309" s="8" t="s">
        <v>134</v>
      </c>
    </row>
    <row r="310" spans="2:5" x14ac:dyDescent="0.25">
      <c r="D310" s="8">
        <v>18</v>
      </c>
      <c r="E310" s="8" t="s">
        <v>135</v>
      </c>
    </row>
    <row r="311" spans="2:5" x14ac:dyDescent="0.25">
      <c r="B311" s="8" t="s">
        <v>136</v>
      </c>
      <c r="C311" s="8" t="s">
        <v>137</v>
      </c>
      <c r="D311" s="8">
        <v>77</v>
      </c>
      <c r="E311" s="8" t="s">
        <v>138</v>
      </c>
    </row>
    <row r="312" spans="2:5" x14ac:dyDescent="0.25">
      <c r="D312" s="8">
        <v>99</v>
      </c>
      <c r="E312" s="8" t="s">
        <v>139</v>
      </c>
    </row>
    <row r="313" spans="2:5" x14ac:dyDescent="0.25">
      <c r="D313" s="8" t="s">
        <v>140</v>
      </c>
      <c r="E313" s="8" t="s">
        <v>141</v>
      </c>
    </row>
    <row r="314" spans="2:5" x14ac:dyDescent="0.25">
      <c r="D314" s="8" t="s">
        <v>142</v>
      </c>
      <c r="E314" s="8" t="s">
        <v>143</v>
      </c>
    </row>
    <row r="315" spans="2:5" x14ac:dyDescent="0.25">
      <c r="D315" s="8" t="s">
        <v>144</v>
      </c>
      <c r="E315" s="8" t="s">
        <v>145</v>
      </c>
    </row>
    <row r="316" spans="2:5" x14ac:dyDescent="0.25">
      <c r="D316" s="8" t="s">
        <v>146</v>
      </c>
      <c r="E316" s="8" t="s">
        <v>147</v>
      </c>
    </row>
    <row r="317" spans="2:5" x14ac:dyDescent="0.25">
      <c r="D317" s="8" t="s">
        <v>148</v>
      </c>
      <c r="E317" s="8" t="s">
        <v>149</v>
      </c>
    </row>
    <row r="318" spans="2:5" x14ac:dyDescent="0.25">
      <c r="D318" s="8" t="s">
        <v>150</v>
      </c>
      <c r="E318" s="8" t="s">
        <v>151</v>
      </c>
    </row>
    <row r="319" spans="2:5" x14ac:dyDescent="0.25">
      <c r="D319" s="8" t="s">
        <v>152</v>
      </c>
      <c r="E319" s="8" t="s">
        <v>153</v>
      </c>
    </row>
    <row r="320" spans="2:5" x14ac:dyDescent="0.25">
      <c r="D320" s="8" t="s">
        <v>154</v>
      </c>
      <c r="E320" s="8" t="s">
        <v>155</v>
      </c>
    </row>
    <row r="321" spans="4:5" x14ac:dyDescent="0.25">
      <c r="D321" s="8" t="s">
        <v>156</v>
      </c>
      <c r="E321" s="8" t="s">
        <v>157</v>
      </c>
    </row>
    <row r="322" spans="4:5" x14ac:dyDescent="0.25">
      <c r="D322" s="8" t="s">
        <v>158</v>
      </c>
      <c r="E322" s="8" t="s">
        <v>159</v>
      </c>
    </row>
    <row r="323" spans="4:5" x14ac:dyDescent="0.25">
      <c r="D323" s="8" t="s">
        <v>160</v>
      </c>
      <c r="E323" s="8" t="s">
        <v>161</v>
      </c>
    </row>
    <row r="324" spans="4:5" x14ac:dyDescent="0.25">
      <c r="D324" s="8" t="s">
        <v>162</v>
      </c>
      <c r="E324" s="8" t="s">
        <v>163</v>
      </c>
    </row>
    <row r="325" spans="4:5" x14ac:dyDescent="0.25">
      <c r="D325" s="8" t="s">
        <v>164</v>
      </c>
      <c r="E325" s="8" t="s">
        <v>165</v>
      </c>
    </row>
    <row r="326" spans="4:5" x14ac:dyDescent="0.25">
      <c r="D326" s="8" t="s">
        <v>166</v>
      </c>
      <c r="E326" s="8" t="s">
        <v>167</v>
      </c>
    </row>
    <row r="327" spans="4:5" x14ac:dyDescent="0.25">
      <c r="D327" s="8" t="s">
        <v>168</v>
      </c>
      <c r="E327" s="8" t="s">
        <v>169</v>
      </c>
    </row>
    <row r="328" spans="4:5" x14ac:dyDescent="0.25">
      <c r="D328" s="8" t="s">
        <v>170</v>
      </c>
      <c r="E328" s="8" t="s">
        <v>171</v>
      </c>
    </row>
    <row r="329" spans="4:5" x14ac:dyDescent="0.25">
      <c r="D329" s="8" t="s">
        <v>172</v>
      </c>
      <c r="E329" s="8" t="s">
        <v>173</v>
      </c>
    </row>
    <row r="330" spans="4:5" x14ac:dyDescent="0.25">
      <c r="D330" s="8" t="s">
        <v>174</v>
      </c>
      <c r="E330" s="8" t="s">
        <v>175</v>
      </c>
    </row>
    <row r="331" spans="4:5" x14ac:dyDescent="0.25">
      <c r="D331" s="8" t="s">
        <v>176</v>
      </c>
      <c r="E331" s="8" t="s">
        <v>177</v>
      </c>
    </row>
    <row r="332" spans="4:5" x14ac:dyDescent="0.25">
      <c r="D332" s="8" t="s">
        <v>178</v>
      </c>
      <c r="E332" s="8" t="s">
        <v>179</v>
      </c>
    </row>
    <row r="333" spans="4:5" x14ac:dyDescent="0.25">
      <c r="D333" s="8" t="s">
        <v>180</v>
      </c>
      <c r="E333" s="8" t="s">
        <v>181</v>
      </c>
    </row>
    <row r="334" spans="4:5" x14ac:dyDescent="0.25">
      <c r="D334" s="8" t="s">
        <v>182</v>
      </c>
      <c r="E334" s="8" t="s">
        <v>183</v>
      </c>
    </row>
    <row r="335" spans="4:5" x14ac:dyDescent="0.25">
      <c r="D335" s="8" t="s">
        <v>184</v>
      </c>
      <c r="E335" s="8" t="s">
        <v>185</v>
      </c>
    </row>
    <row r="336" spans="4:5" x14ac:dyDescent="0.25">
      <c r="D336" s="8" t="s">
        <v>186</v>
      </c>
      <c r="E336" s="8" t="s">
        <v>187</v>
      </c>
    </row>
    <row r="337" spans="4:5" x14ac:dyDescent="0.25">
      <c r="D337" s="8" t="s">
        <v>188</v>
      </c>
      <c r="E337" s="8" t="s">
        <v>189</v>
      </c>
    </row>
    <row r="338" spans="4:5" x14ac:dyDescent="0.25">
      <c r="D338" s="8" t="s">
        <v>190</v>
      </c>
      <c r="E338" s="8" t="s">
        <v>191</v>
      </c>
    </row>
    <row r="339" spans="4:5" x14ac:dyDescent="0.25">
      <c r="D339" s="8" t="s">
        <v>192</v>
      </c>
      <c r="E339" s="8" t="s">
        <v>193</v>
      </c>
    </row>
    <row r="340" spans="4:5" x14ac:dyDescent="0.25">
      <c r="D340" s="8" t="s">
        <v>194</v>
      </c>
      <c r="E340" s="8" t="s">
        <v>195</v>
      </c>
    </row>
    <row r="341" spans="4:5" x14ac:dyDescent="0.25">
      <c r="D341" s="8" t="s">
        <v>196</v>
      </c>
      <c r="E341" s="8" t="s">
        <v>197</v>
      </c>
    </row>
    <row r="342" spans="4:5" x14ac:dyDescent="0.25">
      <c r="D342" s="8" t="s">
        <v>198</v>
      </c>
      <c r="E342" s="8" t="s">
        <v>199</v>
      </c>
    </row>
    <row r="343" spans="4:5" x14ac:dyDescent="0.25">
      <c r="D343" s="8" t="s">
        <v>200</v>
      </c>
      <c r="E343" s="8" t="s">
        <v>201</v>
      </c>
    </row>
    <row r="344" spans="4:5" x14ac:dyDescent="0.25">
      <c r="D344" s="8" t="s">
        <v>202</v>
      </c>
      <c r="E344" s="8" t="s">
        <v>203</v>
      </c>
    </row>
    <row r="345" spans="4:5" x14ac:dyDescent="0.25">
      <c r="D345" s="8" t="s">
        <v>204</v>
      </c>
      <c r="E345" s="8" t="s">
        <v>205</v>
      </c>
    </row>
    <row r="346" spans="4:5" x14ac:dyDescent="0.25">
      <c r="D346" s="8" t="s">
        <v>206</v>
      </c>
      <c r="E346" s="8" t="s">
        <v>207</v>
      </c>
    </row>
    <row r="347" spans="4:5" x14ac:dyDescent="0.25">
      <c r="D347" s="8" t="s">
        <v>208</v>
      </c>
      <c r="E347" s="8" t="s">
        <v>209</v>
      </c>
    </row>
    <row r="348" spans="4:5" x14ac:dyDescent="0.25">
      <c r="D348" s="8" t="s">
        <v>210</v>
      </c>
      <c r="E348" s="8" t="s">
        <v>211</v>
      </c>
    </row>
    <row r="349" spans="4:5" x14ac:dyDescent="0.25">
      <c r="D349" s="8" t="s">
        <v>212</v>
      </c>
      <c r="E349" s="8" t="s">
        <v>213</v>
      </c>
    </row>
    <row r="350" spans="4:5" x14ac:dyDescent="0.25">
      <c r="D350" s="8" t="s">
        <v>214</v>
      </c>
      <c r="E350" s="8" t="s">
        <v>215</v>
      </c>
    </row>
    <row r="351" spans="4:5" x14ac:dyDescent="0.25">
      <c r="D351" s="8" t="s">
        <v>216</v>
      </c>
      <c r="E351" s="8" t="s">
        <v>211</v>
      </c>
    </row>
    <row r="352" spans="4:5" x14ac:dyDescent="0.25">
      <c r="D352" s="8" t="s">
        <v>217</v>
      </c>
      <c r="E352" s="8" t="s">
        <v>218</v>
      </c>
    </row>
    <row r="353" spans="2:5" x14ac:dyDescent="0.25">
      <c r="D353" s="8" t="s">
        <v>219</v>
      </c>
      <c r="E353" s="8" t="s">
        <v>220</v>
      </c>
    </row>
    <row r="354" spans="2:5" x14ac:dyDescent="0.25">
      <c r="D354" s="8" t="s">
        <v>221</v>
      </c>
      <c r="E354" s="8" t="s">
        <v>222</v>
      </c>
    </row>
    <row r="355" spans="2:5" x14ac:dyDescent="0.25">
      <c r="D355" s="8" t="s">
        <v>223</v>
      </c>
      <c r="E355" s="8" t="s">
        <v>224</v>
      </c>
    </row>
    <row r="356" spans="2:5" x14ac:dyDescent="0.25">
      <c r="D356" s="8" t="s">
        <v>225</v>
      </c>
      <c r="E356" s="8" t="s">
        <v>226</v>
      </c>
    </row>
    <row r="357" spans="2:5" x14ac:dyDescent="0.25">
      <c r="D357" s="8" t="s">
        <v>227</v>
      </c>
      <c r="E357" s="8" t="s">
        <v>228</v>
      </c>
    </row>
    <row r="358" spans="2:5" x14ac:dyDescent="0.25">
      <c r="D358" s="8" t="s">
        <v>229</v>
      </c>
      <c r="E358" s="8" t="s">
        <v>230</v>
      </c>
    </row>
    <row r="359" spans="2:5" x14ac:dyDescent="0.25">
      <c r="D359" s="8" t="s">
        <v>231</v>
      </c>
      <c r="E359" s="8" t="s">
        <v>232</v>
      </c>
    </row>
    <row r="360" spans="2:5" x14ac:dyDescent="0.25">
      <c r="D360" s="8" t="s">
        <v>233</v>
      </c>
      <c r="E360" s="8" t="s">
        <v>234</v>
      </c>
    </row>
    <row r="361" spans="2:5" x14ac:dyDescent="0.25">
      <c r="D361" s="8" t="s">
        <v>235</v>
      </c>
      <c r="E361" s="8" t="s">
        <v>236</v>
      </c>
    </row>
    <row r="362" spans="2:5" x14ac:dyDescent="0.25">
      <c r="D362" s="8" t="s">
        <v>237</v>
      </c>
      <c r="E362" s="8" t="s">
        <v>238</v>
      </c>
    </row>
    <row r="363" spans="2:5" x14ac:dyDescent="0.25">
      <c r="D363" s="8" t="s">
        <v>239</v>
      </c>
      <c r="E363" s="8" t="s">
        <v>240</v>
      </c>
    </row>
    <row r="364" spans="2:5" x14ac:dyDescent="0.25">
      <c r="D364" s="8" t="s">
        <v>241</v>
      </c>
      <c r="E364" s="8" t="s">
        <v>242</v>
      </c>
    </row>
    <row r="365" spans="2:5" x14ac:dyDescent="0.25">
      <c r="D365" s="8" t="s">
        <v>243</v>
      </c>
      <c r="E365" s="8" t="s">
        <v>244</v>
      </c>
    </row>
    <row r="366" spans="2:5" x14ac:dyDescent="0.25">
      <c r="B366" s="8" t="s">
        <v>245</v>
      </c>
      <c r="C366" s="8" t="s">
        <v>246</v>
      </c>
      <c r="D366" s="8">
        <v>1</v>
      </c>
      <c r="E366" s="8" t="s">
        <v>247</v>
      </c>
    </row>
    <row r="367" spans="2:5" x14ac:dyDescent="0.25">
      <c r="D367" s="8">
        <v>2</v>
      </c>
      <c r="E367" s="8" t="s">
        <v>248</v>
      </c>
    </row>
    <row r="368" spans="2:5" x14ac:dyDescent="0.25">
      <c r="D368" s="8">
        <v>3</v>
      </c>
      <c r="E368" s="8" t="s">
        <v>249</v>
      </c>
    </row>
    <row r="369" spans="2:5" x14ac:dyDescent="0.25">
      <c r="D369" s="8">
        <v>4</v>
      </c>
      <c r="E369" s="8" t="s">
        <v>250</v>
      </c>
    </row>
    <row r="370" spans="2:5" x14ac:dyDescent="0.25">
      <c r="D370" s="8">
        <v>5</v>
      </c>
      <c r="E370" s="8" t="s">
        <v>251</v>
      </c>
    </row>
    <row r="371" spans="2:5" x14ac:dyDescent="0.25">
      <c r="D371" s="8">
        <v>6</v>
      </c>
      <c r="E371" s="8" t="s">
        <v>252</v>
      </c>
    </row>
    <row r="372" spans="2:5" x14ac:dyDescent="0.25">
      <c r="D372" s="8">
        <v>7</v>
      </c>
      <c r="E372" s="8" t="s">
        <v>253</v>
      </c>
    </row>
    <row r="373" spans="2:5" x14ac:dyDescent="0.25">
      <c r="D373" s="8">
        <v>8</v>
      </c>
      <c r="E373" s="8" t="s">
        <v>254</v>
      </c>
    </row>
    <row r="374" spans="2:5" x14ac:dyDescent="0.25">
      <c r="D374" s="8">
        <v>9</v>
      </c>
      <c r="E374" s="8" t="s">
        <v>255</v>
      </c>
    </row>
    <row r="375" spans="2:5" x14ac:dyDescent="0.25">
      <c r="B375" s="8" t="s">
        <v>256</v>
      </c>
      <c r="C375" s="8" t="s">
        <v>257</v>
      </c>
      <c r="D375" s="8">
        <v>0</v>
      </c>
      <c r="E375" s="8" t="s">
        <v>258</v>
      </c>
    </row>
    <row r="376" spans="2:5" x14ac:dyDescent="0.25">
      <c r="B376" s="8" t="s">
        <v>509</v>
      </c>
      <c r="C376" s="8" t="s">
        <v>511</v>
      </c>
    </row>
    <row r="377" spans="2:5" x14ac:dyDescent="0.25">
      <c r="B377" s="8" t="s">
        <v>510</v>
      </c>
      <c r="C377" s="8" t="s">
        <v>512</v>
      </c>
    </row>
    <row r="378" spans="2:5" x14ac:dyDescent="0.25">
      <c r="B378" s="2" t="s">
        <v>424</v>
      </c>
      <c r="C378" s="2" t="s">
        <v>423</v>
      </c>
      <c r="D378" s="2"/>
    </row>
    <row r="379" spans="2:5" x14ac:dyDescent="0.25">
      <c r="B379" s="2"/>
      <c r="D379" s="2">
        <v>0</v>
      </c>
      <c r="E379" s="2" t="s">
        <v>60</v>
      </c>
    </row>
    <row r="380" spans="2:5" x14ac:dyDescent="0.25">
      <c r="B380" s="2"/>
      <c r="D380" s="4">
        <v>1</v>
      </c>
      <c r="E380" s="2" t="s">
        <v>425</v>
      </c>
    </row>
    <row r="381" spans="2:5" x14ac:dyDescent="0.25">
      <c r="B381" s="2"/>
      <c r="D381" s="4">
        <v>2</v>
      </c>
      <c r="E381" s="2" t="s">
        <v>426</v>
      </c>
    </row>
    <row r="382" spans="2:5" x14ac:dyDescent="0.25">
      <c r="B382" s="2"/>
      <c r="D382" s="4">
        <v>3</v>
      </c>
      <c r="E382" s="2" t="s">
        <v>429</v>
      </c>
    </row>
    <row r="383" spans="2:5" x14ac:dyDescent="0.25">
      <c r="B383" s="2"/>
      <c r="D383" s="4">
        <v>4</v>
      </c>
      <c r="E383" s="2" t="s">
        <v>427</v>
      </c>
    </row>
    <row r="384" spans="2:5" x14ac:dyDescent="0.25">
      <c r="D384" s="4">
        <v>5</v>
      </c>
      <c r="E384" s="2" t="s">
        <v>428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0BF0-8BA3-4060-AC77-B9D9C880E429}">
  <dimension ref="A1:B139"/>
  <sheetViews>
    <sheetView tabSelected="1" workbookViewId="0">
      <selection activeCell="M17" sqref="M17"/>
    </sheetView>
  </sheetViews>
  <sheetFormatPr defaultRowHeight="15" x14ac:dyDescent="0.25"/>
  <cols>
    <col min="1" max="1" width="24.28515625" customWidth="1"/>
    <col min="2" max="2" width="42.5703125" customWidth="1"/>
  </cols>
  <sheetData>
    <row r="1" spans="1:2" x14ac:dyDescent="0.25">
      <c r="A1" t="s">
        <v>0</v>
      </c>
      <c r="B1" t="s">
        <v>417</v>
      </c>
    </row>
    <row r="3" spans="1:2" x14ac:dyDescent="0.25">
      <c r="A3" t="s">
        <v>264</v>
      </c>
      <c r="B3" t="str">
        <f>"Total time reported (hrs/d)"</f>
        <v>Total time reported (hrs/d)</v>
      </c>
    </row>
    <row r="4" spans="1:2" x14ac:dyDescent="0.25">
      <c r="A4" t="s">
        <v>265</v>
      </c>
      <c r="B4" t="str">
        <f>"Total gap time (hrs/d)"</f>
        <v>Total gap time (hrs/d)</v>
      </c>
    </row>
    <row r="5" spans="1:2" x14ac:dyDescent="0.25">
      <c r="A5" t="s">
        <v>266</v>
      </c>
      <c r="B5" t="str">
        <f>"Total private time unknown (hrs/d)"</f>
        <v>Total private time unknown (hrs/d)</v>
      </c>
    </row>
    <row r="6" spans="1:2" x14ac:dyDescent="0.25">
      <c r="A6" t="s">
        <v>267</v>
      </c>
      <c r="B6" t="str">
        <f>"Total overlap time (fixed; hrs/d)"</f>
        <v>Total overlap time (fixed; hrs/d)</v>
      </c>
    </row>
    <row r="7" spans="1:2" x14ac:dyDescent="0.25">
      <c r="A7" t="s">
        <v>268</v>
      </c>
      <c r="B7" t="str">
        <f>"Total in-bed time (hrs/d)"</f>
        <v>Total in-bed time (hrs/d)</v>
      </c>
    </row>
    <row r="8" spans="1:2" x14ac:dyDescent="0.25">
      <c r="A8" t="s">
        <v>269</v>
      </c>
      <c r="B8" t="s">
        <v>271</v>
      </c>
    </row>
    <row r="9" spans="1:2" x14ac:dyDescent="0.25">
      <c r="A9" t="s">
        <v>415</v>
      </c>
      <c r="B9" t="s">
        <v>270</v>
      </c>
    </row>
    <row r="10" spans="1:2" x14ac:dyDescent="0.25">
      <c r="A10" t="s">
        <v>416</v>
      </c>
      <c r="B10" t="str">
        <f>"Number of in-bed episodes (number/d)"</f>
        <v>Number of in-bed episodes (number/d)</v>
      </c>
    </row>
    <row r="11" spans="1:2" x14ac:dyDescent="0.25">
      <c r="A11" t="s">
        <v>260</v>
      </c>
    </row>
    <row r="12" spans="1:2" x14ac:dyDescent="0.25">
      <c r="A12" t="s">
        <v>272</v>
      </c>
      <c r="B12" t="str">
        <f>"Total sedentary time (hrs/d)"</f>
        <v>Total sedentary time (hrs/d)</v>
      </c>
    </row>
    <row r="13" spans="1:2" x14ac:dyDescent="0.25">
      <c r="A13" t="s">
        <v>273</v>
      </c>
      <c r="B13" t="str">
        <f>"Total sedentary energy (MET-hrs/d)"</f>
        <v>Total sedentary energy (MET-hrs/d)</v>
      </c>
    </row>
    <row r="14" spans="1:2" x14ac:dyDescent="0.25">
      <c r="A14" t="s">
        <v>274</v>
      </c>
      <c r="B14" t="str">
        <f>"Number of sedentary episodes (number/d)"</f>
        <v>Number of sedentary episodes (number/d)</v>
      </c>
    </row>
    <row r="15" spans="1:2" x14ac:dyDescent="0.25">
      <c r="A15" t="s">
        <v>260</v>
      </c>
    </row>
    <row r="16" spans="1:2" x14ac:dyDescent="0.25">
      <c r="A16" t="s">
        <v>275</v>
      </c>
      <c r="B16" t="str">
        <f>"Total active time (hrs/d)"</f>
        <v>Total active time (hrs/d)</v>
      </c>
    </row>
    <row r="17" spans="1:2" x14ac:dyDescent="0.25">
      <c r="A17" t="s">
        <v>276</v>
      </c>
      <c r="B17" t="s">
        <v>279</v>
      </c>
    </row>
    <row r="18" spans="1:2" x14ac:dyDescent="0.25">
      <c r="A18" t="s">
        <v>277</v>
      </c>
      <c r="B18" t="str">
        <f>" Number of active episodes (number/d)"</f>
        <v xml:space="preserve"> Number of active episodes (number/d)</v>
      </c>
    </row>
    <row r="19" spans="1:2" x14ac:dyDescent="0.25">
      <c r="A19" t="s">
        <v>278</v>
      </c>
      <c r="B19" t="str">
        <f>" Active light time (hrs/d)"</f>
        <v xml:space="preserve"> Active light time (hrs/d)</v>
      </c>
    </row>
    <row r="20" spans="1:2" x14ac:dyDescent="0.25">
      <c r="A20" t="s">
        <v>280</v>
      </c>
      <c r="B20" t="s">
        <v>281</v>
      </c>
    </row>
    <row r="21" spans="1:2" x14ac:dyDescent="0.25">
      <c r="A21" t="s">
        <v>282</v>
      </c>
      <c r="B21" t="str">
        <f>" Active vigorous time (hrs/d)"</f>
        <v xml:space="preserve"> Active vigorous time (hrs/d)</v>
      </c>
    </row>
    <row r="22" spans="1:2" x14ac:dyDescent="0.25">
      <c r="A22" t="s">
        <v>283</v>
      </c>
      <c r="B22" t="str">
        <f>" Number of active light episodes (number/d)"</f>
        <v xml:space="preserve"> Number of active light episodes (number/d)</v>
      </c>
    </row>
    <row r="23" spans="1:2" x14ac:dyDescent="0.25">
      <c r="A23" t="s">
        <v>284</v>
      </c>
      <c r="B23" t="str">
        <f>" Number active moderate episodes (number/d)"</f>
        <v xml:space="preserve"> Number active moderate episodes (number/d)</v>
      </c>
    </row>
    <row r="24" spans="1:2" x14ac:dyDescent="0.25">
      <c r="A24" t="s">
        <v>285</v>
      </c>
      <c r="B24" t="str">
        <f>" Number of active vigorous episodes (number/d)"</f>
        <v xml:space="preserve"> Number of active vigorous episodes (number/d)</v>
      </c>
    </row>
    <row r="25" spans="1:2" x14ac:dyDescent="0.25">
      <c r="A25" t="s">
        <v>286</v>
      </c>
      <c r="B25" t="str">
        <f>"Number of mixed activities"</f>
        <v>Number of mixed activities</v>
      </c>
    </row>
    <row r="26" spans="1:2" x14ac:dyDescent="0.25">
      <c r="A26" t="s">
        <v>287</v>
      </c>
      <c r="B26" t="str">
        <f>" Active light energy (MET-hrs/d)"</f>
        <v xml:space="preserve"> Active light energy (MET-hrs/d)</v>
      </c>
    </row>
    <row r="27" spans="1:2" x14ac:dyDescent="0.25">
      <c r="A27" t="s">
        <v>288</v>
      </c>
      <c r="B27" t="s">
        <v>289</v>
      </c>
    </row>
    <row r="28" spans="1:2" x14ac:dyDescent="0.25">
      <c r="A28" t="s">
        <v>290</v>
      </c>
      <c r="B28" t="str">
        <f>" Active vigorous energy time (hrs/d)"</f>
        <v xml:space="preserve"> Active vigorous energy time (hrs/d)</v>
      </c>
    </row>
    <row r="29" spans="1:2" x14ac:dyDescent="0.25">
      <c r="A29" t="s">
        <v>291</v>
      </c>
      <c r="B29" t="str">
        <f>"Total active energy (MET-hrs/d)"</f>
        <v>Total active energy (MET-hrs/d)</v>
      </c>
    </row>
    <row r="30" spans="1:2" x14ac:dyDescent="0.25">
      <c r="A30" t="s">
        <v>260</v>
      </c>
    </row>
    <row r="31" spans="1:2" x14ac:dyDescent="0.25">
      <c r="A31" t="s">
        <v>292</v>
      </c>
      <c r="B31" t="s">
        <v>293</v>
      </c>
    </row>
    <row r="32" spans="1:2" x14ac:dyDescent="0.25">
      <c r="A32" t="s">
        <v>294</v>
      </c>
      <c r="B32" t="str">
        <f>"Total napping time (hrs/d)"</f>
        <v>Total napping time (hrs/d)</v>
      </c>
    </row>
    <row r="33" spans="1:2" x14ac:dyDescent="0.25">
      <c r="A33" t="s">
        <v>296</v>
      </c>
      <c r="B33" t="s">
        <v>297</v>
      </c>
    </row>
    <row r="34" spans="1:2" x14ac:dyDescent="0.25">
      <c r="A34" t="s">
        <v>295</v>
      </c>
      <c r="B34" t="str">
        <f>"Total in-bed energy (MET-hrs/d)"</f>
        <v>Total in-bed energy (MET-hrs/d)</v>
      </c>
    </row>
    <row r="35" spans="1:2" x14ac:dyDescent="0.25">
      <c r="A35" t="s">
        <v>260</v>
      </c>
    </row>
    <row r="36" spans="1:2" x14ac:dyDescent="0.25">
      <c r="A36" t="s">
        <v>298</v>
      </c>
      <c r="B36" t="str">
        <f xml:space="preserve"> "Total private time (hrs/d)"</f>
        <v>Total private time (hrs/d)</v>
      </c>
    </row>
    <row r="37" spans="1:2" x14ac:dyDescent="0.25">
      <c r="A37" t="s">
        <v>299</v>
      </c>
      <c r="B37" t="str">
        <f>"Private sedentary time (hrs/d)"</f>
        <v>Private sedentary time (hrs/d)</v>
      </c>
    </row>
    <row r="38" spans="1:2" x14ac:dyDescent="0.25">
      <c r="A38" t="s">
        <v>300</v>
      </c>
      <c r="B38" t="str">
        <f xml:space="preserve"> "Private active time (hrs/d)"</f>
        <v>Private active time (hrs/d)</v>
      </c>
    </row>
    <row r="39" spans="1:2" x14ac:dyDescent="0.25">
      <c r="A39" t="s">
        <v>301</v>
      </c>
      <c r="B39" t="str">
        <f>"Private light time (hrs/d)"</f>
        <v>Private light time (hrs/d)</v>
      </c>
    </row>
    <row r="40" spans="1:2" x14ac:dyDescent="0.25">
      <c r="A40" t="s">
        <v>302</v>
      </c>
      <c r="B40" t="str">
        <f>"Private moderate time (hrs/d)"</f>
        <v>Private moderate time (hrs/d)</v>
      </c>
    </row>
    <row r="41" spans="1:2" x14ac:dyDescent="0.25">
      <c r="A41" t="s">
        <v>303</v>
      </c>
      <c r="B41" t="str">
        <f>"Private vigorous time (hrs/d)"</f>
        <v>Private vigorous time (hrs/d)</v>
      </c>
    </row>
    <row r="42" spans="1:2" x14ac:dyDescent="0.25">
      <c r="A42" t="s">
        <v>304</v>
      </c>
      <c r="B42" t="str">
        <f>"Total private energy (MET-hrs/d)"</f>
        <v>Total private energy (MET-hrs/d)</v>
      </c>
    </row>
    <row r="43" spans="1:2" x14ac:dyDescent="0.25">
      <c r="A43" t="s">
        <v>260</v>
      </c>
    </row>
    <row r="44" spans="1:2" x14ac:dyDescent="0.25">
      <c r="A44" t="s">
        <v>341</v>
      </c>
      <c r="B44" t="s">
        <v>344</v>
      </c>
    </row>
    <row r="45" spans="1:2" x14ac:dyDescent="0.25">
      <c r="A45" t="s">
        <v>342</v>
      </c>
      <c r="B45" t="str">
        <f>"Personal sedentary time (hrs/d)"</f>
        <v>Personal sedentary time (hrs/d)</v>
      </c>
    </row>
    <row r="46" spans="1:2" x14ac:dyDescent="0.25">
      <c r="A46" t="s">
        <v>261</v>
      </c>
      <c r="B46" t="str">
        <f>"Personal active time (hrs/d)"</f>
        <v>Personal active time (hrs/d)</v>
      </c>
    </row>
    <row r="47" spans="1:2" x14ac:dyDescent="0.25">
      <c r="A47" t="s">
        <v>262</v>
      </c>
      <c r="B47" t="str">
        <f>"Personal light time (hrs/d)"</f>
        <v>Personal light time (hrs/d)</v>
      </c>
    </row>
    <row r="48" spans="1:2" x14ac:dyDescent="0.25">
      <c r="A48" t="s">
        <v>343</v>
      </c>
      <c r="B48" t="s">
        <v>414</v>
      </c>
    </row>
    <row r="49" spans="1:2" x14ac:dyDescent="0.25">
      <c r="A49" t="s">
        <v>260</v>
      </c>
    </row>
    <row r="50" spans="1:2" x14ac:dyDescent="0.25">
      <c r="A50" t="s">
        <v>345</v>
      </c>
      <c r="B50" t="str">
        <f>"Total leisure time (hrs/d)"</f>
        <v>Total leisure time (hrs/d)</v>
      </c>
    </row>
    <row r="51" spans="1:2" x14ac:dyDescent="0.25">
      <c r="A51" t="s">
        <v>346</v>
      </c>
      <c r="B51" t="str">
        <f>"Leisure sedentary time (hrs/d)"</f>
        <v>Leisure sedentary time (hrs/d)</v>
      </c>
    </row>
    <row r="52" spans="1:2" x14ac:dyDescent="0.25">
      <c r="A52" t="s">
        <v>351</v>
      </c>
      <c r="B52" t="str">
        <f>"Leisure active time (hrs/d)"</f>
        <v>Leisure active time (hrs/d)</v>
      </c>
    </row>
    <row r="53" spans="1:2" x14ac:dyDescent="0.25">
      <c r="A53" t="s">
        <v>352</v>
      </c>
      <c r="B53" t="str">
        <f>"Leisure light time (hrs/d)"</f>
        <v>Leisure light time (hrs/d)</v>
      </c>
    </row>
    <row r="54" spans="1:2" x14ac:dyDescent="0.25">
      <c r="A54" t="s">
        <v>350</v>
      </c>
      <c r="B54" t="str">
        <f>"Leisure moderate time (hrs/d)"</f>
        <v>Leisure moderate time (hrs/d)</v>
      </c>
    </row>
    <row r="55" spans="1:2" x14ac:dyDescent="0.25">
      <c r="A55" t="s">
        <v>349</v>
      </c>
      <c r="B55" t="str">
        <f>"Leisure vigorous time (hrs/d)"</f>
        <v>Leisure vigorous time (hrs/d)</v>
      </c>
    </row>
    <row r="56" spans="1:2" x14ac:dyDescent="0.25">
      <c r="A56" t="s">
        <v>348</v>
      </c>
      <c r="B56" t="s">
        <v>347</v>
      </c>
    </row>
    <row r="57" spans="1:2" x14ac:dyDescent="0.25">
      <c r="A57" t="s">
        <v>260</v>
      </c>
    </row>
    <row r="58" spans="1:2" x14ac:dyDescent="0.25">
      <c r="A58" t="s">
        <v>353</v>
      </c>
      <c r="B58" t="str">
        <f>"Total work time (hrs/d)"</f>
        <v>Total work time (hrs/d)</v>
      </c>
    </row>
    <row r="59" spans="1:2" x14ac:dyDescent="0.25">
      <c r="A59" t="s">
        <v>354</v>
      </c>
      <c r="B59" t="str">
        <f>" Work sedentary time (hrs/d)"</f>
        <v xml:space="preserve"> Work sedentary time (hrs/d)</v>
      </c>
    </row>
    <row r="60" spans="1:2" x14ac:dyDescent="0.25">
      <c r="A60" t="s">
        <v>355</v>
      </c>
      <c r="B60" t="str">
        <f>" Work active time (hrs/d)"</f>
        <v xml:space="preserve"> Work active time (hrs/d)</v>
      </c>
    </row>
    <row r="61" spans="1:2" x14ac:dyDescent="0.25">
      <c r="A61" t="s">
        <v>356</v>
      </c>
      <c r="B61" t="s">
        <v>357</v>
      </c>
    </row>
    <row r="62" spans="1:2" x14ac:dyDescent="0.25">
      <c r="A62" t="s">
        <v>367</v>
      </c>
      <c r="B62" t="s">
        <v>359</v>
      </c>
    </row>
    <row r="63" spans="1:2" x14ac:dyDescent="0.25">
      <c r="A63" t="s">
        <v>368</v>
      </c>
      <c r="B63" t="s">
        <v>360</v>
      </c>
    </row>
    <row r="64" spans="1:2" x14ac:dyDescent="0.25">
      <c r="A64" t="s">
        <v>365</v>
      </c>
      <c r="B64" t="str">
        <f>"Total work energy (MET-hrs/d)"</f>
        <v>Total work energy (MET-hrs/d)</v>
      </c>
    </row>
    <row r="65" spans="1:2" x14ac:dyDescent="0.25">
      <c r="A65" t="s">
        <v>366</v>
      </c>
      <c r="B65" t="str">
        <f xml:space="preserve"> "Workday"</f>
        <v>Workday</v>
      </c>
    </row>
    <row r="66" spans="1:2" x14ac:dyDescent="0.25">
      <c r="A66" t="s">
        <v>260</v>
      </c>
    </row>
    <row r="67" spans="1:2" hidden="1" x14ac:dyDescent="0.25">
      <c r="A67" t="s">
        <v>369</v>
      </c>
      <c r="B67" t="s">
        <v>371</v>
      </c>
    </row>
    <row r="68" spans="1:2" hidden="1" x14ac:dyDescent="0.25">
      <c r="A68" t="s">
        <v>370</v>
      </c>
      <c r="B68" t="s">
        <v>361</v>
      </c>
    </row>
    <row r="69" spans="1:2" hidden="1" x14ac:dyDescent="0.25">
      <c r="A69" t="s">
        <v>374</v>
      </c>
      <c r="B69" t="s">
        <v>362</v>
      </c>
    </row>
    <row r="70" spans="1:2" hidden="1" x14ac:dyDescent="0.25">
      <c r="A70" t="s">
        <v>375</v>
      </c>
      <c r="B70" t="s">
        <v>358</v>
      </c>
    </row>
    <row r="71" spans="1:2" hidden="1" x14ac:dyDescent="0.25">
      <c r="A71" t="s">
        <v>376</v>
      </c>
      <c r="B71" t="s">
        <v>363</v>
      </c>
    </row>
    <row r="72" spans="1:2" hidden="1" x14ac:dyDescent="0.25">
      <c r="A72" t="s">
        <v>373</v>
      </c>
      <c r="B72" t="s">
        <v>364</v>
      </c>
    </row>
    <row r="73" spans="1:2" hidden="1" x14ac:dyDescent="0.25">
      <c r="A73" t="s">
        <v>372</v>
      </c>
      <c r="B73" t="str">
        <f>"Total school energy (MET-hrs/d)"</f>
        <v>Total school energy (MET-hrs/d)</v>
      </c>
    </row>
    <row r="74" spans="1:2" hidden="1" x14ac:dyDescent="0.25">
      <c r="A74" t="s">
        <v>260</v>
      </c>
    </row>
    <row r="75" spans="1:2" x14ac:dyDescent="0.25">
      <c r="A75" t="s">
        <v>377</v>
      </c>
      <c r="B75" t="str">
        <f>"Total household time (hrs/d)"</f>
        <v>Total household time (hrs/d)</v>
      </c>
    </row>
    <row r="76" spans="1:2" x14ac:dyDescent="0.25">
      <c r="A76" t="s">
        <v>378</v>
      </c>
      <c r="B76" t="str">
        <f>"Household sedentary time (hrs/d)"</f>
        <v>Household sedentary time (hrs/d)</v>
      </c>
    </row>
    <row r="77" spans="1:2" x14ac:dyDescent="0.25">
      <c r="A77" t="s">
        <v>379</v>
      </c>
      <c r="B77" t="s">
        <v>380</v>
      </c>
    </row>
    <row r="78" spans="1:2" x14ac:dyDescent="0.25">
      <c r="A78" t="s">
        <v>381</v>
      </c>
      <c r="B78" t="str">
        <f>"Household light time (hrs/d)"</f>
        <v>Household light time (hrs/d)</v>
      </c>
    </row>
    <row r="79" spans="1:2" x14ac:dyDescent="0.25">
      <c r="A79" t="s">
        <v>382</v>
      </c>
      <c r="B79" t="s">
        <v>412</v>
      </c>
    </row>
    <row r="80" spans="1:2" x14ac:dyDescent="0.25">
      <c r="A80" t="s">
        <v>383</v>
      </c>
      <c r="B80" t="s">
        <v>413</v>
      </c>
    </row>
    <row r="81" spans="1:2" x14ac:dyDescent="0.25">
      <c r="A81" t="s">
        <v>384</v>
      </c>
      <c r="B81" t="str">
        <f>"Total household energy (MET-hrs/d)"</f>
        <v>Total household energy (MET-hrs/d)</v>
      </c>
    </row>
    <row r="82" spans="1:2" x14ac:dyDescent="0.25">
      <c r="A82" t="s">
        <v>260</v>
      </c>
    </row>
    <row r="83" spans="1:2" x14ac:dyDescent="0.25">
      <c r="A83" t="s">
        <v>385</v>
      </c>
      <c r="B83" t="str">
        <f>"Total transport time (hrs/d)"</f>
        <v>Total transport time (hrs/d)</v>
      </c>
    </row>
    <row r="84" spans="1:2" x14ac:dyDescent="0.25">
      <c r="A84" t="s">
        <v>386</v>
      </c>
      <c r="B84" t="str">
        <f>"Transport sedentary time (hrs/d)"</f>
        <v>Transport sedentary time (hrs/d)</v>
      </c>
    </row>
    <row r="85" spans="1:2" x14ac:dyDescent="0.25">
      <c r="A85" t="s">
        <v>387</v>
      </c>
      <c r="B85" t="s">
        <v>411</v>
      </c>
    </row>
    <row r="86" spans="1:2" x14ac:dyDescent="0.25">
      <c r="A86" t="s">
        <v>388</v>
      </c>
      <c r="B86" t="str">
        <f>"Transport light time (hrs/d)"</f>
        <v>Transport light time (hrs/d)</v>
      </c>
    </row>
    <row r="87" spans="1:2" x14ac:dyDescent="0.25">
      <c r="A87" t="s">
        <v>389</v>
      </c>
      <c r="B87" t="str">
        <f>"Transport moderate time (hrs/d)"</f>
        <v>Transport moderate time (hrs/d)</v>
      </c>
    </row>
    <row r="88" spans="1:2" x14ac:dyDescent="0.25">
      <c r="A88" t="s">
        <v>390</v>
      </c>
      <c r="B88" t="s">
        <v>410</v>
      </c>
    </row>
    <row r="89" spans="1:2" x14ac:dyDescent="0.25">
      <c r="A89" t="s">
        <v>391</v>
      </c>
      <c r="B89" t="s">
        <v>409</v>
      </c>
    </row>
    <row r="90" spans="1:2" x14ac:dyDescent="0.25">
      <c r="A90" t="s">
        <v>260</v>
      </c>
    </row>
    <row r="91" spans="1:2" x14ac:dyDescent="0.25">
      <c r="A91" t="s">
        <v>399</v>
      </c>
      <c r="B91" t="str">
        <f>"Total other time (hrs/d)"</f>
        <v>Total other time (hrs/d)</v>
      </c>
    </row>
    <row r="92" spans="1:2" x14ac:dyDescent="0.25">
      <c r="A92" t="s">
        <v>400</v>
      </c>
      <c r="B92" t="s">
        <v>406</v>
      </c>
    </row>
    <row r="93" spans="1:2" x14ac:dyDescent="0.25">
      <c r="A93" t="s">
        <v>402</v>
      </c>
      <c r="B93" t="str">
        <f xml:space="preserve"> "Other active time (hrs/d)"</f>
        <v>Other active time (hrs/d)</v>
      </c>
    </row>
    <row r="94" spans="1:2" x14ac:dyDescent="0.25">
      <c r="A94" t="s">
        <v>401</v>
      </c>
      <c r="B94" t="s">
        <v>407</v>
      </c>
    </row>
    <row r="95" spans="1:2" x14ac:dyDescent="0.25">
      <c r="A95" t="s">
        <v>403</v>
      </c>
      <c r="B95" t="str">
        <f>"Other moderate time (hrs/d)"</f>
        <v>Other moderate time (hrs/d)</v>
      </c>
    </row>
    <row r="96" spans="1:2" x14ac:dyDescent="0.25">
      <c r="A96" t="s">
        <v>404</v>
      </c>
      <c r="B96" t="s">
        <v>408</v>
      </c>
    </row>
    <row r="97" spans="1:2" x14ac:dyDescent="0.25">
      <c r="A97" t="s">
        <v>405</v>
      </c>
    </row>
    <row r="98" spans="1:2" x14ac:dyDescent="0.25">
      <c r="A98" t="s">
        <v>260</v>
      </c>
    </row>
    <row r="99" spans="1:2" x14ac:dyDescent="0.25">
      <c r="A99" t="s">
        <v>398</v>
      </c>
      <c r="B99" t="str">
        <f>"Total leisure tv time (hrs/d)"</f>
        <v>Total leisure tv time (hrs/d)</v>
      </c>
    </row>
    <row r="100" spans="1:2" x14ac:dyDescent="0.25">
      <c r="A100" t="s">
        <v>397</v>
      </c>
      <c r="B100" t="str">
        <f>"Leisure tv sedentary time (hrs/d)"</f>
        <v>Leisure tv sedentary time (hrs/d)</v>
      </c>
    </row>
    <row r="101" spans="1:2" x14ac:dyDescent="0.25">
      <c r="A101" t="s">
        <v>396</v>
      </c>
      <c r="B101" t="str">
        <f>"Leisure tv active time (hrs/d)"</f>
        <v>Leisure tv active time (hrs/d)</v>
      </c>
    </row>
    <row r="102" spans="1:2" x14ac:dyDescent="0.25">
      <c r="A102" t="s">
        <v>395</v>
      </c>
      <c r="B102" t="str">
        <f>"Leisure tv light time (hrs/d)"</f>
        <v>Leisure tv light time (hrs/d)</v>
      </c>
    </row>
    <row r="103" spans="1:2" x14ac:dyDescent="0.25">
      <c r="A103" t="s">
        <v>394</v>
      </c>
      <c r="B103" t="str">
        <f>"Leisure tv moderate time (hrs/d)"</f>
        <v>Leisure tv moderate time (hrs/d)</v>
      </c>
    </row>
    <row r="104" spans="1:2" x14ac:dyDescent="0.25">
      <c r="A104" t="s">
        <v>393</v>
      </c>
      <c r="B104" t="str">
        <f>"Leisure tv vigorous time (hrs/d)"</f>
        <v>Leisure tv vigorous time (hrs/d)</v>
      </c>
    </row>
    <row r="105" spans="1:2" x14ac:dyDescent="0.25">
      <c r="A105" t="s">
        <v>392</v>
      </c>
      <c r="B105" t="str">
        <f>"Total leisure tv energy time (MET-hrs/d)"</f>
        <v>Total leisure tv energy time (MET-hrs/d)</v>
      </c>
    </row>
    <row r="106" spans="1:2" x14ac:dyDescent="0.25">
      <c r="A106" t="s">
        <v>260</v>
      </c>
    </row>
    <row r="107" spans="1:2" x14ac:dyDescent="0.25">
      <c r="A107" t="s">
        <v>339</v>
      </c>
      <c r="B107" t="str">
        <f>"Total leisure computer time (hrs/d)"</f>
        <v>Total leisure computer time (hrs/d)</v>
      </c>
    </row>
    <row r="108" spans="1:2" x14ac:dyDescent="0.25">
      <c r="A108" t="s">
        <v>338</v>
      </c>
      <c r="B108" t="str">
        <f>"Leisure computer sedentary time (hrs/d)"</f>
        <v>Leisure computer sedentary time (hrs/d)</v>
      </c>
    </row>
    <row r="109" spans="1:2" x14ac:dyDescent="0.25">
      <c r="A109" t="s">
        <v>337</v>
      </c>
      <c r="B109" t="str">
        <f>"Leisure computer active time (hrs/d)"</f>
        <v>Leisure computer active time (hrs/d)</v>
      </c>
    </row>
    <row r="110" spans="1:2" x14ac:dyDescent="0.25">
      <c r="A110" t="s">
        <v>336</v>
      </c>
      <c r="B110" t="s">
        <v>340</v>
      </c>
    </row>
    <row r="111" spans="1:2" x14ac:dyDescent="0.25">
      <c r="A111" t="s">
        <v>335</v>
      </c>
      <c r="B111" t="str">
        <f>"Leisure computer moderate time (hrs/d)"</f>
        <v>Leisure computer moderate time (hrs/d)</v>
      </c>
    </row>
    <row r="112" spans="1:2" x14ac:dyDescent="0.25">
      <c r="A112" t="s">
        <v>334</v>
      </c>
      <c r="B112" t="str">
        <f>"Leisure computer vigorous time (hrs/d)"</f>
        <v>Leisure computer vigorous time (hrs/d)</v>
      </c>
    </row>
    <row r="113" spans="1:2" x14ac:dyDescent="0.25">
      <c r="A113" t="s">
        <v>333</v>
      </c>
      <c r="B113" t="str">
        <f>"Total leisure computer energy (MET-hrs/d)"</f>
        <v>Total leisure computer energy (MET-hrs/d)</v>
      </c>
    </row>
    <row r="114" spans="1:2" x14ac:dyDescent="0.25">
      <c r="A114" t="s">
        <v>260</v>
      </c>
    </row>
    <row r="115" spans="1:2" x14ac:dyDescent="0.25">
      <c r="A115" t="s">
        <v>329</v>
      </c>
      <c r="B115" t="s">
        <v>330</v>
      </c>
    </row>
    <row r="116" spans="1:2" x14ac:dyDescent="0.25">
      <c r="A116" t="s">
        <v>328</v>
      </c>
      <c r="B116" t="s">
        <v>331</v>
      </c>
    </row>
    <row r="117" spans="1:2" x14ac:dyDescent="0.25">
      <c r="A117" t="s">
        <v>327</v>
      </c>
      <c r="B117" t="s">
        <v>332</v>
      </c>
    </row>
    <row r="118" spans="1:2" x14ac:dyDescent="0.25">
      <c r="A118" t="s">
        <v>326</v>
      </c>
      <c r="B118" t="str">
        <f>"Leisure social light time (hrs/d)"</f>
        <v>Leisure social light time (hrs/d)</v>
      </c>
    </row>
    <row r="119" spans="1:2" x14ac:dyDescent="0.25">
      <c r="A119" t="s">
        <v>324</v>
      </c>
      <c r="B119" t="s">
        <v>325</v>
      </c>
    </row>
    <row r="120" spans="1:2" x14ac:dyDescent="0.25">
      <c r="A120" t="s">
        <v>323</v>
      </c>
      <c r="B120" t="str">
        <f>"Leisure social vigorous time (hrs/d)"</f>
        <v>Leisure social vigorous time (hrs/d)</v>
      </c>
    </row>
    <row r="121" spans="1:2" x14ac:dyDescent="0.25">
      <c r="A121" t="s">
        <v>321</v>
      </c>
      <c r="B121" t="s">
        <v>322</v>
      </c>
    </row>
    <row r="122" spans="1:2" x14ac:dyDescent="0.25">
      <c r="A122" t="s">
        <v>260</v>
      </c>
    </row>
    <row r="123" spans="1:2" x14ac:dyDescent="0.25">
      <c r="A123" t="s">
        <v>260</v>
      </c>
    </row>
    <row r="124" spans="1:2" x14ac:dyDescent="0.25">
      <c r="A124" t="s">
        <v>312</v>
      </c>
      <c r="B124" t="str">
        <f>"Total leisure read and sit time (hrs/d)"</f>
        <v>Total leisure read and sit time (hrs/d)</v>
      </c>
    </row>
    <row r="125" spans="1:2" x14ac:dyDescent="0.25">
      <c r="A125" t="s">
        <v>313</v>
      </c>
      <c r="B125" t="str">
        <f>"Leisure read and sit sedentary time (hrs/d)"</f>
        <v>Leisure read and sit sedentary time (hrs/d)</v>
      </c>
    </row>
    <row r="126" spans="1:2" x14ac:dyDescent="0.25">
      <c r="A126" t="s">
        <v>314</v>
      </c>
      <c r="B126" t="str">
        <f>"Leisure read and sit active time (hrs/d)"</f>
        <v>Leisure read and sit active time (hrs/d)</v>
      </c>
    </row>
    <row r="127" spans="1:2" x14ac:dyDescent="0.25">
      <c r="A127" t="s">
        <v>315</v>
      </c>
      <c r="B127" t="s">
        <v>316</v>
      </c>
    </row>
    <row r="128" spans="1:2" x14ac:dyDescent="0.25">
      <c r="A128" t="s">
        <v>319</v>
      </c>
      <c r="B128" t="str">
        <f>"Leisure read and sit moderate time (hrs/d)"</f>
        <v>Leisure read and sit moderate time (hrs/d)</v>
      </c>
    </row>
    <row r="129" spans="1:2" x14ac:dyDescent="0.25">
      <c r="A129" t="s">
        <v>317</v>
      </c>
      <c r="B129" t="str">
        <f>"Leisure read and sit vigorous time (hrs/d)"</f>
        <v>Leisure read and sit vigorous time (hrs/d)</v>
      </c>
    </row>
    <row r="130" spans="1:2" x14ac:dyDescent="0.25">
      <c r="A130" t="s">
        <v>318</v>
      </c>
      <c r="B130" t="s">
        <v>320</v>
      </c>
    </row>
    <row r="131" spans="1:2" x14ac:dyDescent="0.25">
      <c r="A131" t="s">
        <v>260</v>
      </c>
    </row>
    <row r="132" spans="1:2" x14ac:dyDescent="0.25">
      <c r="A132" t="s">
        <v>311</v>
      </c>
      <c r="B132" t="str">
        <f>"Total leisure other time (hrs/d)"</f>
        <v>Total leisure other time (hrs/d)</v>
      </c>
    </row>
    <row r="133" spans="1:2" x14ac:dyDescent="0.25">
      <c r="A133" t="s">
        <v>310</v>
      </c>
      <c r="B133" t="str">
        <f>"Leisure other sedentary time (hrs/d)"</f>
        <v>Leisure other sedentary time (hrs/d)</v>
      </c>
    </row>
    <row r="134" spans="1:2" x14ac:dyDescent="0.25">
      <c r="A134" t="s">
        <v>309</v>
      </c>
      <c r="B134" t="str">
        <f>"Leisure other active time (hrs/d)"</f>
        <v>Leisure other active time (hrs/d)</v>
      </c>
    </row>
    <row r="135" spans="1:2" x14ac:dyDescent="0.25">
      <c r="A135" t="s">
        <v>308</v>
      </c>
      <c r="B135" t="str">
        <f>"Leisure other light time (hrs/d)"</f>
        <v>Leisure other light time (hrs/d)</v>
      </c>
    </row>
    <row r="136" spans="1:2" x14ac:dyDescent="0.25">
      <c r="A136" t="s">
        <v>307</v>
      </c>
      <c r="B136" t="str">
        <f>"Leisure other moderate time (hrs/d)"</f>
        <v>Leisure other moderate time (hrs/d)</v>
      </c>
    </row>
    <row r="137" spans="1:2" x14ac:dyDescent="0.25">
      <c r="A137" t="s">
        <v>305</v>
      </c>
      <c r="B137" t="str">
        <f>"Leisure other vigorous time (hrs/d)"</f>
        <v>Leisure other vigorous time (hrs/d)</v>
      </c>
    </row>
    <row r="138" spans="1:2" x14ac:dyDescent="0.25">
      <c r="A138" t="s">
        <v>306</v>
      </c>
      <c r="B138" t="str">
        <f>"Total leisure other energy (MET-hrs/d)"</f>
        <v>Total leisure other energy (MET-hrs/d)</v>
      </c>
    </row>
    <row r="139" spans="1:2" x14ac:dyDescent="0.25">
      <c r="A139" t="s">
        <v>263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NORC 2019 Survey</vt:lpstr>
      <vt:lpstr>NORC 2020 Survey</vt:lpstr>
      <vt:lpstr>NORC Longitudinal Survey</vt:lpstr>
      <vt:lpstr>ACT24 vars</vt:lpstr>
    </vt:vector>
  </TitlesOfParts>
  <Company>NORC @ the 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Cowley</dc:creator>
  <cp:lastModifiedBy>Patel, Shreya (NIH/NCI) [C]</cp:lastModifiedBy>
  <dcterms:created xsi:type="dcterms:W3CDTF">2020-01-16T22:46:18Z</dcterms:created>
  <dcterms:modified xsi:type="dcterms:W3CDTF">2022-08-24T18:45:43Z</dcterms:modified>
</cp:coreProperties>
</file>