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ois\Documents\Mémoire\EnergyScopeGoodModel\ExergyScope\EnergyScope_To_ExergyScope\"/>
    </mc:Choice>
  </mc:AlternateContent>
  <xr:revisionPtr revIDLastSave="0" documentId="13_ncr:1_{40111CEC-2885-4212-A2D0-D54022B258C9}" xr6:coauthVersionLast="47" xr6:coauthVersionMax="47" xr10:uidLastSave="{00000000-0000-0000-0000-000000000000}"/>
  <bookViews>
    <workbookView xWindow="-98" yWindow="-98" windowWidth="21795" windowHeight="12975" firstSheet="3" xr2:uid="{00000000-000D-0000-FFFF-FFFF00000000}"/>
  </bookViews>
  <sheets>
    <sheet name="Readme" sheetId="16" r:id="rId1"/>
    <sheet name="TechnoPrice_IN" sheetId="11" r:id="rId2"/>
    <sheet name="TechnoPrice_OUT" sheetId="10" r:id="rId3"/>
    <sheet name="ResourcesPrice_IN" sheetId="6" r:id="rId4"/>
    <sheet name="ResourcesPrice_OUT" sheetId="5" r:id="rId5"/>
    <sheet name="A1_exergy_content" sheetId="15" r:id="rId6"/>
    <sheet name="A2_LayersIN_OUT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4" l="1"/>
  <c r="I7" i="14"/>
  <c r="C30" i="15"/>
  <c r="D30" i="15" s="1"/>
  <c r="B30" i="15"/>
  <c r="I5" i="14"/>
  <c r="G29" i="15"/>
  <c r="I6" i="14" s="1"/>
  <c r="G28" i="15"/>
  <c r="G27" i="15"/>
  <c r="D13" i="15" l="1"/>
  <c r="D14" i="15"/>
  <c r="B23" i="15"/>
  <c r="F2" i="10"/>
  <c r="G2" i="10"/>
  <c r="B21" i="5"/>
  <c r="C21" i="5"/>
  <c r="D21" i="5"/>
  <c r="B22" i="5"/>
  <c r="C22" i="5"/>
  <c r="D22" i="5"/>
  <c r="B27" i="5"/>
  <c r="C27" i="5"/>
  <c r="D27" i="5"/>
  <c r="B28" i="5"/>
  <c r="C28" i="5"/>
  <c r="D28" i="5"/>
  <c r="B29" i="5"/>
  <c r="C29" i="5"/>
  <c r="D29" i="5"/>
  <c r="F1" i="10" l="1"/>
  <c r="B1" i="10"/>
  <c r="C1" i="10"/>
  <c r="D1" i="10"/>
  <c r="G1" i="10"/>
  <c r="B2" i="10"/>
  <c r="C2" i="10"/>
  <c r="D2" i="10"/>
  <c r="E2" i="10"/>
  <c r="A2" i="10"/>
  <c r="A1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3" i="10"/>
  <c r="F71" i="10"/>
  <c r="F73" i="10"/>
  <c r="F84" i="10"/>
  <c r="F94" i="10"/>
  <c r="F95" i="10"/>
  <c r="F96" i="10"/>
  <c r="F97" i="10"/>
  <c r="G4" i="10"/>
  <c r="G5" i="10"/>
  <c r="G6" i="10"/>
  <c r="G8" i="10"/>
  <c r="G9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3" i="10"/>
  <c r="B71" i="10"/>
  <c r="C71" i="10"/>
  <c r="D71" i="10"/>
  <c r="B73" i="10"/>
  <c r="C73" i="10"/>
  <c r="D73" i="10"/>
  <c r="B84" i="10"/>
  <c r="C84" i="10"/>
  <c r="D84" i="10"/>
  <c r="B94" i="10"/>
  <c r="C94" i="10"/>
  <c r="D94" i="10"/>
  <c r="B95" i="10"/>
  <c r="C95" i="10"/>
  <c r="D95" i="10"/>
  <c r="B96" i="10"/>
  <c r="C96" i="10"/>
  <c r="D96" i="10"/>
  <c r="B97" i="10"/>
  <c r="C97" i="10"/>
  <c r="D97" i="10"/>
  <c r="B117" i="10"/>
  <c r="C117" i="10"/>
  <c r="D117" i="10"/>
  <c r="B118" i="10"/>
  <c r="C118" i="10"/>
  <c r="D118" i="10"/>
  <c r="Q118" i="11"/>
  <c r="F118" i="10" s="1"/>
  <c r="Q117" i="11"/>
  <c r="F117" i="10" s="1"/>
  <c r="Q116" i="11"/>
  <c r="C116" i="10" s="1"/>
  <c r="Q115" i="11"/>
  <c r="F115" i="10" s="1"/>
  <c r="Q114" i="11"/>
  <c r="C114" i="10" s="1"/>
  <c r="Q113" i="11"/>
  <c r="B113" i="10" s="1"/>
  <c r="Q111" i="11"/>
  <c r="B111" i="10" s="1"/>
  <c r="B114" i="10" l="1"/>
  <c r="F114" i="10"/>
  <c r="F113" i="10"/>
  <c r="F111" i="10"/>
  <c r="F116" i="10"/>
  <c r="D116" i="10"/>
  <c r="B116" i="10"/>
  <c r="D114" i="10"/>
  <c r="B115" i="10"/>
  <c r="C115" i="10"/>
  <c r="D115" i="10"/>
  <c r="D113" i="10"/>
  <c r="D111" i="10"/>
  <c r="C113" i="10"/>
  <c r="C111" i="10"/>
  <c r="B29" i="15"/>
  <c r="C29" i="15"/>
  <c r="B28" i="15"/>
  <c r="C28" i="15"/>
  <c r="D28" i="15" s="1"/>
  <c r="D2" i="14" s="1"/>
  <c r="B27" i="15"/>
  <c r="C27" i="15"/>
  <c r="D27" i="15" s="1"/>
  <c r="F2" i="14" s="1"/>
  <c r="C23" i="15"/>
  <c r="D23" i="15"/>
  <c r="H2" i="14" s="1"/>
  <c r="C22" i="15"/>
  <c r="B22" i="15"/>
  <c r="C21" i="15"/>
  <c r="B21" i="15"/>
  <c r="C20" i="15"/>
  <c r="B20" i="15"/>
  <c r="Q2" i="14"/>
  <c r="U2" i="14"/>
  <c r="T2" i="14"/>
  <c r="R2" i="14"/>
  <c r="P2" i="14"/>
  <c r="O2" i="14"/>
  <c r="N2" i="14"/>
  <c r="M2" i="14"/>
  <c r="L2" i="14"/>
  <c r="K2" i="14"/>
  <c r="J2" i="14"/>
  <c r="I2" i="14"/>
  <c r="G2" i="14"/>
  <c r="C2" i="14"/>
  <c r="B2" i="14"/>
  <c r="D29" i="15" l="1"/>
  <c r="E2" i="14" s="1"/>
  <c r="S2" i="14"/>
  <c r="Q112" i="11"/>
  <c r="D21" i="15"/>
  <c r="D22" i="15"/>
  <c r="Y2" i="14" s="1"/>
  <c r="D20" i="15"/>
  <c r="X2" i="14" l="1"/>
  <c r="Q102" i="11"/>
  <c r="Q72" i="11"/>
  <c r="Q107" i="11"/>
  <c r="Q103" i="11"/>
  <c r="Q105" i="11"/>
  <c r="Q104" i="11"/>
  <c r="Q98" i="11"/>
  <c r="Q101" i="11"/>
  <c r="Q109" i="11"/>
  <c r="Q106" i="11"/>
  <c r="Q99" i="11"/>
  <c r="Q100" i="11"/>
  <c r="Q108" i="11"/>
  <c r="W2" i="14"/>
  <c r="Q3" i="11" s="1" a="1"/>
  <c r="Q3" i="11" s="1"/>
  <c r="Q110" i="11"/>
  <c r="C112" i="10"/>
  <c r="D112" i="10"/>
  <c r="F112" i="10"/>
  <c r="B112" i="10"/>
  <c r="Q37" i="11" a="1"/>
  <c r="Q37" i="11" s="1"/>
  <c r="F37" i="10" s="1"/>
  <c r="Q90" i="11" a="1"/>
  <c r="Q90" i="11" s="1"/>
  <c r="F90" i="10" s="1"/>
  <c r="E18" i="6" a="1"/>
  <c r="E18" i="6" s="1"/>
  <c r="Q87" i="11" a="1"/>
  <c r="Q87" i="11" s="1"/>
  <c r="F87" i="10" s="1"/>
  <c r="Q22" i="11" a="1"/>
  <c r="Q22" i="11" s="1"/>
  <c r="F22" i="10" s="1"/>
  <c r="Q64" i="11" l="1" a="1"/>
  <c r="Q64" i="11" s="1"/>
  <c r="F64" i="10" s="1"/>
  <c r="Q17" i="11" a="1"/>
  <c r="Q17" i="11" s="1"/>
  <c r="F17" i="10" s="1"/>
  <c r="Q13" i="11" a="1"/>
  <c r="Q13" i="11" s="1"/>
  <c r="Q28" i="11" a="1"/>
  <c r="Q28" i="11" s="1"/>
  <c r="F28" i="10" s="1"/>
  <c r="Q66" i="11" a="1"/>
  <c r="Q66" i="11" s="1"/>
  <c r="F66" i="10" s="1"/>
  <c r="E4" i="6" a="1"/>
  <c r="E4" i="6" s="1"/>
  <c r="B4" i="5" s="1"/>
  <c r="E6" i="6" a="1"/>
  <c r="E6" i="6" s="1"/>
  <c r="C6" i="5" s="1"/>
  <c r="E3" i="6" a="1"/>
  <c r="E3" i="6" s="1"/>
  <c r="D3" i="5" s="1"/>
  <c r="E7" i="6" a="1"/>
  <c r="E7" i="6" s="1"/>
  <c r="E9" i="6" a="1"/>
  <c r="E9" i="6" s="1"/>
  <c r="Q10" i="11" a="1"/>
  <c r="Q10" i="11" s="1"/>
  <c r="Q52" i="11" a="1"/>
  <c r="Q52" i="11" s="1"/>
  <c r="F52" i="10" s="1"/>
  <c r="Q61" i="11" a="1"/>
  <c r="Q61" i="11" s="1"/>
  <c r="F61" i="10" s="1"/>
  <c r="Q70" i="11" a="1"/>
  <c r="Q70" i="11" s="1"/>
  <c r="F70" i="10" s="1"/>
  <c r="Q26" i="11" a="1"/>
  <c r="Q26" i="11" s="1"/>
  <c r="F26" i="10" s="1"/>
  <c r="E17" i="6" a="1"/>
  <c r="E17" i="6" s="1"/>
  <c r="C17" i="5" s="1"/>
  <c r="Q75" i="11" a="1"/>
  <c r="Q75" i="11" s="1"/>
  <c r="F75" i="10" s="1"/>
  <c r="E12" i="6" a="1"/>
  <c r="E12" i="6" s="1"/>
  <c r="Q60" i="11" a="1"/>
  <c r="Q60" i="11" s="1"/>
  <c r="F60" i="10" s="1"/>
  <c r="E24" i="6" a="1"/>
  <c r="E24" i="6" s="1"/>
  <c r="Q35" i="11" a="1"/>
  <c r="Q35" i="11" s="1"/>
  <c r="G35" i="10" s="1"/>
  <c r="Q7" i="11" a="1"/>
  <c r="Q7" i="11" s="1"/>
  <c r="B7" i="10" s="1"/>
  <c r="Q38" i="11" a="1"/>
  <c r="Q38" i="11" s="1"/>
  <c r="F38" i="10" s="1"/>
  <c r="Q32" i="11" a="1"/>
  <c r="Q32" i="11" s="1"/>
  <c r="F32" i="10" s="1"/>
  <c r="Q47" i="11" a="1"/>
  <c r="Q47" i="11" s="1"/>
  <c r="F47" i="10" s="1"/>
  <c r="Q89" i="11" a="1"/>
  <c r="Q89" i="11" s="1"/>
  <c r="F89" i="10" s="1"/>
  <c r="Q23" i="11" a="1"/>
  <c r="Q23" i="11" s="1"/>
  <c r="F23" i="10" s="1"/>
  <c r="Q67" i="11" a="1"/>
  <c r="Q67" i="11" s="1"/>
  <c r="F67" i="10" s="1"/>
  <c r="Q79" i="11" a="1"/>
  <c r="Q79" i="11" s="1"/>
  <c r="F79" i="10" s="1"/>
  <c r="Q80" i="11" a="1"/>
  <c r="Q80" i="11" s="1"/>
  <c r="F80" i="10" s="1"/>
  <c r="Q34" i="11" a="1"/>
  <c r="Q34" i="11" s="1"/>
  <c r="F34" i="10" s="1"/>
  <c r="Q63" i="11" a="1"/>
  <c r="Q63" i="11" s="1"/>
  <c r="F63" i="10" s="1"/>
  <c r="Q44" i="11" a="1"/>
  <c r="Q44" i="11" s="1"/>
  <c r="F44" i="10" s="1"/>
  <c r="Q53" i="11" a="1"/>
  <c r="Q53" i="11" s="1"/>
  <c r="F53" i="10" s="1"/>
  <c r="Q55" i="11" a="1"/>
  <c r="Q55" i="11" s="1"/>
  <c r="F55" i="10" s="1"/>
  <c r="Q82" i="11" a="1"/>
  <c r="Q82" i="11" s="1"/>
  <c r="F82" i="10" s="1"/>
  <c r="Q77" i="11" a="1"/>
  <c r="Q77" i="11" s="1"/>
  <c r="F77" i="10" s="1"/>
  <c r="Q85" i="11" a="1"/>
  <c r="Q85" i="11" s="1"/>
  <c r="F85" i="10" s="1"/>
  <c r="Q31" i="11" a="1"/>
  <c r="Q31" i="11" s="1"/>
  <c r="F31" i="10" s="1"/>
  <c r="Q24" i="11" a="1"/>
  <c r="Q24" i="11" s="1"/>
  <c r="F24" i="10" s="1"/>
  <c r="Q8" i="11" a="1"/>
  <c r="Q8" i="11" s="1"/>
  <c r="F8" i="10" s="1"/>
  <c r="Q76" i="11" a="1"/>
  <c r="Q76" i="11" s="1"/>
  <c r="F76" i="10" s="1"/>
  <c r="Q81" i="11" a="1"/>
  <c r="Q81" i="11" s="1"/>
  <c r="F81" i="10" s="1"/>
  <c r="E14" i="6" a="1"/>
  <c r="E14" i="6" s="1"/>
  <c r="Q50" i="11" a="1"/>
  <c r="Q50" i="11" s="1"/>
  <c r="F50" i="10" s="1"/>
  <c r="E5" i="6" a="1"/>
  <c r="E5" i="6" s="1"/>
  <c r="C5" i="5" s="1"/>
  <c r="Q88" i="11" a="1"/>
  <c r="Q88" i="11" s="1"/>
  <c r="F88" i="10" s="1"/>
  <c r="E25" i="6" a="1"/>
  <c r="E25" i="6" s="1"/>
  <c r="B25" i="5" s="1"/>
  <c r="Q20" i="11" a="1"/>
  <c r="Q20" i="11" s="1"/>
  <c r="F20" i="10" s="1"/>
  <c r="Q21" i="11" a="1"/>
  <c r="Q21" i="11" s="1"/>
  <c r="F21" i="10" s="1"/>
  <c r="Q83" i="11" a="1"/>
  <c r="Q83" i="11" s="1"/>
  <c r="F83" i="10" s="1"/>
  <c r="Q16" i="11" a="1"/>
  <c r="Q16" i="11" s="1"/>
  <c r="Q59" i="11" a="1"/>
  <c r="Q59" i="11" s="1"/>
  <c r="F59" i="10" s="1"/>
  <c r="Q92" i="11" a="1"/>
  <c r="Q92" i="11" s="1"/>
  <c r="F92" i="10" s="1"/>
  <c r="Q18" i="11" a="1"/>
  <c r="Q18" i="11" s="1"/>
  <c r="F18" i="10" s="1"/>
  <c r="Q54" i="11" a="1"/>
  <c r="Q54" i="11" s="1"/>
  <c r="F54" i="10" s="1"/>
  <c r="Q19" i="11" a="1"/>
  <c r="Q19" i="11" s="1"/>
  <c r="F19" i="10" s="1"/>
  <c r="Q36" i="11" a="1"/>
  <c r="Q36" i="11" s="1"/>
  <c r="F36" i="10" s="1"/>
  <c r="Q86" i="11" a="1"/>
  <c r="Q86" i="11" s="1"/>
  <c r="F86" i="10" s="1"/>
  <c r="Q56" i="11" a="1"/>
  <c r="Q56" i="11" s="1"/>
  <c r="F56" i="10" s="1"/>
  <c r="E8" i="6" a="1"/>
  <c r="E8" i="6" s="1"/>
  <c r="D8" i="5" s="1"/>
  <c r="Q27" i="11" a="1"/>
  <c r="Q27" i="11" s="1"/>
  <c r="F27" i="10" s="1"/>
  <c r="Q30" i="11" a="1"/>
  <c r="Q30" i="11" s="1"/>
  <c r="F30" i="10" s="1"/>
  <c r="Q9" i="11" a="1"/>
  <c r="Q9" i="11" s="1"/>
  <c r="F9" i="10" s="1"/>
  <c r="Q49" i="11" a="1"/>
  <c r="Q49" i="11" s="1"/>
  <c r="F49" i="10" s="1"/>
  <c r="E10" i="6" a="1"/>
  <c r="E10" i="6" s="1"/>
  <c r="C10" i="5" s="1"/>
  <c r="Q69" i="11" a="1"/>
  <c r="Q69" i="11" s="1"/>
  <c r="F69" i="10" s="1"/>
  <c r="Q74" i="11" a="1"/>
  <c r="Q74" i="11" s="1"/>
  <c r="F74" i="10" s="1"/>
  <c r="E2" i="6" a="1"/>
  <c r="E2" i="6" s="1"/>
  <c r="B2" i="5" s="1"/>
  <c r="Q11" i="11" a="1"/>
  <c r="Q11" i="11" s="1"/>
  <c r="B11" i="10" s="1"/>
  <c r="Q43" i="11" a="1"/>
  <c r="Q43" i="11" s="1"/>
  <c r="F43" i="10" s="1"/>
  <c r="E11" i="6" a="1"/>
  <c r="E11" i="6" s="1"/>
  <c r="D11" i="5" s="1"/>
  <c r="E15" i="6" a="1"/>
  <c r="E15" i="6" s="1"/>
  <c r="B15" i="5" s="1"/>
  <c r="Q45" i="11" a="1"/>
  <c r="Q45" i="11" s="1"/>
  <c r="F45" i="10" s="1"/>
  <c r="Q65" i="11" a="1"/>
  <c r="Q65" i="11" s="1"/>
  <c r="F65" i="10" s="1"/>
  <c r="Q14" i="11" a="1"/>
  <c r="Q14" i="11" s="1"/>
  <c r="Q33" i="11" a="1"/>
  <c r="Q33" i="11" s="1"/>
  <c r="F33" i="10" s="1"/>
  <c r="E26" i="6" a="1"/>
  <c r="E26" i="6" s="1"/>
  <c r="B26" i="5" s="1"/>
  <c r="E19" i="6" a="1"/>
  <c r="E19" i="6" s="1"/>
  <c r="D19" i="5" s="1"/>
  <c r="E23" i="6" a="1"/>
  <c r="E23" i="6" s="1"/>
  <c r="B23" i="5" s="1"/>
  <c r="Q15" i="11" a="1"/>
  <c r="Q15" i="11" s="1"/>
  <c r="E13" i="6" a="1"/>
  <c r="E13" i="6" s="1"/>
  <c r="C13" i="5" s="1"/>
  <c r="Q91" i="11" a="1"/>
  <c r="Q91" i="11" s="1"/>
  <c r="F91" i="10" s="1"/>
  <c r="Q46" i="11" a="1"/>
  <c r="Q46" i="11" s="1"/>
  <c r="F46" i="10" s="1"/>
  <c r="Q40" i="11" a="1"/>
  <c r="Q40" i="11" s="1"/>
  <c r="F40" i="10" s="1"/>
  <c r="Q58" i="11" a="1"/>
  <c r="Q58" i="11" s="1"/>
  <c r="F58" i="10" s="1"/>
  <c r="E16" i="6" a="1"/>
  <c r="E16" i="6" s="1"/>
  <c r="B16" i="5" s="1"/>
  <c r="Q57" i="11" a="1"/>
  <c r="Q57" i="11" s="1"/>
  <c r="F57" i="10" s="1"/>
  <c r="Q78" i="11" a="1"/>
  <c r="Q78" i="11" s="1"/>
  <c r="F78" i="10" s="1"/>
  <c r="Q42" i="11" a="1"/>
  <c r="Q42" i="11" s="1"/>
  <c r="F42" i="10" s="1"/>
  <c r="Q51" i="11" a="1"/>
  <c r="Q51" i="11" s="1"/>
  <c r="F51" i="10" s="1"/>
  <c r="E20" i="6" a="1"/>
  <c r="E20" i="6" s="1"/>
  <c r="B20" i="5" s="1"/>
  <c r="Q68" i="11" a="1"/>
  <c r="Q68" i="11" s="1"/>
  <c r="F68" i="10" s="1"/>
  <c r="Q62" i="11" a="1"/>
  <c r="Q62" i="11" s="1"/>
  <c r="F62" i="10" s="1"/>
  <c r="Q12" i="11" a="1"/>
  <c r="Q12" i="11" s="1"/>
  <c r="B12" i="10" s="1"/>
  <c r="Q93" i="11" a="1"/>
  <c r="Q93" i="11" s="1"/>
  <c r="F93" i="10" s="1"/>
  <c r="Q39" i="11" a="1"/>
  <c r="Q39" i="11" s="1"/>
  <c r="F39" i="10" s="1"/>
  <c r="Q29" i="11" a="1"/>
  <c r="Q29" i="11" s="1"/>
  <c r="F29" i="10" s="1"/>
  <c r="Q48" i="11" a="1"/>
  <c r="Q48" i="11" s="1"/>
  <c r="F48" i="10" s="1"/>
  <c r="Q41" i="11" a="1"/>
  <c r="Q41" i="11" s="1"/>
  <c r="F41" i="10" s="1"/>
  <c r="Q25" i="11" a="1"/>
  <c r="Q25" i="11" s="1"/>
  <c r="F25" i="10" s="1"/>
  <c r="F100" i="10"/>
  <c r="B100" i="10"/>
  <c r="C100" i="10"/>
  <c r="D100" i="10"/>
  <c r="C103" i="10"/>
  <c r="B103" i="10"/>
  <c r="D103" i="10"/>
  <c r="F103" i="10"/>
  <c r="F99" i="10"/>
  <c r="C99" i="10"/>
  <c r="B99" i="10"/>
  <c r="D99" i="10"/>
  <c r="F107" i="10"/>
  <c r="D107" i="10"/>
  <c r="C107" i="10"/>
  <c r="B107" i="10"/>
  <c r="F106" i="10"/>
  <c r="D106" i="10"/>
  <c r="B106" i="10"/>
  <c r="C106" i="10"/>
  <c r="F72" i="10"/>
  <c r="D72" i="10"/>
  <c r="B72" i="10"/>
  <c r="C72" i="10"/>
  <c r="F109" i="10"/>
  <c r="B109" i="10"/>
  <c r="C109" i="10"/>
  <c r="D109" i="10"/>
  <c r="F102" i="10"/>
  <c r="D102" i="10"/>
  <c r="C102" i="10"/>
  <c r="B102" i="10"/>
  <c r="C110" i="10"/>
  <c r="F110" i="10"/>
  <c r="B110" i="10"/>
  <c r="D110" i="10"/>
  <c r="C101" i="10"/>
  <c r="F101" i="10"/>
  <c r="D101" i="10"/>
  <c r="B101" i="10"/>
  <c r="C98" i="10"/>
  <c r="B98" i="10"/>
  <c r="D98" i="10"/>
  <c r="F98" i="10"/>
  <c r="Q6" i="11" a="1"/>
  <c r="Q6" i="11" s="1"/>
  <c r="F6" i="10" s="1"/>
  <c r="C104" i="10"/>
  <c r="B104" i="10"/>
  <c r="F104" i="10"/>
  <c r="D104" i="10"/>
  <c r="Q4" i="11" a="1"/>
  <c r="Q4" i="11" s="1"/>
  <c r="F4" i="10" s="1"/>
  <c r="D108" i="10"/>
  <c r="C108" i="10"/>
  <c r="F108" i="10"/>
  <c r="B108" i="10"/>
  <c r="C105" i="10"/>
  <c r="F105" i="10"/>
  <c r="D105" i="10"/>
  <c r="B105" i="10"/>
  <c r="Q5" i="11" a="1"/>
  <c r="Q5" i="11" s="1"/>
  <c r="F5" i="10" s="1"/>
  <c r="B9" i="5"/>
  <c r="C9" i="5"/>
  <c r="D9" i="5"/>
  <c r="B12" i="5"/>
  <c r="C12" i="5"/>
  <c r="D12" i="5"/>
  <c r="B7" i="5"/>
  <c r="C7" i="5"/>
  <c r="D7" i="5"/>
  <c r="D13" i="5"/>
  <c r="B18" i="5"/>
  <c r="C18" i="5"/>
  <c r="D18" i="5"/>
  <c r="D24" i="5"/>
  <c r="C24" i="5"/>
  <c r="B24" i="5"/>
  <c r="C20" i="5"/>
  <c r="C14" i="5"/>
  <c r="D14" i="5"/>
  <c r="B14" i="5"/>
  <c r="C15" i="5"/>
  <c r="D15" i="5"/>
  <c r="B10" i="5"/>
  <c r="D10" i="5"/>
  <c r="G15" i="10"/>
  <c r="F15" i="10"/>
  <c r="F14" i="10"/>
  <c r="G14" i="10"/>
  <c r="G12" i="10"/>
  <c r="G10" i="10"/>
  <c r="F10" i="10"/>
  <c r="F13" i="10"/>
  <c r="G13" i="10"/>
  <c r="G16" i="10"/>
  <c r="F16" i="10"/>
  <c r="C66" i="10"/>
  <c r="D66" i="10"/>
  <c r="B67" i="10"/>
  <c r="C67" i="10"/>
  <c r="D67" i="10"/>
  <c r="B51" i="10"/>
  <c r="C51" i="10"/>
  <c r="C91" i="10"/>
  <c r="D91" i="10"/>
  <c r="B46" i="10"/>
  <c r="C46" i="10"/>
  <c r="D46" i="10"/>
  <c r="B45" i="10"/>
  <c r="C45" i="10"/>
  <c r="B65" i="10"/>
  <c r="C65" i="10"/>
  <c r="D65" i="10"/>
  <c r="B14" i="10"/>
  <c r="C14" i="10"/>
  <c r="D14" i="10"/>
  <c r="B78" i="10"/>
  <c r="D78" i="10"/>
  <c r="B43" i="10"/>
  <c r="B39" i="10"/>
  <c r="B23" i="10"/>
  <c r="C23" i="10"/>
  <c r="D23" i="10"/>
  <c r="B15" i="10"/>
  <c r="C15" i="10"/>
  <c r="D15" i="10"/>
  <c r="D27" i="10"/>
  <c r="B37" i="10"/>
  <c r="C37" i="10"/>
  <c r="D37" i="10"/>
  <c r="B13" i="10"/>
  <c r="C13" i="10"/>
  <c r="D13" i="10"/>
  <c r="B8" i="10"/>
  <c r="C8" i="10"/>
  <c r="D8" i="10"/>
  <c r="B75" i="10"/>
  <c r="C75" i="10"/>
  <c r="D75" i="10"/>
  <c r="B60" i="10"/>
  <c r="C60" i="10"/>
  <c r="D60" i="10"/>
  <c r="B64" i="10"/>
  <c r="C64" i="10"/>
  <c r="D64" i="10"/>
  <c r="B28" i="10"/>
  <c r="C28" i="10"/>
  <c r="D28" i="10"/>
  <c r="B29" i="10"/>
  <c r="C41" i="10"/>
  <c r="B22" i="10"/>
  <c r="C22" i="10"/>
  <c r="D22" i="10"/>
  <c r="B34" i="10"/>
  <c r="C34" i="10"/>
  <c r="B44" i="10"/>
  <c r="C44" i="10"/>
  <c r="D44" i="10"/>
  <c r="B10" i="10"/>
  <c r="C10" i="10"/>
  <c r="D10" i="10"/>
  <c r="B3" i="10"/>
  <c r="F3" i="10"/>
  <c r="B90" i="10"/>
  <c r="C90" i="10"/>
  <c r="D90" i="10"/>
  <c r="B49" i="10"/>
  <c r="C49" i="10"/>
  <c r="D49" i="10"/>
  <c r="B76" i="10"/>
  <c r="C76" i="10"/>
  <c r="D76" i="10"/>
  <c r="B52" i="10"/>
  <c r="C52" i="10"/>
  <c r="D52" i="10"/>
  <c r="B81" i="10"/>
  <c r="C81" i="10"/>
  <c r="D81" i="10"/>
  <c r="B53" i="10"/>
  <c r="C53" i="10"/>
  <c r="D53" i="10"/>
  <c r="B55" i="10"/>
  <c r="C55" i="10"/>
  <c r="D55" i="10"/>
  <c r="B82" i="10"/>
  <c r="C82" i="10"/>
  <c r="D82" i="10"/>
  <c r="B47" i="10"/>
  <c r="C47" i="10"/>
  <c r="D47" i="10"/>
  <c r="B17" i="10"/>
  <c r="C17" i="10"/>
  <c r="D17" i="10"/>
  <c r="B19" i="10"/>
  <c r="C19" i="10"/>
  <c r="D19" i="10"/>
  <c r="C88" i="10"/>
  <c r="D88" i="10"/>
  <c r="B20" i="10"/>
  <c r="C20" i="10"/>
  <c r="D20" i="10"/>
  <c r="B89" i="10"/>
  <c r="C89" i="10"/>
  <c r="D89" i="10"/>
  <c r="B87" i="10"/>
  <c r="C87" i="10"/>
  <c r="D87" i="10"/>
  <c r="B42" i="10"/>
  <c r="C42" i="10"/>
  <c r="D42" i="10"/>
  <c r="B69" i="10"/>
  <c r="C69" i="10"/>
  <c r="D69" i="10"/>
  <c r="B74" i="10"/>
  <c r="C74" i="10"/>
  <c r="D74" i="10"/>
  <c r="B36" i="10"/>
  <c r="C36" i="10"/>
  <c r="D36" i="10"/>
  <c r="B86" i="10"/>
  <c r="C86" i="10"/>
  <c r="D86" i="10"/>
  <c r="B56" i="10"/>
  <c r="C56" i="10"/>
  <c r="D56" i="10"/>
  <c r="B21" i="10"/>
  <c r="C21" i="10"/>
  <c r="D21" i="10"/>
  <c r="B83" i="10"/>
  <c r="C83" i="10"/>
  <c r="D83" i="10"/>
  <c r="B16" i="10"/>
  <c r="C16" i="10"/>
  <c r="D16" i="10"/>
  <c r="C3" i="10"/>
  <c r="D3" i="10"/>
  <c r="B41" i="10" l="1"/>
  <c r="D20" i="5"/>
  <c r="F12" i="10"/>
  <c r="B88" i="10"/>
  <c r="C12" i="10"/>
  <c r="C19" i="5"/>
  <c r="B19" i="5"/>
  <c r="D30" i="10"/>
  <c r="C26" i="10"/>
  <c r="B31" i="10"/>
  <c r="C30" i="10"/>
  <c r="B26" i="10"/>
  <c r="D38" i="10"/>
  <c r="C38" i="10"/>
  <c r="D18" i="10"/>
  <c r="B30" i="10"/>
  <c r="B6" i="5"/>
  <c r="C31" i="10"/>
  <c r="B38" i="10"/>
  <c r="C18" i="10"/>
  <c r="D43" i="10"/>
  <c r="D6" i="5"/>
  <c r="D16" i="5"/>
  <c r="D12" i="10"/>
  <c r="D31" i="10"/>
  <c r="D26" i="10"/>
  <c r="D34" i="10"/>
  <c r="B18" i="10"/>
  <c r="C58" i="10"/>
  <c r="C43" i="10"/>
  <c r="C16" i="5"/>
  <c r="D39" i="10"/>
  <c r="B13" i="5"/>
  <c r="C78" i="10"/>
  <c r="D45" i="10"/>
  <c r="B91" i="10"/>
  <c r="C85" i="10"/>
  <c r="C92" i="10"/>
  <c r="B61" i="10"/>
  <c r="D80" i="10"/>
  <c r="B85" i="10"/>
  <c r="C79" i="10"/>
  <c r="D5" i="5"/>
  <c r="B8" i="5"/>
  <c r="B66" i="10"/>
  <c r="D61" i="10"/>
  <c r="B70" i="10"/>
  <c r="B27" i="10"/>
  <c r="D85" i="10"/>
  <c r="C61" i="10"/>
  <c r="C4" i="10"/>
  <c r="B4" i="10"/>
  <c r="D48" i="10"/>
  <c r="C48" i="10"/>
  <c r="B48" i="10"/>
  <c r="D29" i="10"/>
  <c r="C29" i="10"/>
  <c r="D51" i="10"/>
  <c r="D92" i="10"/>
  <c r="C27" i="10"/>
  <c r="D58" i="10"/>
  <c r="B5" i="5"/>
  <c r="D11" i="10"/>
  <c r="B92" i="10"/>
  <c r="D63" i="10"/>
  <c r="B58" i="10"/>
  <c r="C80" i="10"/>
  <c r="G11" i="10"/>
  <c r="D26" i="5"/>
  <c r="C11" i="10"/>
  <c r="F11" i="10"/>
  <c r="D4" i="5"/>
  <c r="B80" i="10"/>
  <c r="C26" i="5"/>
  <c r="D4" i="10"/>
  <c r="D7" i="10"/>
  <c r="D41" i="10"/>
  <c r="C39" i="10"/>
  <c r="D62" i="10"/>
  <c r="G7" i="10"/>
  <c r="C4" i="5"/>
  <c r="C62" i="10"/>
  <c r="D70" i="10"/>
  <c r="F7" i="10"/>
  <c r="C7" i="10"/>
  <c r="B62" i="10"/>
  <c r="C70" i="10"/>
  <c r="D24" i="10"/>
  <c r="B17" i="5"/>
  <c r="D25" i="5"/>
  <c r="D93" i="10"/>
  <c r="D6" i="10"/>
  <c r="C6" i="10"/>
  <c r="B6" i="10"/>
  <c r="C63" i="10"/>
  <c r="C93" i="10"/>
  <c r="C25" i="5"/>
  <c r="B24" i="10"/>
  <c r="D54" i="10"/>
  <c r="B63" i="10"/>
  <c r="B93" i="10"/>
  <c r="D9" i="10"/>
  <c r="C11" i="5"/>
  <c r="C24" i="10"/>
  <c r="D5" i="10"/>
  <c r="C5" i="10"/>
  <c r="C54" i="10"/>
  <c r="D32" i="10"/>
  <c r="D57" i="10"/>
  <c r="B5" i="10"/>
  <c r="C9" i="10"/>
  <c r="B11" i="5"/>
  <c r="B54" i="10"/>
  <c r="C32" i="10"/>
  <c r="C57" i="10"/>
  <c r="B9" i="10"/>
  <c r="B3" i="5"/>
  <c r="B32" i="10"/>
  <c r="B57" i="10"/>
  <c r="C3" i="5"/>
  <c r="D23" i="5"/>
  <c r="D17" i="5"/>
  <c r="C23" i="5"/>
  <c r="D50" i="10"/>
  <c r="D59" i="10"/>
  <c r="B79" i="10"/>
  <c r="D68" i="10"/>
  <c r="C8" i="5"/>
  <c r="C50" i="10"/>
  <c r="D33" i="10"/>
  <c r="C59" i="10"/>
  <c r="C68" i="10"/>
  <c r="C33" i="10"/>
  <c r="D25" i="10"/>
  <c r="B59" i="10"/>
  <c r="B68" i="10"/>
  <c r="D2" i="5"/>
  <c r="B33" i="10"/>
  <c r="C25" i="10"/>
  <c r="D35" i="10"/>
  <c r="C2" i="5"/>
  <c r="D77" i="10"/>
  <c r="B25" i="10"/>
  <c r="C35" i="10"/>
  <c r="D40" i="10"/>
  <c r="C77" i="10"/>
  <c r="C40" i="10"/>
  <c r="F35" i="10"/>
  <c r="B50" i="10"/>
  <c r="B35" i="10"/>
  <c r="B77" i="10"/>
  <c r="D79" i="10"/>
  <c r="B40" i="10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B1" i="5"/>
  <c r="C1" i="5"/>
  <c r="D1" i="5"/>
  <c r="A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<sst xmlns="http://schemas.openxmlformats.org/spreadsheetml/2006/main" count="387" uniqueCount="325">
  <si>
    <t>Technologies param</t>
  </si>
  <si>
    <t>c_inv</t>
  </si>
  <si>
    <t>c_maint</t>
  </si>
  <si>
    <t>Name (in model and documents)</t>
  </si>
  <si>
    <t>[Meuro/GW]
[Meuro/GWh] 
[Meuro/(Mkmpass/h)] 
[Meuro/(Mtonkm/h)]</t>
  </si>
  <si>
    <t>[Meuro/GW/y]
[Meuro/GWh/y] 
[Meuro/(Mkmpass/h)/y] 
[Meuro/(Mtonkm/h)/y]</t>
  </si>
  <si>
    <t xml:space="preserve"> NUCLEAR </t>
  </si>
  <si>
    <t xml:space="preserve"> CCGT </t>
  </si>
  <si>
    <t xml:space="preserve"> CCGT_AMMONIA </t>
  </si>
  <si>
    <t xml:space="preserve"> COAL_US </t>
  </si>
  <si>
    <t xml:space="preserve"> COAL_IGCC </t>
  </si>
  <si>
    <t xml:space="preserve"> PV </t>
  </si>
  <si>
    <t xml:space="preserve"> WIND_ONSHORE </t>
  </si>
  <si>
    <t xml:space="preserve"> WIND_OFFSHORE </t>
  </si>
  <si>
    <t xml:space="preserve"> HYDRO_RIVER </t>
  </si>
  <si>
    <t xml:space="preserve"> GEOTHERMAL </t>
  </si>
  <si>
    <t>MEC_DRIVE</t>
  </si>
  <si>
    <t>FRIDGE</t>
  </si>
  <si>
    <t>ELEC_REFRIG_CYCLE</t>
  </si>
  <si>
    <t>TH_REFRIG_CYCLE</t>
  </si>
  <si>
    <t>IND_ELEC_COOLING</t>
  </si>
  <si>
    <t>OTHERS_ELEC</t>
  </si>
  <si>
    <t>HEAT_RES</t>
  </si>
  <si>
    <t>LIGHT</t>
  </si>
  <si>
    <t xml:space="preserve"> IND_COGEN_GAS </t>
  </si>
  <si>
    <t xml:space="preserve"> IND_COGEN_WOOD </t>
  </si>
  <si>
    <t xml:space="preserve"> IND_COGEN_WASTE </t>
  </si>
  <si>
    <t xml:space="preserve"> IND_BOILER_GAS </t>
  </si>
  <si>
    <t xml:space="preserve"> IND_BOILER_WOOD </t>
  </si>
  <si>
    <t xml:space="preserve"> IND_BOILER_OIL </t>
  </si>
  <si>
    <t xml:space="preserve"> IND_BOILER_COAL </t>
  </si>
  <si>
    <t xml:space="preserve"> IND_BOILER_WASTE </t>
  </si>
  <si>
    <t xml:space="preserve"> IND_DIRECT_ELEC </t>
  </si>
  <si>
    <t xml:space="preserve"> DHN_HP_ELEC </t>
  </si>
  <si>
    <t xml:space="preserve"> DHN_COGEN_GAS </t>
  </si>
  <si>
    <t xml:space="preserve"> DHN_COGEN_WOOD </t>
  </si>
  <si>
    <t xml:space="preserve"> DHN_COGEN_WASTE </t>
  </si>
  <si>
    <t xml:space="preserve"> DHN_COGEN_WET_BIOMASS </t>
  </si>
  <si>
    <t xml:space="preserve"> DHN_COGEN_BIO_HYDROLYSIS </t>
  </si>
  <si>
    <t xml:space="preserve"> DHN_BOILER_GAS </t>
  </si>
  <si>
    <t xml:space="preserve"> DHN_BOILER_WOOD </t>
  </si>
  <si>
    <t xml:space="preserve"> DHN_BOILER_OIL </t>
  </si>
  <si>
    <t xml:space="preserve"> DHN_DEEP_GEO </t>
  </si>
  <si>
    <t xml:space="preserve"> DHN_SOLAR </t>
  </si>
  <si>
    <t xml:space="preserve"> DEC_HP_ELEC </t>
  </si>
  <si>
    <t xml:space="preserve"> DEC_THHP_GAS </t>
  </si>
  <si>
    <t xml:space="preserve"> DEC_COGEN_GAS </t>
  </si>
  <si>
    <t xml:space="preserve"> DEC_COGEN_OIL </t>
  </si>
  <si>
    <t xml:space="preserve"> DEC_ADVCOGEN_GAS </t>
  </si>
  <si>
    <t xml:space="preserve"> DEC_ADVCOGEN_H2 </t>
  </si>
  <si>
    <t xml:space="preserve"> DEC_BOILER_GAS </t>
  </si>
  <si>
    <t xml:space="preserve"> DEC_BOILER_WOOD </t>
  </si>
  <si>
    <t xml:space="preserve"> DEC_BOILER_OIL </t>
  </si>
  <si>
    <t xml:space="preserve"> DEC_SOLAR </t>
  </si>
  <si>
    <t xml:space="preserve"> DEC_DIRECT_ELEC </t>
  </si>
  <si>
    <t xml:space="preserve"> TRAMWAY_TROLLEY </t>
  </si>
  <si>
    <t xml:space="preserve"> BUS_COACH_DIESEL </t>
  </si>
  <si>
    <t xml:space="preserve"> BUS_COACH_HYDIESEL </t>
  </si>
  <si>
    <t xml:space="preserve"> BUS_COACH_CNG_STOICH </t>
  </si>
  <si>
    <t xml:space="preserve"> BUS_COACH_FC_HYBRIDH2 </t>
  </si>
  <si>
    <t xml:space="preserve"> TRAIN_PUB </t>
  </si>
  <si>
    <t xml:space="preserve"> CAR_GASOLINE </t>
  </si>
  <si>
    <t xml:space="preserve"> CAR_DIESEL </t>
  </si>
  <si>
    <t xml:space="preserve"> CAR_NG </t>
  </si>
  <si>
    <t xml:space="preserve"> CAR_METHANOL </t>
  </si>
  <si>
    <t xml:space="preserve"> CAR_HEV </t>
  </si>
  <si>
    <t xml:space="preserve"> CAR_PHEV </t>
  </si>
  <si>
    <t xml:space="preserve"> CAR_BEV </t>
  </si>
  <si>
    <t xml:space="preserve"> CAR_FUEL_CELL </t>
  </si>
  <si>
    <t xml:space="preserve"> TRAIN_FREIGHT </t>
  </si>
  <si>
    <t xml:space="preserve"> BOAT_FREIGHT_DIESEL </t>
  </si>
  <si>
    <t xml:space="preserve"> BOAT_FREIGHT_NG </t>
  </si>
  <si>
    <t xml:space="preserve"> BOAT_FREIGHT_METHANOL </t>
  </si>
  <si>
    <t xml:space="preserve"> TRUCK_DIESEL </t>
  </si>
  <si>
    <t xml:space="preserve"> TRUCK_METHANOL </t>
  </si>
  <si>
    <t xml:space="preserve"> TRUCK_FUEL_CELL </t>
  </si>
  <si>
    <t xml:space="preserve"> TRUCK_ELEC </t>
  </si>
  <si>
    <t xml:space="preserve"> TRUCK_NG </t>
  </si>
  <si>
    <t xml:space="preserve"> EFFICIENCY </t>
  </si>
  <si>
    <t xml:space="preserve"> DHN </t>
  </si>
  <si>
    <t xml:space="preserve"> GRID  </t>
  </si>
  <si>
    <t xml:space="preserve"> H2_ELECTROLYSIS </t>
  </si>
  <si>
    <t xml:space="preserve"> SMR </t>
  </si>
  <si>
    <t xml:space="preserve"> H2_BIOMASS </t>
  </si>
  <si>
    <t xml:space="preserve"> GASIFICATION_SNG </t>
  </si>
  <si>
    <t xml:space="preserve"> SYN_METHANATION </t>
  </si>
  <si>
    <t xml:space="preserve"> BIOMETHANATION </t>
  </si>
  <si>
    <t xml:space="preserve"> BIO_HYDROLYSIS </t>
  </si>
  <si>
    <t xml:space="preserve"> PYROLYSIS_TO_LFO </t>
  </si>
  <si>
    <t xml:space="preserve"> PYROLYSIS_TO_FUELS </t>
  </si>
  <si>
    <t xml:space="preserve"> ATM_CCS </t>
  </si>
  <si>
    <t xml:space="preserve"> INDUSTRY_CCS </t>
  </si>
  <si>
    <t xml:space="preserve"> SYN_METHANOLATION </t>
  </si>
  <si>
    <t xml:space="preserve"> METHANE_TO_METHANOL </t>
  </si>
  <si>
    <t xml:space="preserve"> BIOMASS_TO_METHANOL </t>
  </si>
  <si>
    <t xml:space="preserve"> HABER_BOSCH </t>
  </si>
  <si>
    <t xml:space="preserve"> AMMONIA_TO_H2 </t>
  </si>
  <si>
    <t xml:space="preserve"> OIL_TO_HVC </t>
  </si>
  <si>
    <t xml:space="preserve"> GAS_TO_HVC </t>
  </si>
  <si>
    <t xml:space="preserve"> BIOMASS_TO_HVC </t>
  </si>
  <si>
    <t xml:space="preserve"> METHANOL_TO_HVC </t>
  </si>
  <si>
    <t xml:space="preserve"> BATT_LI </t>
  </si>
  <si>
    <t xml:space="preserve"> BEV_BATT </t>
  </si>
  <si>
    <t xml:space="preserve"> PHEV_BATT </t>
  </si>
  <si>
    <t xml:space="preserve"> PHS </t>
  </si>
  <si>
    <t xml:space="preserve"> TS_DEC_DIRECT_ELEC  </t>
  </si>
  <si>
    <t xml:space="preserve"> TS_DEC_HP_ELEC  </t>
  </si>
  <si>
    <t xml:space="preserve"> TS_DEC_THHP_GAS  </t>
  </si>
  <si>
    <t xml:space="preserve"> TS_DEC_COGEN_GAS  </t>
  </si>
  <si>
    <t xml:space="preserve"> TS_DEC_COGEN_OIL  </t>
  </si>
  <si>
    <t xml:space="preserve"> TS_DEC_ADVCOGEN_GAS  </t>
  </si>
  <si>
    <t xml:space="preserve"> TS_DEC_ADVCOGEN_H2  </t>
  </si>
  <si>
    <t xml:space="preserve"> TS_DEC_BOILER_GAS  </t>
  </si>
  <si>
    <t xml:space="preserve"> TS_DEC_BOILER_WOOD  </t>
  </si>
  <si>
    <t xml:space="preserve"> TS_DEC_BOILER_OIL  </t>
  </si>
  <si>
    <t xml:space="preserve"> TS_DHN_DAILY </t>
  </si>
  <si>
    <t xml:space="preserve"> TS_DHN_SEASONAL </t>
  </si>
  <si>
    <t xml:space="preserve"> TS_HIGH_TEMP </t>
  </si>
  <si>
    <t xml:space="preserve"> GAS_STORAGE </t>
  </si>
  <si>
    <t xml:space="preserve"> H2_STORAGE </t>
  </si>
  <si>
    <t xml:space="preserve"> DIESEL_STORAGE </t>
  </si>
  <si>
    <t xml:space="preserve"> GASOLINE_STORAGE </t>
  </si>
  <si>
    <t xml:space="preserve"> LFO_STORAGE </t>
  </si>
  <si>
    <t xml:space="preserve"> AMMONIA_STORAGE </t>
  </si>
  <si>
    <t xml:space="preserve"> METHANOL_STORAGE </t>
  </si>
  <si>
    <t xml:space="preserve"> CO2_STORAGE </t>
  </si>
  <si>
    <t>param layers_in_out:</t>
  </si>
  <si>
    <t>FOOD_COOLING</t>
  </si>
  <si>
    <t>SPACE_COOLING</t>
  </si>
  <si>
    <t>PROCESS_COOLING</t>
  </si>
  <si>
    <t>ELECTRICITY</t>
  </si>
  <si>
    <t>GASOLINE</t>
  </si>
  <si>
    <t>DIESEL</t>
  </si>
  <si>
    <t>LFO</t>
  </si>
  <si>
    <t>GAS</t>
  </si>
  <si>
    <t>WOOD</t>
  </si>
  <si>
    <t>WET_BIOMASS</t>
  </si>
  <si>
    <t>COAL</t>
  </si>
  <si>
    <t>URANIUM</t>
  </si>
  <si>
    <t>WASTE</t>
  </si>
  <si>
    <t>H2</t>
  </si>
  <si>
    <t>AMMONIA</t>
  </si>
  <si>
    <t>METHANOL</t>
  </si>
  <si>
    <t>HVC</t>
  </si>
  <si>
    <t>HEAT_HIGH_T</t>
  </si>
  <si>
    <t>HEAT_LOW_T_DHN</t>
  </si>
  <si>
    <t>HEAT_LOW_T_DECEN</t>
  </si>
  <si>
    <t>MOB_PUBLIC</t>
  </si>
  <si>
    <t>MOB_PRIVATE</t>
  </si>
  <si>
    <t>MOB_FREIGHT_RAIL</t>
  </si>
  <si>
    <t>MOB_FREIGHT_ROAD</t>
  </si>
  <si>
    <t>MOB_FREIGHT_BOAT</t>
  </si>
  <si>
    <t>RES_WIND</t>
  </si>
  <si>
    <t>RES_SOLAR</t>
  </si>
  <si>
    <t>RES_HYDRO</t>
  </si>
  <si>
    <t xml:space="preserve">RES_GEO </t>
  </si>
  <si>
    <t xml:space="preserve">CO2_ATM </t>
  </si>
  <si>
    <t>CO2_INDUSTRY</t>
  </si>
  <si>
    <t>CO2_CAPTURED</t>
  </si>
  <si>
    <t>BIOETHANOL</t>
  </si>
  <si>
    <t>BIODIESEL</t>
  </si>
  <si>
    <t>GAS_RE</t>
  </si>
  <si>
    <t>H2_RE</t>
  </si>
  <si>
    <t>AMMONIA_RE</t>
  </si>
  <si>
    <t>METHANOL_RE</t>
  </si>
  <si>
    <t>ELEC_EXPORT</t>
  </si>
  <si>
    <t>CO2_EMISSIONS</t>
  </si>
  <si>
    <t>RES_GEO</t>
  </si>
  <si>
    <t xml:space="preserve">CO2_INDUSTRY </t>
  </si>
  <si>
    <t>NUCLEAR</t>
  </si>
  <si>
    <t>CCGT</t>
  </si>
  <si>
    <t>CCGT_AMMONIA</t>
  </si>
  <si>
    <t>COAL_US</t>
  </si>
  <si>
    <t>COAL_IGCC</t>
  </si>
  <si>
    <t>PV</t>
  </si>
  <si>
    <t>WIND_ONSHORE</t>
  </si>
  <si>
    <t>WIND_OFFSHORE</t>
  </si>
  <si>
    <t>HYDRO_RIVER</t>
  </si>
  <si>
    <t>GEOTHERMAL</t>
  </si>
  <si>
    <t>IND_COGEN_GAS</t>
  </si>
  <si>
    <t>IND_COGEN_WOOD</t>
  </si>
  <si>
    <t>IND_COGEN_WASTE</t>
  </si>
  <si>
    <t>IND_BOILER_GAS</t>
  </si>
  <si>
    <t>IND_BOILER_WOOD</t>
  </si>
  <si>
    <t>IND_BOILER_OIL</t>
  </si>
  <si>
    <t>IND_BOILER_COAL</t>
  </si>
  <si>
    <t>IND_BOILER_WASTE</t>
  </si>
  <si>
    <t>IND_DIRECT_ELEC</t>
  </si>
  <si>
    <t>DHN_HP_ELEC</t>
  </si>
  <si>
    <t>DHN_COGEN_GAS</t>
  </si>
  <si>
    <t>DHN_COGEN_WOOD</t>
  </si>
  <si>
    <t>DHN_COGEN_WASTE</t>
  </si>
  <si>
    <t>DHN_COGEN_WET_BIOMASS</t>
  </si>
  <si>
    <t>DHN_COGEN_BIO_HYDROLYSIS</t>
  </si>
  <si>
    <t>DHN_BOILER_GAS</t>
  </si>
  <si>
    <t>DHN_BOILER_WOOD</t>
  </si>
  <si>
    <t>DHN_BOILER_OIL</t>
  </si>
  <si>
    <t>DHN_DEEP_GEO</t>
  </si>
  <si>
    <t>DHN_SOLAR</t>
  </si>
  <si>
    <t>DEC_HP_ELEC</t>
  </si>
  <si>
    <t>DEC_THHP_GAS</t>
  </si>
  <si>
    <t>DEC_COGEN_GAS</t>
  </si>
  <si>
    <t>DEC_COGEN_OIL</t>
  </si>
  <si>
    <t>DEC_ADVCOGEN_GAS</t>
  </si>
  <si>
    <t>DEC_ADVCOGEN_H2</t>
  </si>
  <si>
    <t>DEC_BOILER_GAS</t>
  </si>
  <si>
    <t>DEC_BOILER_WOOD</t>
  </si>
  <si>
    <t>DEC_BOILER_OIL</t>
  </si>
  <si>
    <t>DEC_SOLAR</t>
  </si>
  <si>
    <t>DEC_DIRECT_ELEC</t>
  </si>
  <si>
    <t>TRAMWAY_TROLLEY</t>
  </si>
  <si>
    <t>BUS_COACH_DIESEL</t>
  </si>
  <si>
    <t>BUS_COACH_HYDIESEL</t>
  </si>
  <si>
    <t>BUS_COACH_CNG_STOICH</t>
  </si>
  <si>
    <t>BUS_COACH_FC_HYBRIDH2</t>
  </si>
  <si>
    <t>TRAIN_PUB</t>
  </si>
  <si>
    <t>CAR_GASOLINE</t>
  </si>
  <si>
    <t>CAR_DIESEL</t>
  </si>
  <si>
    <t>CAR_NG</t>
  </si>
  <si>
    <t>CAR_METHANOL</t>
  </si>
  <si>
    <t>CAR_HEV</t>
  </si>
  <si>
    <t>CAR_PHEV</t>
  </si>
  <si>
    <t>CAR_BEV</t>
  </si>
  <si>
    <t>CAR_FUEL_CELL</t>
  </si>
  <si>
    <t>TRAIN_FREIGHT</t>
  </si>
  <si>
    <t>BOAT_FREIGHT_DIESEL</t>
  </si>
  <si>
    <t>BOAT_FREIGHT_NG</t>
  </si>
  <si>
    <t>BOAT_FREIGHT_METHANOL</t>
  </si>
  <si>
    <t>TRUCK_DIESEL</t>
  </si>
  <si>
    <t>TRUCK_METHANOL</t>
  </si>
  <si>
    <t>TRUCK_FUEL_CELL</t>
  </si>
  <si>
    <t>TRUCK_ELEC</t>
  </si>
  <si>
    <t>TRUCK_NG</t>
  </si>
  <si>
    <t>EFFICIENCY</t>
  </si>
  <si>
    <t>DHN</t>
  </si>
  <si>
    <t>GRID</t>
  </si>
  <si>
    <t>H2_ELECTROLYSIS</t>
  </si>
  <si>
    <t>SMR</t>
  </si>
  <si>
    <t>H2_BIOMASS</t>
  </si>
  <si>
    <t>GASIFICATION_SNG</t>
  </si>
  <si>
    <t>SYN_METHANATION</t>
  </si>
  <si>
    <t>BIOMETHANATION</t>
  </si>
  <si>
    <t>BIO_HYDROLYSIS</t>
  </si>
  <si>
    <t>PYROLYSIS_TO_LFO</t>
  </si>
  <si>
    <t>PYROLYSIS_TO_FUELS</t>
  </si>
  <si>
    <t>ATM_CCS</t>
  </si>
  <si>
    <t>INDUSTRY_CCS</t>
  </si>
  <si>
    <t>SYN_METHANOLATION</t>
  </si>
  <si>
    <t>METHANE_TO_METHANOL</t>
  </si>
  <si>
    <t>BIOMASS_TO_METHANOL</t>
  </si>
  <si>
    <t>HABER_BOSCH</t>
  </si>
  <si>
    <t>AMMONIA_TO_H2</t>
  </si>
  <si>
    <t>OIL_TO_HVC</t>
  </si>
  <si>
    <t>GAS_TO_HVC</t>
  </si>
  <si>
    <t>BIOMASS_TO_HVC</t>
  </si>
  <si>
    <t>METHANOL_TO_HVC</t>
  </si>
  <si>
    <t>coal</t>
  </si>
  <si>
    <t>oil</t>
  </si>
  <si>
    <t>ng</t>
  </si>
  <si>
    <t>combustible renewables</t>
  </si>
  <si>
    <t>elec</t>
  </si>
  <si>
    <t>CHP heat</t>
  </si>
  <si>
    <t>others</t>
  </si>
  <si>
    <t>waste</t>
  </si>
  <si>
    <t>wet biomass</t>
  </si>
  <si>
    <t>hydrogen</t>
  </si>
  <si>
    <t>parameter name</t>
  </si>
  <si>
    <t>avail</t>
  </si>
  <si>
    <t>gwp_op</t>
  </si>
  <si>
    <t>c_op</t>
  </si>
  <si>
    <t>exergy content output</t>
  </si>
  <si>
    <t>gwp_constr</t>
  </si>
  <si>
    <t>[ktonCO2_eq/GW]
[ktonCO2_eq/GWh]
[ktonCO2_eq/(Mkmpass/h)]
[ktonCO2_eq/(Mtonkm/h)]</t>
  </si>
  <si>
    <t xml:space="preserve">uranium </t>
  </si>
  <si>
    <t>ammonia</t>
  </si>
  <si>
    <t>methanol</t>
  </si>
  <si>
    <t>Heating</t>
  </si>
  <si>
    <t xml:space="preserve">HT </t>
  </si>
  <si>
    <t>LT_water</t>
  </si>
  <si>
    <t>boiler heating</t>
  </si>
  <si>
    <t>Cooking</t>
  </si>
  <si>
    <t>Cooling</t>
  </si>
  <si>
    <t>output</t>
  </si>
  <si>
    <t>COP</t>
  </si>
  <si>
    <t>T0</t>
  </si>
  <si>
    <t>Tc</t>
  </si>
  <si>
    <t>industrial cooling</t>
  </si>
  <si>
    <t>refrigerators</t>
  </si>
  <si>
    <t>fmax</t>
  </si>
  <si>
    <t>fmin</t>
  </si>
  <si>
    <t>Food Cooling</t>
  </si>
  <si>
    <t>Fridge and freezer</t>
  </si>
  <si>
    <t>AC Cooling</t>
  </si>
  <si>
    <t>Elec Refrig Cycle</t>
  </si>
  <si>
    <t>Thermal Refrig Cycle</t>
  </si>
  <si>
    <t>Industrial Cooling</t>
  </si>
  <si>
    <t>Industrial Cooler</t>
  </si>
  <si>
    <t>lifetime</t>
  </si>
  <si>
    <t>cp</t>
  </si>
  <si>
    <t>fmin_perc</t>
  </si>
  <si>
    <t>fmax_perc</t>
  </si>
  <si>
    <t>f_min</t>
  </si>
  <si>
    <t>f_max</t>
  </si>
  <si>
    <t>Th</t>
  </si>
  <si>
    <t>Fuels</t>
  </si>
  <si>
    <t>Exergy Content</t>
  </si>
  <si>
    <t>From Heun (PFU DataBase)</t>
  </si>
  <si>
    <t xml:space="preserve">Thermal Refrigeration cycle </t>
  </si>
  <si>
    <t>Elec Refrigeration Cycle</t>
  </si>
  <si>
    <t>TechnoPrice_IN</t>
  </si>
  <si>
    <t>TechnoPrice_OUT</t>
  </si>
  <si>
    <t>ResourcesPrice_IN</t>
  </si>
  <si>
    <t>ResourcesPrice_OUT</t>
  </si>
  <si>
    <t>Is the LAYERS_IN_OUT file in EnergyScope</t>
  </si>
  <si>
    <t>Is the Technologies file in EnergyScope</t>
  </si>
  <si>
    <t>Is the Technologies file in ExergyScope (adaptation of EnergyScope)</t>
  </si>
  <si>
    <t>Is the Resources file in EnergyScope</t>
  </si>
  <si>
    <t>Is the Resources file in ExergyScope (adaptation)</t>
  </si>
  <si>
    <t>Annex</t>
  </si>
  <si>
    <t>A1_Exergy content</t>
  </si>
  <si>
    <t>summarizes the exergy factor of the different fuels and the heat and cold source</t>
  </si>
  <si>
    <t>A2_LayersIN_OUT</t>
  </si>
  <si>
    <t xml:space="preserve">EnergyScope file </t>
  </si>
  <si>
    <t>ExergyScope file (adapted from EnergyScope)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</si>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</sst>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2" borderId="0" xfId="0" applyFill="1"/>
    <xf numFmtId="2" fontId="0" fillId="0" borderId="0" xfId="0" applyNumberFormat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03F5-9171-4FE5-AEB5-74169C73F7FA}">
  <dimension ref="A1:I9"/>
  <sheetViews>
    <sheetView tabSelected="1" zoomScale="57" workbookViewId="0">
      <selection activeCell="F13" sqref="F13"/>
    </sheetView>
  </sheetViews>
  <sheetFormatPr defaultRowHeight="14.25" x14ac:dyDescent="0.45"/>
  <sheetData>
    <row r="1" spans="1:9" customFormat="1" x14ac:dyDescent="0.45">
      <c r="A1" s="5" t="s">
        <v>324</v>
      </c>
    </row>
    <row r="2" spans="1:9" customFormat="1" x14ac:dyDescent="0.45">
      <c r="A2" t="s">
        <v>309</v>
      </c>
      <c r="B2" s="9" t="s">
        <v>314</v>
      </c>
      <c r="I2" s="10" t="s">
        <v>322</v>
      </c>
    </row>
    <row r="3" spans="1:9" customFormat="1" x14ac:dyDescent="0.45">
      <c r="A3" t="s">
        <v>310</v>
      </c>
      <c r="B3" s="12" t="s">
        <v>315</v>
      </c>
      <c r="I3" s="12" t="s">
        <v>323</v>
      </c>
    </row>
    <row r="4" spans="1:9" customFormat="1" x14ac:dyDescent="0.45">
      <c r="A4" t="s">
        <v>311</v>
      </c>
      <c r="B4" s="9" t="s">
        <v>316</v>
      </c>
    </row>
    <row r="5" spans="1:9" customFormat="1" x14ac:dyDescent="0.45">
      <c r="A5" t="s">
        <v>312</v>
      </c>
      <c r="B5" s="12" t="s">
        <v>317</v>
      </c>
    </row>
    <row r="7" spans="1:9" customFormat="1" x14ac:dyDescent="0.45">
      <c r="A7" t="s">
        <v>318</v>
      </c>
    </row>
    <row r="8" spans="1:9" customFormat="1" x14ac:dyDescent="0.45">
      <c r="A8" t="s">
        <v>319</v>
      </c>
      <c r="B8" t="s">
        <v>320</v>
      </c>
    </row>
    <row r="9" spans="1:9" customFormat="1" x14ac:dyDescent="0.45">
      <c r="A9" t="s">
        <v>321</v>
      </c>
      <c r="B9" s="11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4C4B-3898-43C3-9412-F08293D45562}">
  <dimension ref="A1:S126"/>
  <sheetViews>
    <sheetView zoomScale="42" zoomScaleNormal="100" workbookViewId="0">
      <selection activeCell="P7" sqref="P7:P118"/>
    </sheetView>
  </sheetViews>
  <sheetFormatPr defaultRowHeight="14.25" x14ac:dyDescent="0.45"/>
  <cols>
    <col min="4" max="4" width="33.19921875" customWidth="1"/>
    <col min="7" max="15" width="31" customWidth="1"/>
    <col min="16" max="16" width="33.46484375" customWidth="1"/>
  </cols>
  <sheetData>
    <row r="1" spans="1:19" x14ac:dyDescent="0.45">
      <c r="D1" t="s">
        <v>0</v>
      </c>
      <c r="E1" t="s">
        <v>1</v>
      </c>
      <c r="F1" t="s">
        <v>2</v>
      </c>
      <c r="G1" t="s">
        <v>271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O1" t="s">
        <v>289</v>
      </c>
      <c r="P1" s="2" t="s">
        <v>288</v>
      </c>
      <c r="Q1" s="3" t="s">
        <v>270</v>
      </c>
    </row>
    <row r="2" spans="1:19" ht="64.150000000000006" customHeight="1" x14ac:dyDescent="0.45">
      <c r="D2" t="s">
        <v>3</v>
      </c>
      <c r="E2" s="1" t="s">
        <v>4</v>
      </c>
      <c r="F2" s="1" t="s">
        <v>5</v>
      </c>
      <c r="G2" s="1" t="s">
        <v>272</v>
      </c>
      <c r="H2" s="1"/>
      <c r="I2" s="1"/>
      <c r="J2" s="1"/>
      <c r="K2" s="1"/>
      <c r="L2" s="1"/>
      <c r="M2" s="1"/>
      <c r="N2" s="1"/>
      <c r="O2" s="1"/>
      <c r="P2" s="2"/>
      <c r="Q2" s="3"/>
    </row>
    <row r="3" spans="1:19" x14ac:dyDescent="0.45">
      <c r="A3" t="s">
        <v>281</v>
      </c>
      <c r="B3" t="s">
        <v>290</v>
      </c>
      <c r="C3" t="s">
        <v>291</v>
      </c>
      <c r="D3" t="s">
        <v>17</v>
      </c>
      <c r="E3">
        <v>526.29999999999995</v>
      </c>
      <c r="F3">
        <v>52.63</v>
      </c>
      <c r="G3">
        <v>136.83799999999999</v>
      </c>
      <c r="H3">
        <v>20</v>
      </c>
      <c r="I3">
        <v>1</v>
      </c>
      <c r="J3">
        <v>0</v>
      </c>
      <c r="K3">
        <v>1</v>
      </c>
      <c r="L3" s="2">
        <v>0</v>
      </c>
      <c r="M3" s="2">
        <v>1000000000000000</v>
      </c>
      <c r="O3">
        <v>0</v>
      </c>
      <c r="P3" s="2">
        <v>1000000000000000</v>
      </c>
      <c r="Q3" s="3" cm="1">
        <f t="array" ref="Q3">SUMPRODUCT(IF(A2_LayersIN_OUT!$B5:$AK5=1,1,0),A2_LayersIN_OUT!$B$2:$AK$2)</f>
        <v>9.5002850085502466E-2</v>
      </c>
      <c r="S3" s="2"/>
    </row>
    <row r="4" spans="1:19" x14ac:dyDescent="0.45">
      <c r="A4" t="s">
        <v>281</v>
      </c>
      <c r="B4" t="s">
        <v>292</v>
      </c>
      <c r="C4" t="s">
        <v>293</v>
      </c>
      <c r="D4" t="s">
        <v>18</v>
      </c>
      <c r="E4">
        <v>474</v>
      </c>
      <c r="F4">
        <v>20.3</v>
      </c>
      <c r="G4">
        <v>165</v>
      </c>
      <c r="H4">
        <v>20</v>
      </c>
      <c r="I4">
        <v>1</v>
      </c>
      <c r="J4">
        <v>0</v>
      </c>
      <c r="K4">
        <v>1</v>
      </c>
      <c r="L4" s="2">
        <v>0</v>
      </c>
      <c r="M4" s="2">
        <v>1000000000000000</v>
      </c>
      <c r="O4">
        <v>0</v>
      </c>
      <c r="P4" s="2">
        <v>1000000000000000</v>
      </c>
      <c r="Q4" s="3" cm="1">
        <f t="array" ref="Q4">SUMPRODUCT(IF(A2_LayersIN_OUT!$B6:$AK6=1,1,0),A2_LayersIN_OUT!$B$2:$AK$2)</f>
        <v>1.7056114617090223E-2</v>
      </c>
      <c r="S4" s="2"/>
    </row>
    <row r="5" spans="1:19" x14ac:dyDescent="0.45">
      <c r="A5" t="s">
        <v>281</v>
      </c>
      <c r="B5" t="s">
        <v>292</v>
      </c>
      <c r="C5" t="s">
        <v>294</v>
      </c>
      <c r="D5" t="s">
        <v>19</v>
      </c>
      <c r="E5">
        <v>304</v>
      </c>
      <c r="F5">
        <v>9.1</v>
      </c>
      <c r="G5">
        <v>382</v>
      </c>
      <c r="H5">
        <v>20</v>
      </c>
      <c r="I5">
        <v>1</v>
      </c>
      <c r="J5">
        <v>0</v>
      </c>
      <c r="K5">
        <v>1</v>
      </c>
      <c r="L5" s="2">
        <v>0</v>
      </c>
      <c r="M5" s="2">
        <v>1000000000000000</v>
      </c>
      <c r="O5">
        <v>0</v>
      </c>
      <c r="P5" s="2">
        <v>1000000000000000</v>
      </c>
      <c r="Q5" s="3" cm="1">
        <f t="array" ref="Q5">SUMPRODUCT(IF(A2_LayersIN_OUT!$B7:$AK7=1,1,0),A2_LayersIN_OUT!$B$2:$AK$2)</f>
        <v>1.7056114617090223E-2</v>
      </c>
      <c r="S5" s="2"/>
    </row>
    <row r="6" spans="1:19" x14ac:dyDescent="0.45">
      <c r="A6" t="s">
        <v>281</v>
      </c>
      <c r="B6" t="s">
        <v>295</v>
      </c>
      <c r="C6" t="s">
        <v>296</v>
      </c>
      <c r="D6" t="s">
        <v>20</v>
      </c>
      <c r="E6">
        <v>617</v>
      </c>
      <c r="F6">
        <v>5</v>
      </c>
      <c r="G6">
        <v>175</v>
      </c>
      <c r="H6">
        <v>20</v>
      </c>
      <c r="I6">
        <v>0.95</v>
      </c>
      <c r="J6">
        <v>0</v>
      </c>
      <c r="K6">
        <v>1</v>
      </c>
      <c r="L6" s="2">
        <v>0</v>
      </c>
      <c r="M6" s="2">
        <v>1000000000000000</v>
      </c>
      <c r="O6">
        <v>0</v>
      </c>
      <c r="P6" s="2">
        <v>1000000000000000</v>
      </c>
      <c r="Q6" s="3" cm="1">
        <f t="array" ref="Q6">SUMPRODUCT(IF(A2_LayersIN_OUT!$B8:$AK8=1,1,0),A2_LayersIN_OUT!$B$2:$AK$2)</f>
        <v>9.5002850085502466E-2</v>
      </c>
      <c r="S6" s="2"/>
    </row>
    <row r="7" spans="1:19" x14ac:dyDescent="0.45">
      <c r="D7" t="s">
        <v>6</v>
      </c>
      <c r="E7">
        <v>4845.7299999999996</v>
      </c>
      <c r="F7">
        <v>102.930986</v>
      </c>
      <c r="G7">
        <v>707.88</v>
      </c>
      <c r="O7">
        <v>0</v>
      </c>
      <c r="P7">
        <v>2</v>
      </c>
      <c r="Q7" s="3" cm="1">
        <f t="array" ref="Q7">SUMPRODUCT(IF(A2_LayersIN_OUT!$B39:$AK39=1,1,0),A2_LayersIN_OUT!$B$2:$AK$2)</f>
        <v>1</v>
      </c>
      <c r="S7" s="2"/>
    </row>
    <row r="8" spans="1:19" x14ac:dyDescent="0.45">
      <c r="D8" t="s">
        <v>7</v>
      </c>
      <c r="E8">
        <v>771.99</v>
      </c>
      <c r="F8">
        <v>19.552025879999999</v>
      </c>
      <c r="G8">
        <v>183.79</v>
      </c>
      <c r="O8">
        <v>0</v>
      </c>
      <c r="P8" s="2">
        <v>1000000000000000</v>
      </c>
      <c r="Q8" s="3" cm="1">
        <f t="array" ref="Q8">SUMPRODUCT(IF(A2_LayersIN_OUT!$B40:$AK40=1,1,0),A2_LayersIN_OUT!$B$2:$AK$2)</f>
        <v>1</v>
      </c>
      <c r="S8" s="2"/>
    </row>
    <row r="9" spans="1:19" x14ac:dyDescent="0.45">
      <c r="D9" t="s">
        <v>8</v>
      </c>
      <c r="E9">
        <v>771.99</v>
      </c>
      <c r="F9">
        <v>19.552025879999999</v>
      </c>
      <c r="G9">
        <v>183.79</v>
      </c>
      <c r="O9">
        <v>0</v>
      </c>
      <c r="P9" s="2">
        <v>1000000000000000</v>
      </c>
      <c r="Q9" s="3" cm="1">
        <f t="array" ref="Q9">SUMPRODUCT(IF(A2_LayersIN_OUT!$B41:$AK41=1,1,0),A2_LayersIN_OUT!$B$2:$AK$2)</f>
        <v>1</v>
      </c>
      <c r="S9" s="2"/>
    </row>
    <row r="10" spans="1:19" x14ac:dyDescent="0.45">
      <c r="D10" t="s">
        <v>9</v>
      </c>
      <c r="E10">
        <v>2516.71</v>
      </c>
      <c r="F10">
        <v>29.383766949999998</v>
      </c>
      <c r="G10">
        <v>331.6</v>
      </c>
      <c r="O10">
        <v>0</v>
      </c>
      <c r="P10">
        <v>0</v>
      </c>
      <c r="Q10" s="3" cm="1">
        <f t="array" ref="Q10">SUMPRODUCT(IF(A2_LayersIN_OUT!$B42:$AK42=1,1,0),A2_LayersIN_OUT!$B$2:$AK$2)</f>
        <v>1</v>
      </c>
    </row>
    <row r="11" spans="1:19" x14ac:dyDescent="0.45">
      <c r="D11" t="s">
        <v>10</v>
      </c>
      <c r="E11">
        <v>3245.81</v>
      </c>
      <c r="F11">
        <v>48.420223790000001</v>
      </c>
      <c r="G11">
        <v>331.6</v>
      </c>
      <c r="O11">
        <v>0</v>
      </c>
      <c r="P11">
        <v>0</v>
      </c>
      <c r="Q11" s="3" cm="1">
        <f t="array" ref="Q11">SUMPRODUCT(IF(A2_LayersIN_OUT!$B43:$AK43=1,1,0),A2_LayersIN_OUT!$B$2:$AK$2)</f>
        <v>1</v>
      </c>
    </row>
    <row r="12" spans="1:19" x14ac:dyDescent="0.45">
      <c r="D12" t="s">
        <v>11</v>
      </c>
      <c r="E12">
        <v>870</v>
      </c>
      <c r="F12">
        <v>9.9354668670000006</v>
      </c>
      <c r="G12">
        <v>2081.4299999999998</v>
      </c>
      <c r="O12">
        <v>0</v>
      </c>
      <c r="P12">
        <v>59.2</v>
      </c>
      <c r="Q12" s="3" cm="1">
        <f t="array" ref="Q12">SUMPRODUCT(IF(A2_LayersIN_OUT!$B44:$AK44=1,1,0),A2_LayersIN_OUT!$B$2:$AK$2)</f>
        <v>1</v>
      </c>
    </row>
    <row r="13" spans="1:19" x14ac:dyDescent="0.45">
      <c r="D13" t="s">
        <v>12</v>
      </c>
      <c r="E13">
        <v>1040</v>
      </c>
      <c r="F13">
        <v>12.096</v>
      </c>
      <c r="G13">
        <v>622.85</v>
      </c>
      <c r="O13">
        <v>0</v>
      </c>
      <c r="P13">
        <v>10</v>
      </c>
      <c r="Q13" s="3" cm="1">
        <f t="array" ref="Q13">SUMPRODUCT(IF(A2_LayersIN_OUT!$B45:$AK45=1,1,0),A2_LayersIN_OUT!$B$2:$AK$2)</f>
        <v>1</v>
      </c>
    </row>
    <row r="14" spans="1:19" x14ac:dyDescent="0.45">
      <c r="D14" t="s">
        <v>13</v>
      </c>
      <c r="E14">
        <v>4974.63</v>
      </c>
      <c r="F14">
        <v>34.610999999999997</v>
      </c>
      <c r="G14">
        <v>622.85</v>
      </c>
      <c r="O14">
        <v>0</v>
      </c>
      <c r="P14">
        <v>6</v>
      </c>
      <c r="Q14" s="3" cm="1">
        <f t="array" ref="Q14">SUMPRODUCT(IF(A2_LayersIN_OUT!$B46:$AK46=1,1,0),A2_LayersIN_OUT!$B$2:$AK$2)</f>
        <v>1</v>
      </c>
    </row>
    <row r="15" spans="1:19" x14ac:dyDescent="0.45">
      <c r="D15" t="s">
        <v>14</v>
      </c>
      <c r="E15">
        <v>5044.92</v>
      </c>
      <c r="F15">
        <v>50.444798200000001</v>
      </c>
      <c r="G15">
        <v>1262.82</v>
      </c>
      <c r="O15">
        <v>0</v>
      </c>
      <c r="P15">
        <v>0.115</v>
      </c>
      <c r="Q15" s="3" cm="1">
        <f t="array" ref="Q15">SUMPRODUCT(IF(A2_LayersIN_OUT!$B47:$AK47=1,1,0),A2_LayersIN_OUT!$B$2:$AK$2)</f>
        <v>1</v>
      </c>
    </row>
    <row r="16" spans="1:19" x14ac:dyDescent="0.45">
      <c r="D16" t="s">
        <v>15</v>
      </c>
      <c r="E16">
        <v>7488</v>
      </c>
      <c r="F16">
        <v>139.1104</v>
      </c>
      <c r="G16">
        <v>24929.09</v>
      </c>
      <c r="O16">
        <v>0</v>
      </c>
      <c r="P16">
        <v>0</v>
      </c>
      <c r="Q16" s="3" cm="1">
        <f t="array" ref="Q16">SUMPRODUCT(IF(A2_LayersIN_OUT!$B48:$AK48=1,1,0),A2_LayersIN_OUT!$B$2:$AK$2)</f>
        <v>1</v>
      </c>
    </row>
    <row r="17" spans="4:19" x14ac:dyDescent="0.45">
      <c r="D17" t="s">
        <v>24</v>
      </c>
      <c r="E17">
        <v>1408.03</v>
      </c>
      <c r="F17">
        <v>90.50685713</v>
      </c>
      <c r="G17">
        <v>1024.32</v>
      </c>
      <c r="O17">
        <v>0</v>
      </c>
      <c r="P17" s="2">
        <v>1000000000000000</v>
      </c>
      <c r="Q17" s="3" cm="1">
        <f t="array" ref="Q17">SUMPRODUCT(IF(A2_LayersIN_OUT!$B49:$AK49=1,1,0),A2_LayersIN_OUT!$B$2:$AK$2)</f>
        <v>0.62730388669727732</v>
      </c>
      <c r="S17" s="2"/>
    </row>
    <row r="18" spans="4:19" x14ac:dyDescent="0.45">
      <c r="D18" t="s">
        <v>25</v>
      </c>
      <c r="E18">
        <v>1080.79</v>
      </c>
      <c r="F18">
        <v>39.57043986</v>
      </c>
      <c r="G18">
        <v>165.33</v>
      </c>
      <c r="O18">
        <v>0</v>
      </c>
      <c r="P18" s="2">
        <v>1000000000000000</v>
      </c>
      <c r="Q18" s="3" cm="1">
        <f t="array" ref="Q18">SUMPRODUCT(IF(A2_LayersIN_OUT!$B50:$AK50=1,1,0),A2_LayersIN_OUT!$B$2:$AK$2)</f>
        <v>0.62730388669727732</v>
      </c>
      <c r="S18" s="2"/>
    </row>
    <row r="19" spans="4:19" x14ac:dyDescent="0.45">
      <c r="D19" t="s">
        <v>26</v>
      </c>
      <c r="E19">
        <v>2927.87</v>
      </c>
      <c r="F19">
        <v>107.936516</v>
      </c>
      <c r="G19">
        <v>647.82000000000005</v>
      </c>
      <c r="O19">
        <v>0</v>
      </c>
      <c r="P19" s="2">
        <v>1000000000000000</v>
      </c>
      <c r="Q19" s="3" cm="1">
        <f t="array" ref="Q19">SUMPRODUCT(IF(A2_LayersIN_OUT!$B51:$AK51=1,1,0),A2_LayersIN_OUT!$B$2:$AK$2)</f>
        <v>0.62730388669727732</v>
      </c>
      <c r="S19" s="2"/>
    </row>
    <row r="20" spans="4:19" x14ac:dyDescent="0.45">
      <c r="D20" t="s">
        <v>27</v>
      </c>
      <c r="E20">
        <v>58.89</v>
      </c>
      <c r="F20">
        <v>1.1798857570000001</v>
      </c>
      <c r="G20">
        <v>12.32</v>
      </c>
      <c r="O20">
        <v>0</v>
      </c>
      <c r="P20" s="2">
        <v>1000000000000000</v>
      </c>
      <c r="Q20" s="3" cm="1">
        <f t="array" ref="Q20">SUMPRODUCT(IF(A2_LayersIN_OUT!$B52:$AK52=1,1,0),A2_LayersIN_OUT!$B$2:$AK$2)</f>
        <v>0.62730388669727732</v>
      </c>
      <c r="S20" s="2"/>
    </row>
    <row r="21" spans="4:19" x14ac:dyDescent="0.45">
      <c r="D21" t="s">
        <v>28</v>
      </c>
      <c r="E21">
        <v>115.18</v>
      </c>
      <c r="F21">
        <v>2.3035864780000002</v>
      </c>
      <c r="G21">
        <v>28.87</v>
      </c>
      <c r="O21">
        <v>0</v>
      </c>
      <c r="P21" s="2">
        <v>1000000000000000</v>
      </c>
      <c r="Q21" s="3" cm="1">
        <f t="array" ref="Q21">SUMPRODUCT(IF(A2_LayersIN_OUT!$B53:$AK53=1,1,0),A2_LayersIN_OUT!$B$2:$AK$2)</f>
        <v>0.62730388669727732</v>
      </c>
      <c r="S21" s="2"/>
    </row>
    <row r="22" spans="4:19" x14ac:dyDescent="0.45">
      <c r="D22" t="s">
        <v>29</v>
      </c>
      <c r="E22">
        <v>54.86</v>
      </c>
      <c r="F22">
        <v>1.1798857570000001</v>
      </c>
      <c r="G22">
        <v>12.32</v>
      </c>
      <c r="O22">
        <v>0</v>
      </c>
      <c r="P22" s="2">
        <v>1000000000000000</v>
      </c>
      <c r="Q22" s="3" cm="1">
        <f t="array" ref="Q22">SUMPRODUCT(IF(A2_LayersIN_OUT!$B54:$AK54=1,1,0),A2_LayersIN_OUT!$B$2:$AK$2)</f>
        <v>0.62730388669727732</v>
      </c>
      <c r="S22" s="2"/>
    </row>
    <row r="23" spans="4:19" x14ac:dyDescent="0.45">
      <c r="D23" t="s">
        <v>30</v>
      </c>
      <c r="E23">
        <v>115.18</v>
      </c>
      <c r="F23">
        <v>2.3035864780000002</v>
      </c>
      <c r="G23">
        <v>48.18</v>
      </c>
      <c r="O23">
        <v>0</v>
      </c>
      <c r="P23" s="2">
        <v>1000000000000000</v>
      </c>
      <c r="Q23" s="3" cm="1">
        <f t="array" ref="Q23">SUMPRODUCT(IF(A2_LayersIN_OUT!$B55:$AK55=1,1,0),A2_LayersIN_OUT!$B$2:$AK$2)</f>
        <v>0.62730388669727732</v>
      </c>
      <c r="S23" s="2"/>
    </row>
    <row r="24" spans="4:19" x14ac:dyDescent="0.45">
      <c r="D24" t="s">
        <v>31</v>
      </c>
      <c r="E24">
        <v>115.18</v>
      </c>
      <c r="F24">
        <v>2.3035864780000002</v>
      </c>
      <c r="G24">
        <v>28.87</v>
      </c>
      <c r="O24">
        <v>0</v>
      </c>
      <c r="P24" s="2">
        <v>1000000000000000</v>
      </c>
      <c r="Q24" s="3" cm="1">
        <f t="array" ref="Q24">SUMPRODUCT(IF(A2_LayersIN_OUT!$B56:$AK56=1,1,0),A2_LayersIN_OUT!$B$2:$AK$2)</f>
        <v>0.62730388669727732</v>
      </c>
      <c r="S24" s="2"/>
    </row>
    <row r="25" spans="4:19" x14ac:dyDescent="0.45">
      <c r="D25" t="s">
        <v>32</v>
      </c>
      <c r="E25">
        <v>332.34</v>
      </c>
      <c r="F25">
        <v>1.507631801</v>
      </c>
      <c r="G25">
        <v>1.47</v>
      </c>
      <c r="O25">
        <v>0</v>
      </c>
      <c r="P25" s="2">
        <v>1000000000000000</v>
      </c>
      <c r="Q25" s="3" cm="1">
        <f t="array" ref="Q25">SUMPRODUCT(IF(A2_LayersIN_OUT!$B57:$AK57=1,1,0),A2_LayersIN_OUT!$B$2:$AK$2)</f>
        <v>0.62730388669727732</v>
      </c>
      <c r="S25" s="2"/>
    </row>
    <row r="26" spans="4:19" x14ac:dyDescent="0.45">
      <c r="D26" t="s">
        <v>33</v>
      </c>
      <c r="E26">
        <v>344.76</v>
      </c>
      <c r="F26">
        <v>11.69053473</v>
      </c>
      <c r="G26">
        <v>174.79</v>
      </c>
      <c r="O26">
        <v>0</v>
      </c>
      <c r="P26" s="2">
        <v>1000000000000000</v>
      </c>
      <c r="Q26" s="3" cm="1">
        <f t="array" ref="Q26">SUMPRODUCT(IF(A2_LayersIN_OUT!$B58:$AK58=1,1,0),A2_LayersIN_OUT!$B$2:$AK$2)</f>
        <v>0.10892199263174751</v>
      </c>
      <c r="S26" s="2"/>
    </row>
    <row r="27" spans="4:19" x14ac:dyDescent="0.45">
      <c r="D27" t="s">
        <v>34</v>
      </c>
      <c r="E27">
        <v>1254.49</v>
      </c>
      <c r="F27">
        <v>36.678613079999998</v>
      </c>
      <c r="G27">
        <v>490.88</v>
      </c>
      <c r="O27">
        <v>0</v>
      </c>
      <c r="P27" s="2">
        <v>1000000000000000</v>
      </c>
      <c r="Q27" s="3" cm="1">
        <f t="array" ref="Q27">SUMPRODUCT(IF(A2_LayersIN_OUT!$B59:$AK59=1,1,0),A2_LayersIN_OUT!$B$2:$AK$2)</f>
        <v>0.10892199263174751</v>
      </c>
      <c r="S27" s="2"/>
    </row>
    <row r="28" spans="4:19" x14ac:dyDescent="0.45">
      <c r="D28" t="s">
        <v>35</v>
      </c>
      <c r="E28">
        <v>1080.79</v>
      </c>
      <c r="F28">
        <v>39.57043986</v>
      </c>
      <c r="G28">
        <v>165.33</v>
      </c>
      <c r="O28">
        <v>0</v>
      </c>
      <c r="P28" s="2">
        <v>1000000000000000</v>
      </c>
      <c r="Q28" s="3" cm="1">
        <f t="array" ref="Q28">SUMPRODUCT(IF(A2_LayersIN_OUT!$B60:$AK60=1,1,0),A2_LayersIN_OUT!$B$2:$AK$2)</f>
        <v>0.10892199263174751</v>
      </c>
      <c r="S28" s="2"/>
    </row>
    <row r="29" spans="4:19" x14ac:dyDescent="0.45">
      <c r="D29" t="s">
        <v>36</v>
      </c>
      <c r="E29">
        <v>2927.87</v>
      </c>
      <c r="F29">
        <v>107.936516</v>
      </c>
      <c r="G29">
        <v>647.82000000000005</v>
      </c>
      <c r="O29">
        <v>0</v>
      </c>
      <c r="P29" s="2">
        <v>1000000000000000</v>
      </c>
      <c r="Q29" s="3" cm="1">
        <f t="array" ref="Q29">SUMPRODUCT(IF(A2_LayersIN_OUT!$B61:$AK61=1,1,0),A2_LayersIN_OUT!$B$2:$AK$2)</f>
        <v>0.10892199263174751</v>
      </c>
      <c r="S29" s="2"/>
    </row>
    <row r="30" spans="4:19" x14ac:dyDescent="0.45">
      <c r="D30" t="s">
        <v>37</v>
      </c>
      <c r="E30">
        <v>1374.44</v>
      </c>
      <c r="F30">
        <v>111.8582437</v>
      </c>
      <c r="G30">
        <v>1024</v>
      </c>
      <c r="O30">
        <v>0</v>
      </c>
      <c r="P30" s="2">
        <v>1000000000000000</v>
      </c>
      <c r="Q30" s="3" cm="1">
        <f t="array" ref="Q30">SUMPRODUCT(IF(A2_LayersIN_OUT!$B62:$AK62=1,1,0),A2_LayersIN_OUT!$B$2:$AK$2)</f>
        <v>0.10892199263174751</v>
      </c>
      <c r="S30" s="2"/>
    </row>
    <row r="31" spans="4:19" x14ac:dyDescent="0.45">
      <c r="D31" t="s">
        <v>38</v>
      </c>
      <c r="E31">
        <v>4536.8999999999996</v>
      </c>
      <c r="F31">
        <v>221.6894187</v>
      </c>
      <c r="G31">
        <v>647.79999999999995</v>
      </c>
      <c r="O31">
        <v>0</v>
      </c>
      <c r="P31" s="2">
        <v>1000000000000000</v>
      </c>
      <c r="Q31" s="3" cm="1">
        <f t="array" ref="Q31">SUMPRODUCT(IF(A2_LayersIN_OUT!$B63:$AK63=1,1,0),A2_LayersIN_OUT!$B$2:$AK$2)</f>
        <v>0.10892199263174751</v>
      </c>
      <c r="S31" s="2"/>
    </row>
    <row r="32" spans="4:19" x14ac:dyDescent="0.45">
      <c r="D32" t="s">
        <v>39</v>
      </c>
      <c r="E32">
        <v>58.89</v>
      </c>
      <c r="F32">
        <v>1.1798857570000001</v>
      </c>
      <c r="G32">
        <v>12.32</v>
      </c>
      <c r="O32">
        <v>0</v>
      </c>
      <c r="P32" s="2">
        <v>1000000000000000</v>
      </c>
      <c r="Q32" s="3" cm="1">
        <f t="array" ref="Q32">SUMPRODUCT(IF(A2_LayersIN_OUT!$B64:$AK64=1,1,0),A2_LayersIN_OUT!$B$2:$AK$2)</f>
        <v>0.10892199263174751</v>
      </c>
      <c r="S32" s="2"/>
    </row>
    <row r="33" spans="4:19" x14ac:dyDescent="0.45">
      <c r="D33" t="s">
        <v>40</v>
      </c>
      <c r="E33">
        <v>115.18</v>
      </c>
      <c r="F33">
        <v>2.3035864780000002</v>
      </c>
      <c r="G33">
        <v>28.87</v>
      </c>
      <c r="O33">
        <v>0</v>
      </c>
      <c r="P33" s="2">
        <v>1000000000000000</v>
      </c>
      <c r="Q33" s="3" cm="1">
        <f t="array" ref="Q33">SUMPRODUCT(IF(A2_LayersIN_OUT!$B65:$AK65=1,1,0),A2_LayersIN_OUT!$B$2:$AK$2)</f>
        <v>0.10892199263174751</v>
      </c>
      <c r="S33" s="2"/>
    </row>
    <row r="34" spans="4:19" x14ac:dyDescent="0.45">
      <c r="D34" t="s">
        <v>41</v>
      </c>
      <c r="E34">
        <v>54.86</v>
      </c>
      <c r="F34">
        <v>1.1798857570000001</v>
      </c>
      <c r="G34">
        <v>12.32</v>
      </c>
      <c r="O34">
        <v>0</v>
      </c>
      <c r="P34" s="2">
        <v>1000000000000000</v>
      </c>
      <c r="Q34" s="3" cm="1">
        <f t="array" ref="Q34">SUMPRODUCT(IF(A2_LayersIN_OUT!$B66:$AK66=1,1,0),A2_LayersIN_OUT!$B$2:$AK$2)</f>
        <v>0.10892199263174751</v>
      </c>
      <c r="S34" s="2"/>
    </row>
    <row r="35" spans="4:19" x14ac:dyDescent="0.45">
      <c r="D35" t="s">
        <v>42</v>
      </c>
      <c r="E35">
        <v>1500</v>
      </c>
      <c r="F35">
        <v>56.20117647</v>
      </c>
      <c r="G35">
        <v>808.76</v>
      </c>
      <c r="O35">
        <v>0</v>
      </c>
      <c r="P35">
        <v>0</v>
      </c>
      <c r="Q35" s="3" cm="1">
        <f t="array" ref="Q35">SUMPRODUCT(IF(A2_LayersIN_OUT!$B67:$AK67=1,1,0),A2_LayersIN_OUT!$B$2:$AK$2)</f>
        <v>0.10892199263174751</v>
      </c>
    </row>
    <row r="36" spans="4:19" x14ac:dyDescent="0.45">
      <c r="D36" t="s">
        <v>43</v>
      </c>
      <c r="E36">
        <v>362</v>
      </c>
      <c r="F36">
        <v>0.426986111</v>
      </c>
      <c r="G36">
        <v>221.22</v>
      </c>
      <c r="O36">
        <v>0</v>
      </c>
      <c r="P36" s="2">
        <v>1000000000000000</v>
      </c>
      <c r="Q36" s="3" cm="1">
        <f t="array" ref="Q36">SUMPRODUCT(IF(A2_LayersIN_OUT!$B68:$AK68=1,1,0),A2_LayersIN_OUT!$B$2:$AK$2)</f>
        <v>0.10892199263174751</v>
      </c>
      <c r="S36" s="2"/>
    </row>
    <row r="37" spans="4:19" x14ac:dyDescent="0.45">
      <c r="D37" t="s">
        <v>44</v>
      </c>
      <c r="E37">
        <v>492.04</v>
      </c>
      <c r="F37">
        <v>20.5154739</v>
      </c>
      <c r="G37">
        <v>164.89</v>
      </c>
      <c r="O37">
        <v>0</v>
      </c>
      <c r="P37" s="2">
        <v>1000000000000000</v>
      </c>
      <c r="Q37" s="3" cm="1">
        <f t="array" ref="Q37">SUMPRODUCT(IF(A2_LayersIN_OUT!$B69:$AK69=1,1,0),A2_LayersIN_OUT!$B$2:$AK$2)</f>
        <v>0.10830883490639021</v>
      </c>
      <c r="S37" s="2"/>
    </row>
    <row r="38" spans="4:19" x14ac:dyDescent="0.45">
      <c r="D38" t="s">
        <v>45</v>
      </c>
      <c r="E38">
        <v>315.68</v>
      </c>
      <c r="F38">
        <v>9.226487594</v>
      </c>
      <c r="G38">
        <v>381.93</v>
      </c>
      <c r="O38">
        <v>0</v>
      </c>
      <c r="P38" s="2">
        <v>1000000000000000</v>
      </c>
      <c r="Q38" s="3" cm="1">
        <f t="array" ref="Q38">SUMPRODUCT(IF(A2_LayersIN_OUT!$B70:$AK70=1,1,0),A2_LayersIN_OUT!$B$2:$AK$2)</f>
        <v>0.10830883490639021</v>
      </c>
      <c r="S38" s="2"/>
    </row>
    <row r="39" spans="4:19" x14ac:dyDescent="0.45">
      <c r="D39" t="s">
        <v>46</v>
      </c>
      <c r="E39">
        <v>1408.03</v>
      </c>
      <c r="F39">
        <v>90.50685713</v>
      </c>
      <c r="G39">
        <v>1024.32</v>
      </c>
      <c r="O39">
        <v>0</v>
      </c>
      <c r="P39" s="2">
        <v>1000000000000000</v>
      </c>
      <c r="Q39" s="3" cm="1">
        <f t="array" ref="Q39">SUMPRODUCT(IF(A2_LayersIN_OUT!$B71:$AK71=1,1,0),A2_LayersIN_OUT!$B$2:$AK$2)</f>
        <v>0.10830883490639021</v>
      </c>
      <c r="S39" s="2"/>
    </row>
    <row r="40" spans="4:19" x14ac:dyDescent="0.45">
      <c r="D40" t="s">
        <v>47</v>
      </c>
      <c r="E40">
        <v>1305.56</v>
      </c>
      <c r="F40">
        <v>80.101771529999994</v>
      </c>
      <c r="G40">
        <v>1024.32</v>
      </c>
      <c r="O40">
        <v>0</v>
      </c>
      <c r="P40" s="2">
        <v>1000000000000000</v>
      </c>
      <c r="Q40" s="3" cm="1">
        <f t="array" ref="Q40">SUMPRODUCT(IF(A2_LayersIN_OUT!$B72:$AK72=1,1,0),A2_LayersIN_OUT!$B$2:$AK$2)</f>
        <v>0.10830883490639021</v>
      </c>
      <c r="S40" s="2"/>
    </row>
    <row r="41" spans="4:19" x14ac:dyDescent="0.45">
      <c r="D41" t="s">
        <v>48</v>
      </c>
      <c r="E41">
        <v>7242.28</v>
      </c>
      <c r="F41">
        <v>134.9692259</v>
      </c>
      <c r="G41">
        <v>2193.4499999999998</v>
      </c>
      <c r="O41">
        <v>0</v>
      </c>
      <c r="P41" s="2">
        <v>1000000000000000</v>
      </c>
      <c r="Q41" s="3" cm="1">
        <f t="array" ref="Q41">SUMPRODUCT(IF(A2_LayersIN_OUT!$B73:$AK73=1,1,0),A2_LayersIN_OUT!$B$2:$AK$2)</f>
        <v>0.10830883490639021</v>
      </c>
      <c r="S41" s="2"/>
    </row>
    <row r="42" spans="4:19" x14ac:dyDescent="0.45">
      <c r="D42" t="s">
        <v>49</v>
      </c>
      <c r="E42">
        <v>7242.28</v>
      </c>
      <c r="F42">
        <v>134.9692259</v>
      </c>
      <c r="G42">
        <v>2193.4499999999998</v>
      </c>
      <c r="O42">
        <v>0</v>
      </c>
      <c r="P42" s="2">
        <v>1000000000000000</v>
      </c>
      <c r="Q42" s="3" cm="1">
        <f t="array" ref="Q42">SUMPRODUCT(IF(A2_LayersIN_OUT!$B74:$AK74=1,1,0),A2_LayersIN_OUT!$B$2:$AK$2)</f>
        <v>0.10830883490639021</v>
      </c>
      <c r="S42" s="2"/>
    </row>
    <row r="43" spans="4:19" x14ac:dyDescent="0.45">
      <c r="D43" t="s">
        <v>50</v>
      </c>
      <c r="E43">
        <v>158.54</v>
      </c>
      <c r="F43">
        <v>4.7569997190000004</v>
      </c>
      <c r="G43">
        <v>21.09</v>
      </c>
      <c r="O43">
        <v>0</v>
      </c>
      <c r="P43" s="2">
        <v>1000000000000000</v>
      </c>
      <c r="Q43" s="3" cm="1">
        <f t="array" ref="Q43">SUMPRODUCT(IF(A2_LayersIN_OUT!$B75:$AK75=1,1,0),A2_LayersIN_OUT!$B$2:$AK$2)</f>
        <v>0.10830883490639021</v>
      </c>
      <c r="S43" s="2"/>
    </row>
    <row r="44" spans="4:19" x14ac:dyDescent="0.45">
      <c r="D44" t="s">
        <v>51</v>
      </c>
      <c r="E44">
        <v>462.44</v>
      </c>
      <c r="F44">
        <v>16.18129038</v>
      </c>
      <c r="G44">
        <v>21.09</v>
      </c>
      <c r="O44">
        <v>0</v>
      </c>
      <c r="P44" s="2">
        <v>1000000000000000</v>
      </c>
      <c r="Q44" s="3" cm="1">
        <f t="array" ref="Q44">SUMPRODUCT(IF(A2_LayersIN_OUT!$B76:$AK76=1,1,0),A2_LayersIN_OUT!$B$2:$AK$2)</f>
        <v>0.10830883490639021</v>
      </c>
      <c r="S44" s="2"/>
    </row>
    <row r="45" spans="4:19" x14ac:dyDescent="0.45">
      <c r="D45" t="s">
        <v>52</v>
      </c>
      <c r="E45">
        <v>142.38</v>
      </c>
      <c r="F45">
        <v>8.5401254800000004</v>
      </c>
      <c r="G45">
        <v>21.09</v>
      </c>
      <c r="O45">
        <v>0</v>
      </c>
      <c r="P45" s="2">
        <v>1000000000000000</v>
      </c>
      <c r="Q45" s="3" cm="1">
        <f t="array" ref="Q45">SUMPRODUCT(IF(A2_LayersIN_OUT!$B77:$AK77=1,1,0),A2_LayersIN_OUT!$B$2:$AK$2)</f>
        <v>0.10830883490639021</v>
      </c>
      <c r="S45" s="2"/>
    </row>
    <row r="46" spans="4:19" x14ac:dyDescent="0.45">
      <c r="D46" t="s">
        <v>53</v>
      </c>
      <c r="E46">
        <v>719.07</v>
      </c>
      <c r="F46">
        <v>7.9782751190000001</v>
      </c>
      <c r="G46">
        <v>221.22</v>
      </c>
      <c r="O46">
        <v>0</v>
      </c>
      <c r="P46" s="2">
        <v>1000000000000000</v>
      </c>
      <c r="Q46" s="3" cm="1">
        <f t="array" ref="Q46">SUMPRODUCT(IF(A2_LayersIN_OUT!$B78:$AK78=1,1,0),A2_LayersIN_OUT!$B$2:$AK$2)</f>
        <v>0.10830883490639021</v>
      </c>
      <c r="S46" s="2"/>
    </row>
    <row r="47" spans="4:19" x14ac:dyDescent="0.45">
      <c r="D47" t="s">
        <v>54</v>
      </c>
      <c r="E47">
        <v>39.979999999999997</v>
      </c>
      <c r="F47">
        <v>0.17474215100000001</v>
      </c>
      <c r="G47">
        <v>1.47</v>
      </c>
      <c r="O47">
        <v>0</v>
      </c>
      <c r="P47" s="2">
        <v>1000000000000000</v>
      </c>
      <c r="Q47" s="3" cm="1">
        <f t="array" ref="Q47">SUMPRODUCT(IF(A2_LayersIN_OUT!$B79:$AK79=1,1,0),A2_LayersIN_OUT!$B$2:$AK$2)</f>
        <v>0.10830883490639021</v>
      </c>
      <c r="S47" s="2"/>
    </row>
    <row r="48" spans="4:19" x14ac:dyDescent="0.45">
      <c r="D48" t="s">
        <v>55</v>
      </c>
      <c r="E48">
        <v>625</v>
      </c>
      <c r="F48">
        <v>12.5</v>
      </c>
      <c r="G48">
        <v>0</v>
      </c>
      <c r="O48">
        <v>0</v>
      </c>
      <c r="P48" s="2">
        <v>1000000000000000</v>
      </c>
      <c r="Q48" s="3" cm="1">
        <f t="array" ref="Q48">SUMPRODUCT(IF(A2_LayersIN_OUT!$B80:$AK80=1,1,0),A2_LayersIN_OUT!$B$2:$AK$2)</f>
        <v>1</v>
      </c>
      <c r="S48" s="2"/>
    </row>
    <row r="49" spans="4:19" x14ac:dyDescent="0.45">
      <c r="D49" t="s">
        <v>56</v>
      </c>
      <c r="E49">
        <v>611.11</v>
      </c>
      <c r="F49">
        <v>30.555555559999998</v>
      </c>
      <c r="G49">
        <v>0</v>
      </c>
      <c r="O49">
        <v>0</v>
      </c>
      <c r="P49" s="2">
        <v>1000000000000000</v>
      </c>
      <c r="Q49" s="3" cm="1">
        <f t="array" ref="Q49">SUMPRODUCT(IF(A2_LayersIN_OUT!$B81:$AK81=1,1,0),A2_LayersIN_OUT!$B$2:$AK$2)</f>
        <v>1</v>
      </c>
      <c r="S49" s="2"/>
    </row>
    <row r="50" spans="4:19" x14ac:dyDescent="0.45">
      <c r="D50" t="s">
        <v>57</v>
      </c>
      <c r="E50">
        <v>833.33</v>
      </c>
      <c r="F50">
        <v>33.333333330000002</v>
      </c>
      <c r="G50">
        <v>0</v>
      </c>
      <c r="O50">
        <v>0</v>
      </c>
      <c r="P50" s="2">
        <v>1000000000000000</v>
      </c>
      <c r="Q50" s="3" cm="1">
        <f t="array" ref="Q50">SUMPRODUCT(IF(A2_LayersIN_OUT!$B82:$AK82=1,1,0),A2_LayersIN_OUT!$B$2:$AK$2)</f>
        <v>1</v>
      </c>
      <c r="S50" s="2"/>
    </row>
    <row r="51" spans="4:19" x14ac:dyDescent="0.45">
      <c r="D51" t="s">
        <v>58</v>
      </c>
      <c r="E51">
        <v>611.11</v>
      </c>
      <c r="F51">
        <v>30.555555559999998</v>
      </c>
      <c r="G51">
        <v>0</v>
      </c>
      <c r="O51">
        <v>0</v>
      </c>
      <c r="P51" s="2">
        <v>1000000000000000</v>
      </c>
      <c r="Q51" s="3" cm="1">
        <f t="array" ref="Q51">SUMPRODUCT(IF(A2_LayersIN_OUT!$B83:$AK83=1,1,0),A2_LayersIN_OUT!$B$2:$AK$2)</f>
        <v>1</v>
      </c>
      <c r="S51" s="2"/>
    </row>
    <row r="52" spans="4:19" x14ac:dyDescent="0.45">
      <c r="D52" t="s">
        <v>59</v>
      </c>
      <c r="E52">
        <v>1041.67</v>
      </c>
      <c r="F52">
        <v>31.25</v>
      </c>
      <c r="G52">
        <v>0</v>
      </c>
      <c r="O52">
        <v>0</v>
      </c>
      <c r="P52" s="2">
        <v>1000000000000000</v>
      </c>
      <c r="Q52" s="3" cm="1">
        <f t="array" ref="Q52">SUMPRODUCT(IF(A2_LayersIN_OUT!$B84:$AK84=1,1,0),A2_LayersIN_OUT!$B$2:$AK$2)</f>
        <v>1</v>
      </c>
      <c r="S52" s="2"/>
    </row>
    <row r="53" spans="4:19" x14ac:dyDescent="0.45">
      <c r="D53" t="s">
        <v>60</v>
      </c>
      <c r="E53">
        <v>1506.02</v>
      </c>
      <c r="F53">
        <v>54.352749340000003</v>
      </c>
      <c r="G53">
        <v>0</v>
      </c>
      <c r="O53">
        <v>0</v>
      </c>
      <c r="P53" s="2">
        <v>1000000000000000</v>
      </c>
      <c r="Q53" s="3" cm="1">
        <f t="array" ref="Q53">SUMPRODUCT(IF(A2_LayersIN_OUT!$B85:$AK85=1,1,0),A2_LayersIN_OUT!$B$2:$AK$2)</f>
        <v>1</v>
      </c>
      <c r="S53" s="2"/>
    </row>
    <row r="54" spans="4:19" x14ac:dyDescent="0.45">
      <c r="D54" t="s">
        <v>61</v>
      </c>
      <c r="E54">
        <v>420.29</v>
      </c>
      <c r="F54">
        <v>24</v>
      </c>
      <c r="G54">
        <v>0</v>
      </c>
      <c r="O54">
        <v>0</v>
      </c>
      <c r="P54" s="2">
        <v>1000000000000000</v>
      </c>
      <c r="Q54" s="3" cm="1">
        <f t="array" ref="Q54">SUMPRODUCT(IF(A2_LayersIN_OUT!$B86:$AK86=1,1,0),A2_LayersIN_OUT!$B$2:$AK$2)</f>
        <v>1</v>
      </c>
      <c r="S54" s="2"/>
    </row>
    <row r="55" spans="4:19" x14ac:dyDescent="0.45">
      <c r="D55" t="s">
        <v>62</v>
      </c>
      <c r="E55">
        <v>434.45</v>
      </c>
      <c r="F55">
        <v>24</v>
      </c>
      <c r="G55">
        <v>0</v>
      </c>
      <c r="O55">
        <v>0</v>
      </c>
      <c r="P55" s="2">
        <v>1000000000000000</v>
      </c>
      <c r="Q55" s="3" cm="1">
        <f t="array" ref="Q55">SUMPRODUCT(IF(A2_LayersIN_OUT!$B87:$AK87=1,1,0),A2_LayersIN_OUT!$B$2:$AK$2)</f>
        <v>1</v>
      </c>
      <c r="S55" s="2"/>
    </row>
    <row r="56" spans="4:19" x14ac:dyDescent="0.45">
      <c r="D56" t="s">
        <v>63</v>
      </c>
      <c r="E56">
        <v>429.38</v>
      </c>
      <c r="F56">
        <v>24</v>
      </c>
      <c r="G56">
        <v>0</v>
      </c>
      <c r="O56">
        <v>0</v>
      </c>
      <c r="P56" s="2">
        <v>1000000000000000</v>
      </c>
      <c r="Q56" s="3" cm="1">
        <f t="array" ref="Q56">SUMPRODUCT(IF(A2_LayersIN_OUT!$B88:$AK88=1,1,0),A2_LayersIN_OUT!$B$2:$AK$2)</f>
        <v>1</v>
      </c>
      <c r="S56" s="2"/>
    </row>
    <row r="57" spans="4:19" x14ac:dyDescent="0.45">
      <c r="D57" t="s">
        <v>64</v>
      </c>
      <c r="E57">
        <v>420.29</v>
      </c>
      <c r="F57">
        <v>24</v>
      </c>
      <c r="G57">
        <v>0</v>
      </c>
      <c r="O57">
        <v>0</v>
      </c>
      <c r="P57" s="2">
        <v>1000000000000000</v>
      </c>
      <c r="Q57" s="3" cm="1">
        <f t="array" ref="Q57">SUMPRODUCT(IF(A2_LayersIN_OUT!$B89:$AK89=1,1,0),A2_LayersIN_OUT!$B$2:$AK$2)</f>
        <v>1</v>
      </c>
      <c r="S57" s="2"/>
    </row>
    <row r="58" spans="4:19" x14ac:dyDescent="0.45">
      <c r="D58" t="s">
        <v>65</v>
      </c>
      <c r="E58">
        <v>429.41</v>
      </c>
      <c r="F58">
        <v>34</v>
      </c>
      <c r="G58">
        <v>0</v>
      </c>
      <c r="O58">
        <v>0</v>
      </c>
      <c r="P58" s="2">
        <v>1000000000000000</v>
      </c>
      <c r="Q58" s="3" cm="1">
        <f t="array" ref="Q58">SUMPRODUCT(IF(A2_LayersIN_OUT!$B90:$AK90=1,1,0),A2_LayersIN_OUT!$B$2:$AK$2)</f>
        <v>1</v>
      </c>
      <c r="S58" s="2"/>
    </row>
    <row r="59" spans="4:19" x14ac:dyDescent="0.45">
      <c r="D59" t="s">
        <v>66</v>
      </c>
      <c r="E59">
        <v>456.37</v>
      </c>
      <c r="F59">
        <v>34</v>
      </c>
      <c r="G59">
        <v>0</v>
      </c>
      <c r="O59">
        <v>0</v>
      </c>
      <c r="P59" s="2">
        <v>1000000000000000</v>
      </c>
      <c r="Q59" s="3" cm="1">
        <f t="array" ref="Q59">SUMPRODUCT(IF(A2_LayersIN_OUT!$B91:$AK91=1,1,0),A2_LayersIN_OUT!$B$2:$AK$2)</f>
        <v>1</v>
      </c>
      <c r="S59" s="2"/>
    </row>
    <row r="60" spans="4:19" x14ac:dyDescent="0.45">
      <c r="D60" t="s">
        <v>67</v>
      </c>
      <c r="E60">
        <v>433.83</v>
      </c>
      <c r="F60">
        <v>10</v>
      </c>
      <c r="G60">
        <v>0</v>
      </c>
      <c r="O60">
        <v>0</v>
      </c>
      <c r="P60" s="2">
        <v>1000000000000000</v>
      </c>
      <c r="Q60" s="3" cm="1">
        <f t="array" ref="Q60">SUMPRODUCT(IF(A2_LayersIN_OUT!$B92:$AK92=1,1,0),A2_LayersIN_OUT!$B$2:$AK$2)</f>
        <v>1</v>
      </c>
      <c r="S60" s="2"/>
    </row>
    <row r="61" spans="4:19" x14ac:dyDescent="0.45">
      <c r="D61" t="s">
        <v>68</v>
      </c>
      <c r="E61">
        <v>672.41</v>
      </c>
      <c r="F61">
        <v>10</v>
      </c>
      <c r="G61">
        <v>0</v>
      </c>
      <c r="O61">
        <v>0</v>
      </c>
      <c r="P61" s="2">
        <v>1000000000000000</v>
      </c>
      <c r="Q61" s="3" cm="1">
        <f t="array" ref="Q61">SUMPRODUCT(IF(A2_LayersIN_OUT!$B93:$AK93=1,1,0),A2_LayersIN_OUT!$B$2:$AK$2)</f>
        <v>1</v>
      </c>
      <c r="S61" s="2"/>
    </row>
    <row r="62" spans="4:19" x14ac:dyDescent="0.45">
      <c r="D62" t="s">
        <v>69</v>
      </c>
      <c r="E62">
        <v>104.42</v>
      </c>
      <c r="F62">
        <v>2.0883116880000001</v>
      </c>
      <c r="G62">
        <v>0</v>
      </c>
      <c r="O62">
        <v>0</v>
      </c>
      <c r="P62" s="2">
        <v>1000000000000000</v>
      </c>
      <c r="Q62" s="3" cm="1">
        <f t="array" ref="Q62">SUMPRODUCT(IF(A2_LayersIN_OUT!$B94:$AK94=1,1,0),A2_LayersIN_OUT!$B$2:$AK$2)</f>
        <v>1</v>
      </c>
      <c r="S62" s="2"/>
    </row>
    <row r="63" spans="4:19" x14ac:dyDescent="0.45">
      <c r="D63" t="s">
        <v>70</v>
      </c>
      <c r="E63">
        <v>76.39</v>
      </c>
      <c r="F63">
        <v>3.8194444440000002</v>
      </c>
      <c r="G63">
        <v>0</v>
      </c>
      <c r="O63">
        <v>0</v>
      </c>
      <c r="P63" s="2">
        <v>1000000000000000</v>
      </c>
      <c r="Q63" s="3" cm="1">
        <f t="array" ref="Q63">SUMPRODUCT(IF(A2_LayersIN_OUT!$B95:$AK95=1,1,0),A2_LayersIN_OUT!$B$2:$AK$2)</f>
        <v>1</v>
      </c>
      <c r="S63" s="2"/>
    </row>
    <row r="64" spans="4:19" x14ac:dyDescent="0.45">
      <c r="D64" t="s">
        <v>71</v>
      </c>
      <c r="E64">
        <v>76.39</v>
      </c>
      <c r="F64">
        <v>3.8194444440000002</v>
      </c>
      <c r="G64">
        <v>0</v>
      </c>
      <c r="O64">
        <v>0</v>
      </c>
      <c r="P64" s="2">
        <v>1000000000000000</v>
      </c>
      <c r="Q64" s="3" cm="1">
        <f t="array" ref="Q64">SUMPRODUCT(IF(A2_LayersIN_OUT!$B96:$AK96=1,1,0),A2_LayersIN_OUT!$B$2:$AK$2)</f>
        <v>1</v>
      </c>
      <c r="S64" s="2"/>
    </row>
    <row r="65" spans="4:19" x14ac:dyDescent="0.45">
      <c r="D65" t="s">
        <v>72</v>
      </c>
      <c r="E65">
        <v>76.39</v>
      </c>
      <c r="F65">
        <v>3.8194444440000002</v>
      </c>
      <c r="G65">
        <v>0</v>
      </c>
      <c r="O65">
        <v>0</v>
      </c>
      <c r="P65" s="2">
        <v>1000000000000000</v>
      </c>
      <c r="Q65" s="3" cm="1">
        <f t="array" ref="Q65">SUMPRODUCT(IF(A2_LayersIN_OUT!$B97:$AK97=1,1,0),A2_LayersIN_OUT!$B$2:$AK$2)</f>
        <v>1</v>
      </c>
      <c r="S65" s="2"/>
    </row>
    <row r="66" spans="4:19" x14ac:dyDescent="0.45">
      <c r="D66" t="s">
        <v>73</v>
      </c>
      <c r="E66">
        <v>371.11</v>
      </c>
      <c r="F66">
        <v>18.555555559999998</v>
      </c>
      <c r="G66">
        <v>0</v>
      </c>
      <c r="O66">
        <v>0</v>
      </c>
      <c r="P66" s="2">
        <v>1000000000000000</v>
      </c>
      <c r="Q66" s="3" cm="1">
        <f t="array" ref="Q66">SUMPRODUCT(IF(A2_LayersIN_OUT!$B98:$AK98=1,1,0),A2_LayersIN_OUT!$B$2:$AK$2)</f>
        <v>1</v>
      </c>
      <c r="S66" s="2"/>
    </row>
    <row r="67" spans="4:19" x14ac:dyDescent="0.45">
      <c r="D67" t="s">
        <v>74</v>
      </c>
      <c r="E67">
        <v>371.11</v>
      </c>
      <c r="F67">
        <v>18.555555559999998</v>
      </c>
      <c r="G67">
        <v>0</v>
      </c>
      <c r="O67">
        <v>0</v>
      </c>
      <c r="P67" s="2">
        <v>1000000000000000</v>
      </c>
      <c r="Q67" s="3" cm="1">
        <f t="array" ref="Q67">SUMPRODUCT(IF(A2_LayersIN_OUT!$B99:$AK99=1,1,0),A2_LayersIN_OUT!$B$2:$AK$2)</f>
        <v>1</v>
      </c>
      <c r="S67" s="2"/>
    </row>
    <row r="68" spans="4:19" x14ac:dyDescent="0.45">
      <c r="D68" t="s">
        <v>75</v>
      </c>
      <c r="E68">
        <v>402.22</v>
      </c>
      <c r="F68">
        <v>12.06666667</v>
      </c>
      <c r="G68">
        <v>0</v>
      </c>
      <c r="O68">
        <v>0</v>
      </c>
      <c r="P68" s="2">
        <v>1000000000000000</v>
      </c>
      <c r="Q68" s="3" cm="1">
        <f t="array" ref="Q68">SUMPRODUCT(IF(A2_LayersIN_OUT!$B100:$AK100=1,1,0),A2_LayersIN_OUT!$B$2:$AK$2)</f>
        <v>1</v>
      </c>
      <c r="S68" s="2"/>
    </row>
    <row r="69" spans="4:19" x14ac:dyDescent="0.45">
      <c r="D69" t="s">
        <v>76</v>
      </c>
      <c r="E69">
        <v>771.11</v>
      </c>
      <c r="F69">
        <v>23.133333329999999</v>
      </c>
      <c r="G69">
        <v>0</v>
      </c>
      <c r="O69">
        <v>0</v>
      </c>
      <c r="P69" s="2">
        <v>1000000000000000</v>
      </c>
      <c r="Q69" s="3" cm="1">
        <f t="array" ref="Q69">SUMPRODUCT(IF(A2_LayersIN_OUT!$B101:$AK101=1,1,0),A2_LayersIN_OUT!$B$2:$AK$2)</f>
        <v>1</v>
      </c>
      <c r="S69" s="2"/>
    </row>
    <row r="70" spans="4:19" x14ac:dyDescent="0.45">
      <c r="D70" t="s">
        <v>77</v>
      </c>
      <c r="E70">
        <v>371.11</v>
      </c>
      <c r="F70">
        <v>18.555555559999998</v>
      </c>
      <c r="G70">
        <v>0</v>
      </c>
      <c r="O70">
        <v>0</v>
      </c>
      <c r="P70" s="2">
        <v>1000000000000000</v>
      </c>
      <c r="Q70" s="3" cm="1">
        <f t="array" ref="Q70">SUMPRODUCT(IF(A2_LayersIN_OUT!$B102:$AK102=1,1,0),A2_LayersIN_OUT!$B$2:$AK$2)</f>
        <v>1</v>
      </c>
      <c r="S70" s="2"/>
    </row>
    <row r="71" spans="4:19" x14ac:dyDescent="0.45">
      <c r="D71" t="s">
        <v>78</v>
      </c>
      <c r="E71">
        <v>5600</v>
      </c>
      <c r="F71">
        <v>0</v>
      </c>
      <c r="G71">
        <v>0</v>
      </c>
      <c r="O71">
        <v>0</v>
      </c>
      <c r="P71" s="2">
        <v>1000000000000000</v>
      </c>
      <c r="Q71" s="3">
        <v>1</v>
      </c>
      <c r="S71" s="2"/>
    </row>
    <row r="72" spans="4:19" x14ac:dyDescent="0.45">
      <c r="D72" t="s">
        <v>79</v>
      </c>
      <c r="E72">
        <v>825.88</v>
      </c>
      <c r="F72">
        <v>0</v>
      </c>
      <c r="G72">
        <v>0</v>
      </c>
      <c r="O72">
        <v>0</v>
      </c>
      <c r="P72" s="2">
        <v>1000000000000000</v>
      </c>
      <c r="Q72" s="3">
        <f>A1_exergy_content!D21</f>
        <v>0.10892199263174751</v>
      </c>
      <c r="S72" s="2"/>
    </row>
    <row r="73" spans="4:19" x14ac:dyDescent="0.45">
      <c r="D73" t="s">
        <v>80</v>
      </c>
      <c r="E73">
        <v>74919.06</v>
      </c>
      <c r="F73">
        <v>0</v>
      </c>
      <c r="G73">
        <v>0</v>
      </c>
      <c r="O73">
        <v>0</v>
      </c>
      <c r="P73" s="2">
        <v>1000000000000000</v>
      </c>
      <c r="Q73" s="3">
        <v>1</v>
      </c>
      <c r="S73" s="2"/>
    </row>
    <row r="74" spans="4:19" x14ac:dyDescent="0.45">
      <c r="D74" t="s">
        <v>81</v>
      </c>
      <c r="E74">
        <v>696.2</v>
      </c>
      <c r="F74">
        <v>19.14556962</v>
      </c>
      <c r="G74">
        <v>0</v>
      </c>
      <c r="O74">
        <v>0</v>
      </c>
      <c r="P74" s="2">
        <v>1000000000000000</v>
      </c>
      <c r="Q74" s="3" cm="1">
        <f t="array" ref="Q74">SUMPRODUCT(IF(A2_LayersIN_OUT!$B106:$AK106=1,1,0),A2_LayersIN_OUT!$B$2:$AK$2)</f>
        <v>0.98</v>
      </c>
      <c r="S74" s="2"/>
    </row>
    <row r="75" spans="4:19" x14ac:dyDescent="0.45">
      <c r="D75" t="s">
        <v>82</v>
      </c>
      <c r="E75">
        <v>681.24</v>
      </c>
      <c r="F75">
        <v>62.865841199999998</v>
      </c>
      <c r="G75">
        <v>0</v>
      </c>
      <c r="O75">
        <v>0</v>
      </c>
      <c r="P75" s="2">
        <v>1000000000000000</v>
      </c>
      <c r="Q75" s="3" cm="1">
        <f t="array" ref="Q75">SUMPRODUCT(IF(A2_LayersIN_OUT!$B107:$AK107=1,1,0),A2_LayersIN_OUT!$B$2:$AK$2)</f>
        <v>0.98</v>
      </c>
      <c r="S75" s="2"/>
    </row>
    <row r="76" spans="4:19" x14ac:dyDescent="0.45">
      <c r="D76" t="s">
        <v>83</v>
      </c>
      <c r="E76">
        <v>2525.39</v>
      </c>
      <c r="F76">
        <v>177.9107679</v>
      </c>
      <c r="G76">
        <v>0</v>
      </c>
      <c r="O76">
        <v>0</v>
      </c>
      <c r="P76" s="2">
        <v>1000000000000000</v>
      </c>
      <c r="Q76" s="3" cm="1">
        <f t="array" ref="Q76">SUMPRODUCT(IF(A2_LayersIN_OUT!$B108:$AK108=1,1,0),A2_LayersIN_OUT!$B$2:$AK$2)</f>
        <v>0.98</v>
      </c>
      <c r="S76" s="2"/>
    </row>
    <row r="77" spans="4:19" x14ac:dyDescent="0.45">
      <c r="D77" t="s">
        <v>84</v>
      </c>
      <c r="E77">
        <v>2525</v>
      </c>
      <c r="F77">
        <v>178</v>
      </c>
      <c r="G77">
        <v>0</v>
      </c>
      <c r="O77">
        <v>0</v>
      </c>
      <c r="P77" s="2">
        <v>1000000000000000</v>
      </c>
      <c r="Q77" s="3" cm="1">
        <f t="array" ref="Q77">SUMPRODUCT(IF(A2_LayersIN_OUT!$B109:$AK109=1,1,0),A2_LayersIN_OUT!$B$2:$AK$2)</f>
        <v>1.04</v>
      </c>
      <c r="S77" s="2"/>
    </row>
    <row r="78" spans="4:19" x14ac:dyDescent="0.45">
      <c r="D78" t="s">
        <v>85</v>
      </c>
      <c r="E78">
        <v>262.2</v>
      </c>
      <c r="F78">
        <v>66.992763159999996</v>
      </c>
      <c r="G78">
        <v>0</v>
      </c>
      <c r="O78">
        <v>0</v>
      </c>
      <c r="P78" s="2">
        <v>1000000000000000</v>
      </c>
      <c r="Q78" s="3" cm="1">
        <f t="array" ref="Q78">SUMPRODUCT(IF(A2_LayersIN_OUT!$B110:$AK110=1,1,0),A2_LayersIN_OUT!$B$2:$AK$2)</f>
        <v>1.04</v>
      </c>
      <c r="S78" s="2"/>
    </row>
    <row r="79" spans="4:19" x14ac:dyDescent="0.45">
      <c r="D79" t="s">
        <v>86</v>
      </c>
      <c r="E79">
        <v>986.05</v>
      </c>
      <c r="F79">
        <v>13.65909091</v>
      </c>
      <c r="G79">
        <v>0</v>
      </c>
      <c r="O79">
        <v>0</v>
      </c>
      <c r="P79" s="2">
        <v>1000000000000000</v>
      </c>
      <c r="Q79" s="3" cm="1">
        <f t="array" ref="Q79">SUMPRODUCT(IF(A2_LayersIN_OUT!$B111:$AK111=1,1,0),A2_LayersIN_OUT!$B$2:$AK$2)</f>
        <v>1.04</v>
      </c>
      <c r="S79" s="2"/>
    </row>
    <row r="80" spans="4:19" x14ac:dyDescent="0.45">
      <c r="D80" t="s">
        <v>87</v>
      </c>
      <c r="E80">
        <v>1591.91</v>
      </c>
      <c r="F80">
        <v>108.53745000000001</v>
      </c>
      <c r="G80">
        <v>0</v>
      </c>
      <c r="O80">
        <v>0</v>
      </c>
      <c r="P80" s="2">
        <v>1000000000000000</v>
      </c>
      <c r="Q80" s="3" cm="1">
        <f t="array" ref="Q80">SUMPRODUCT(IF(A2_LayersIN_OUT!$B112:$AK112=1,1,0),A2_LayersIN_OUT!$B$2:$AK$2)</f>
        <v>1.04</v>
      </c>
      <c r="S80" s="2"/>
    </row>
    <row r="81" spans="4:19" x14ac:dyDescent="0.45">
      <c r="D81" t="s">
        <v>88</v>
      </c>
      <c r="E81">
        <v>1344.22</v>
      </c>
      <c r="F81">
        <v>61.096970259999999</v>
      </c>
      <c r="G81">
        <v>0</v>
      </c>
      <c r="O81">
        <v>0</v>
      </c>
      <c r="P81" s="2">
        <v>1000000000000000</v>
      </c>
      <c r="Q81" s="3" cm="1">
        <f t="array" ref="Q81">SUMPRODUCT(IF(A2_LayersIN_OUT!$B113:$AK113=1,1,0),A2_LayersIN_OUT!$B$2:$AK$2)</f>
        <v>1.06</v>
      </c>
      <c r="S81" s="2"/>
    </row>
    <row r="82" spans="4:19" x14ac:dyDescent="0.45">
      <c r="D82" t="s">
        <v>89</v>
      </c>
      <c r="E82">
        <v>1365</v>
      </c>
      <c r="F82">
        <v>38</v>
      </c>
      <c r="G82">
        <v>0</v>
      </c>
      <c r="O82">
        <v>0</v>
      </c>
      <c r="P82" s="2">
        <v>1000000000000000</v>
      </c>
      <c r="Q82" s="3" cm="1">
        <f t="array" ref="Q82">SUMPRODUCT(IF(A2_LayersIN_OUT!$B114:$AK114=1,1,0),A2_LayersIN_OUT!$B$2:$AK$2)</f>
        <v>1.06</v>
      </c>
      <c r="S82" s="2"/>
    </row>
    <row r="83" spans="4:19" x14ac:dyDescent="0.45">
      <c r="D83" t="s">
        <v>90</v>
      </c>
      <c r="E83">
        <v>5160</v>
      </c>
      <c r="F83">
        <v>128.08799999999999</v>
      </c>
      <c r="G83">
        <v>0</v>
      </c>
      <c r="O83">
        <v>0</v>
      </c>
      <c r="P83" s="2">
        <v>1000000000000000</v>
      </c>
      <c r="Q83" s="3" cm="1">
        <f t="array" ref="Q83">SUMPRODUCT(IF(A2_LayersIN_OUT!$B115:$AK115=1,1,0),A2_LayersIN_OUT!$B$2:$AK$2)</f>
        <v>1</v>
      </c>
      <c r="S83" s="2"/>
    </row>
    <row r="84" spans="4:19" x14ac:dyDescent="0.45">
      <c r="D84" t="s">
        <v>91</v>
      </c>
      <c r="E84">
        <v>2580</v>
      </c>
      <c r="F84">
        <v>64.043999999999997</v>
      </c>
      <c r="G84">
        <v>0</v>
      </c>
      <c r="O84">
        <v>0</v>
      </c>
      <c r="P84" s="2">
        <v>1000000000000000</v>
      </c>
      <c r="Q84" s="3">
        <v>1</v>
      </c>
      <c r="S84" s="2"/>
    </row>
    <row r="85" spans="4:19" ht="15.75" customHeight="1" x14ac:dyDescent="0.45">
      <c r="D85" t="s">
        <v>92</v>
      </c>
      <c r="E85">
        <v>1679.65</v>
      </c>
      <c r="F85">
        <v>47.664867110000003</v>
      </c>
      <c r="G85">
        <v>0</v>
      </c>
      <c r="O85">
        <v>0</v>
      </c>
      <c r="P85" s="2">
        <v>1000000000000000</v>
      </c>
      <c r="Q85" s="3" cm="1">
        <f t="array" ref="Q85">SUMPRODUCT(IF(A2_LayersIN_OUT!$B117:$AK117=1,1,0),A2_LayersIN_OUT!$B$2:$AK$2)</f>
        <v>0.98</v>
      </c>
      <c r="S85" s="2"/>
    </row>
    <row r="86" spans="4:19" x14ac:dyDescent="0.45">
      <c r="D86" t="s">
        <v>93</v>
      </c>
      <c r="E86">
        <v>958.58</v>
      </c>
      <c r="F86">
        <v>41.915203529999999</v>
      </c>
      <c r="G86">
        <v>0</v>
      </c>
      <c r="O86">
        <v>0</v>
      </c>
      <c r="P86" s="2">
        <v>1000000000000000</v>
      </c>
      <c r="Q86" s="3" cm="1">
        <f t="array" ref="Q86">SUMPRODUCT(IF(A2_LayersIN_OUT!$B118:$AK118=1,1,0),A2_LayersIN_OUT!$B$2:$AK$2)</f>
        <v>0.98</v>
      </c>
      <c r="S86" s="2"/>
    </row>
    <row r="87" spans="4:19" x14ac:dyDescent="0.45">
      <c r="D87" t="s">
        <v>94</v>
      </c>
      <c r="E87">
        <v>2520</v>
      </c>
      <c r="F87">
        <v>38.5</v>
      </c>
      <c r="G87">
        <v>0</v>
      </c>
      <c r="O87">
        <v>0</v>
      </c>
      <c r="P87" s="2">
        <v>1000000000000000</v>
      </c>
      <c r="Q87" s="3" cm="1">
        <f t="array" ref="Q87">SUMPRODUCT(IF(A2_LayersIN_OUT!$B119:$AK119=1,1,0),A2_LayersIN_OUT!$B$2:$AK$2)</f>
        <v>0.98</v>
      </c>
      <c r="S87" s="2"/>
    </row>
    <row r="88" spans="4:19" x14ac:dyDescent="0.45">
      <c r="D88" t="s">
        <v>95</v>
      </c>
      <c r="E88">
        <v>847</v>
      </c>
      <c r="F88">
        <v>16.559999999999999</v>
      </c>
      <c r="G88">
        <v>0</v>
      </c>
      <c r="O88">
        <v>0</v>
      </c>
      <c r="P88" s="2">
        <v>1000000000000000</v>
      </c>
      <c r="Q88" s="3" cm="1">
        <f t="array" ref="Q88">SUMPRODUCT(IF(A2_LayersIN_OUT!$B120:$AK120=1,1,0),A2_LayersIN_OUT!$B$2:$AK$2)</f>
        <v>1.2</v>
      </c>
      <c r="S88" s="2"/>
    </row>
    <row r="89" spans="4:19" x14ac:dyDescent="0.45">
      <c r="D89" t="s">
        <v>96</v>
      </c>
      <c r="E89">
        <v>681.24</v>
      </c>
      <c r="F89">
        <v>62.865841199999998</v>
      </c>
      <c r="G89">
        <v>0</v>
      </c>
      <c r="O89">
        <v>0</v>
      </c>
      <c r="P89" s="2">
        <v>1000000000000000</v>
      </c>
      <c r="Q89" s="3" cm="1">
        <f t="array" ref="Q89">SUMPRODUCT(IF(A2_LayersIN_OUT!$B121:$AK121=1,1,0),A2_LayersIN_OUT!$B$2:$AK$2)</f>
        <v>0.98</v>
      </c>
      <c r="S89" s="2"/>
    </row>
    <row r="90" spans="4:19" x14ac:dyDescent="0.45">
      <c r="D90" t="s">
        <v>97</v>
      </c>
      <c r="E90">
        <v>395</v>
      </c>
      <c r="F90">
        <v>2.1</v>
      </c>
      <c r="G90">
        <v>0</v>
      </c>
      <c r="O90">
        <v>0</v>
      </c>
      <c r="P90" s="2">
        <v>1000000000000000</v>
      </c>
      <c r="Q90" s="3" cm="1">
        <f t="array" ref="Q90">SUMPRODUCT(IF(A2_LayersIN_OUT!$B122:$AK122=1,1,0),A2_LayersIN_OUT!$B$2:$AK$2)</f>
        <v>1</v>
      </c>
      <c r="S90" s="2"/>
    </row>
    <row r="91" spans="4:19" x14ac:dyDescent="0.45">
      <c r="D91" t="s">
        <v>98</v>
      </c>
      <c r="E91">
        <v>797.6</v>
      </c>
      <c r="F91">
        <v>19.939978369999999</v>
      </c>
      <c r="G91">
        <v>0</v>
      </c>
      <c r="O91">
        <v>0</v>
      </c>
      <c r="P91" s="2">
        <v>1000000000000000</v>
      </c>
      <c r="Q91" s="3" cm="1">
        <f t="array" ref="Q91">SUMPRODUCT(IF(A2_LayersIN_OUT!$B123:$AK123=1,1,0),A2_LayersIN_OUT!$B$2:$AK$2)</f>
        <v>1</v>
      </c>
      <c r="S91" s="2"/>
    </row>
    <row r="92" spans="4:19" x14ac:dyDescent="0.45">
      <c r="D92" t="s">
        <v>99</v>
      </c>
      <c r="E92">
        <v>1743</v>
      </c>
      <c r="F92">
        <v>52</v>
      </c>
      <c r="G92">
        <v>0</v>
      </c>
      <c r="O92">
        <v>0</v>
      </c>
      <c r="P92" s="2">
        <v>1000000000000000</v>
      </c>
      <c r="Q92" s="3" cm="1">
        <f t="array" ref="Q92">SUMPRODUCT(IF(A2_LayersIN_OUT!$B124:$AK124=1,1,0),A2_LayersIN_OUT!$B$2:$AK$2)</f>
        <v>1</v>
      </c>
      <c r="S92" s="2"/>
    </row>
    <row r="93" spans="4:19" x14ac:dyDescent="0.45">
      <c r="D93" t="s">
        <v>100</v>
      </c>
      <c r="E93">
        <v>697.2</v>
      </c>
      <c r="F93">
        <v>62.747999999999998</v>
      </c>
      <c r="G93">
        <v>0</v>
      </c>
      <c r="O93">
        <v>0</v>
      </c>
      <c r="P93" s="2">
        <v>1000000000000000</v>
      </c>
      <c r="Q93" s="3" cm="1">
        <f t="array" ref="Q93">SUMPRODUCT(IF(A2_LayersIN_OUT!$B125:$AK125=1,1,0),A2_LayersIN_OUT!$B$2:$AK$2)</f>
        <v>1</v>
      </c>
      <c r="S93" s="2"/>
    </row>
    <row r="94" spans="4:19" x14ac:dyDescent="0.45">
      <c r="D94" t="s">
        <v>101</v>
      </c>
      <c r="E94">
        <v>302</v>
      </c>
      <c r="F94">
        <v>0.46689884100000001</v>
      </c>
      <c r="G94">
        <v>61.3</v>
      </c>
      <c r="O94">
        <v>0</v>
      </c>
      <c r="P94" s="2">
        <v>1000000000000000</v>
      </c>
      <c r="Q94" s="3">
        <v>1</v>
      </c>
      <c r="S94" s="2"/>
    </row>
    <row r="95" spans="4:19" x14ac:dyDescent="0.45">
      <c r="D95" t="s">
        <v>102</v>
      </c>
      <c r="E95">
        <v>0</v>
      </c>
      <c r="F95">
        <v>0</v>
      </c>
      <c r="G95">
        <v>0</v>
      </c>
      <c r="O95">
        <v>0</v>
      </c>
      <c r="P95" s="2">
        <v>1000000000000000</v>
      </c>
      <c r="Q95" s="3">
        <v>1</v>
      </c>
      <c r="S95" s="2"/>
    </row>
    <row r="96" spans="4:19" x14ac:dyDescent="0.45">
      <c r="D96" t="s">
        <v>103</v>
      </c>
      <c r="E96">
        <v>0</v>
      </c>
      <c r="F96">
        <v>0</v>
      </c>
      <c r="G96">
        <v>0</v>
      </c>
      <c r="O96">
        <v>0</v>
      </c>
      <c r="P96" s="2">
        <v>1000000000000000</v>
      </c>
      <c r="Q96" s="3">
        <v>1</v>
      </c>
      <c r="S96" s="2"/>
    </row>
    <row r="97" spans="4:19" x14ac:dyDescent="0.45">
      <c r="D97" t="s">
        <v>104</v>
      </c>
      <c r="E97">
        <v>58.8</v>
      </c>
      <c r="F97">
        <v>0</v>
      </c>
      <c r="G97">
        <v>8.33</v>
      </c>
      <c r="O97">
        <v>5</v>
      </c>
      <c r="P97">
        <v>6.5</v>
      </c>
      <c r="Q97" s="3">
        <v>1</v>
      </c>
    </row>
    <row r="98" spans="4:19" x14ac:dyDescent="0.45">
      <c r="D98" t="s">
        <v>105</v>
      </c>
      <c r="E98">
        <v>18.97</v>
      </c>
      <c r="F98">
        <v>0.132802697</v>
      </c>
      <c r="G98">
        <v>0</v>
      </c>
      <c r="O98">
        <v>0</v>
      </c>
      <c r="P98" s="2">
        <v>1000000000000000</v>
      </c>
      <c r="Q98" s="3">
        <f>A1_exergy_content!$D$21</f>
        <v>0.10892199263174751</v>
      </c>
      <c r="S98" s="2"/>
    </row>
    <row r="99" spans="4:19" x14ac:dyDescent="0.45">
      <c r="D99" t="s">
        <v>106</v>
      </c>
      <c r="E99">
        <v>18.97</v>
      </c>
      <c r="F99">
        <v>0.132802697</v>
      </c>
      <c r="G99">
        <v>0</v>
      </c>
      <c r="O99">
        <v>0</v>
      </c>
      <c r="P99" s="2">
        <v>1000000000000000</v>
      </c>
      <c r="Q99" s="3">
        <f>A1_exergy_content!$D$21</f>
        <v>0.10892199263174751</v>
      </c>
      <c r="S99" s="2"/>
    </row>
    <row r="100" spans="4:19" x14ac:dyDescent="0.45">
      <c r="D100" t="s">
        <v>107</v>
      </c>
      <c r="E100">
        <v>18.97</v>
      </c>
      <c r="F100">
        <v>0.132802697</v>
      </c>
      <c r="G100">
        <v>0</v>
      </c>
      <c r="O100">
        <v>0</v>
      </c>
      <c r="P100" s="2">
        <v>1000000000000000</v>
      </c>
      <c r="Q100" s="3">
        <f>A1_exergy_content!$D$21</f>
        <v>0.10892199263174751</v>
      </c>
      <c r="S100" s="2"/>
    </row>
    <row r="101" spans="4:19" x14ac:dyDescent="0.45">
      <c r="D101" t="s">
        <v>108</v>
      </c>
      <c r="E101">
        <v>18.97</v>
      </c>
      <c r="F101">
        <v>0.132802697</v>
      </c>
      <c r="G101">
        <v>0</v>
      </c>
      <c r="O101">
        <v>0</v>
      </c>
      <c r="P101" s="2">
        <v>1000000000000000</v>
      </c>
      <c r="Q101" s="3">
        <f>A1_exergy_content!$D$21</f>
        <v>0.10892199263174751</v>
      </c>
      <c r="S101" s="2"/>
    </row>
    <row r="102" spans="4:19" x14ac:dyDescent="0.45">
      <c r="D102" t="s">
        <v>109</v>
      </c>
      <c r="E102">
        <v>18.97</v>
      </c>
      <c r="F102">
        <v>0.132802697</v>
      </c>
      <c r="G102">
        <v>0</v>
      </c>
      <c r="O102">
        <v>0</v>
      </c>
      <c r="P102" s="2">
        <v>1000000000000000</v>
      </c>
      <c r="Q102" s="3">
        <f>A1_exergy_content!$D$21</f>
        <v>0.10892199263174751</v>
      </c>
      <c r="S102" s="2"/>
    </row>
    <row r="103" spans="4:19" x14ac:dyDescent="0.45">
      <c r="D103" t="s">
        <v>110</v>
      </c>
      <c r="E103">
        <v>18.97</v>
      </c>
      <c r="F103">
        <v>0.132802697</v>
      </c>
      <c r="G103">
        <v>0</v>
      </c>
      <c r="O103">
        <v>0</v>
      </c>
      <c r="P103" s="2">
        <v>1000000000000000</v>
      </c>
      <c r="Q103" s="3">
        <f>A1_exergy_content!$D$21</f>
        <v>0.10892199263174751</v>
      </c>
      <c r="S103" s="2"/>
    </row>
    <row r="104" spans="4:19" x14ac:dyDescent="0.45">
      <c r="D104" t="s">
        <v>111</v>
      </c>
      <c r="E104">
        <v>18.97</v>
      </c>
      <c r="F104">
        <v>0.132802697</v>
      </c>
      <c r="G104">
        <v>0</v>
      </c>
      <c r="O104">
        <v>0</v>
      </c>
      <c r="P104" s="2">
        <v>1000000000000000</v>
      </c>
      <c r="Q104" s="3">
        <f>A1_exergy_content!$D$21</f>
        <v>0.10892199263174751</v>
      </c>
      <c r="S104" s="2"/>
    </row>
    <row r="105" spans="4:19" x14ac:dyDescent="0.45">
      <c r="D105" t="s">
        <v>112</v>
      </c>
      <c r="E105">
        <v>18.97</v>
      </c>
      <c r="F105">
        <v>0.132802697</v>
      </c>
      <c r="G105">
        <v>0</v>
      </c>
      <c r="O105">
        <v>0</v>
      </c>
      <c r="P105" s="2">
        <v>1000000000000000</v>
      </c>
      <c r="Q105" s="3">
        <f>A1_exergy_content!$D$21</f>
        <v>0.10892199263174751</v>
      </c>
      <c r="S105" s="2"/>
    </row>
    <row r="106" spans="4:19" x14ac:dyDescent="0.45">
      <c r="D106" t="s">
        <v>113</v>
      </c>
      <c r="E106">
        <v>18.97</v>
      </c>
      <c r="F106">
        <v>0.132802697</v>
      </c>
      <c r="G106">
        <v>0</v>
      </c>
      <c r="O106">
        <v>0</v>
      </c>
      <c r="P106" s="2">
        <v>1000000000000000</v>
      </c>
      <c r="Q106" s="3">
        <f>A1_exergy_content!$D$21</f>
        <v>0.10892199263174751</v>
      </c>
      <c r="S106" s="2"/>
    </row>
    <row r="107" spans="4:19" x14ac:dyDescent="0.45">
      <c r="D107" t="s">
        <v>114</v>
      </c>
      <c r="E107">
        <v>18.97</v>
      </c>
      <c r="F107">
        <v>0.132802697</v>
      </c>
      <c r="G107">
        <v>0</v>
      </c>
      <c r="O107">
        <v>0</v>
      </c>
      <c r="P107" s="2">
        <v>1000000000000000</v>
      </c>
      <c r="Q107" s="3">
        <f>A1_exergy_content!$D$21</f>
        <v>0.10892199263174751</v>
      </c>
      <c r="S107" s="2"/>
    </row>
    <row r="108" spans="4:19" x14ac:dyDescent="0.45">
      <c r="D108" t="s">
        <v>115</v>
      </c>
      <c r="E108">
        <v>3</v>
      </c>
      <c r="F108">
        <v>8.6E-3</v>
      </c>
      <c r="G108">
        <v>0</v>
      </c>
      <c r="O108">
        <v>0</v>
      </c>
      <c r="P108" s="2">
        <v>1000000000000000</v>
      </c>
      <c r="Q108" s="3">
        <f>A1_exergy_content!$D$21</f>
        <v>0.10892199263174751</v>
      </c>
      <c r="S108" s="2"/>
    </row>
    <row r="109" spans="4:19" x14ac:dyDescent="0.45">
      <c r="D109" t="s">
        <v>116</v>
      </c>
      <c r="E109">
        <v>0.54</v>
      </c>
      <c r="F109">
        <v>2.9583330000000001E-3</v>
      </c>
      <c r="G109">
        <v>0</v>
      </c>
      <c r="O109">
        <v>0</v>
      </c>
      <c r="P109" s="2">
        <v>1000000000000000</v>
      </c>
      <c r="Q109" s="3">
        <f>A1_exergy_content!$D$21</f>
        <v>0.10892199263174751</v>
      </c>
      <c r="S109" s="2"/>
    </row>
    <row r="110" spans="4:19" x14ac:dyDescent="0.45">
      <c r="D110" t="s">
        <v>117</v>
      </c>
      <c r="E110">
        <v>28.03</v>
      </c>
      <c r="F110">
        <v>0.3</v>
      </c>
      <c r="G110">
        <v>0</v>
      </c>
      <c r="O110">
        <v>0</v>
      </c>
      <c r="P110" s="2">
        <v>1000000000000000</v>
      </c>
      <c r="Q110" s="3">
        <f>A1_exergy_content!D20</f>
        <v>0.62730388669727732</v>
      </c>
      <c r="S110" s="2"/>
    </row>
    <row r="111" spans="4:19" x14ac:dyDescent="0.45">
      <c r="D111" t="s">
        <v>118</v>
      </c>
      <c r="E111">
        <v>0.05</v>
      </c>
      <c r="F111">
        <v>1.309164E-3</v>
      </c>
      <c r="G111">
        <v>0</v>
      </c>
      <c r="O111">
        <v>0</v>
      </c>
      <c r="P111" s="2">
        <v>1000000000000000</v>
      </c>
      <c r="Q111" s="3">
        <f>A1_exergy_content!D5</f>
        <v>1.04</v>
      </c>
      <c r="S111" s="2"/>
    </row>
    <row r="112" spans="4:19" x14ac:dyDescent="0.45">
      <c r="D112" t="s">
        <v>119</v>
      </c>
      <c r="E112">
        <v>6.19</v>
      </c>
      <c r="F112">
        <v>0.39</v>
      </c>
      <c r="G112">
        <v>0</v>
      </c>
      <c r="O112">
        <v>0</v>
      </c>
      <c r="P112" s="2">
        <v>1000000000000000</v>
      </c>
      <c r="Q112" s="3">
        <f>A1_exergy_content!D13</f>
        <v>0.98</v>
      </c>
      <c r="S112" s="2"/>
    </row>
    <row r="113" spans="4:19" x14ac:dyDescent="0.45">
      <c r="D113" t="s">
        <v>120</v>
      </c>
      <c r="E113">
        <v>0.01</v>
      </c>
      <c r="F113">
        <v>3.97E-4</v>
      </c>
      <c r="G113">
        <v>0</v>
      </c>
      <c r="O113">
        <v>0</v>
      </c>
      <c r="P113" s="2">
        <v>1000000000000000</v>
      </c>
      <c r="Q113" s="3">
        <f>A1_exergy_content!D4</f>
        <v>1.06</v>
      </c>
      <c r="S113" s="2"/>
    </row>
    <row r="114" spans="4:19" x14ac:dyDescent="0.45">
      <c r="D114" t="s">
        <v>121</v>
      </c>
      <c r="E114">
        <v>0.01</v>
      </c>
      <c r="F114">
        <v>3.97E-4</v>
      </c>
      <c r="G114">
        <v>0</v>
      </c>
      <c r="O114">
        <v>0</v>
      </c>
      <c r="P114" s="2">
        <v>1000000000000000</v>
      </c>
      <c r="Q114" s="3">
        <f>A1_exergy_content!D4</f>
        <v>1.06</v>
      </c>
      <c r="S114" s="2"/>
    </row>
    <row r="115" spans="4:19" x14ac:dyDescent="0.45">
      <c r="D115" t="s">
        <v>122</v>
      </c>
      <c r="E115">
        <v>0.01</v>
      </c>
      <c r="F115">
        <v>3.97E-4</v>
      </c>
      <c r="G115">
        <v>0</v>
      </c>
      <c r="O115">
        <v>0</v>
      </c>
      <c r="P115" s="2">
        <v>1000000000000000</v>
      </c>
      <c r="Q115" s="3">
        <f>A1_exergy_content!D4</f>
        <v>1.06</v>
      </c>
      <c r="S115" s="2"/>
    </row>
    <row r="116" spans="4:19" x14ac:dyDescent="0.45">
      <c r="D116" t="s">
        <v>123</v>
      </c>
      <c r="E116">
        <v>0.01</v>
      </c>
      <c r="F116">
        <v>3.97E-4</v>
      </c>
      <c r="G116">
        <v>0</v>
      </c>
      <c r="O116">
        <v>0</v>
      </c>
      <c r="P116" s="2">
        <v>1000000000000000</v>
      </c>
      <c r="Q116" s="3">
        <f>A1_exergy_content!D15</f>
        <v>1.2</v>
      </c>
      <c r="S116" s="2"/>
    </row>
    <row r="117" spans="4:19" x14ac:dyDescent="0.45">
      <c r="D117" t="s">
        <v>124</v>
      </c>
      <c r="E117">
        <v>0.01</v>
      </c>
      <c r="F117">
        <v>3.97E-4</v>
      </c>
      <c r="G117">
        <v>0</v>
      </c>
      <c r="O117">
        <v>0</v>
      </c>
      <c r="P117" s="2">
        <v>1000000000000000</v>
      </c>
      <c r="Q117" s="3">
        <f>A1_exergy_content!D16</f>
        <v>0.98</v>
      </c>
      <c r="S117" s="2"/>
    </row>
    <row r="118" spans="4:19" x14ac:dyDescent="0.45">
      <c r="D118" t="s">
        <v>125</v>
      </c>
      <c r="E118">
        <v>49.5</v>
      </c>
      <c r="F118">
        <v>0.495</v>
      </c>
      <c r="G118">
        <v>0</v>
      </c>
      <c r="O118">
        <v>0</v>
      </c>
      <c r="P118" s="2">
        <v>1000000000000000</v>
      </c>
      <c r="Q118" s="3">
        <f>1</f>
        <v>1</v>
      </c>
      <c r="S118" s="2"/>
    </row>
    <row r="119" spans="4:19" x14ac:dyDescent="0.45">
      <c r="P119" s="2"/>
    </row>
    <row r="120" spans="4:19" x14ac:dyDescent="0.45">
      <c r="P120" s="2"/>
    </row>
    <row r="121" spans="4:19" x14ac:dyDescent="0.45">
      <c r="P121" s="2"/>
    </row>
    <row r="122" spans="4:19" x14ac:dyDescent="0.45">
      <c r="P122" s="2"/>
    </row>
    <row r="123" spans="4:19" x14ac:dyDescent="0.45">
      <c r="P123" s="2"/>
    </row>
    <row r="124" spans="4:19" x14ac:dyDescent="0.45">
      <c r="P124" s="2"/>
    </row>
    <row r="125" spans="4:19" x14ac:dyDescent="0.45">
      <c r="P125" s="2"/>
    </row>
    <row r="126" spans="4:19" x14ac:dyDescent="0.45">
      <c r="P12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67F3-1852-461C-88B2-CCE354A93924}">
  <dimension ref="A1:G118"/>
  <sheetViews>
    <sheetView workbookViewId="0">
      <selection activeCell="J17" sqref="J17"/>
    </sheetView>
  </sheetViews>
  <sheetFormatPr defaultRowHeight="14.25" x14ac:dyDescent="0.45"/>
  <cols>
    <col min="1" max="1" width="17.53125" customWidth="1"/>
    <col min="2" max="2" width="15.3984375" customWidth="1"/>
  </cols>
  <sheetData>
    <row r="1" spans="1:7" x14ac:dyDescent="0.45">
      <c r="A1" t="str">
        <f>TechnoPrice_IN!D1</f>
        <v>Technologies param</v>
      </c>
      <c r="B1" t="str">
        <f>TechnoPrice_IN!E1</f>
        <v>c_inv</v>
      </c>
      <c r="C1" t="str">
        <f>TechnoPrice_IN!F1</f>
        <v>c_maint</v>
      </c>
      <c r="D1" t="str">
        <f>TechnoPrice_IN!G1</f>
        <v>gwp_constr</v>
      </c>
      <c r="F1" t="str">
        <f>TechnoPrice_IN!O1</f>
        <v>fmin</v>
      </c>
      <c r="G1" t="str">
        <f>TechnoPrice_IN!P1</f>
        <v>fmax</v>
      </c>
    </row>
    <row r="2" spans="1:7" x14ac:dyDescent="0.45">
      <c r="A2" t="str">
        <f>TechnoPrice_IN!D2</f>
        <v>Name (in model and documents)</v>
      </c>
      <c r="B2" t="str">
        <f>TechnoPrice_IN!E2</f>
        <v>[Meuro/GW]
[Meuro/GWh] 
[Meuro/(Mkmpass/h)] 
[Meuro/(Mtonkm/h)]</v>
      </c>
      <c r="C2" t="str">
        <f>TechnoPrice_IN!F2</f>
        <v>[Meuro/GW/y]
[Meuro/GWh/y] 
[Meuro/(Mkmpass/h)/y] 
[Meuro/(Mtonkm/h)/y]</v>
      </c>
      <c r="D2" t="str">
        <f>TechnoPrice_IN!G2</f>
        <v>[ktonCO2_eq/GW]
[ktonCO2_eq/GWh]
[ktonCO2_eq/(Mkmpass/h)]
[ktonCO2_eq/(Mtonkm/h)]</v>
      </c>
      <c r="E2">
        <f>TechnoPrice_IN!O2</f>
        <v>0</v>
      </c>
      <c r="F2">
        <f>TechnoPrice_IN!P2</f>
        <v>0</v>
      </c>
      <c r="G2">
        <f>TechnoPrice_IN!Q2</f>
        <v>0</v>
      </c>
    </row>
    <row r="3" spans="1:7" x14ac:dyDescent="0.45">
      <c r="A3" t="str">
        <f>TechnoPrice_IN!D3</f>
        <v>FRIDGE</v>
      </c>
      <c r="B3">
        <f>TechnoPrice_IN!E3/TechnoPrice_IN!$Q3</f>
        <v>5539.8338000000049</v>
      </c>
      <c r="C3">
        <f>TechnoPrice_IN!F3/TechnoPrice_IN!$Q3</f>
        <v>553.98338000000058</v>
      </c>
      <c r="D3">
        <f>TechnoPrice_IN!G3/TechnoPrice_IN!$Q3</f>
        <v>1440.3567880000014</v>
      </c>
      <c r="F3" s="2">
        <f>IF(TechnoPrice_IN!O3=1000000000000000,1000000000000000,TechnoPrice_IN!O3*TechnoPrice_IN!$Q3)</f>
        <v>0</v>
      </c>
      <c r="G3" s="2">
        <f>IF(TechnoPrice_IN!P3=1000000000000000,1000000000000000,TechnoPrice_IN!P3*TechnoPrice_IN!$Q3)</f>
        <v>1000000000000000</v>
      </c>
    </row>
    <row r="4" spans="1:7" x14ac:dyDescent="0.45">
      <c r="A4" t="str">
        <f>TechnoPrice_IN!D4</f>
        <v>ELEC_REFRIG_CYCLE</v>
      </c>
      <c r="B4">
        <f>TechnoPrice_IN!E4/TechnoPrice_IN!$Q4</f>
        <v>27790.620000000006</v>
      </c>
      <c r="C4">
        <f>TechnoPrice_IN!F4/TechnoPrice_IN!$Q4</f>
        <v>1190.1890000000003</v>
      </c>
      <c r="D4">
        <f>TechnoPrice_IN!G4/TechnoPrice_IN!$Q4</f>
        <v>9673.9500000000025</v>
      </c>
      <c r="F4" s="2">
        <f>IF(TechnoPrice_IN!O4=1000000000000000,1000000000000000,TechnoPrice_IN!O4*TechnoPrice_IN!$Q4)</f>
        <v>0</v>
      </c>
      <c r="G4" s="2">
        <f>IF(TechnoPrice_IN!P4=1000000000000000,1000000000000000,TechnoPrice_IN!P4*TechnoPrice_IN!$Q4)</f>
        <v>1000000000000000</v>
      </c>
    </row>
    <row r="5" spans="1:7" x14ac:dyDescent="0.45">
      <c r="A5" t="str">
        <f>TechnoPrice_IN!D5</f>
        <v>TH_REFRIG_CYCLE</v>
      </c>
      <c r="B5">
        <f>TechnoPrice_IN!E5/TechnoPrice_IN!$Q5</f>
        <v>17823.520000000004</v>
      </c>
      <c r="C5">
        <f>TechnoPrice_IN!F5/TechnoPrice_IN!$Q5</f>
        <v>533.53300000000013</v>
      </c>
      <c r="D5">
        <f>TechnoPrice_IN!G5/TechnoPrice_IN!$Q5</f>
        <v>22396.660000000003</v>
      </c>
      <c r="F5" s="2">
        <f>IF(TechnoPrice_IN!O5=1000000000000000,1000000000000000,TechnoPrice_IN!O5*TechnoPrice_IN!$Q5)</f>
        <v>0</v>
      </c>
      <c r="G5" s="2">
        <f>IF(TechnoPrice_IN!P5=1000000000000000,1000000000000000,TechnoPrice_IN!P5*TechnoPrice_IN!$Q5)</f>
        <v>1000000000000000</v>
      </c>
    </row>
    <row r="6" spans="1:7" x14ac:dyDescent="0.45">
      <c r="A6" t="str">
        <f>TechnoPrice_IN!D6</f>
        <v>IND_ELEC_COOLING</v>
      </c>
      <c r="B6">
        <f>TechnoPrice_IN!E6/TechnoPrice_IN!$Q6</f>
        <v>6494.5420000000067</v>
      </c>
      <c r="C6">
        <f>TechnoPrice_IN!F6/TechnoPrice_IN!$Q6</f>
        <v>52.630000000000052</v>
      </c>
      <c r="D6">
        <f>TechnoPrice_IN!G6/TechnoPrice_IN!$Q6</f>
        <v>1842.050000000002</v>
      </c>
      <c r="F6" s="2">
        <f>IF(TechnoPrice_IN!O6=1000000000000000,1000000000000000,TechnoPrice_IN!O6*TechnoPrice_IN!$Q6)</f>
        <v>0</v>
      </c>
      <c r="G6" s="2">
        <f>IF(TechnoPrice_IN!P6=1000000000000000,1000000000000000,TechnoPrice_IN!P6*TechnoPrice_IN!$Q6)</f>
        <v>1000000000000000</v>
      </c>
    </row>
    <row r="7" spans="1:7" x14ac:dyDescent="0.45">
      <c r="A7" t="str">
        <f>TechnoPrice_IN!D7</f>
        <v xml:space="preserve"> NUCLEAR </v>
      </c>
      <c r="B7">
        <f>TechnoPrice_IN!E7/TechnoPrice_IN!$Q7</f>
        <v>4845.7299999999996</v>
      </c>
      <c r="C7">
        <f>TechnoPrice_IN!F7/TechnoPrice_IN!$Q7</f>
        <v>102.930986</v>
      </c>
      <c r="D7">
        <f>TechnoPrice_IN!G7/TechnoPrice_IN!$Q7</f>
        <v>707.88</v>
      </c>
      <c r="F7" s="2">
        <f>IF(TechnoPrice_IN!O7=1000000000000000,1000000000000000,TechnoPrice_IN!O7*TechnoPrice_IN!$Q7)</f>
        <v>0</v>
      </c>
      <c r="G7" s="2">
        <f>IF(TechnoPrice_IN!P7=1000000000000000,1000000000000000,TechnoPrice_IN!P7*TechnoPrice_IN!$Q7)</f>
        <v>2</v>
      </c>
    </row>
    <row r="8" spans="1:7" x14ac:dyDescent="0.45">
      <c r="A8" t="str">
        <f>TechnoPrice_IN!D8</f>
        <v xml:space="preserve"> CCGT </v>
      </c>
      <c r="B8">
        <f>TechnoPrice_IN!E8/TechnoPrice_IN!$Q8</f>
        <v>771.99</v>
      </c>
      <c r="C8">
        <f>TechnoPrice_IN!F8/TechnoPrice_IN!$Q8</f>
        <v>19.552025879999999</v>
      </c>
      <c r="D8">
        <f>TechnoPrice_IN!G8/TechnoPrice_IN!$Q8</f>
        <v>183.79</v>
      </c>
      <c r="F8" s="2">
        <f>IF(TechnoPrice_IN!O8=1000000000000000,1000000000000000,TechnoPrice_IN!O8*TechnoPrice_IN!$Q8)</f>
        <v>0</v>
      </c>
      <c r="G8" s="2">
        <f>IF(TechnoPrice_IN!P8=1000000000000000,1000000000000000,TechnoPrice_IN!P8*TechnoPrice_IN!$Q8)</f>
        <v>1000000000000000</v>
      </c>
    </row>
    <row r="9" spans="1:7" x14ac:dyDescent="0.45">
      <c r="A9" t="str">
        <f>TechnoPrice_IN!D9</f>
        <v xml:space="preserve"> CCGT_AMMONIA </v>
      </c>
      <c r="B9">
        <f>TechnoPrice_IN!E9/TechnoPrice_IN!$Q9</f>
        <v>771.99</v>
      </c>
      <c r="C9">
        <f>TechnoPrice_IN!F9/TechnoPrice_IN!$Q9</f>
        <v>19.552025879999999</v>
      </c>
      <c r="D9">
        <f>TechnoPrice_IN!G9/TechnoPrice_IN!$Q9</f>
        <v>183.79</v>
      </c>
      <c r="F9" s="2">
        <f>IF(TechnoPrice_IN!O9=1000000000000000,1000000000000000,TechnoPrice_IN!O9*TechnoPrice_IN!$Q9)</f>
        <v>0</v>
      </c>
      <c r="G9" s="2">
        <f>IF(TechnoPrice_IN!P9=1000000000000000,1000000000000000,TechnoPrice_IN!P9*TechnoPrice_IN!$Q9)</f>
        <v>1000000000000000</v>
      </c>
    </row>
    <row r="10" spans="1:7" x14ac:dyDescent="0.45">
      <c r="A10" t="str">
        <f>TechnoPrice_IN!D10</f>
        <v xml:space="preserve"> COAL_US </v>
      </c>
      <c r="B10">
        <f>TechnoPrice_IN!E10/TechnoPrice_IN!$Q10</f>
        <v>2516.71</v>
      </c>
      <c r="C10">
        <f>TechnoPrice_IN!F10/TechnoPrice_IN!$Q10</f>
        <v>29.383766949999998</v>
      </c>
      <c r="D10">
        <f>TechnoPrice_IN!G10/TechnoPrice_IN!$Q10</f>
        <v>331.6</v>
      </c>
      <c r="F10" s="2">
        <f>IF(TechnoPrice_IN!O10=1000000000000000,1000000000000000,TechnoPrice_IN!O10*TechnoPrice_IN!$Q10)</f>
        <v>0</v>
      </c>
      <c r="G10" s="2">
        <f>IF(TechnoPrice_IN!P10=1000000000000000,1000000000000000,TechnoPrice_IN!P10*TechnoPrice_IN!$Q10)</f>
        <v>0</v>
      </c>
    </row>
    <row r="11" spans="1:7" x14ac:dyDescent="0.45">
      <c r="A11" t="str">
        <f>TechnoPrice_IN!D11</f>
        <v xml:space="preserve"> COAL_IGCC </v>
      </c>
      <c r="B11">
        <f>TechnoPrice_IN!E11/TechnoPrice_IN!$Q11</f>
        <v>3245.81</v>
      </c>
      <c r="C11">
        <f>TechnoPrice_IN!F11/TechnoPrice_IN!$Q11</f>
        <v>48.420223790000001</v>
      </c>
      <c r="D11">
        <f>TechnoPrice_IN!G11/TechnoPrice_IN!$Q11</f>
        <v>331.6</v>
      </c>
      <c r="F11" s="2">
        <f>IF(TechnoPrice_IN!O11=1000000000000000,1000000000000000,TechnoPrice_IN!O11*TechnoPrice_IN!$Q11)</f>
        <v>0</v>
      </c>
      <c r="G11" s="2">
        <f>IF(TechnoPrice_IN!P11=1000000000000000,1000000000000000,TechnoPrice_IN!P11*TechnoPrice_IN!$Q11)</f>
        <v>0</v>
      </c>
    </row>
    <row r="12" spans="1:7" x14ac:dyDescent="0.45">
      <c r="A12" t="str">
        <f>TechnoPrice_IN!D12</f>
        <v xml:space="preserve"> PV </v>
      </c>
      <c r="B12">
        <f>TechnoPrice_IN!E12/TechnoPrice_IN!$Q12</f>
        <v>870</v>
      </c>
      <c r="C12">
        <f>TechnoPrice_IN!F12/TechnoPrice_IN!$Q12</f>
        <v>9.9354668670000006</v>
      </c>
      <c r="D12">
        <f>TechnoPrice_IN!G12/TechnoPrice_IN!$Q12</f>
        <v>2081.4299999999998</v>
      </c>
      <c r="F12" s="2">
        <f>IF(TechnoPrice_IN!O12=1000000000000000,1000000000000000,TechnoPrice_IN!O12*TechnoPrice_IN!$Q12)</f>
        <v>0</v>
      </c>
      <c r="G12" s="2">
        <f>IF(TechnoPrice_IN!P12=1000000000000000,1000000000000000,TechnoPrice_IN!P12*TechnoPrice_IN!$Q12)</f>
        <v>59.2</v>
      </c>
    </row>
    <row r="13" spans="1:7" x14ac:dyDescent="0.45">
      <c r="A13" t="str">
        <f>TechnoPrice_IN!D13</f>
        <v xml:space="preserve"> WIND_ONSHORE </v>
      </c>
      <c r="B13">
        <f>TechnoPrice_IN!E13/TechnoPrice_IN!$Q13</f>
        <v>1040</v>
      </c>
      <c r="C13">
        <f>TechnoPrice_IN!F13/TechnoPrice_IN!$Q13</f>
        <v>12.096</v>
      </c>
      <c r="D13">
        <f>TechnoPrice_IN!G13/TechnoPrice_IN!$Q13</f>
        <v>622.85</v>
      </c>
      <c r="F13" s="2">
        <f>IF(TechnoPrice_IN!O13=1000000000000000,1000000000000000,TechnoPrice_IN!O13*TechnoPrice_IN!$Q13)</f>
        <v>0</v>
      </c>
      <c r="G13" s="2">
        <f>IF(TechnoPrice_IN!P13=1000000000000000,1000000000000000,TechnoPrice_IN!P13*TechnoPrice_IN!$Q13)</f>
        <v>10</v>
      </c>
    </row>
    <row r="14" spans="1:7" x14ac:dyDescent="0.45">
      <c r="A14" t="str">
        <f>TechnoPrice_IN!D14</f>
        <v xml:space="preserve"> WIND_OFFSHORE </v>
      </c>
      <c r="B14">
        <f>TechnoPrice_IN!E14/TechnoPrice_IN!$Q14</f>
        <v>4974.63</v>
      </c>
      <c r="C14">
        <f>TechnoPrice_IN!F14/TechnoPrice_IN!$Q14</f>
        <v>34.610999999999997</v>
      </c>
      <c r="D14">
        <f>TechnoPrice_IN!G14/TechnoPrice_IN!$Q14</f>
        <v>622.85</v>
      </c>
      <c r="F14" s="2">
        <f>IF(TechnoPrice_IN!O14=1000000000000000,1000000000000000,TechnoPrice_IN!O14*TechnoPrice_IN!$Q14)</f>
        <v>0</v>
      </c>
      <c r="G14" s="2">
        <f>IF(TechnoPrice_IN!P14=1000000000000000,1000000000000000,TechnoPrice_IN!P14*TechnoPrice_IN!$Q14)</f>
        <v>6</v>
      </c>
    </row>
    <row r="15" spans="1:7" x14ac:dyDescent="0.45">
      <c r="A15" t="str">
        <f>TechnoPrice_IN!D15</f>
        <v xml:space="preserve"> HYDRO_RIVER </v>
      </c>
      <c r="B15">
        <f>TechnoPrice_IN!E15/TechnoPrice_IN!$Q15</f>
        <v>5044.92</v>
      </c>
      <c r="C15">
        <f>TechnoPrice_IN!F15/TechnoPrice_IN!$Q15</f>
        <v>50.444798200000001</v>
      </c>
      <c r="D15">
        <f>TechnoPrice_IN!G15/TechnoPrice_IN!$Q15</f>
        <v>1262.82</v>
      </c>
      <c r="F15" s="2">
        <f>IF(TechnoPrice_IN!O15=1000000000000000,1000000000000000,TechnoPrice_IN!O15*TechnoPrice_IN!$Q15)</f>
        <v>0</v>
      </c>
      <c r="G15" s="2">
        <f>IF(TechnoPrice_IN!P15=1000000000000000,1000000000000000,TechnoPrice_IN!P15*TechnoPrice_IN!$Q15)</f>
        <v>0.115</v>
      </c>
    </row>
    <row r="16" spans="1:7" x14ac:dyDescent="0.45">
      <c r="A16" t="str">
        <f>TechnoPrice_IN!D16</f>
        <v xml:space="preserve"> GEOTHERMAL </v>
      </c>
      <c r="B16">
        <f>TechnoPrice_IN!E16/TechnoPrice_IN!$Q16</f>
        <v>7488</v>
      </c>
      <c r="C16">
        <f>TechnoPrice_IN!F16/TechnoPrice_IN!$Q16</f>
        <v>139.1104</v>
      </c>
      <c r="D16">
        <f>TechnoPrice_IN!G16/TechnoPrice_IN!$Q16</f>
        <v>24929.09</v>
      </c>
      <c r="F16" s="2">
        <f>IF(TechnoPrice_IN!O16=1000000000000000,1000000000000000,TechnoPrice_IN!O16*TechnoPrice_IN!$Q16)</f>
        <v>0</v>
      </c>
      <c r="G16" s="2">
        <f>IF(TechnoPrice_IN!P16=1000000000000000,1000000000000000,TechnoPrice_IN!P16*TechnoPrice_IN!$Q16)</f>
        <v>0</v>
      </c>
    </row>
    <row r="17" spans="1:7" x14ac:dyDescent="0.45">
      <c r="A17" t="str">
        <f>TechnoPrice_IN!D17</f>
        <v xml:space="preserve"> IND_COGEN_GAS </v>
      </c>
      <c r="B17">
        <f>TechnoPrice_IN!E17/TechnoPrice_IN!$Q17</f>
        <v>2244.5740092783508</v>
      </c>
      <c r="C17">
        <f>TechnoPrice_IN!F17/TechnoPrice_IN!$Q17</f>
        <v>144.27912698981342</v>
      </c>
      <c r="D17">
        <f>TechnoPrice_IN!G17/TechnoPrice_IN!$Q17</f>
        <v>1632.8928000000001</v>
      </c>
      <c r="F17" s="2">
        <f>IF(TechnoPrice_IN!O17=1000000000000000,1000000000000000,TechnoPrice_IN!O17*TechnoPrice_IN!$Q17)</f>
        <v>0</v>
      </c>
      <c r="G17" s="2">
        <f>IF(TechnoPrice_IN!P17=1000000000000000,1000000000000000,TechnoPrice_IN!P17*TechnoPrice_IN!$Q17)</f>
        <v>1000000000000000</v>
      </c>
    </row>
    <row r="18" spans="1:7" x14ac:dyDescent="0.45">
      <c r="A18" t="str">
        <f>TechnoPrice_IN!D18</f>
        <v xml:space="preserve"> IND_COGEN_WOOD </v>
      </c>
      <c r="B18">
        <f>TechnoPrice_IN!E18/TechnoPrice_IN!$Q18</f>
        <v>1722.9129659793816</v>
      </c>
      <c r="C18">
        <f>TechnoPrice_IN!F18/TechnoPrice_IN!$Q18</f>
        <v>63.080176448987636</v>
      </c>
      <c r="D18">
        <f>TechnoPrice_IN!G18/TechnoPrice_IN!$Q18</f>
        <v>263.55647319587632</v>
      </c>
      <c r="F18" s="2">
        <f>IF(TechnoPrice_IN!O18=1000000000000000,1000000000000000,TechnoPrice_IN!O18*TechnoPrice_IN!$Q18)</f>
        <v>0</v>
      </c>
      <c r="G18" s="2">
        <f>IF(TechnoPrice_IN!P18=1000000000000000,1000000000000000,TechnoPrice_IN!P18*TechnoPrice_IN!$Q18)</f>
        <v>1000000000000000</v>
      </c>
    </row>
    <row r="19" spans="1:7" x14ac:dyDescent="0.45">
      <c r="A19" t="str">
        <f>TechnoPrice_IN!D19</f>
        <v xml:space="preserve"> IND_COGEN_WASTE </v>
      </c>
      <c r="B19">
        <f>TechnoPrice_IN!E19/TechnoPrice_IN!$Q19</f>
        <v>4667.3869907216495</v>
      </c>
      <c r="C19">
        <f>TechnoPrice_IN!F19/TechnoPrice_IN!$Q19</f>
        <v>172.06415947505155</v>
      </c>
      <c r="D19">
        <f>TechnoPrice_IN!G19/TechnoPrice_IN!$Q19</f>
        <v>1032.7052226804126</v>
      </c>
      <c r="F19" s="2">
        <f>IF(TechnoPrice_IN!O19=1000000000000000,1000000000000000,TechnoPrice_IN!O19*TechnoPrice_IN!$Q19)</f>
        <v>0</v>
      </c>
      <c r="G19" s="2">
        <f>IF(TechnoPrice_IN!P19=1000000000000000,1000000000000000,TechnoPrice_IN!P19*TechnoPrice_IN!$Q19)</f>
        <v>1000000000000000</v>
      </c>
    </row>
    <row r="20" spans="1:7" x14ac:dyDescent="0.45">
      <c r="A20" t="str">
        <f>TechnoPrice_IN!D20</f>
        <v xml:space="preserve"> IND_BOILER_GAS </v>
      </c>
      <c r="B20">
        <f>TechnoPrice_IN!E20/TechnoPrice_IN!$Q20</f>
        <v>93.877945360824754</v>
      </c>
      <c r="C20">
        <f>TechnoPrice_IN!F20/TechnoPrice_IN!$Q20</f>
        <v>1.8808838619062889</v>
      </c>
      <c r="D20">
        <f>TechnoPrice_IN!G20/TechnoPrice_IN!$Q20</f>
        <v>19.639604123711344</v>
      </c>
      <c r="F20" s="2">
        <f>IF(TechnoPrice_IN!O20=1000000000000000,1000000000000000,TechnoPrice_IN!O20*TechnoPrice_IN!$Q20)</f>
        <v>0</v>
      </c>
      <c r="G20" s="2">
        <f>IF(TechnoPrice_IN!P20=1000000000000000,1000000000000000,TechnoPrice_IN!P20*TechnoPrice_IN!$Q20)</f>
        <v>1000000000000000</v>
      </c>
    </row>
    <row r="21" spans="1:7" x14ac:dyDescent="0.45">
      <c r="A21" t="str">
        <f>TechnoPrice_IN!D21</f>
        <v xml:space="preserve"> IND_BOILER_WOOD </v>
      </c>
      <c r="B21">
        <f>TechnoPrice_IN!E21/TechnoPrice_IN!$Q21</f>
        <v>183.61116907216498</v>
      </c>
      <c r="C21">
        <f>TechnoPrice_IN!F21/TechnoPrice_IN!$Q21</f>
        <v>3.6722018257024747</v>
      </c>
      <c r="D21">
        <f>TechnoPrice_IN!G21/TechnoPrice_IN!$Q21</f>
        <v>46.022351546391761</v>
      </c>
      <c r="F21" s="2">
        <f>IF(TechnoPrice_IN!O21=1000000000000000,1000000000000000,TechnoPrice_IN!O21*TechnoPrice_IN!$Q21)</f>
        <v>0</v>
      </c>
      <c r="G21" s="2">
        <f>IF(TechnoPrice_IN!P21=1000000000000000,1000000000000000,TechnoPrice_IN!P21*TechnoPrice_IN!$Q21)</f>
        <v>1000000000000000</v>
      </c>
    </row>
    <row r="22" spans="1:7" x14ac:dyDescent="0.45">
      <c r="A22" t="str">
        <f>TechnoPrice_IN!D22</f>
        <v xml:space="preserve"> IND_BOILER_OIL </v>
      </c>
      <c r="B22">
        <f>TechnoPrice_IN!E22/TechnoPrice_IN!$Q22</f>
        <v>87.453626804123715</v>
      </c>
      <c r="C22">
        <f>TechnoPrice_IN!F22/TechnoPrice_IN!$Q22</f>
        <v>1.8808838619062889</v>
      </c>
      <c r="D22">
        <f>TechnoPrice_IN!G22/TechnoPrice_IN!$Q22</f>
        <v>19.639604123711344</v>
      </c>
      <c r="F22" s="2">
        <f>IF(TechnoPrice_IN!O22=1000000000000000,1000000000000000,TechnoPrice_IN!O22*TechnoPrice_IN!$Q22)</f>
        <v>0</v>
      </c>
      <c r="G22" s="2">
        <f>IF(TechnoPrice_IN!P22=1000000000000000,1000000000000000,TechnoPrice_IN!P22*TechnoPrice_IN!$Q22)</f>
        <v>1000000000000000</v>
      </c>
    </row>
    <row r="23" spans="1:7" x14ac:dyDescent="0.45">
      <c r="A23" t="str">
        <f>TechnoPrice_IN!D23</f>
        <v xml:space="preserve"> IND_BOILER_COAL </v>
      </c>
      <c r="B23">
        <f>TechnoPrice_IN!E23/TechnoPrice_IN!$Q23</f>
        <v>183.61116907216498</v>
      </c>
      <c r="C23">
        <f>TechnoPrice_IN!F23/TechnoPrice_IN!$Q23</f>
        <v>3.6722018257024747</v>
      </c>
      <c r="D23">
        <f>TechnoPrice_IN!G23/TechnoPrice_IN!$Q23</f>
        <v>76.804880412371134</v>
      </c>
      <c r="F23" s="2">
        <f>IF(TechnoPrice_IN!O23=1000000000000000,1000000000000000,TechnoPrice_IN!O23*TechnoPrice_IN!$Q23)</f>
        <v>0</v>
      </c>
      <c r="G23" s="2">
        <f>IF(TechnoPrice_IN!P23=1000000000000000,1000000000000000,TechnoPrice_IN!P23*TechnoPrice_IN!$Q23)</f>
        <v>1000000000000000</v>
      </c>
    </row>
    <row r="24" spans="1:7" x14ac:dyDescent="0.45">
      <c r="A24" t="str">
        <f>TechnoPrice_IN!D24</f>
        <v xml:space="preserve"> IND_BOILER_WASTE </v>
      </c>
      <c r="B24">
        <f>TechnoPrice_IN!E24/TechnoPrice_IN!$Q24</f>
        <v>183.61116907216498</v>
      </c>
      <c r="C24">
        <f>TechnoPrice_IN!F24/TechnoPrice_IN!$Q24</f>
        <v>3.6722018257024747</v>
      </c>
      <c r="D24">
        <f>TechnoPrice_IN!G24/TechnoPrice_IN!$Q24</f>
        <v>46.022351546391761</v>
      </c>
      <c r="F24" s="2">
        <f>IF(TechnoPrice_IN!O24=1000000000000000,1000000000000000,TechnoPrice_IN!O24*TechnoPrice_IN!$Q24)</f>
        <v>0</v>
      </c>
      <c r="G24" s="2">
        <f>IF(TechnoPrice_IN!P24=1000000000000000,1000000000000000,TechnoPrice_IN!P24*TechnoPrice_IN!$Q24)</f>
        <v>1000000000000000</v>
      </c>
    </row>
    <row r="25" spans="1:7" x14ac:dyDescent="0.45">
      <c r="A25" t="str">
        <f>TechnoPrice_IN!D25</f>
        <v xml:space="preserve"> IND_DIRECT_ELEC </v>
      </c>
      <c r="B25">
        <f>TechnoPrice_IN!E25/TechnoPrice_IN!$Q25</f>
        <v>529.79107422680408</v>
      </c>
      <c r="C25">
        <f>TechnoPrice_IN!F25/TechnoPrice_IN!$Q25</f>
        <v>2.4033516019446393</v>
      </c>
      <c r="D25">
        <f>TechnoPrice_IN!G25/TechnoPrice_IN!$Q25</f>
        <v>2.343361855670103</v>
      </c>
      <c r="F25" s="2">
        <f>IF(TechnoPrice_IN!O25=1000000000000000,1000000000000000,TechnoPrice_IN!O25*TechnoPrice_IN!$Q25)</f>
        <v>0</v>
      </c>
      <c r="G25" s="2">
        <f>IF(TechnoPrice_IN!P25=1000000000000000,1000000000000000,TechnoPrice_IN!P25*TechnoPrice_IN!$Q25)</f>
        <v>1000000000000000</v>
      </c>
    </row>
    <row r="26" spans="1:7" x14ac:dyDescent="0.45">
      <c r="A26" t="str">
        <f>TechnoPrice_IN!D26</f>
        <v xml:space="preserve"> DHN_HP_ELEC </v>
      </c>
      <c r="B26">
        <f>TechnoPrice_IN!E26/TechnoPrice_IN!$Q26</f>
        <v>3165.2010000000014</v>
      </c>
      <c r="C26">
        <f>TechnoPrice_IN!F26/TechnoPrice_IN!$Q26</f>
        <v>107.32942399910299</v>
      </c>
      <c r="D26">
        <f>TechnoPrice_IN!G26/TechnoPrice_IN!$Q26</f>
        <v>1604.7264264705889</v>
      </c>
      <c r="F26" s="2">
        <f>IF(TechnoPrice_IN!O26=1000000000000000,1000000000000000,TechnoPrice_IN!O26*TechnoPrice_IN!$Q26)</f>
        <v>0</v>
      </c>
      <c r="G26" s="2">
        <f>IF(TechnoPrice_IN!P26=1000000000000000,1000000000000000,TechnoPrice_IN!P26*TechnoPrice_IN!$Q26)</f>
        <v>1000000000000000</v>
      </c>
    </row>
    <row r="27" spans="1:7" x14ac:dyDescent="0.45">
      <c r="A27" t="str">
        <f>TechnoPrice_IN!D27</f>
        <v xml:space="preserve"> DHN_COGEN_GAS </v>
      </c>
      <c r="B27">
        <f>TechnoPrice_IN!E27/TechnoPrice_IN!$Q27</f>
        <v>11517.325102941182</v>
      </c>
      <c r="C27">
        <f>TechnoPrice_IN!F27/TechnoPrice_IN!$Q27</f>
        <v>336.74203155652953</v>
      </c>
      <c r="D27">
        <f>TechnoPrice_IN!G27/TechnoPrice_IN!$Q27</f>
        <v>4506.7115294117666</v>
      </c>
      <c r="F27" s="2">
        <f>IF(TechnoPrice_IN!O27=1000000000000000,1000000000000000,TechnoPrice_IN!O27*TechnoPrice_IN!$Q27)</f>
        <v>0</v>
      </c>
      <c r="G27" s="2">
        <f>IF(TechnoPrice_IN!P27=1000000000000000,1000000000000000,TechnoPrice_IN!P27*TechnoPrice_IN!$Q27)</f>
        <v>1000000000000000</v>
      </c>
    </row>
    <row r="28" spans="1:7" x14ac:dyDescent="0.45">
      <c r="A28" t="str">
        <f>TechnoPrice_IN!D28</f>
        <v xml:space="preserve"> DHN_COGEN_WOOD </v>
      </c>
      <c r="B28">
        <f>TechnoPrice_IN!E28/TechnoPrice_IN!$Q28</f>
        <v>9922.6058382352985</v>
      </c>
      <c r="C28">
        <f>TechnoPrice_IN!F28/TechnoPrice_IN!$Q28</f>
        <v>363.29155300879427</v>
      </c>
      <c r="D28">
        <f>TechnoPrice_IN!G28/TechnoPrice_IN!$Q28</f>
        <v>1517.8752794117654</v>
      </c>
      <c r="F28" s="2">
        <f>IF(TechnoPrice_IN!O28=1000000000000000,1000000000000000,TechnoPrice_IN!O28*TechnoPrice_IN!$Q28)</f>
        <v>0</v>
      </c>
      <c r="G28" s="2">
        <f>IF(TechnoPrice_IN!P28=1000000000000000,1000000000000000,TechnoPrice_IN!P28*TechnoPrice_IN!$Q28)</f>
        <v>1000000000000000</v>
      </c>
    </row>
    <row r="29" spans="1:7" x14ac:dyDescent="0.45">
      <c r="A29" t="str">
        <f>TechnoPrice_IN!D29</f>
        <v xml:space="preserve"> DHN_COGEN_WASTE </v>
      </c>
      <c r="B29">
        <f>TechnoPrice_IN!E29/TechnoPrice_IN!$Q29</f>
        <v>26880.430014705893</v>
      </c>
      <c r="C29">
        <f>TechnoPrice_IN!F29/TechnoPrice_IN!$Q29</f>
        <v>990.95245498235329</v>
      </c>
      <c r="D29">
        <f>TechnoPrice_IN!G29/TechnoPrice_IN!$Q29</f>
        <v>5947.5592058823559</v>
      </c>
      <c r="F29" s="2">
        <f>IF(TechnoPrice_IN!O29=1000000000000000,1000000000000000,TechnoPrice_IN!O29*TechnoPrice_IN!$Q29)</f>
        <v>0</v>
      </c>
      <c r="G29" s="2">
        <f>IF(TechnoPrice_IN!P29=1000000000000000,1000000000000000,TechnoPrice_IN!P29*TechnoPrice_IN!$Q29)</f>
        <v>1000000000000000</v>
      </c>
    </row>
    <row r="30" spans="1:7" x14ac:dyDescent="0.45">
      <c r="A30" t="str">
        <f>TechnoPrice_IN!D30</f>
        <v xml:space="preserve"> DHN_COGEN_WET_BIOMASS </v>
      </c>
      <c r="B30">
        <f>TechnoPrice_IN!E30/TechnoPrice_IN!$Q30</f>
        <v>12618.571941176477</v>
      </c>
      <c r="C30">
        <f>TechnoPrice_IN!F30/TechnoPrice_IN!$Q30</f>
        <v>1026.957375616324</v>
      </c>
      <c r="D30">
        <f>TechnoPrice_IN!G30/TechnoPrice_IN!$Q30</f>
        <v>9401.2235294117691</v>
      </c>
      <c r="F30" s="2">
        <f>IF(TechnoPrice_IN!O30=1000000000000000,1000000000000000,TechnoPrice_IN!O30*TechnoPrice_IN!$Q30)</f>
        <v>0</v>
      </c>
      <c r="G30" s="2">
        <f>IF(TechnoPrice_IN!P30=1000000000000000,1000000000000000,TechnoPrice_IN!P30*TechnoPrice_IN!$Q30)</f>
        <v>1000000000000000</v>
      </c>
    </row>
    <row r="31" spans="1:7" x14ac:dyDescent="0.45">
      <c r="A31" t="str">
        <f>TechnoPrice_IN!D31</f>
        <v xml:space="preserve"> DHN_COGEN_BIO_HYDROLYSIS </v>
      </c>
      <c r="B31">
        <f>TechnoPrice_IN!E31/TechnoPrice_IN!$Q31</f>
        <v>41652.745147058835</v>
      </c>
      <c r="C31">
        <f>TechnoPrice_IN!F31/TechnoPrice_IN!$Q31</f>
        <v>2035.3044719766185</v>
      </c>
      <c r="D31">
        <f>TechnoPrice_IN!G31/TechnoPrice_IN!$Q31</f>
        <v>5947.3755882352962</v>
      </c>
      <c r="F31" s="2">
        <f>IF(TechnoPrice_IN!O31=1000000000000000,1000000000000000,TechnoPrice_IN!O31*TechnoPrice_IN!$Q31)</f>
        <v>0</v>
      </c>
      <c r="G31" s="2">
        <f>IF(TechnoPrice_IN!P31=1000000000000000,1000000000000000,TechnoPrice_IN!P31*TechnoPrice_IN!$Q31)</f>
        <v>1000000000000000</v>
      </c>
    </row>
    <row r="32" spans="1:7" x14ac:dyDescent="0.45">
      <c r="A32" t="str">
        <f>TechnoPrice_IN!D32</f>
        <v xml:space="preserve"> DHN_BOILER_GAS </v>
      </c>
      <c r="B32">
        <f>TechnoPrice_IN!E32/TechnoPrice_IN!$Q32</f>
        <v>540.66216176470607</v>
      </c>
      <c r="C32">
        <f>TechnoPrice_IN!F32/TechnoPrice_IN!$Q32</f>
        <v>10.832392324927946</v>
      </c>
      <c r="D32">
        <f>TechnoPrice_IN!G32/TechnoPrice_IN!$Q32</f>
        <v>113.10847058823535</v>
      </c>
      <c r="F32" s="2">
        <f>IF(TechnoPrice_IN!O32=1000000000000000,1000000000000000,TechnoPrice_IN!O32*TechnoPrice_IN!$Q32)</f>
        <v>0</v>
      </c>
      <c r="G32" s="2">
        <f>IF(TechnoPrice_IN!P32=1000000000000000,1000000000000000,TechnoPrice_IN!P32*TechnoPrice_IN!$Q32)</f>
        <v>1000000000000000</v>
      </c>
    </row>
    <row r="33" spans="1:7" x14ac:dyDescent="0.45">
      <c r="A33" t="str">
        <f>TechnoPrice_IN!D33</f>
        <v xml:space="preserve"> DHN_BOILER_WOOD </v>
      </c>
      <c r="B33">
        <f>TechnoPrice_IN!E33/TechnoPrice_IN!$Q33</f>
        <v>1057.4540294117653</v>
      </c>
      <c r="C33">
        <f>TechnoPrice_IN!F33/TechnoPrice_IN!$Q33</f>
        <v>21.14895644434413</v>
      </c>
      <c r="D33">
        <f>TechnoPrice_IN!G33/TechnoPrice_IN!$Q33</f>
        <v>265.05207352941187</v>
      </c>
      <c r="F33" s="2">
        <f>IF(TechnoPrice_IN!O33=1000000000000000,1000000000000000,TechnoPrice_IN!O33*TechnoPrice_IN!$Q33)</f>
        <v>0</v>
      </c>
      <c r="G33" s="2">
        <f>IF(TechnoPrice_IN!P33=1000000000000000,1000000000000000,TechnoPrice_IN!P33*TechnoPrice_IN!$Q33)</f>
        <v>1000000000000000</v>
      </c>
    </row>
    <row r="34" spans="1:7" x14ac:dyDescent="0.45">
      <c r="A34" t="str">
        <f>TechnoPrice_IN!D34</f>
        <v xml:space="preserve"> DHN_BOILER_OIL </v>
      </c>
      <c r="B34">
        <f>TechnoPrice_IN!E34/TechnoPrice_IN!$Q34</f>
        <v>503.66320588235317</v>
      </c>
      <c r="C34">
        <f>TechnoPrice_IN!F34/TechnoPrice_IN!$Q34</f>
        <v>10.832392324927946</v>
      </c>
      <c r="D34">
        <f>TechnoPrice_IN!G34/TechnoPrice_IN!$Q34</f>
        <v>113.10847058823535</v>
      </c>
      <c r="F34" s="2">
        <f>IF(TechnoPrice_IN!O34=1000000000000000,1000000000000000,TechnoPrice_IN!O34*TechnoPrice_IN!$Q34)</f>
        <v>0</v>
      </c>
      <c r="G34" s="2">
        <f>IF(TechnoPrice_IN!P34=1000000000000000,1000000000000000,TechnoPrice_IN!P34*TechnoPrice_IN!$Q34)</f>
        <v>1000000000000000</v>
      </c>
    </row>
    <row r="35" spans="1:7" x14ac:dyDescent="0.45">
      <c r="A35" t="str">
        <f>TechnoPrice_IN!D35</f>
        <v xml:space="preserve"> DHN_DEEP_GEO </v>
      </c>
      <c r="B35">
        <f>TechnoPrice_IN!E35/TechnoPrice_IN!$Q35</f>
        <v>13771.323529411771</v>
      </c>
      <c r="C35">
        <f>TechnoPrice_IN!F35/TechnoPrice_IN!$Q35</f>
        <v>515.97638926795605</v>
      </c>
      <c r="D35">
        <f>TechnoPrice_IN!G35/TechnoPrice_IN!$Q35</f>
        <v>7425.1304117647087</v>
      </c>
      <c r="F35" s="2">
        <f>IF(TechnoPrice_IN!O35=1000000000000000,1000000000000000,TechnoPrice_IN!O35*TechnoPrice_IN!$Q35)</f>
        <v>0</v>
      </c>
      <c r="G35" s="2">
        <f>IF(TechnoPrice_IN!P35=1000000000000000,1000000000000000,TechnoPrice_IN!P35*TechnoPrice_IN!$Q35)</f>
        <v>0</v>
      </c>
    </row>
    <row r="36" spans="1:7" x14ac:dyDescent="0.45">
      <c r="A36" t="str">
        <f>TechnoPrice_IN!D36</f>
        <v xml:space="preserve"> DHN_SOLAR </v>
      </c>
      <c r="B36">
        <f>TechnoPrice_IN!E36/TechnoPrice_IN!$Q36</f>
        <v>3323.4794117647075</v>
      </c>
      <c r="C36">
        <f>TechnoPrice_IN!F36/TechnoPrice_IN!$Q36</f>
        <v>3.9201092514308842</v>
      </c>
      <c r="D36">
        <f>TechnoPrice_IN!G36/TechnoPrice_IN!$Q36</f>
        <v>2030.9947941176479</v>
      </c>
      <c r="F36" s="2">
        <f>IF(TechnoPrice_IN!O36=1000000000000000,1000000000000000,TechnoPrice_IN!O36*TechnoPrice_IN!$Q36)</f>
        <v>0</v>
      </c>
      <c r="G36" s="2">
        <f>IF(TechnoPrice_IN!P36=1000000000000000,1000000000000000,TechnoPrice_IN!P36*TechnoPrice_IN!$Q36)</f>
        <v>1000000000000000</v>
      </c>
    </row>
    <row r="37" spans="1:7" x14ac:dyDescent="0.45">
      <c r="A37" t="str">
        <f>TechnoPrice_IN!D37</f>
        <v xml:space="preserve"> DEC_HP_ELEC </v>
      </c>
      <c r="B37">
        <f>TechnoPrice_IN!E37/TechnoPrice_IN!$Q37</f>
        <v>4542.935028571429</v>
      </c>
      <c r="C37">
        <f>TechnoPrice_IN!F37/TechnoPrice_IN!$Q37</f>
        <v>189.41643973671432</v>
      </c>
      <c r="D37">
        <f>TechnoPrice_IN!G37/TechnoPrice_IN!$Q37</f>
        <v>1522.4058142857143</v>
      </c>
      <c r="F37" s="2">
        <f>IF(TechnoPrice_IN!O37=1000000000000000,1000000000000000,TechnoPrice_IN!O37*TechnoPrice_IN!$Q37)</f>
        <v>0</v>
      </c>
      <c r="G37" s="2">
        <f>IF(TechnoPrice_IN!P37=1000000000000000,1000000000000000,TechnoPrice_IN!P37*TechnoPrice_IN!$Q37)</f>
        <v>1000000000000000</v>
      </c>
    </row>
    <row r="38" spans="1:7" x14ac:dyDescent="0.45">
      <c r="A38" t="str">
        <f>TechnoPrice_IN!D38</f>
        <v xml:space="preserve"> DEC_THHP_GAS </v>
      </c>
      <c r="B38">
        <f>TechnoPrice_IN!E38/TechnoPrice_IN!$Q38</f>
        <v>2914.6283428571433</v>
      </c>
      <c r="C38">
        <f>TechnoPrice_IN!F38/TechnoPrice_IN!$Q38</f>
        <v>85.186841885745721</v>
      </c>
      <c r="D38">
        <f>TechnoPrice_IN!G38/TechnoPrice_IN!$Q38</f>
        <v>3526.3051285714291</v>
      </c>
      <c r="F38" s="2">
        <f>IF(TechnoPrice_IN!O38=1000000000000000,1000000000000000,TechnoPrice_IN!O38*TechnoPrice_IN!$Q38)</f>
        <v>0</v>
      </c>
      <c r="G38" s="2">
        <f>IF(TechnoPrice_IN!P38=1000000000000000,1000000000000000,TechnoPrice_IN!P38*TechnoPrice_IN!$Q38)</f>
        <v>1000000000000000</v>
      </c>
    </row>
    <row r="39" spans="1:7" x14ac:dyDescent="0.45">
      <c r="A39" t="str">
        <f>TechnoPrice_IN!D39</f>
        <v xml:space="preserve"> DEC_COGEN_GAS </v>
      </c>
      <c r="B39">
        <f>TechnoPrice_IN!E39/TechnoPrice_IN!$Q39</f>
        <v>13000.139842857145</v>
      </c>
      <c r="C39">
        <f>TechnoPrice_IN!F39/TechnoPrice_IN!$Q39</f>
        <v>835.63688233027153</v>
      </c>
      <c r="D39">
        <f>TechnoPrice_IN!G39/TechnoPrice_IN!$Q39</f>
        <v>9457.4002285714287</v>
      </c>
      <c r="F39" s="2">
        <f>IF(TechnoPrice_IN!O39=1000000000000000,1000000000000000,TechnoPrice_IN!O39*TechnoPrice_IN!$Q39)</f>
        <v>0</v>
      </c>
      <c r="G39" s="2">
        <f>IF(TechnoPrice_IN!P39=1000000000000000,1000000000000000,TechnoPrice_IN!P39*TechnoPrice_IN!$Q39)</f>
        <v>1000000000000000</v>
      </c>
    </row>
    <row r="40" spans="1:7" x14ac:dyDescent="0.45">
      <c r="A40" t="str">
        <f>TechnoPrice_IN!D40</f>
        <v xml:space="preserve"> DEC_COGEN_OIL </v>
      </c>
      <c r="B40">
        <f>TechnoPrice_IN!E40/TechnoPrice_IN!$Q40</f>
        <v>12054.048971428572</v>
      </c>
      <c r="C40">
        <f>TechnoPrice_IN!F40/TechnoPrice_IN!$Q40</f>
        <v>739.56821342627143</v>
      </c>
      <c r="D40">
        <f>TechnoPrice_IN!G40/TechnoPrice_IN!$Q40</f>
        <v>9457.4002285714287</v>
      </c>
      <c r="F40" s="2">
        <f>IF(TechnoPrice_IN!O40=1000000000000000,1000000000000000,TechnoPrice_IN!O40*TechnoPrice_IN!$Q40)</f>
        <v>0</v>
      </c>
      <c r="G40" s="2">
        <f>IF(TechnoPrice_IN!P40=1000000000000000,1000000000000000,TechnoPrice_IN!P40*TechnoPrice_IN!$Q40)</f>
        <v>1000000000000000</v>
      </c>
    </row>
    <row r="41" spans="1:7" x14ac:dyDescent="0.45">
      <c r="A41" t="str">
        <f>TechnoPrice_IN!D41</f>
        <v xml:space="preserve"> DEC_ADVCOGEN_GAS </v>
      </c>
      <c r="B41">
        <f>TechnoPrice_IN!E41/TechnoPrice_IN!$Q41</f>
        <v>66866.936628571435</v>
      </c>
      <c r="C41">
        <f>TechnoPrice_IN!F41/TechnoPrice_IN!$Q41</f>
        <v>1246.1515814167144</v>
      </c>
      <c r="D41">
        <f>TechnoPrice_IN!G41/TechnoPrice_IN!$Q41</f>
        <v>20251.8105</v>
      </c>
      <c r="F41" s="2">
        <f>IF(TechnoPrice_IN!O41=1000000000000000,1000000000000000,TechnoPrice_IN!O41*TechnoPrice_IN!$Q41)</f>
        <v>0</v>
      </c>
      <c r="G41" s="2">
        <f>IF(TechnoPrice_IN!P41=1000000000000000,1000000000000000,TechnoPrice_IN!P41*TechnoPrice_IN!$Q41)</f>
        <v>1000000000000000</v>
      </c>
    </row>
    <row r="42" spans="1:7" x14ac:dyDescent="0.45">
      <c r="A42" t="str">
        <f>TechnoPrice_IN!D42</f>
        <v xml:space="preserve"> DEC_ADVCOGEN_H2 </v>
      </c>
      <c r="B42">
        <f>TechnoPrice_IN!E42/TechnoPrice_IN!$Q42</f>
        <v>66866.936628571435</v>
      </c>
      <c r="C42">
        <f>TechnoPrice_IN!F42/TechnoPrice_IN!$Q42</f>
        <v>1246.1515814167144</v>
      </c>
      <c r="D42">
        <f>TechnoPrice_IN!G42/TechnoPrice_IN!$Q42</f>
        <v>20251.8105</v>
      </c>
      <c r="F42" s="2">
        <f>IF(TechnoPrice_IN!O42=1000000000000000,1000000000000000,TechnoPrice_IN!O42*TechnoPrice_IN!$Q42)</f>
        <v>0</v>
      </c>
      <c r="G42" s="2">
        <f>IF(TechnoPrice_IN!P42=1000000000000000,1000000000000000,TechnoPrice_IN!P42*TechnoPrice_IN!$Q42)</f>
        <v>1000000000000000</v>
      </c>
    </row>
    <row r="43" spans="1:7" x14ac:dyDescent="0.45">
      <c r="A43" t="str">
        <f>TechnoPrice_IN!D43</f>
        <v xml:space="preserve"> DEC_BOILER_GAS </v>
      </c>
      <c r="B43">
        <f>TechnoPrice_IN!E43/TechnoPrice_IN!$Q43</f>
        <v>1463.7771714285716</v>
      </c>
      <c r="C43">
        <f>TechnoPrice_IN!F43/TechnoPrice_IN!$Q43</f>
        <v>43.920698834138584</v>
      </c>
      <c r="D43">
        <f>TechnoPrice_IN!G43/TechnoPrice_IN!$Q43</f>
        <v>194.72095714285717</v>
      </c>
      <c r="F43" s="2">
        <f>IF(TechnoPrice_IN!O43=1000000000000000,1000000000000000,TechnoPrice_IN!O43*TechnoPrice_IN!$Q43)</f>
        <v>0</v>
      </c>
      <c r="G43" s="2">
        <f>IF(TechnoPrice_IN!P43=1000000000000000,1000000000000000,TechnoPrice_IN!P43*TechnoPrice_IN!$Q43)</f>
        <v>1000000000000000</v>
      </c>
    </row>
    <row r="44" spans="1:7" x14ac:dyDescent="0.45">
      <c r="A44" t="str">
        <f>TechnoPrice_IN!D44</f>
        <v xml:space="preserve"> DEC_BOILER_WOOD </v>
      </c>
      <c r="B44">
        <f>TechnoPrice_IN!E44/TechnoPrice_IN!$Q44</f>
        <v>4269.6424571428579</v>
      </c>
      <c r="C44">
        <f>TechnoPrice_IN!F44/TechnoPrice_IN!$Q44</f>
        <v>149.3995424656286</v>
      </c>
      <c r="D44">
        <f>TechnoPrice_IN!G44/TechnoPrice_IN!$Q44</f>
        <v>194.72095714285717</v>
      </c>
      <c r="F44" s="2">
        <f>IF(TechnoPrice_IN!O44=1000000000000000,1000000000000000,TechnoPrice_IN!O44*TechnoPrice_IN!$Q44)</f>
        <v>0</v>
      </c>
      <c r="G44" s="2">
        <f>IF(TechnoPrice_IN!P44=1000000000000000,1000000000000000,TechnoPrice_IN!P44*TechnoPrice_IN!$Q44)</f>
        <v>1000000000000000</v>
      </c>
    </row>
    <row r="45" spans="1:7" x14ac:dyDescent="0.45">
      <c r="A45" t="str">
        <f>TechnoPrice_IN!D45</f>
        <v xml:space="preserve"> DEC_BOILER_OIL </v>
      </c>
      <c r="B45">
        <f>TechnoPrice_IN!E45/TechnoPrice_IN!$Q45</f>
        <v>1314.5742000000002</v>
      </c>
      <c r="C45">
        <f>TechnoPrice_IN!F45/TechnoPrice_IN!$Q45</f>
        <v>78.849758538914301</v>
      </c>
      <c r="D45">
        <f>TechnoPrice_IN!G45/TechnoPrice_IN!$Q45</f>
        <v>194.72095714285717</v>
      </c>
      <c r="F45" s="2">
        <f>IF(TechnoPrice_IN!O45=1000000000000000,1000000000000000,TechnoPrice_IN!O45*TechnoPrice_IN!$Q45)</f>
        <v>0</v>
      </c>
      <c r="G45" s="2">
        <f>IF(TechnoPrice_IN!P45=1000000000000000,1000000000000000,TechnoPrice_IN!P45*TechnoPrice_IN!$Q45)</f>
        <v>1000000000000000</v>
      </c>
    </row>
    <row r="46" spans="1:7" x14ac:dyDescent="0.45">
      <c r="A46" t="str">
        <f>TechnoPrice_IN!D46</f>
        <v xml:space="preserve"> DEC_SOLAR </v>
      </c>
      <c r="B46">
        <f>TechnoPrice_IN!E46/TechnoPrice_IN!$Q46</f>
        <v>6639.0705857142875</v>
      </c>
      <c r="C46">
        <f>TechnoPrice_IN!F46/TechnoPrice_IN!$Q46</f>
        <v>73.662274420138587</v>
      </c>
      <c r="D46">
        <f>TechnoPrice_IN!G46/TechnoPrice_IN!$Q46</f>
        <v>2042.4926571428575</v>
      </c>
      <c r="F46" s="2">
        <f>IF(TechnoPrice_IN!O46=1000000000000000,1000000000000000,TechnoPrice_IN!O46*TechnoPrice_IN!$Q46)</f>
        <v>0</v>
      </c>
      <c r="G46" s="2">
        <f>IF(TechnoPrice_IN!P46=1000000000000000,1000000000000000,TechnoPrice_IN!P46*TechnoPrice_IN!$Q46)</f>
        <v>1000000000000000</v>
      </c>
    </row>
    <row r="47" spans="1:7" x14ac:dyDescent="0.45">
      <c r="A47" t="str">
        <f>TechnoPrice_IN!D47</f>
        <v xml:space="preserve"> DEC_DIRECT_ELEC </v>
      </c>
      <c r="B47">
        <f>TechnoPrice_IN!E47/TechnoPrice_IN!$Q47</f>
        <v>369.12962857142861</v>
      </c>
      <c r="C47">
        <f>TechnoPrice_IN!F47/TechnoPrice_IN!$Q47</f>
        <v>1.6133693170185717</v>
      </c>
      <c r="D47">
        <f>TechnoPrice_IN!G47/TechnoPrice_IN!$Q47</f>
        <v>13.572300000000002</v>
      </c>
      <c r="F47" s="2">
        <f>IF(TechnoPrice_IN!O47=1000000000000000,1000000000000000,TechnoPrice_IN!O47*TechnoPrice_IN!$Q47)</f>
        <v>0</v>
      </c>
      <c r="G47" s="2">
        <f>IF(TechnoPrice_IN!P47=1000000000000000,1000000000000000,TechnoPrice_IN!P47*TechnoPrice_IN!$Q47)</f>
        <v>1000000000000000</v>
      </c>
    </row>
    <row r="48" spans="1:7" x14ac:dyDescent="0.45">
      <c r="A48" t="str">
        <f>TechnoPrice_IN!D48</f>
        <v xml:space="preserve"> TRAMWAY_TROLLEY </v>
      </c>
      <c r="B48">
        <f>TechnoPrice_IN!E48/TechnoPrice_IN!$Q48</f>
        <v>625</v>
      </c>
      <c r="C48">
        <f>TechnoPrice_IN!F48/TechnoPrice_IN!$Q48</f>
        <v>12.5</v>
      </c>
      <c r="D48">
        <f>TechnoPrice_IN!G48/TechnoPrice_IN!$Q48</f>
        <v>0</v>
      </c>
      <c r="F48" s="2">
        <f>IF(TechnoPrice_IN!O48=1000000000000000,1000000000000000,TechnoPrice_IN!O48*TechnoPrice_IN!$Q48)</f>
        <v>0</v>
      </c>
      <c r="G48" s="2">
        <f>IF(TechnoPrice_IN!P48=1000000000000000,1000000000000000,TechnoPrice_IN!P48*TechnoPrice_IN!$Q48)</f>
        <v>1000000000000000</v>
      </c>
    </row>
    <row r="49" spans="1:7" x14ac:dyDescent="0.45">
      <c r="A49" t="str">
        <f>TechnoPrice_IN!D49</f>
        <v xml:space="preserve"> BUS_COACH_DIESEL </v>
      </c>
      <c r="B49">
        <f>TechnoPrice_IN!E49/TechnoPrice_IN!$Q49</f>
        <v>611.11</v>
      </c>
      <c r="C49">
        <f>TechnoPrice_IN!F49/TechnoPrice_IN!$Q49</f>
        <v>30.555555559999998</v>
      </c>
      <c r="D49">
        <f>TechnoPrice_IN!G49/TechnoPrice_IN!$Q49</f>
        <v>0</v>
      </c>
      <c r="F49" s="2">
        <f>IF(TechnoPrice_IN!O49=1000000000000000,1000000000000000,TechnoPrice_IN!O49*TechnoPrice_IN!$Q49)</f>
        <v>0</v>
      </c>
      <c r="G49" s="2">
        <f>IF(TechnoPrice_IN!P49=1000000000000000,1000000000000000,TechnoPrice_IN!P49*TechnoPrice_IN!$Q49)</f>
        <v>1000000000000000</v>
      </c>
    </row>
    <row r="50" spans="1:7" x14ac:dyDescent="0.45">
      <c r="A50" t="str">
        <f>TechnoPrice_IN!D50</f>
        <v xml:space="preserve"> BUS_COACH_HYDIESEL </v>
      </c>
      <c r="B50">
        <f>TechnoPrice_IN!E50/TechnoPrice_IN!$Q50</f>
        <v>833.33</v>
      </c>
      <c r="C50">
        <f>TechnoPrice_IN!F50/TechnoPrice_IN!$Q50</f>
        <v>33.333333330000002</v>
      </c>
      <c r="D50">
        <f>TechnoPrice_IN!G50/TechnoPrice_IN!$Q50</f>
        <v>0</v>
      </c>
      <c r="F50" s="2">
        <f>IF(TechnoPrice_IN!O50=1000000000000000,1000000000000000,TechnoPrice_IN!O50*TechnoPrice_IN!$Q50)</f>
        <v>0</v>
      </c>
      <c r="G50" s="2">
        <f>IF(TechnoPrice_IN!P50=1000000000000000,1000000000000000,TechnoPrice_IN!P50*TechnoPrice_IN!$Q50)</f>
        <v>1000000000000000</v>
      </c>
    </row>
    <row r="51" spans="1:7" x14ac:dyDescent="0.45">
      <c r="A51" t="str">
        <f>TechnoPrice_IN!D51</f>
        <v xml:space="preserve"> BUS_COACH_CNG_STOICH </v>
      </c>
      <c r="B51">
        <f>TechnoPrice_IN!E51/TechnoPrice_IN!$Q51</f>
        <v>611.11</v>
      </c>
      <c r="C51">
        <f>TechnoPrice_IN!F51/TechnoPrice_IN!$Q51</f>
        <v>30.555555559999998</v>
      </c>
      <c r="D51">
        <f>TechnoPrice_IN!G51/TechnoPrice_IN!$Q51</f>
        <v>0</v>
      </c>
      <c r="F51" s="2">
        <f>IF(TechnoPrice_IN!O51=1000000000000000,1000000000000000,TechnoPrice_IN!O51*TechnoPrice_IN!$Q51)</f>
        <v>0</v>
      </c>
      <c r="G51" s="2">
        <f>IF(TechnoPrice_IN!P51=1000000000000000,1000000000000000,TechnoPrice_IN!P51*TechnoPrice_IN!$Q51)</f>
        <v>1000000000000000</v>
      </c>
    </row>
    <row r="52" spans="1:7" x14ac:dyDescent="0.45">
      <c r="A52" t="str">
        <f>TechnoPrice_IN!D52</f>
        <v xml:space="preserve"> BUS_COACH_FC_HYBRIDH2 </v>
      </c>
      <c r="B52">
        <f>TechnoPrice_IN!E52/TechnoPrice_IN!$Q52</f>
        <v>1041.67</v>
      </c>
      <c r="C52">
        <f>TechnoPrice_IN!F52/TechnoPrice_IN!$Q52</f>
        <v>31.25</v>
      </c>
      <c r="D52">
        <f>TechnoPrice_IN!G52/TechnoPrice_IN!$Q52</f>
        <v>0</v>
      </c>
      <c r="F52" s="2">
        <f>IF(TechnoPrice_IN!O52=1000000000000000,1000000000000000,TechnoPrice_IN!O52*TechnoPrice_IN!$Q52)</f>
        <v>0</v>
      </c>
      <c r="G52" s="2">
        <f>IF(TechnoPrice_IN!P52=1000000000000000,1000000000000000,TechnoPrice_IN!P52*TechnoPrice_IN!$Q52)</f>
        <v>1000000000000000</v>
      </c>
    </row>
    <row r="53" spans="1:7" x14ac:dyDescent="0.45">
      <c r="A53" t="str">
        <f>TechnoPrice_IN!D53</f>
        <v xml:space="preserve"> TRAIN_PUB </v>
      </c>
      <c r="B53">
        <f>TechnoPrice_IN!E53/TechnoPrice_IN!$Q53</f>
        <v>1506.02</v>
      </c>
      <c r="C53">
        <f>TechnoPrice_IN!F53/TechnoPrice_IN!$Q53</f>
        <v>54.352749340000003</v>
      </c>
      <c r="D53">
        <f>TechnoPrice_IN!G53/TechnoPrice_IN!$Q53</f>
        <v>0</v>
      </c>
      <c r="F53" s="2">
        <f>IF(TechnoPrice_IN!O53=1000000000000000,1000000000000000,TechnoPrice_IN!O53*TechnoPrice_IN!$Q53)</f>
        <v>0</v>
      </c>
      <c r="G53" s="2">
        <f>IF(TechnoPrice_IN!P53=1000000000000000,1000000000000000,TechnoPrice_IN!P53*TechnoPrice_IN!$Q53)</f>
        <v>1000000000000000</v>
      </c>
    </row>
    <row r="54" spans="1:7" x14ac:dyDescent="0.45">
      <c r="A54" t="str">
        <f>TechnoPrice_IN!D54</f>
        <v xml:space="preserve"> CAR_GASOLINE </v>
      </c>
      <c r="B54">
        <f>TechnoPrice_IN!E54/TechnoPrice_IN!$Q54</f>
        <v>420.29</v>
      </c>
      <c r="C54">
        <f>TechnoPrice_IN!F54/TechnoPrice_IN!$Q54</f>
        <v>24</v>
      </c>
      <c r="D54">
        <f>TechnoPrice_IN!G54/TechnoPrice_IN!$Q54</f>
        <v>0</v>
      </c>
      <c r="F54" s="2">
        <f>IF(TechnoPrice_IN!O54=1000000000000000,1000000000000000,TechnoPrice_IN!O54*TechnoPrice_IN!$Q54)</f>
        <v>0</v>
      </c>
      <c r="G54" s="2">
        <f>IF(TechnoPrice_IN!P54=1000000000000000,1000000000000000,TechnoPrice_IN!P54*TechnoPrice_IN!$Q54)</f>
        <v>1000000000000000</v>
      </c>
    </row>
    <row r="55" spans="1:7" x14ac:dyDescent="0.45">
      <c r="A55" t="str">
        <f>TechnoPrice_IN!D55</f>
        <v xml:space="preserve"> CAR_DIESEL </v>
      </c>
      <c r="B55">
        <f>TechnoPrice_IN!E55/TechnoPrice_IN!$Q55</f>
        <v>434.45</v>
      </c>
      <c r="C55">
        <f>TechnoPrice_IN!F55/TechnoPrice_IN!$Q55</f>
        <v>24</v>
      </c>
      <c r="D55">
        <f>TechnoPrice_IN!G55/TechnoPrice_IN!$Q55</f>
        <v>0</v>
      </c>
      <c r="F55" s="2">
        <f>IF(TechnoPrice_IN!O55=1000000000000000,1000000000000000,TechnoPrice_IN!O55*TechnoPrice_IN!$Q55)</f>
        <v>0</v>
      </c>
      <c r="G55" s="2">
        <f>IF(TechnoPrice_IN!P55=1000000000000000,1000000000000000,TechnoPrice_IN!P55*TechnoPrice_IN!$Q55)</f>
        <v>1000000000000000</v>
      </c>
    </row>
    <row r="56" spans="1:7" x14ac:dyDescent="0.45">
      <c r="A56" t="str">
        <f>TechnoPrice_IN!D56</f>
        <v xml:space="preserve"> CAR_NG </v>
      </c>
      <c r="B56">
        <f>TechnoPrice_IN!E56/TechnoPrice_IN!$Q56</f>
        <v>429.38</v>
      </c>
      <c r="C56">
        <f>TechnoPrice_IN!F56/TechnoPrice_IN!$Q56</f>
        <v>24</v>
      </c>
      <c r="D56">
        <f>TechnoPrice_IN!G56/TechnoPrice_IN!$Q56</f>
        <v>0</v>
      </c>
      <c r="F56" s="2">
        <f>IF(TechnoPrice_IN!O56=1000000000000000,1000000000000000,TechnoPrice_IN!O56*TechnoPrice_IN!$Q56)</f>
        <v>0</v>
      </c>
      <c r="G56" s="2">
        <f>IF(TechnoPrice_IN!P56=1000000000000000,1000000000000000,TechnoPrice_IN!P56*TechnoPrice_IN!$Q56)</f>
        <v>1000000000000000</v>
      </c>
    </row>
    <row r="57" spans="1:7" x14ac:dyDescent="0.45">
      <c r="A57" t="str">
        <f>TechnoPrice_IN!D57</f>
        <v xml:space="preserve"> CAR_METHANOL </v>
      </c>
      <c r="B57">
        <f>TechnoPrice_IN!E57/TechnoPrice_IN!$Q57</f>
        <v>420.29</v>
      </c>
      <c r="C57">
        <f>TechnoPrice_IN!F57/TechnoPrice_IN!$Q57</f>
        <v>24</v>
      </c>
      <c r="D57">
        <f>TechnoPrice_IN!G57/TechnoPrice_IN!$Q57</f>
        <v>0</v>
      </c>
      <c r="F57" s="2">
        <f>IF(TechnoPrice_IN!O57=1000000000000000,1000000000000000,TechnoPrice_IN!O57*TechnoPrice_IN!$Q57)</f>
        <v>0</v>
      </c>
      <c r="G57" s="2">
        <f>IF(TechnoPrice_IN!P57=1000000000000000,1000000000000000,TechnoPrice_IN!P57*TechnoPrice_IN!$Q57)</f>
        <v>1000000000000000</v>
      </c>
    </row>
    <row r="58" spans="1:7" x14ac:dyDescent="0.45">
      <c r="A58" t="str">
        <f>TechnoPrice_IN!D58</f>
        <v xml:space="preserve"> CAR_HEV </v>
      </c>
      <c r="B58">
        <f>TechnoPrice_IN!E58/TechnoPrice_IN!$Q58</f>
        <v>429.41</v>
      </c>
      <c r="C58">
        <f>TechnoPrice_IN!F58/TechnoPrice_IN!$Q58</f>
        <v>34</v>
      </c>
      <c r="D58">
        <f>TechnoPrice_IN!G58/TechnoPrice_IN!$Q58</f>
        <v>0</v>
      </c>
      <c r="F58" s="2">
        <f>IF(TechnoPrice_IN!O58=1000000000000000,1000000000000000,TechnoPrice_IN!O58*TechnoPrice_IN!$Q58)</f>
        <v>0</v>
      </c>
      <c r="G58" s="2">
        <f>IF(TechnoPrice_IN!P58=1000000000000000,1000000000000000,TechnoPrice_IN!P58*TechnoPrice_IN!$Q58)</f>
        <v>1000000000000000</v>
      </c>
    </row>
    <row r="59" spans="1:7" x14ac:dyDescent="0.45">
      <c r="A59" t="str">
        <f>TechnoPrice_IN!D59</f>
        <v xml:space="preserve"> CAR_PHEV </v>
      </c>
      <c r="B59">
        <f>TechnoPrice_IN!E59/TechnoPrice_IN!$Q59</f>
        <v>456.37</v>
      </c>
      <c r="C59">
        <f>TechnoPrice_IN!F59/TechnoPrice_IN!$Q59</f>
        <v>34</v>
      </c>
      <c r="D59">
        <f>TechnoPrice_IN!G59/TechnoPrice_IN!$Q59</f>
        <v>0</v>
      </c>
      <c r="F59" s="2">
        <f>IF(TechnoPrice_IN!O59=1000000000000000,1000000000000000,TechnoPrice_IN!O59*TechnoPrice_IN!$Q59)</f>
        <v>0</v>
      </c>
      <c r="G59" s="2">
        <f>IF(TechnoPrice_IN!P59=1000000000000000,1000000000000000,TechnoPrice_IN!P59*TechnoPrice_IN!$Q59)</f>
        <v>1000000000000000</v>
      </c>
    </row>
    <row r="60" spans="1:7" x14ac:dyDescent="0.45">
      <c r="A60" t="str">
        <f>TechnoPrice_IN!D60</f>
        <v xml:space="preserve"> CAR_BEV </v>
      </c>
      <c r="B60">
        <f>TechnoPrice_IN!E60/TechnoPrice_IN!$Q60</f>
        <v>433.83</v>
      </c>
      <c r="C60">
        <f>TechnoPrice_IN!F60/TechnoPrice_IN!$Q60</f>
        <v>10</v>
      </c>
      <c r="D60">
        <f>TechnoPrice_IN!G60/TechnoPrice_IN!$Q60</f>
        <v>0</v>
      </c>
      <c r="F60" s="2">
        <f>IF(TechnoPrice_IN!O60=1000000000000000,1000000000000000,TechnoPrice_IN!O60*TechnoPrice_IN!$Q60)</f>
        <v>0</v>
      </c>
      <c r="G60" s="2">
        <f>IF(TechnoPrice_IN!P60=1000000000000000,1000000000000000,TechnoPrice_IN!P60*TechnoPrice_IN!$Q60)</f>
        <v>1000000000000000</v>
      </c>
    </row>
    <row r="61" spans="1:7" x14ac:dyDescent="0.45">
      <c r="A61" t="str">
        <f>TechnoPrice_IN!D61</f>
        <v xml:space="preserve"> CAR_FUEL_CELL </v>
      </c>
      <c r="B61">
        <f>TechnoPrice_IN!E61/TechnoPrice_IN!$Q61</f>
        <v>672.41</v>
      </c>
      <c r="C61">
        <f>TechnoPrice_IN!F61/TechnoPrice_IN!$Q61</f>
        <v>10</v>
      </c>
      <c r="D61">
        <f>TechnoPrice_IN!G61/TechnoPrice_IN!$Q61</f>
        <v>0</v>
      </c>
      <c r="F61" s="2">
        <f>IF(TechnoPrice_IN!O61=1000000000000000,1000000000000000,TechnoPrice_IN!O61*TechnoPrice_IN!$Q61)</f>
        <v>0</v>
      </c>
      <c r="G61" s="2">
        <f>IF(TechnoPrice_IN!P61=1000000000000000,1000000000000000,TechnoPrice_IN!P61*TechnoPrice_IN!$Q61)</f>
        <v>1000000000000000</v>
      </c>
    </row>
    <row r="62" spans="1:7" x14ac:dyDescent="0.45">
      <c r="A62" t="str">
        <f>TechnoPrice_IN!D62</f>
        <v xml:space="preserve"> TRAIN_FREIGHT </v>
      </c>
      <c r="B62">
        <f>TechnoPrice_IN!E62/TechnoPrice_IN!$Q62</f>
        <v>104.42</v>
      </c>
      <c r="C62">
        <f>TechnoPrice_IN!F62/TechnoPrice_IN!$Q62</f>
        <v>2.0883116880000001</v>
      </c>
      <c r="D62">
        <f>TechnoPrice_IN!G62/TechnoPrice_IN!$Q62</f>
        <v>0</v>
      </c>
      <c r="F62" s="2">
        <f>IF(TechnoPrice_IN!O62=1000000000000000,1000000000000000,TechnoPrice_IN!O62*TechnoPrice_IN!$Q62)</f>
        <v>0</v>
      </c>
      <c r="G62" s="2">
        <f>IF(TechnoPrice_IN!P62=1000000000000000,1000000000000000,TechnoPrice_IN!P62*TechnoPrice_IN!$Q62)</f>
        <v>1000000000000000</v>
      </c>
    </row>
    <row r="63" spans="1:7" x14ac:dyDescent="0.45">
      <c r="A63" t="str">
        <f>TechnoPrice_IN!D63</f>
        <v xml:space="preserve"> BOAT_FREIGHT_DIESEL </v>
      </c>
      <c r="B63">
        <f>TechnoPrice_IN!E63/TechnoPrice_IN!$Q63</f>
        <v>76.39</v>
      </c>
      <c r="C63">
        <f>TechnoPrice_IN!F63/TechnoPrice_IN!$Q63</f>
        <v>3.8194444440000002</v>
      </c>
      <c r="D63">
        <f>TechnoPrice_IN!G63/TechnoPrice_IN!$Q63</f>
        <v>0</v>
      </c>
      <c r="F63" s="2">
        <f>IF(TechnoPrice_IN!O63=1000000000000000,1000000000000000,TechnoPrice_IN!O63*TechnoPrice_IN!$Q63)</f>
        <v>0</v>
      </c>
      <c r="G63" s="2">
        <f>IF(TechnoPrice_IN!P63=1000000000000000,1000000000000000,TechnoPrice_IN!P63*TechnoPrice_IN!$Q63)</f>
        <v>1000000000000000</v>
      </c>
    </row>
    <row r="64" spans="1:7" x14ac:dyDescent="0.45">
      <c r="A64" t="str">
        <f>TechnoPrice_IN!D64</f>
        <v xml:space="preserve"> BOAT_FREIGHT_NG </v>
      </c>
      <c r="B64">
        <f>TechnoPrice_IN!E64/TechnoPrice_IN!$Q64</f>
        <v>76.39</v>
      </c>
      <c r="C64">
        <f>TechnoPrice_IN!F64/TechnoPrice_IN!$Q64</f>
        <v>3.8194444440000002</v>
      </c>
      <c r="D64">
        <f>TechnoPrice_IN!G64/TechnoPrice_IN!$Q64</f>
        <v>0</v>
      </c>
      <c r="F64" s="2">
        <f>IF(TechnoPrice_IN!O64=1000000000000000,1000000000000000,TechnoPrice_IN!O64*TechnoPrice_IN!$Q64)</f>
        <v>0</v>
      </c>
      <c r="G64" s="2">
        <f>IF(TechnoPrice_IN!P64=1000000000000000,1000000000000000,TechnoPrice_IN!P64*TechnoPrice_IN!$Q64)</f>
        <v>1000000000000000</v>
      </c>
    </row>
    <row r="65" spans="1:7" x14ac:dyDescent="0.45">
      <c r="A65" t="str">
        <f>TechnoPrice_IN!D65</f>
        <v xml:space="preserve"> BOAT_FREIGHT_METHANOL </v>
      </c>
      <c r="B65">
        <f>TechnoPrice_IN!E65/TechnoPrice_IN!$Q65</f>
        <v>76.39</v>
      </c>
      <c r="C65">
        <f>TechnoPrice_IN!F65/TechnoPrice_IN!$Q65</f>
        <v>3.8194444440000002</v>
      </c>
      <c r="D65">
        <f>TechnoPrice_IN!G65/TechnoPrice_IN!$Q65</f>
        <v>0</v>
      </c>
      <c r="F65" s="2">
        <f>IF(TechnoPrice_IN!O65=1000000000000000,1000000000000000,TechnoPrice_IN!O65*TechnoPrice_IN!$Q65)</f>
        <v>0</v>
      </c>
      <c r="G65" s="2">
        <f>IF(TechnoPrice_IN!P65=1000000000000000,1000000000000000,TechnoPrice_IN!P65*TechnoPrice_IN!$Q65)</f>
        <v>1000000000000000</v>
      </c>
    </row>
    <row r="66" spans="1:7" x14ac:dyDescent="0.45">
      <c r="A66" t="str">
        <f>TechnoPrice_IN!D66</f>
        <v xml:space="preserve"> TRUCK_DIESEL </v>
      </c>
      <c r="B66">
        <f>TechnoPrice_IN!E66/TechnoPrice_IN!$Q66</f>
        <v>371.11</v>
      </c>
      <c r="C66">
        <f>TechnoPrice_IN!F66/TechnoPrice_IN!$Q66</f>
        <v>18.555555559999998</v>
      </c>
      <c r="D66">
        <f>TechnoPrice_IN!G66/TechnoPrice_IN!$Q66</f>
        <v>0</v>
      </c>
      <c r="F66" s="2">
        <f>IF(TechnoPrice_IN!O66=1000000000000000,1000000000000000,TechnoPrice_IN!O66*TechnoPrice_IN!$Q66)</f>
        <v>0</v>
      </c>
      <c r="G66" s="2">
        <f>IF(TechnoPrice_IN!P66=1000000000000000,1000000000000000,TechnoPrice_IN!P66*TechnoPrice_IN!$Q66)</f>
        <v>1000000000000000</v>
      </c>
    </row>
    <row r="67" spans="1:7" x14ac:dyDescent="0.45">
      <c r="A67" t="str">
        <f>TechnoPrice_IN!D67</f>
        <v xml:space="preserve"> TRUCK_METHANOL </v>
      </c>
      <c r="B67">
        <f>TechnoPrice_IN!E67/TechnoPrice_IN!$Q67</f>
        <v>371.11</v>
      </c>
      <c r="C67">
        <f>TechnoPrice_IN!F67/TechnoPrice_IN!$Q67</f>
        <v>18.555555559999998</v>
      </c>
      <c r="D67">
        <f>TechnoPrice_IN!G67/TechnoPrice_IN!$Q67</f>
        <v>0</v>
      </c>
      <c r="F67" s="2">
        <f>IF(TechnoPrice_IN!O67=1000000000000000,1000000000000000,TechnoPrice_IN!O67*TechnoPrice_IN!$Q67)</f>
        <v>0</v>
      </c>
      <c r="G67" s="2">
        <f>IF(TechnoPrice_IN!P67=1000000000000000,1000000000000000,TechnoPrice_IN!P67*TechnoPrice_IN!$Q67)</f>
        <v>1000000000000000</v>
      </c>
    </row>
    <row r="68" spans="1:7" x14ac:dyDescent="0.45">
      <c r="A68" t="str">
        <f>TechnoPrice_IN!D68</f>
        <v xml:space="preserve"> TRUCK_FUEL_CELL </v>
      </c>
      <c r="B68">
        <f>TechnoPrice_IN!E68/TechnoPrice_IN!$Q68</f>
        <v>402.22</v>
      </c>
      <c r="C68">
        <f>TechnoPrice_IN!F68/TechnoPrice_IN!$Q68</f>
        <v>12.06666667</v>
      </c>
      <c r="D68">
        <f>TechnoPrice_IN!G68/TechnoPrice_IN!$Q68</f>
        <v>0</v>
      </c>
      <c r="F68" s="2">
        <f>IF(TechnoPrice_IN!O68=1000000000000000,1000000000000000,TechnoPrice_IN!O68*TechnoPrice_IN!$Q68)</f>
        <v>0</v>
      </c>
      <c r="G68" s="2">
        <f>IF(TechnoPrice_IN!P68=1000000000000000,1000000000000000,TechnoPrice_IN!P68*TechnoPrice_IN!$Q68)</f>
        <v>1000000000000000</v>
      </c>
    </row>
    <row r="69" spans="1:7" x14ac:dyDescent="0.45">
      <c r="A69" t="str">
        <f>TechnoPrice_IN!D69</f>
        <v xml:space="preserve"> TRUCK_ELEC </v>
      </c>
      <c r="B69">
        <f>TechnoPrice_IN!E69/TechnoPrice_IN!$Q69</f>
        <v>771.11</v>
      </c>
      <c r="C69">
        <f>TechnoPrice_IN!F69/TechnoPrice_IN!$Q69</f>
        <v>23.133333329999999</v>
      </c>
      <c r="D69">
        <f>TechnoPrice_IN!G69/TechnoPrice_IN!$Q69</f>
        <v>0</v>
      </c>
      <c r="F69" s="2">
        <f>IF(TechnoPrice_IN!O69=1000000000000000,1000000000000000,TechnoPrice_IN!O69*TechnoPrice_IN!$Q69)</f>
        <v>0</v>
      </c>
      <c r="G69" s="2">
        <f>IF(TechnoPrice_IN!P69=1000000000000000,1000000000000000,TechnoPrice_IN!P69*TechnoPrice_IN!$Q69)</f>
        <v>1000000000000000</v>
      </c>
    </row>
    <row r="70" spans="1:7" x14ac:dyDescent="0.45">
      <c r="A70" t="str">
        <f>TechnoPrice_IN!D70</f>
        <v xml:space="preserve"> TRUCK_NG </v>
      </c>
      <c r="B70">
        <f>TechnoPrice_IN!E70/TechnoPrice_IN!$Q70</f>
        <v>371.11</v>
      </c>
      <c r="C70">
        <f>TechnoPrice_IN!F70/TechnoPrice_IN!$Q70</f>
        <v>18.555555559999998</v>
      </c>
      <c r="D70">
        <f>TechnoPrice_IN!G70/TechnoPrice_IN!$Q70</f>
        <v>0</v>
      </c>
      <c r="F70" s="2">
        <f>IF(TechnoPrice_IN!O70=1000000000000000,1000000000000000,TechnoPrice_IN!O70*TechnoPrice_IN!$Q70)</f>
        <v>0</v>
      </c>
      <c r="G70" s="2">
        <f>IF(TechnoPrice_IN!P70=1000000000000000,1000000000000000,TechnoPrice_IN!P70*TechnoPrice_IN!$Q70)</f>
        <v>1000000000000000</v>
      </c>
    </row>
    <row r="71" spans="1:7" x14ac:dyDescent="0.45">
      <c r="A71" t="str">
        <f>TechnoPrice_IN!D71</f>
        <v xml:space="preserve"> EFFICIENCY </v>
      </c>
      <c r="B71">
        <f>TechnoPrice_IN!E71/TechnoPrice_IN!$Q71</f>
        <v>5600</v>
      </c>
      <c r="C71">
        <f>TechnoPrice_IN!F71/TechnoPrice_IN!$Q71</f>
        <v>0</v>
      </c>
      <c r="D71">
        <f>TechnoPrice_IN!G71/TechnoPrice_IN!$Q71</f>
        <v>0</v>
      </c>
      <c r="F71" s="2">
        <f>IF(TechnoPrice_IN!O71=1000000000000000,1000000000000000,TechnoPrice_IN!O71*TechnoPrice_IN!$Q71)</f>
        <v>0</v>
      </c>
      <c r="G71" s="2">
        <f>IF(TechnoPrice_IN!P71=1000000000000000,1000000000000000,TechnoPrice_IN!P71*TechnoPrice_IN!$Q71)</f>
        <v>1000000000000000</v>
      </c>
    </row>
    <row r="72" spans="1:7" x14ac:dyDescent="0.45">
      <c r="A72" t="str">
        <f>TechnoPrice_IN!D72</f>
        <v xml:space="preserve"> DHN </v>
      </c>
      <c r="B72">
        <f>TechnoPrice_IN!E72/TechnoPrice_IN!$Q72</f>
        <v>7582.3071176470621</v>
      </c>
      <c r="C72">
        <f>TechnoPrice_IN!F72/TechnoPrice_IN!$Q72</f>
        <v>0</v>
      </c>
      <c r="D72">
        <f>TechnoPrice_IN!G72/TechnoPrice_IN!$Q72</f>
        <v>0</v>
      </c>
      <c r="F72" s="2">
        <f>IF(TechnoPrice_IN!O72=1000000000000000,1000000000000000,TechnoPrice_IN!O72*TechnoPrice_IN!$Q72)</f>
        <v>0</v>
      </c>
      <c r="G72" s="2">
        <f>IF(TechnoPrice_IN!P72=1000000000000000,1000000000000000,TechnoPrice_IN!P72*TechnoPrice_IN!$Q72)</f>
        <v>1000000000000000</v>
      </c>
    </row>
    <row r="73" spans="1:7" x14ac:dyDescent="0.45">
      <c r="A73" t="str">
        <f>TechnoPrice_IN!D73</f>
        <v xml:space="preserve"> GRID  </v>
      </c>
      <c r="B73">
        <f>TechnoPrice_IN!E73/TechnoPrice_IN!$Q73</f>
        <v>74919.06</v>
      </c>
      <c r="C73">
        <f>TechnoPrice_IN!F73/TechnoPrice_IN!$Q73</f>
        <v>0</v>
      </c>
      <c r="D73">
        <f>TechnoPrice_IN!G73/TechnoPrice_IN!$Q73</f>
        <v>0</v>
      </c>
      <c r="F73" s="2">
        <f>IF(TechnoPrice_IN!O73=1000000000000000,1000000000000000,TechnoPrice_IN!O73*TechnoPrice_IN!$Q73)</f>
        <v>0</v>
      </c>
      <c r="G73" s="2">
        <f>IF(TechnoPrice_IN!P73=1000000000000000,1000000000000000,TechnoPrice_IN!P73*TechnoPrice_IN!$Q73)</f>
        <v>1000000000000000</v>
      </c>
    </row>
    <row r="74" spans="1:7" x14ac:dyDescent="0.45">
      <c r="A74" t="str">
        <f>TechnoPrice_IN!D74</f>
        <v xml:space="preserve"> H2_ELECTROLYSIS </v>
      </c>
      <c r="B74">
        <f>TechnoPrice_IN!E74/TechnoPrice_IN!$Q74</f>
        <v>710.40816326530614</v>
      </c>
      <c r="C74">
        <f>TechnoPrice_IN!F74/TechnoPrice_IN!$Q74</f>
        <v>19.536295530612247</v>
      </c>
      <c r="D74">
        <f>TechnoPrice_IN!G74/TechnoPrice_IN!$Q74</f>
        <v>0</v>
      </c>
      <c r="F74" s="2">
        <f>IF(TechnoPrice_IN!O74=1000000000000000,1000000000000000,TechnoPrice_IN!O74*TechnoPrice_IN!$Q74)</f>
        <v>0</v>
      </c>
      <c r="G74" s="2">
        <f>IF(TechnoPrice_IN!P74=1000000000000000,1000000000000000,TechnoPrice_IN!P74*TechnoPrice_IN!$Q74)</f>
        <v>1000000000000000</v>
      </c>
    </row>
    <row r="75" spans="1:7" x14ac:dyDescent="0.45">
      <c r="A75" t="str">
        <f>TechnoPrice_IN!D75</f>
        <v xml:space="preserve"> SMR </v>
      </c>
      <c r="B75">
        <f>TechnoPrice_IN!E75/TechnoPrice_IN!$Q75</f>
        <v>695.14285714285711</v>
      </c>
      <c r="C75">
        <f>TechnoPrice_IN!F75/TechnoPrice_IN!$Q75</f>
        <v>64.148817551020414</v>
      </c>
      <c r="D75">
        <f>TechnoPrice_IN!G75/TechnoPrice_IN!$Q75</f>
        <v>0</v>
      </c>
      <c r="F75" s="2">
        <f>IF(TechnoPrice_IN!O75=1000000000000000,1000000000000000,TechnoPrice_IN!O75*TechnoPrice_IN!$Q75)</f>
        <v>0</v>
      </c>
      <c r="G75" s="2">
        <f>IF(TechnoPrice_IN!P75=1000000000000000,1000000000000000,TechnoPrice_IN!P75*TechnoPrice_IN!$Q75)</f>
        <v>1000000000000000</v>
      </c>
    </row>
    <row r="76" spans="1:7" x14ac:dyDescent="0.45">
      <c r="A76" t="str">
        <f>TechnoPrice_IN!D76</f>
        <v xml:space="preserve"> H2_BIOMASS </v>
      </c>
      <c r="B76">
        <f>TechnoPrice_IN!E76/TechnoPrice_IN!$Q76</f>
        <v>2576.9285714285716</v>
      </c>
      <c r="C76">
        <f>TechnoPrice_IN!F76/TechnoPrice_IN!$Q76</f>
        <v>181.54159989795917</v>
      </c>
      <c r="D76">
        <f>TechnoPrice_IN!G76/TechnoPrice_IN!$Q76</f>
        <v>0</v>
      </c>
      <c r="F76" s="2">
        <f>IF(TechnoPrice_IN!O76=1000000000000000,1000000000000000,TechnoPrice_IN!O76*TechnoPrice_IN!$Q76)</f>
        <v>0</v>
      </c>
      <c r="G76" s="2">
        <f>IF(TechnoPrice_IN!P76=1000000000000000,1000000000000000,TechnoPrice_IN!P76*TechnoPrice_IN!$Q76)</f>
        <v>1000000000000000</v>
      </c>
    </row>
    <row r="77" spans="1:7" x14ac:dyDescent="0.45">
      <c r="A77" t="str">
        <f>TechnoPrice_IN!D77</f>
        <v xml:space="preserve"> GASIFICATION_SNG </v>
      </c>
      <c r="B77">
        <f>TechnoPrice_IN!E77/TechnoPrice_IN!$Q77</f>
        <v>2427.8846153846152</v>
      </c>
      <c r="C77">
        <f>TechnoPrice_IN!F77/TechnoPrice_IN!$Q77</f>
        <v>171.15384615384616</v>
      </c>
      <c r="D77">
        <f>TechnoPrice_IN!G77/TechnoPrice_IN!$Q77</f>
        <v>0</v>
      </c>
      <c r="F77" s="2">
        <f>IF(TechnoPrice_IN!O77=1000000000000000,1000000000000000,TechnoPrice_IN!O77*TechnoPrice_IN!$Q77)</f>
        <v>0</v>
      </c>
      <c r="G77" s="2">
        <f>IF(TechnoPrice_IN!P77=1000000000000000,1000000000000000,TechnoPrice_IN!P77*TechnoPrice_IN!$Q77)</f>
        <v>1000000000000000</v>
      </c>
    </row>
    <row r="78" spans="1:7" x14ac:dyDescent="0.45">
      <c r="A78" t="str">
        <f>TechnoPrice_IN!D78</f>
        <v xml:space="preserve"> SYN_METHANATION </v>
      </c>
      <c r="B78">
        <f>TechnoPrice_IN!E78/TechnoPrice_IN!$Q78</f>
        <v>252.11538461538458</v>
      </c>
      <c r="C78">
        <f>TechnoPrice_IN!F78/TechnoPrice_IN!$Q78</f>
        <v>64.416118423076909</v>
      </c>
      <c r="D78">
        <f>TechnoPrice_IN!G78/TechnoPrice_IN!$Q78</f>
        <v>0</v>
      </c>
      <c r="F78" s="2">
        <f>IF(TechnoPrice_IN!O78=1000000000000000,1000000000000000,TechnoPrice_IN!O78*TechnoPrice_IN!$Q78)</f>
        <v>0</v>
      </c>
      <c r="G78" s="2">
        <f>IF(TechnoPrice_IN!P78=1000000000000000,1000000000000000,TechnoPrice_IN!P78*TechnoPrice_IN!$Q78)</f>
        <v>1000000000000000</v>
      </c>
    </row>
    <row r="79" spans="1:7" x14ac:dyDescent="0.45">
      <c r="A79" t="str">
        <f>TechnoPrice_IN!D79</f>
        <v xml:space="preserve"> BIOMETHANATION </v>
      </c>
      <c r="B79">
        <f>TechnoPrice_IN!E79/TechnoPrice_IN!$Q79</f>
        <v>948.12499999999989</v>
      </c>
      <c r="C79">
        <f>TechnoPrice_IN!F79/TechnoPrice_IN!$Q79</f>
        <v>13.133741259615384</v>
      </c>
      <c r="D79">
        <f>TechnoPrice_IN!G79/TechnoPrice_IN!$Q79</f>
        <v>0</v>
      </c>
      <c r="F79" s="2">
        <f>IF(TechnoPrice_IN!O79=1000000000000000,1000000000000000,TechnoPrice_IN!O79*TechnoPrice_IN!$Q79)</f>
        <v>0</v>
      </c>
      <c r="G79" s="2">
        <f>IF(TechnoPrice_IN!P79=1000000000000000,1000000000000000,TechnoPrice_IN!P79*TechnoPrice_IN!$Q79)</f>
        <v>1000000000000000</v>
      </c>
    </row>
    <row r="80" spans="1:7" x14ac:dyDescent="0.45">
      <c r="A80" t="str">
        <f>TechnoPrice_IN!D80</f>
        <v xml:space="preserve"> BIO_HYDROLYSIS </v>
      </c>
      <c r="B80">
        <f>TechnoPrice_IN!E80/TechnoPrice_IN!$Q80</f>
        <v>1530.6826923076924</v>
      </c>
      <c r="C80">
        <f>TechnoPrice_IN!F80/TechnoPrice_IN!$Q80</f>
        <v>104.36293269230769</v>
      </c>
      <c r="D80">
        <f>TechnoPrice_IN!G80/TechnoPrice_IN!$Q80</f>
        <v>0</v>
      </c>
      <c r="F80" s="2">
        <f>IF(TechnoPrice_IN!O80=1000000000000000,1000000000000000,TechnoPrice_IN!O80*TechnoPrice_IN!$Q80)</f>
        <v>0</v>
      </c>
      <c r="G80" s="2">
        <f>IF(TechnoPrice_IN!P80=1000000000000000,1000000000000000,TechnoPrice_IN!P80*TechnoPrice_IN!$Q80)</f>
        <v>1000000000000000</v>
      </c>
    </row>
    <row r="81" spans="1:7" x14ac:dyDescent="0.45">
      <c r="A81" t="str">
        <f>TechnoPrice_IN!D81</f>
        <v xml:space="preserve"> PYROLYSIS_TO_LFO </v>
      </c>
      <c r="B81">
        <f>TechnoPrice_IN!E81/TechnoPrice_IN!$Q81</f>
        <v>1268.132075471698</v>
      </c>
      <c r="C81">
        <f>TechnoPrice_IN!F81/TechnoPrice_IN!$Q81</f>
        <v>57.638651188679241</v>
      </c>
      <c r="D81">
        <f>TechnoPrice_IN!G81/TechnoPrice_IN!$Q81</f>
        <v>0</v>
      </c>
      <c r="F81" s="2">
        <f>IF(TechnoPrice_IN!O81=1000000000000000,1000000000000000,TechnoPrice_IN!O81*TechnoPrice_IN!$Q81)</f>
        <v>0</v>
      </c>
      <c r="G81" s="2">
        <f>IF(TechnoPrice_IN!P81=1000000000000000,1000000000000000,TechnoPrice_IN!P81*TechnoPrice_IN!$Q81)</f>
        <v>1000000000000000</v>
      </c>
    </row>
    <row r="82" spans="1:7" x14ac:dyDescent="0.45">
      <c r="A82" t="str">
        <f>TechnoPrice_IN!D82</f>
        <v xml:space="preserve"> PYROLYSIS_TO_FUELS </v>
      </c>
      <c r="B82">
        <f>TechnoPrice_IN!E82/TechnoPrice_IN!$Q82</f>
        <v>1287.7358490566037</v>
      </c>
      <c r="C82">
        <f>TechnoPrice_IN!F82/TechnoPrice_IN!$Q82</f>
        <v>35.849056603773583</v>
      </c>
      <c r="D82">
        <f>TechnoPrice_IN!G82/TechnoPrice_IN!$Q82</f>
        <v>0</v>
      </c>
      <c r="F82" s="2">
        <f>IF(TechnoPrice_IN!O82=1000000000000000,1000000000000000,TechnoPrice_IN!O82*TechnoPrice_IN!$Q82)</f>
        <v>0</v>
      </c>
      <c r="G82" s="2">
        <f>IF(TechnoPrice_IN!P82=1000000000000000,1000000000000000,TechnoPrice_IN!P82*TechnoPrice_IN!$Q82)</f>
        <v>1000000000000000</v>
      </c>
    </row>
    <row r="83" spans="1:7" x14ac:dyDescent="0.45">
      <c r="A83" t="str">
        <f>TechnoPrice_IN!D83</f>
        <v xml:space="preserve"> ATM_CCS </v>
      </c>
      <c r="B83">
        <f>TechnoPrice_IN!E83/TechnoPrice_IN!$Q83</f>
        <v>5160</v>
      </c>
      <c r="C83">
        <f>TechnoPrice_IN!F83/TechnoPrice_IN!$Q83</f>
        <v>128.08799999999999</v>
      </c>
      <c r="D83">
        <f>TechnoPrice_IN!G83/TechnoPrice_IN!$Q83</f>
        <v>0</v>
      </c>
      <c r="F83" s="2">
        <f>IF(TechnoPrice_IN!O83=1000000000000000,1000000000000000,TechnoPrice_IN!O83*TechnoPrice_IN!$Q83)</f>
        <v>0</v>
      </c>
      <c r="G83" s="2">
        <f>IF(TechnoPrice_IN!P83=1000000000000000,1000000000000000,TechnoPrice_IN!P83*TechnoPrice_IN!$Q83)</f>
        <v>1000000000000000</v>
      </c>
    </row>
    <row r="84" spans="1:7" x14ac:dyDescent="0.45">
      <c r="A84" t="str">
        <f>TechnoPrice_IN!D84</f>
        <v xml:space="preserve"> INDUSTRY_CCS </v>
      </c>
      <c r="B84">
        <f>TechnoPrice_IN!E84/TechnoPrice_IN!$Q84</f>
        <v>2580</v>
      </c>
      <c r="C84">
        <f>TechnoPrice_IN!F84/TechnoPrice_IN!$Q84</f>
        <v>64.043999999999997</v>
      </c>
      <c r="D84">
        <f>TechnoPrice_IN!G84/TechnoPrice_IN!$Q84</f>
        <v>0</v>
      </c>
      <c r="F84" s="2">
        <f>IF(TechnoPrice_IN!O84=1000000000000000,1000000000000000,TechnoPrice_IN!O84*TechnoPrice_IN!$Q84)</f>
        <v>0</v>
      </c>
      <c r="G84" s="2">
        <f>IF(TechnoPrice_IN!P84=1000000000000000,1000000000000000,TechnoPrice_IN!P84*TechnoPrice_IN!$Q84)</f>
        <v>1000000000000000</v>
      </c>
    </row>
    <row r="85" spans="1:7" x14ac:dyDescent="0.45">
      <c r="A85" t="str">
        <f>TechnoPrice_IN!D85</f>
        <v xml:space="preserve"> SYN_METHANOLATION </v>
      </c>
      <c r="B85">
        <f>TechnoPrice_IN!E85/TechnoPrice_IN!$Q85</f>
        <v>1713.9285714285716</v>
      </c>
      <c r="C85">
        <f>TechnoPrice_IN!F85/TechnoPrice_IN!$Q85</f>
        <v>48.637619500000007</v>
      </c>
      <c r="D85">
        <f>TechnoPrice_IN!G85/TechnoPrice_IN!$Q85</f>
        <v>0</v>
      </c>
      <c r="F85" s="2">
        <f>IF(TechnoPrice_IN!O85=1000000000000000,1000000000000000,TechnoPrice_IN!O85*TechnoPrice_IN!$Q85)</f>
        <v>0</v>
      </c>
      <c r="G85" s="2">
        <f>IF(TechnoPrice_IN!P85=1000000000000000,1000000000000000,TechnoPrice_IN!P85*TechnoPrice_IN!$Q85)</f>
        <v>1000000000000000</v>
      </c>
    </row>
    <row r="86" spans="1:7" x14ac:dyDescent="0.45">
      <c r="A86" t="str">
        <f>TechnoPrice_IN!D86</f>
        <v xml:space="preserve"> METHANE_TO_METHANOL </v>
      </c>
      <c r="B86">
        <f>TechnoPrice_IN!E86/TechnoPrice_IN!$Q86</f>
        <v>978.14285714285722</v>
      </c>
      <c r="C86">
        <f>TechnoPrice_IN!F86/TechnoPrice_IN!$Q86</f>
        <v>42.770615846938774</v>
      </c>
      <c r="D86">
        <f>TechnoPrice_IN!G86/TechnoPrice_IN!$Q86</f>
        <v>0</v>
      </c>
      <c r="F86" s="2">
        <f>IF(TechnoPrice_IN!O86=1000000000000000,1000000000000000,TechnoPrice_IN!O86*TechnoPrice_IN!$Q86)</f>
        <v>0</v>
      </c>
      <c r="G86" s="2">
        <f>IF(TechnoPrice_IN!P86=1000000000000000,1000000000000000,TechnoPrice_IN!P86*TechnoPrice_IN!$Q86)</f>
        <v>1000000000000000</v>
      </c>
    </row>
    <row r="87" spans="1:7" x14ac:dyDescent="0.45">
      <c r="A87" t="str">
        <f>TechnoPrice_IN!D87</f>
        <v xml:space="preserve"> BIOMASS_TO_METHANOL </v>
      </c>
      <c r="B87">
        <f>TechnoPrice_IN!E87/TechnoPrice_IN!$Q87</f>
        <v>2571.4285714285716</v>
      </c>
      <c r="C87">
        <f>TechnoPrice_IN!F87/TechnoPrice_IN!$Q87</f>
        <v>39.285714285714285</v>
      </c>
      <c r="D87">
        <f>TechnoPrice_IN!G87/TechnoPrice_IN!$Q87</f>
        <v>0</v>
      </c>
      <c r="F87" s="2">
        <f>IF(TechnoPrice_IN!O87=1000000000000000,1000000000000000,TechnoPrice_IN!O87*TechnoPrice_IN!$Q87)</f>
        <v>0</v>
      </c>
      <c r="G87" s="2">
        <f>IF(TechnoPrice_IN!P87=1000000000000000,1000000000000000,TechnoPrice_IN!P87*TechnoPrice_IN!$Q87)</f>
        <v>1000000000000000</v>
      </c>
    </row>
    <row r="88" spans="1:7" x14ac:dyDescent="0.45">
      <c r="A88" t="str">
        <f>TechnoPrice_IN!D88</f>
        <v xml:space="preserve"> HABER_BOSCH </v>
      </c>
      <c r="B88">
        <f>TechnoPrice_IN!E88/TechnoPrice_IN!$Q88</f>
        <v>705.83333333333337</v>
      </c>
      <c r="C88">
        <f>TechnoPrice_IN!F88/TechnoPrice_IN!$Q88</f>
        <v>13.799999999999999</v>
      </c>
      <c r="D88">
        <f>TechnoPrice_IN!G88/TechnoPrice_IN!$Q88</f>
        <v>0</v>
      </c>
      <c r="F88" s="2">
        <f>IF(TechnoPrice_IN!O88=1000000000000000,1000000000000000,TechnoPrice_IN!O88*TechnoPrice_IN!$Q88)</f>
        <v>0</v>
      </c>
      <c r="G88" s="2">
        <f>IF(TechnoPrice_IN!P88=1000000000000000,1000000000000000,TechnoPrice_IN!P88*TechnoPrice_IN!$Q88)</f>
        <v>1000000000000000</v>
      </c>
    </row>
    <row r="89" spans="1:7" x14ac:dyDescent="0.45">
      <c r="A89" t="str">
        <f>TechnoPrice_IN!D89</f>
        <v xml:space="preserve"> AMMONIA_TO_H2 </v>
      </c>
      <c r="B89">
        <f>TechnoPrice_IN!E89/TechnoPrice_IN!$Q89</f>
        <v>695.14285714285711</v>
      </c>
      <c r="C89">
        <f>TechnoPrice_IN!F89/TechnoPrice_IN!$Q89</f>
        <v>64.148817551020414</v>
      </c>
      <c r="D89">
        <f>TechnoPrice_IN!G89/TechnoPrice_IN!$Q89</f>
        <v>0</v>
      </c>
      <c r="F89" s="2">
        <f>IF(TechnoPrice_IN!O89=1000000000000000,1000000000000000,TechnoPrice_IN!O89*TechnoPrice_IN!$Q89)</f>
        <v>0</v>
      </c>
      <c r="G89" s="2">
        <f>IF(TechnoPrice_IN!P89=1000000000000000,1000000000000000,TechnoPrice_IN!P89*TechnoPrice_IN!$Q89)</f>
        <v>1000000000000000</v>
      </c>
    </row>
    <row r="90" spans="1:7" x14ac:dyDescent="0.45">
      <c r="A90" t="str">
        <f>TechnoPrice_IN!D90</f>
        <v xml:space="preserve"> OIL_TO_HVC </v>
      </c>
      <c r="B90">
        <f>TechnoPrice_IN!E90/TechnoPrice_IN!$Q90</f>
        <v>395</v>
      </c>
      <c r="C90">
        <f>TechnoPrice_IN!F90/TechnoPrice_IN!$Q90</f>
        <v>2.1</v>
      </c>
      <c r="D90">
        <f>TechnoPrice_IN!G90/TechnoPrice_IN!$Q90</f>
        <v>0</v>
      </c>
      <c r="F90" s="2">
        <f>IF(TechnoPrice_IN!O90=1000000000000000,1000000000000000,TechnoPrice_IN!O90*TechnoPrice_IN!$Q90)</f>
        <v>0</v>
      </c>
      <c r="G90" s="2">
        <f>IF(TechnoPrice_IN!P90=1000000000000000,1000000000000000,TechnoPrice_IN!P90*TechnoPrice_IN!$Q90)</f>
        <v>1000000000000000</v>
      </c>
    </row>
    <row r="91" spans="1:7" x14ac:dyDescent="0.45">
      <c r="A91" t="str">
        <f>TechnoPrice_IN!D91</f>
        <v xml:space="preserve"> GAS_TO_HVC </v>
      </c>
      <c r="B91">
        <f>TechnoPrice_IN!E91/TechnoPrice_IN!$Q91</f>
        <v>797.6</v>
      </c>
      <c r="C91">
        <f>TechnoPrice_IN!F91/TechnoPrice_IN!$Q91</f>
        <v>19.939978369999999</v>
      </c>
      <c r="D91">
        <f>TechnoPrice_IN!G91/TechnoPrice_IN!$Q91</f>
        <v>0</v>
      </c>
      <c r="F91" s="2">
        <f>IF(TechnoPrice_IN!O91=1000000000000000,1000000000000000,TechnoPrice_IN!O91*TechnoPrice_IN!$Q91)</f>
        <v>0</v>
      </c>
      <c r="G91" s="2">
        <f>IF(TechnoPrice_IN!P91=1000000000000000,1000000000000000,TechnoPrice_IN!P91*TechnoPrice_IN!$Q91)</f>
        <v>1000000000000000</v>
      </c>
    </row>
    <row r="92" spans="1:7" x14ac:dyDescent="0.45">
      <c r="A92" t="str">
        <f>TechnoPrice_IN!D92</f>
        <v xml:space="preserve"> BIOMASS_TO_HVC </v>
      </c>
      <c r="B92">
        <f>TechnoPrice_IN!E92/TechnoPrice_IN!$Q92</f>
        <v>1743</v>
      </c>
      <c r="C92">
        <f>TechnoPrice_IN!F92/TechnoPrice_IN!$Q92</f>
        <v>52</v>
      </c>
      <c r="D92">
        <f>TechnoPrice_IN!G92/TechnoPrice_IN!$Q92</f>
        <v>0</v>
      </c>
      <c r="F92" s="2">
        <f>IF(TechnoPrice_IN!O92=1000000000000000,1000000000000000,TechnoPrice_IN!O92*TechnoPrice_IN!$Q92)</f>
        <v>0</v>
      </c>
      <c r="G92" s="2">
        <f>IF(TechnoPrice_IN!P92=1000000000000000,1000000000000000,TechnoPrice_IN!P92*TechnoPrice_IN!$Q92)</f>
        <v>1000000000000000</v>
      </c>
    </row>
    <row r="93" spans="1:7" x14ac:dyDescent="0.45">
      <c r="A93" t="str">
        <f>TechnoPrice_IN!D93</f>
        <v xml:space="preserve"> METHANOL_TO_HVC </v>
      </c>
      <c r="B93">
        <f>TechnoPrice_IN!E93/TechnoPrice_IN!$Q93</f>
        <v>697.2</v>
      </c>
      <c r="C93">
        <f>TechnoPrice_IN!F93/TechnoPrice_IN!$Q93</f>
        <v>62.747999999999998</v>
      </c>
      <c r="D93">
        <f>TechnoPrice_IN!G93/TechnoPrice_IN!$Q93</f>
        <v>0</v>
      </c>
      <c r="F93" s="2">
        <f>IF(TechnoPrice_IN!O93=1000000000000000,1000000000000000,TechnoPrice_IN!O93*TechnoPrice_IN!$Q93)</f>
        <v>0</v>
      </c>
      <c r="G93" s="2">
        <f>IF(TechnoPrice_IN!P93=1000000000000000,1000000000000000,TechnoPrice_IN!P93*TechnoPrice_IN!$Q93)</f>
        <v>1000000000000000</v>
      </c>
    </row>
    <row r="94" spans="1:7" x14ac:dyDescent="0.45">
      <c r="A94" t="str">
        <f>TechnoPrice_IN!D94</f>
        <v xml:space="preserve"> BATT_LI </v>
      </c>
      <c r="B94">
        <f>TechnoPrice_IN!E94/TechnoPrice_IN!$Q94</f>
        <v>302</v>
      </c>
      <c r="C94">
        <f>TechnoPrice_IN!F94/TechnoPrice_IN!$Q94</f>
        <v>0.46689884100000001</v>
      </c>
      <c r="D94">
        <f>TechnoPrice_IN!G94/TechnoPrice_IN!$Q94</f>
        <v>61.3</v>
      </c>
      <c r="F94" s="2">
        <f>IF(TechnoPrice_IN!O94=1000000000000000,1000000000000000,TechnoPrice_IN!O94*TechnoPrice_IN!$Q94)</f>
        <v>0</v>
      </c>
      <c r="G94" s="2">
        <f>IF(TechnoPrice_IN!P94=1000000000000000,1000000000000000,TechnoPrice_IN!P94*TechnoPrice_IN!$Q94)</f>
        <v>1000000000000000</v>
      </c>
    </row>
    <row r="95" spans="1:7" x14ac:dyDescent="0.45">
      <c r="A95" t="str">
        <f>TechnoPrice_IN!D95</f>
        <v xml:space="preserve"> BEV_BATT </v>
      </c>
      <c r="B95">
        <f>TechnoPrice_IN!E95/TechnoPrice_IN!$Q95</f>
        <v>0</v>
      </c>
      <c r="C95">
        <f>TechnoPrice_IN!F95/TechnoPrice_IN!$Q95</f>
        <v>0</v>
      </c>
      <c r="D95">
        <f>TechnoPrice_IN!G95/TechnoPrice_IN!$Q95</f>
        <v>0</v>
      </c>
      <c r="F95" s="2">
        <f>IF(TechnoPrice_IN!O95=1000000000000000,1000000000000000,TechnoPrice_IN!O95*TechnoPrice_IN!$Q95)</f>
        <v>0</v>
      </c>
      <c r="G95" s="2">
        <f>IF(TechnoPrice_IN!P95=1000000000000000,1000000000000000,TechnoPrice_IN!P95*TechnoPrice_IN!$Q95)</f>
        <v>1000000000000000</v>
      </c>
    </row>
    <row r="96" spans="1:7" x14ac:dyDescent="0.45">
      <c r="A96" t="str">
        <f>TechnoPrice_IN!D96</f>
        <v xml:space="preserve"> PHEV_BATT </v>
      </c>
      <c r="B96">
        <f>TechnoPrice_IN!E96/TechnoPrice_IN!$Q96</f>
        <v>0</v>
      </c>
      <c r="C96">
        <f>TechnoPrice_IN!F96/TechnoPrice_IN!$Q96</f>
        <v>0</v>
      </c>
      <c r="D96">
        <f>TechnoPrice_IN!G96/TechnoPrice_IN!$Q96</f>
        <v>0</v>
      </c>
      <c r="F96" s="2">
        <f>IF(TechnoPrice_IN!O96=1000000000000000,1000000000000000,TechnoPrice_IN!O96*TechnoPrice_IN!$Q96)</f>
        <v>0</v>
      </c>
      <c r="G96" s="2">
        <f>IF(TechnoPrice_IN!P96=1000000000000000,1000000000000000,TechnoPrice_IN!P96*TechnoPrice_IN!$Q96)</f>
        <v>1000000000000000</v>
      </c>
    </row>
    <row r="97" spans="1:7" x14ac:dyDescent="0.45">
      <c r="A97" t="str">
        <f>TechnoPrice_IN!D97</f>
        <v xml:space="preserve"> PHS </v>
      </c>
      <c r="B97">
        <f>TechnoPrice_IN!E97/TechnoPrice_IN!$Q97</f>
        <v>58.8</v>
      </c>
      <c r="C97">
        <f>TechnoPrice_IN!F97/TechnoPrice_IN!$Q97</f>
        <v>0</v>
      </c>
      <c r="D97">
        <f>TechnoPrice_IN!G97/TechnoPrice_IN!$Q97</f>
        <v>8.33</v>
      </c>
      <c r="F97" s="2">
        <f>IF(TechnoPrice_IN!O97=1000000000000000,1000000000000000,TechnoPrice_IN!O97*TechnoPrice_IN!$Q97)</f>
        <v>5</v>
      </c>
      <c r="G97" s="2">
        <f>IF(TechnoPrice_IN!P97=1000000000000000,1000000000000000,TechnoPrice_IN!P97*TechnoPrice_IN!$Q97)</f>
        <v>6.5</v>
      </c>
    </row>
    <row r="98" spans="1:7" x14ac:dyDescent="0.45">
      <c r="A98" t="str">
        <f>TechnoPrice_IN!D98</f>
        <v xml:space="preserve"> TS_DEC_DIRECT_ELEC  </v>
      </c>
      <c r="B98">
        <f>TechnoPrice_IN!E98/TechnoPrice_IN!$Q98</f>
        <v>174.16133823529418</v>
      </c>
      <c r="C98">
        <f>TechnoPrice_IN!F98/TechnoPrice_IN!$Q98</f>
        <v>1.2192459373102946</v>
      </c>
      <c r="D98">
        <f>TechnoPrice_IN!G98/TechnoPrice_IN!$Q98</f>
        <v>0</v>
      </c>
      <c r="F98" s="2">
        <f>IF(TechnoPrice_IN!O98=1000000000000000,1000000000000000,TechnoPrice_IN!O98*TechnoPrice_IN!$Q98)</f>
        <v>0</v>
      </c>
      <c r="G98" s="2">
        <f>IF(TechnoPrice_IN!P98=1000000000000000,1000000000000000,TechnoPrice_IN!P98*TechnoPrice_IN!$Q98)</f>
        <v>1000000000000000</v>
      </c>
    </row>
    <row r="99" spans="1:7" x14ac:dyDescent="0.45">
      <c r="A99" t="str">
        <f>TechnoPrice_IN!D99</f>
        <v xml:space="preserve"> TS_DEC_HP_ELEC  </v>
      </c>
      <c r="B99">
        <f>TechnoPrice_IN!E99/TechnoPrice_IN!$Q99</f>
        <v>174.16133823529418</v>
      </c>
      <c r="C99">
        <f>TechnoPrice_IN!F99/TechnoPrice_IN!$Q99</f>
        <v>1.2192459373102946</v>
      </c>
      <c r="D99">
        <f>TechnoPrice_IN!G99/TechnoPrice_IN!$Q99</f>
        <v>0</v>
      </c>
      <c r="F99" s="2">
        <f>IF(TechnoPrice_IN!O99=1000000000000000,1000000000000000,TechnoPrice_IN!O99*TechnoPrice_IN!$Q99)</f>
        <v>0</v>
      </c>
      <c r="G99" s="2">
        <f>IF(TechnoPrice_IN!P99=1000000000000000,1000000000000000,TechnoPrice_IN!P99*TechnoPrice_IN!$Q99)</f>
        <v>1000000000000000</v>
      </c>
    </row>
    <row r="100" spans="1:7" x14ac:dyDescent="0.45">
      <c r="A100" t="str">
        <f>TechnoPrice_IN!D100</f>
        <v xml:space="preserve"> TS_DEC_THHP_GAS  </v>
      </c>
      <c r="B100">
        <f>TechnoPrice_IN!E100/TechnoPrice_IN!$Q100</f>
        <v>174.16133823529418</v>
      </c>
      <c r="C100">
        <f>TechnoPrice_IN!F100/TechnoPrice_IN!$Q100</f>
        <v>1.2192459373102946</v>
      </c>
      <c r="D100">
        <f>TechnoPrice_IN!G100/TechnoPrice_IN!$Q100</f>
        <v>0</v>
      </c>
      <c r="F100" s="2">
        <f>IF(TechnoPrice_IN!O100=1000000000000000,1000000000000000,TechnoPrice_IN!O100*TechnoPrice_IN!$Q100)</f>
        <v>0</v>
      </c>
      <c r="G100" s="2">
        <f>IF(TechnoPrice_IN!P100=1000000000000000,1000000000000000,TechnoPrice_IN!P100*TechnoPrice_IN!$Q100)</f>
        <v>1000000000000000</v>
      </c>
    </row>
    <row r="101" spans="1:7" x14ac:dyDescent="0.45">
      <c r="A101" t="str">
        <f>TechnoPrice_IN!D101</f>
        <v xml:space="preserve"> TS_DEC_COGEN_GAS  </v>
      </c>
      <c r="B101">
        <f>TechnoPrice_IN!E101/TechnoPrice_IN!$Q101</f>
        <v>174.16133823529418</v>
      </c>
      <c r="C101">
        <f>TechnoPrice_IN!F101/TechnoPrice_IN!$Q101</f>
        <v>1.2192459373102946</v>
      </c>
      <c r="D101">
        <f>TechnoPrice_IN!G101/TechnoPrice_IN!$Q101</f>
        <v>0</v>
      </c>
      <c r="F101" s="2">
        <f>IF(TechnoPrice_IN!O101=1000000000000000,1000000000000000,TechnoPrice_IN!O101*TechnoPrice_IN!$Q101)</f>
        <v>0</v>
      </c>
      <c r="G101" s="2">
        <f>IF(TechnoPrice_IN!P101=1000000000000000,1000000000000000,TechnoPrice_IN!P101*TechnoPrice_IN!$Q101)</f>
        <v>1000000000000000</v>
      </c>
    </row>
    <row r="102" spans="1:7" x14ac:dyDescent="0.45">
      <c r="A102" t="str">
        <f>TechnoPrice_IN!D102</f>
        <v xml:space="preserve"> TS_DEC_COGEN_OIL  </v>
      </c>
      <c r="B102">
        <f>TechnoPrice_IN!E102/TechnoPrice_IN!$Q102</f>
        <v>174.16133823529418</v>
      </c>
      <c r="C102">
        <f>TechnoPrice_IN!F102/TechnoPrice_IN!$Q102</f>
        <v>1.2192459373102946</v>
      </c>
      <c r="D102">
        <f>TechnoPrice_IN!G102/TechnoPrice_IN!$Q102</f>
        <v>0</v>
      </c>
      <c r="F102" s="2">
        <f>IF(TechnoPrice_IN!O102=1000000000000000,1000000000000000,TechnoPrice_IN!O102*TechnoPrice_IN!$Q102)</f>
        <v>0</v>
      </c>
      <c r="G102" s="2">
        <f>IF(TechnoPrice_IN!P102=1000000000000000,1000000000000000,TechnoPrice_IN!P102*TechnoPrice_IN!$Q102)</f>
        <v>1000000000000000</v>
      </c>
    </row>
    <row r="103" spans="1:7" x14ac:dyDescent="0.45">
      <c r="A103" t="str">
        <f>TechnoPrice_IN!D103</f>
        <v xml:space="preserve"> TS_DEC_ADVCOGEN_GAS  </v>
      </c>
      <c r="B103">
        <f>TechnoPrice_IN!E103/TechnoPrice_IN!$Q103</f>
        <v>174.16133823529418</v>
      </c>
      <c r="C103">
        <f>TechnoPrice_IN!F103/TechnoPrice_IN!$Q103</f>
        <v>1.2192459373102946</v>
      </c>
      <c r="D103">
        <f>TechnoPrice_IN!G103/TechnoPrice_IN!$Q103</f>
        <v>0</v>
      </c>
      <c r="F103" s="2">
        <f>IF(TechnoPrice_IN!O103=1000000000000000,1000000000000000,TechnoPrice_IN!O103*TechnoPrice_IN!$Q103)</f>
        <v>0</v>
      </c>
      <c r="G103" s="2">
        <f>IF(TechnoPrice_IN!P103=1000000000000000,1000000000000000,TechnoPrice_IN!P103*TechnoPrice_IN!$Q103)</f>
        <v>1000000000000000</v>
      </c>
    </row>
    <row r="104" spans="1:7" x14ac:dyDescent="0.45">
      <c r="A104" t="str">
        <f>TechnoPrice_IN!D104</f>
        <v xml:space="preserve"> TS_DEC_ADVCOGEN_H2  </v>
      </c>
      <c r="B104">
        <f>TechnoPrice_IN!E104/TechnoPrice_IN!$Q104</f>
        <v>174.16133823529418</v>
      </c>
      <c r="C104">
        <f>TechnoPrice_IN!F104/TechnoPrice_IN!$Q104</f>
        <v>1.2192459373102946</v>
      </c>
      <c r="D104">
        <f>TechnoPrice_IN!G104/TechnoPrice_IN!$Q104</f>
        <v>0</v>
      </c>
      <c r="F104" s="2">
        <f>IF(TechnoPrice_IN!O104=1000000000000000,1000000000000000,TechnoPrice_IN!O104*TechnoPrice_IN!$Q104)</f>
        <v>0</v>
      </c>
      <c r="G104" s="2">
        <f>IF(TechnoPrice_IN!P104=1000000000000000,1000000000000000,TechnoPrice_IN!P104*TechnoPrice_IN!$Q104)</f>
        <v>1000000000000000</v>
      </c>
    </row>
    <row r="105" spans="1:7" x14ac:dyDescent="0.45">
      <c r="A105" t="str">
        <f>TechnoPrice_IN!D105</f>
        <v xml:space="preserve"> TS_DEC_BOILER_GAS  </v>
      </c>
      <c r="B105">
        <f>TechnoPrice_IN!E105/TechnoPrice_IN!$Q105</f>
        <v>174.16133823529418</v>
      </c>
      <c r="C105">
        <f>TechnoPrice_IN!F105/TechnoPrice_IN!$Q105</f>
        <v>1.2192459373102946</v>
      </c>
      <c r="D105">
        <f>TechnoPrice_IN!G105/TechnoPrice_IN!$Q105</f>
        <v>0</v>
      </c>
      <c r="F105" s="2">
        <f>IF(TechnoPrice_IN!O105=1000000000000000,1000000000000000,TechnoPrice_IN!O105*TechnoPrice_IN!$Q105)</f>
        <v>0</v>
      </c>
      <c r="G105" s="2">
        <f>IF(TechnoPrice_IN!P105=1000000000000000,1000000000000000,TechnoPrice_IN!P105*TechnoPrice_IN!$Q105)</f>
        <v>1000000000000000</v>
      </c>
    </row>
    <row r="106" spans="1:7" x14ac:dyDescent="0.45">
      <c r="A106" t="str">
        <f>TechnoPrice_IN!D106</f>
        <v xml:space="preserve"> TS_DEC_BOILER_WOOD  </v>
      </c>
      <c r="B106">
        <f>TechnoPrice_IN!E106/TechnoPrice_IN!$Q106</f>
        <v>174.16133823529418</v>
      </c>
      <c r="C106">
        <f>TechnoPrice_IN!F106/TechnoPrice_IN!$Q106</f>
        <v>1.2192459373102946</v>
      </c>
      <c r="D106">
        <f>TechnoPrice_IN!G106/TechnoPrice_IN!$Q106</f>
        <v>0</v>
      </c>
      <c r="F106" s="2">
        <f>IF(TechnoPrice_IN!O106=1000000000000000,1000000000000000,TechnoPrice_IN!O106*TechnoPrice_IN!$Q106)</f>
        <v>0</v>
      </c>
      <c r="G106" s="2">
        <f>IF(TechnoPrice_IN!P106=1000000000000000,1000000000000000,TechnoPrice_IN!P106*TechnoPrice_IN!$Q106)</f>
        <v>1000000000000000</v>
      </c>
    </row>
    <row r="107" spans="1:7" x14ac:dyDescent="0.45">
      <c r="A107" t="str">
        <f>TechnoPrice_IN!D107</f>
        <v xml:space="preserve"> TS_DEC_BOILER_OIL  </v>
      </c>
      <c r="B107">
        <f>TechnoPrice_IN!E107/TechnoPrice_IN!$Q107</f>
        <v>174.16133823529418</v>
      </c>
      <c r="C107">
        <f>TechnoPrice_IN!F107/TechnoPrice_IN!$Q107</f>
        <v>1.2192459373102946</v>
      </c>
      <c r="D107">
        <f>TechnoPrice_IN!G107/TechnoPrice_IN!$Q107</f>
        <v>0</v>
      </c>
      <c r="F107" s="2">
        <f>IF(TechnoPrice_IN!O107=1000000000000000,1000000000000000,TechnoPrice_IN!O107*TechnoPrice_IN!$Q107)</f>
        <v>0</v>
      </c>
      <c r="G107" s="2">
        <f>IF(TechnoPrice_IN!P107=1000000000000000,1000000000000000,TechnoPrice_IN!P107*TechnoPrice_IN!$Q107)</f>
        <v>1000000000000000</v>
      </c>
    </row>
    <row r="108" spans="1:7" x14ac:dyDescent="0.45">
      <c r="A108" t="str">
        <f>TechnoPrice_IN!D108</f>
        <v xml:space="preserve"> TS_DHN_DAILY </v>
      </c>
      <c r="B108">
        <f>TechnoPrice_IN!E108/TechnoPrice_IN!$Q108</f>
        <v>27.54264705882354</v>
      </c>
      <c r="C108">
        <f>TechnoPrice_IN!F108/TechnoPrice_IN!$Q108</f>
        <v>7.8955588235294152E-2</v>
      </c>
      <c r="D108">
        <f>TechnoPrice_IN!G108/TechnoPrice_IN!$Q108</f>
        <v>0</v>
      </c>
      <c r="F108" s="2">
        <f>IF(TechnoPrice_IN!O108=1000000000000000,1000000000000000,TechnoPrice_IN!O108*TechnoPrice_IN!$Q108)</f>
        <v>0</v>
      </c>
      <c r="G108" s="2">
        <f>IF(TechnoPrice_IN!P108=1000000000000000,1000000000000000,TechnoPrice_IN!P108*TechnoPrice_IN!$Q108)</f>
        <v>1000000000000000</v>
      </c>
    </row>
    <row r="109" spans="1:7" x14ac:dyDescent="0.45">
      <c r="A109" t="str">
        <f>TechnoPrice_IN!D109</f>
        <v xml:space="preserve"> TS_DHN_SEASONAL </v>
      </c>
      <c r="B109">
        <f>TechnoPrice_IN!E109/TechnoPrice_IN!$Q109</f>
        <v>4.9576764705882379</v>
      </c>
      <c r="C109">
        <f>TechnoPrice_IN!F109/TechnoPrice_IN!$Q109</f>
        <v>2.7160107233823543E-2</v>
      </c>
      <c r="D109">
        <f>TechnoPrice_IN!G109/TechnoPrice_IN!$Q109</f>
        <v>0</v>
      </c>
      <c r="F109" s="2">
        <f>IF(TechnoPrice_IN!O109=1000000000000000,1000000000000000,TechnoPrice_IN!O109*TechnoPrice_IN!$Q109)</f>
        <v>0</v>
      </c>
      <c r="G109" s="2">
        <f>IF(TechnoPrice_IN!P109=1000000000000000,1000000000000000,TechnoPrice_IN!P109*TechnoPrice_IN!$Q109)</f>
        <v>1000000000000000</v>
      </c>
    </row>
    <row r="110" spans="1:7" x14ac:dyDescent="0.45">
      <c r="A110" t="str">
        <f>TechnoPrice_IN!D110</f>
        <v xml:space="preserve"> TS_HIGH_TEMP </v>
      </c>
      <c r="B110">
        <f>TechnoPrice_IN!E110/TechnoPrice_IN!$Q110</f>
        <v>44.683287628865983</v>
      </c>
      <c r="C110">
        <f>TechnoPrice_IN!F110/TechnoPrice_IN!$Q110</f>
        <v>0.47823711340206188</v>
      </c>
      <c r="D110">
        <f>TechnoPrice_IN!G110/TechnoPrice_IN!$Q110</f>
        <v>0</v>
      </c>
      <c r="F110" s="2">
        <f>IF(TechnoPrice_IN!O110=1000000000000000,1000000000000000,TechnoPrice_IN!O110*TechnoPrice_IN!$Q110)</f>
        <v>0</v>
      </c>
      <c r="G110" s="2">
        <f>IF(TechnoPrice_IN!P110=1000000000000000,1000000000000000,TechnoPrice_IN!P110*TechnoPrice_IN!$Q110)</f>
        <v>1000000000000000</v>
      </c>
    </row>
    <row r="111" spans="1:7" x14ac:dyDescent="0.45">
      <c r="A111" t="str">
        <f>TechnoPrice_IN!D111</f>
        <v xml:space="preserve"> GAS_STORAGE </v>
      </c>
      <c r="B111">
        <f>TechnoPrice_IN!E111/TechnoPrice_IN!$Q111</f>
        <v>4.807692307692308E-2</v>
      </c>
      <c r="C111">
        <f>TechnoPrice_IN!F111/TechnoPrice_IN!$Q111</f>
        <v>1.2588115384615385E-3</v>
      </c>
      <c r="D111">
        <f>TechnoPrice_IN!G111/TechnoPrice_IN!$Q111</f>
        <v>0</v>
      </c>
      <c r="F111" s="2">
        <f>IF(TechnoPrice_IN!O111=1000000000000000,1000000000000000,TechnoPrice_IN!O111*TechnoPrice_IN!$Q111)</f>
        <v>0</v>
      </c>
      <c r="G111" s="2">
        <f>IF(TechnoPrice_IN!P111=1000000000000000,1000000000000000,TechnoPrice_IN!P111*TechnoPrice_IN!$Q111)</f>
        <v>1000000000000000</v>
      </c>
    </row>
    <row r="112" spans="1:7" x14ac:dyDescent="0.45">
      <c r="A112" t="str">
        <f>TechnoPrice_IN!D112</f>
        <v xml:space="preserve"> H2_STORAGE </v>
      </c>
      <c r="B112">
        <f>TechnoPrice_IN!E112/TechnoPrice_IN!$Q112</f>
        <v>6.3163265306122458</v>
      </c>
      <c r="C112">
        <f>TechnoPrice_IN!F112/TechnoPrice_IN!$Q112</f>
        <v>0.39795918367346939</v>
      </c>
      <c r="D112">
        <f>TechnoPrice_IN!G112/TechnoPrice_IN!$Q112</f>
        <v>0</v>
      </c>
      <c r="F112" s="2">
        <f>IF(TechnoPrice_IN!O112=1000000000000000,1000000000000000,TechnoPrice_IN!O112*TechnoPrice_IN!$Q112)</f>
        <v>0</v>
      </c>
      <c r="G112" s="2">
        <f>IF(TechnoPrice_IN!P112=1000000000000000,1000000000000000,TechnoPrice_IN!P112*TechnoPrice_IN!$Q112)</f>
        <v>1000000000000000</v>
      </c>
    </row>
    <row r="113" spans="1:7" x14ac:dyDescent="0.45">
      <c r="A113" t="str">
        <f>TechnoPrice_IN!D113</f>
        <v xml:space="preserve"> DIESEL_STORAGE </v>
      </c>
      <c r="B113">
        <f>TechnoPrice_IN!E113/TechnoPrice_IN!$Q113</f>
        <v>9.433962264150943E-3</v>
      </c>
      <c r="C113">
        <f>TechnoPrice_IN!F113/TechnoPrice_IN!$Q113</f>
        <v>3.7452830188679242E-4</v>
      </c>
      <c r="D113">
        <f>TechnoPrice_IN!G113/TechnoPrice_IN!$Q113</f>
        <v>0</v>
      </c>
      <c r="F113" s="2">
        <f>IF(TechnoPrice_IN!O113=1000000000000000,1000000000000000,TechnoPrice_IN!O113*TechnoPrice_IN!$Q113)</f>
        <v>0</v>
      </c>
      <c r="G113" s="2">
        <f>IF(TechnoPrice_IN!P113=1000000000000000,1000000000000000,TechnoPrice_IN!P113*TechnoPrice_IN!$Q113)</f>
        <v>1000000000000000</v>
      </c>
    </row>
    <row r="114" spans="1:7" x14ac:dyDescent="0.45">
      <c r="A114" t="str">
        <f>TechnoPrice_IN!D114</f>
        <v xml:space="preserve"> GASOLINE_STORAGE </v>
      </c>
      <c r="B114">
        <f>TechnoPrice_IN!E114/TechnoPrice_IN!$Q114</f>
        <v>9.433962264150943E-3</v>
      </c>
      <c r="C114">
        <f>TechnoPrice_IN!F114/TechnoPrice_IN!$Q114</f>
        <v>3.7452830188679242E-4</v>
      </c>
      <c r="D114">
        <f>TechnoPrice_IN!G114/TechnoPrice_IN!$Q114</f>
        <v>0</v>
      </c>
      <c r="F114" s="2">
        <f>IF(TechnoPrice_IN!O114=1000000000000000,1000000000000000,TechnoPrice_IN!O114*TechnoPrice_IN!$Q114)</f>
        <v>0</v>
      </c>
      <c r="G114" s="2">
        <f>IF(TechnoPrice_IN!P114=1000000000000000,1000000000000000,TechnoPrice_IN!P114*TechnoPrice_IN!$Q114)</f>
        <v>1000000000000000</v>
      </c>
    </row>
    <row r="115" spans="1:7" x14ac:dyDescent="0.45">
      <c r="A115" t="str">
        <f>TechnoPrice_IN!D115</f>
        <v xml:space="preserve"> LFO_STORAGE </v>
      </c>
      <c r="B115">
        <f>TechnoPrice_IN!E115/TechnoPrice_IN!$Q115</f>
        <v>9.433962264150943E-3</v>
      </c>
      <c r="C115">
        <f>TechnoPrice_IN!F115/TechnoPrice_IN!$Q115</f>
        <v>3.7452830188679242E-4</v>
      </c>
      <c r="D115">
        <f>TechnoPrice_IN!G115/TechnoPrice_IN!$Q115</f>
        <v>0</v>
      </c>
      <c r="F115" s="2">
        <f>IF(TechnoPrice_IN!O115=1000000000000000,1000000000000000,TechnoPrice_IN!O115*TechnoPrice_IN!$Q115)</f>
        <v>0</v>
      </c>
      <c r="G115" s="2">
        <f>IF(TechnoPrice_IN!P115=1000000000000000,1000000000000000,TechnoPrice_IN!P115*TechnoPrice_IN!$Q115)</f>
        <v>1000000000000000</v>
      </c>
    </row>
    <row r="116" spans="1:7" x14ac:dyDescent="0.45">
      <c r="A116" t="str">
        <f>TechnoPrice_IN!D116</f>
        <v xml:space="preserve"> AMMONIA_STORAGE </v>
      </c>
      <c r="B116">
        <f>TechnoPrice_IN!E116/TechnoPrice_IN!$Q116</f>
        <v>8.3333333333333332E-3</v>
      </c>
      <c r="C116">
        <f>TechnoPrice_IN!F116/TechnoPrice_IN!$Q116</f>
        <v>3.3083333333333337E-4</v>
      </c>
      <c r="D116">
        <f>TechnoPrice_IN!G116/TechnoPrice_IN!$Q116</f>
        <v>0</v>
      </c>
      <c r="F116" s="2">
        <f>IF(TechnoPrice_IN!O116=1000000000000000,1000000000000000,TechnoPrice_IN!O116*TechnoPrice_IN!$Q116)</f>
        <v>0</v>
      </c>
      <c r="G116" s="2">
        <f>IF(TechnoPrice_IN!P116=1000000000000000,1000000000000000,TechnoPrice_IN!P116*TechnoPrice_IN!$Q116)</f>
        <v>1000000000000000</v>
      </c>
    </row>
    <row r="117" spans="1:7" x14ac:dyDescent="0.45">
      <c r="A117" t="str">
        <f>TechnoPrice_IN!D117</f>
        <v xml:space="preserve"> METHANOL_STORAGE </v>
      </c>
      <c r="B117">
        <f>TechnoPrice_IN!E117/TechnoPrice_IN!$P117</f>
        <v>1.0000000000000001E-17</v>
      </c>
      <c r="C117">
        <f>TechnoPrice_IN!F117/TechnoPrice_IN!$P117</f>
        <v>3.9699999999999999E-19</v>
      </c>
      <c r="D117">
        <f>TechnoPrice_IN!G117/TechnoPrice_IN!$P117</f>
        <v>0</v>
      </c>
      <c r="F117" s="2">
        <f>IF(TechnoPrice_IN!O117=1000000000000000,1000000000000000,TechnoPrice_IN!O117*TechnoPrice_IN!$Q117)</f>
        <v>0</v>
      </c>
      <c r="G117" s="2">
        <f>IF(TechnoPrice_IN!P117=1000000000000000,1000000000000000,TechnoPrice_IN!P117*TechnoPrice_IN!$Q117)</f>
        <v>1000000000000000</v>
      </c>
    </row>
    <row r="118" spans="1:7" x14ac:dyDescent="0.45">
      <c r="A118" t="str">
        <f>TechnoPrice_IN!D118</f>
        <v xml:space="preserve"> CO2_STORAGE </v>
      </c>
      <c r="B118">
        <f>TechnoPrice_IN!E118/TechnoPrice_IN!$P118</f>
        <v>4.9499999999999997E-14</v>
      </c>
      <c r="C118">
        <f>TechnoPrice_IN!F118/TechnoPrice_IN!$P118</f>
        <v>4.9499999999999996E-16</v>
      </c>
      <c r="D118">
        <f>TechnoPrice_IN!G118/TechnoPrice_IN!$P118</f>
        <v>0</v>
      </c>
      <c r="F118" s="2">
        <f>IF(TechnoPrice_IN!O118=1000000000000000,1000000000000000,TechnoPrice_IN!O118*TechnoPrice_IN!$Q118)</f>
        <v>0</v>
      </c>
      <c r="G118" s="2">
        <f>IF(TechnoPrice_IN!P118=1000000000000000,1000000000000000,TechnoPrice_IN!P118*TechnoPrice_IN!$Q118)</f>
        <v>1000000000000000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CBB7-B8F9-4BFB-B65F-B7699051BF3A}">
  <dimension ref="A1:E29"/>
  <sheetViews>
    <sheetView workbookViewId="0">
      <selection activeCell="B2" sqref="B2:D29"/>
    </sheetView>
  </sheetViews>
  <sheetFormatPr defaultRowHeight="14.25" x14ac:dyDescent="0.45"/>
  <sheetData>
    <row r="1" spans="1:5" x14ac:dyDescent="0.45">
      <c r="A1" t="s">
        <v>266</v>
      </c>
      <c r="B1" t="s">
        <v>267</v>
      </c>
      <c r="C1" t="s">
        <v>268</v>
      </c>
      <c r="D1" t="s">
        <v>269</v>
      </c>
    </row>
    <row r="2" spans="1:5" x14ac:dyDescent="0.45">
      <c r="A2" t="s">
        <v>130</v>
      </c>
      <c r="B2">
        <v>27567.31134</v>
      </c>
      <c r="C2">
        <v>0.20648571399999999</v>
      </c>
      <c r="D2">
        <v>8.4330000000000002E-2</v>
      </c>
      <c r="E2" s="3" cm="1">
        <f t="array" ref="E2">SUMPRODUCT(IF(A2_LayersIN_OUT!B11:AH11=1,1,0),A2_LayersIN_OUT!B11:AH11,A2_LayersIN_OUT!$B$2:$AH$2)</f>
        <v>1</v>
      </c>
    </row>
    <row r="3" spans="1:5" x14ac:dyDescent="0.45">
      <c r="A3" t="s">
        <v>131</v>
      </c>
      <c r="B3" s="2">
        <v>1000000000000000</v>
      </c>
      <c r="C3">
        <v>0.3448</v>
      </c>
      <c r="D3">
        <v>8.2366043999999999E-2</v>
      </c>
      <c r="E3" s="3" cm="1">
        <f t="array" ref="E3">SUMPRODUCT(IF(A2_LayersIN_OUT!B12:AH12=1,1,0),A2_LayersIN_OUT!B12:AH12,A2_LayersIN_OUT!$B$2:$AH$2)</f>
        <v>1.06</v>
      </c>
    </row>
    <row r="4" spans="1:5" x14ac:dyDescent="0.45">
      <c r="A4" t="s">
        <v>132</v>
      </c>
      <c r="B4" s="2">
        <v>1000000000000000</v>
      </c>
      <c r="C4">
        <v>0.31480000000000002</v>
      </c>
      <c r="D4">
        <v>7.9743787999999996E-2</v>
      </c>
      <c r="E4" s="3" cm="1">
        <f t="array" ref="E4">SUMPRODUCT(IF(A2_LayersIN_OUT!B13:AH13=1,1,0),A2_LayersIN_OUT!B13:AH13,A2_LayersIN_OUT!$B$2:$AH$2)</f>
        <v>1.06</v>
      </c>
    </row>
    <row r="5" spans="1:5" x14ac:dyDescent="0.45">
      <c r="A5" t="s">
        <v>159</v>
      </c>
      <c r="B5" s="2">
        <v>1000000000000000</v>
      </c>
      <c r="C5">
        <v>0</v>
      </c>
      <c r="D5">
        <v>0.11132394399999999</v>
      </c>
      <c r="E5" s="3" cm="1">
        <f t="array" ref="E5">SUMPRODUCT(IF(A2_LayersIN_OUT!B14:AH14=1,1,0),A2_LayersIN_OUT!B14:AH14,A2_LayersIN_OUT!$B$2:$AH$2)</f>
        <v>1.06</v>
      </c>
    </row>
    <row r="6" spans="1:5" x14ac:dyDescent="0.45">
      <c r="A6" t="s">
        <v>160</v>
      </c>
      <c r="B6" s="2">
        <v>1000000000000000</v>
      </c>
      <c r="C6">
        <v>0</v>
      </c>
      <c r="D6">
        <v>0.12007496199999999</v>
      </c>
      <c r="E6" s="3" cm="1">
        <f t="array" ref="E6">SUMPRODUCT(IF(A2_LayersIN_OUT!B15:AH15=1,1,0),A2_LayersIN_OUT!B15:AH15,A2_LayersIN_OUT!$B$2:$AH$2)</f>
        <v>1.06</v>
      </c>
    </row>
    <row r="7" spans="1:5" x14ac:dyDescent="0.45">
      <c r="A7" t="s">
        <v>133</v>
      </c>
      <c r="B7" s="2">
        <v>1000000000000000</v>
      </c>
      <c r="C7">
        <v>0.3115</v>
      </c>
      <c r="D7">
        <v>6.0150580000000002E-2</v>
      </c>
      <c r="E7" s="3" cm="1">
        <f t="array" ref="E7">SUMPRODUCT(IF(A2_LayersIN_OUT!B16:AH16=1,1,0),A2_LayersIN_OUT!B16:AH16,A2_LayersIN_OUT!$B$2:$AH$2)</f>
        <v>1.06</v>
      </c>
    </row>
    <row r="8" spans="1:5" x14ac:dyDescent="0.45">
      <c r="A8" t="s">
        <v>134</v>
      </c>
      <c r="B8" s="2">
        <v>1000000000000000</v>
      </c>
      <c r="C8">
        <v>0.2666</v>
      </c>
      <c r="D8">
        <v>4.4253059999999997E-2</v>
      </c>
      <c r="E8" s="3" cm="1">
        <f t="array" ref="E8">SUMPRODUCT(IF(A2_LayersIN_OUT!B17:AH17=1,1,0),A2_LayersIN_OUT!B17:AH17,A2_LayersIN_OUT!$B$2:$AH$2)</f>
        <v>1.04</v>
      </c>
    </row>
    <row r="9" spans="1:5" x14ac:dyDescent="0.45">
      <c r="A9" t="s">
        <v>161</v>
      </c>
      <c r="B9" s="2">
        <v>1000000000000000</v>
      </c>
      <c r="C9">
        <v>0</v>
      </c>
      <c r="D9">
        <v>0.118326</v>
      </c>
      <c r="E9" s="3" cm="1">
        <f t="array" ref="E9">SUMPRODUCT(IF(A2_LayersIN_OUT!B18:AH18=1,1,0),A2_LayersIN_OUT!B18:AH18,A2_LayersIN_OUT!$B$2:$AH$2)</f>
        <v>1.04</v>
      </c>
    </row>
    <row r="10" spans="1:5" x14ac:dyDescent="0.45">
      <c r="A10" t="s">
        <v>135</v>
      </c>
      <c r="B10">
        <v>23400</v>
      </c>
      <c r="C10">
        <v>1.18E-2</v>
      </c>
      <c r="D10">
        <v>3.2815086E-2</v>
      </c>
      <c r="E10" s="3" cm="1">
        <f t="array" ref="E10">SUMPRODUCT(IF(A2_LayersIN_OUT!B19:AH19=1,1,0),A2_LayersIN_OUT!B19:AH19,A2_LayersIN_OUT!$B$2:$AH$2)</f>
        <v>1.1100000000000001</v>
      </c>
    </row>
    <row r="11" spans="1:5" x14ac:dyDescent="0.45">
      <c r="A11" t="s">
        <v>136</v>
      </c>
      <c r="B11">
        <v>38900</v>
      </c>
      <c r="C11">
        <v>1.18E-2</v>
      </c>
      <c r="D11">
        <v>5.75743E-3</v>
      </c>
      <c r="E11" s="3" cm="1">
        <f t="array" ref="E11">SUMPRODUCT(IF(A2_LayersIN_OUT!B20:AH20=1,1,0),A2_LayersIN_OUT!B20:AH20,A2_LayersIN_OUT!$B$2:$AH$2)</f>
        <v>1.1100000000000001</v>
      </c>
    </row>
    <row r="12" spans="1:5" x14ac:dyDescent="0.45">
      <c r="A12" t="s">
        <v>137</v>
      </c>
      <c r="B12">
        <v>33354.99944</v>
      </c>
      <c r="C12">
        <v>0.40139999999999998</v>
      </c>
      <c r="D12">
        <v>1.7657892000000001E-2</v>
      </c>
      <c r="E12" s="3" cm="1">
        <f t="array" ref="E12">SUMPRODUCT(IF(A2_LayersIN_OUT!B21:AH21=1,1,0),A2_LayersIN_OUT!B21:AH21,A2_LayersIN_OUT!$B$2:$AH$2)</f>
        <v>1.06</v>
      </c>
    </row>
    <row r="13" spans="1:5" x14ac:dyDescent="0.45">
      <c r="A13" t="s">
        <v>138</v>
      </c>
      <c r="B13" s="2">
        <v>1000000000000000</v>
      </c>
      <c r="C13">
        <v>3.8999999999999998E-3</v>
      </c>
      <c r="D13">
        <v>3.8764559999999999E-3</v>
      </c>
      <c r="E13" s="3" cm="1">
        <f t="array" ref="E13">SUMPRODUCT(IF(A2_LayersIN_OUT!B22:AH22=1,1,0),A2_LayersIN_OUT!B22:AH22,A2_LayersIN_OUT!$B$2:$AH$2)</f>
        <v>1.0303949697877655</v>
      </c>
    </row>
    <row r="14" spans="1:5" x14ac:dyDescent="0.45">
      <c r="A14" t="s">
        <v>139</v>
      </c>
      <c r="B14">
        <v>17800</v>
      </c>
      <c r="C14">
        <v>0.15010000000000001</v>
      </c>
      <c r="D14">
        <v>2.3080857E-2</v>
      </c>
      <c r="E14" s="3" cm="1">
        <f t="array" ref="E14">SUMPRODUCT(IF(A2_LayersIN_OUT!B23:AH23=1,1,0),A2_LayersIN_OUT!B23:AH23,A2_LayersIN_OUT!$B$2:$AH$2)</f>
        <v>1</v>
      </c>
    </row>
    <row r="15" spans="1:5" x14ac:dyDescent="0.45">
      <c r="A15" t="s">
        <v>140</v>
      </c>
      <c r="B15" s="2">
        <v>1000000000000000</v>
      </c>
      <c r="C15">
        <v>0.36380235999999999</v>
      </c>
      <c r="D15">
        <v>8.8003980999999995E-2</v>
      </c>
      <c r="E15" s="3" cm="1">
        <f t="array" ref="E15">SUMPRODUCT(IF(A2_LayersIN_OUT!B24:AH24=1,1,0),A2_LayersIN_OUT!B24:AH24,A2_LayersIN_OUT!$B$2:$AH$2)</f>
        <v>0.98</v>
      </c>
    </row>
    <row r="16" spans="1:5" x14ac:dyDescent="0.45">
      <c r="A16" t="s">
        <v>162</v>
      </c>
      <c r="B16" s="2">
        <v>1000000000000000</v>
      </c>
      <c r="C16">
        <v>0</v>
      </c>
      <c r="D16">
        <v>0.119242396</v>
      </c>
      <c r="E16" s="3" cm="1">
        <f t="array" ref="E16">SUMPRODUCT(IF(A2_LayersIN_OUT!B25:AH25=1,1,0),A2_LayersIN_OUT!B25:AH25,A2_LayersIN_OUT!$B$2:$AH$2)</f>
        <v>0.98</v>
      </c>
    </row>
    <row r="17" spans="1:5" x14ac:dyDescent="0.45">
      <c r="A17" t="s">
        <v>141</v>
      </c>
      <c r="B17" s="2">
        <v>1000000000000000</v>
      </c>
      <c r="C17">
        <v>0.28499999999999998</v>
      </c>
      <c r="D17">
        <v>9.4714031000000004E-2</v>
      </c>
      <c r="E17" s="3" cm="1">
        <f t="array" ref="E17">SUMPRODUCT(IF(A2_LayersIN_OUT!B26:AH26=1,1,0),A2_LayersIN_OUT!B26:AH26,A2_LayersIN_OUT!$B$2:$AH$2)</f>
        <v>1.2</v>
      </c>
    </row>
    <row r="18" spans="1:5" x14ac:dyDescent="0.45">
      <c r="A18" t="s">
        <v>142</v>
      </c>
      <c r="B18" s="2">
        <v>1000000000000000</v>
      </c>
      <c r="C18">
        <v>0.35</v>
      </c>
      <c r="D18">
        <v>0.101985823</v>
      </c>
      <c r="E18" s="3" cm="1">
        <f t="array" ref="E18">SUMPRODUCT(IF(A2_LayersIN_OUT!B27:AH27=1,1,0),A2_LayersIN_OUT!B27:AH27,A2_LayersIN_OUT!$B$2:$AH$2)</f>
        <v>0.98</v>
      </c>
    </row>
    <row r="19" spans="1:5" x14ac:dyDescent="0.45">
      <c r="A19" t="s">
        <v>163</v>
      </c>
      <c r="B19" s="2">
        <v>1000000000000000</v>
      </c>
      <c r="C19">
        <v>0</v>
      </c>
      <c r="D19">
        <v>8.1823310999999996E-2</v>
      </c>
      <c r="E19" s="3" cm="1">
        <f t="array" ref="E19">SUMPRODUCT(IF(A2_LayersIN_OUT!B28:AH28=1,1,0),A2_LayersIN_OUT!B28:AH28,A2_LayersIN_OUT!$B$2:$AH$2)</f>
        <v>1.2</v>
      </c>
    </row>
    <row r="20" spans="1:5" x14ac:dyDescent="0.45">
      <c r="A20" t="s">
        <v>164</v>
      </c>
      <c r="B20" s="2">
        <v>1000000000000000</v>
      </c>
      <c r="C20">
        <v>0</v>
      </c>
      <c r="D20">
        <v>0.11132394399999999</v>
      </c>
      <c r="E20" s="3" cm="1">
        <f t="array" ref="E20">SUMPRODUCT(IF(A2_LayersIN_OUT!B29:AH29=1,1,0),A2_LayersIN_OUT!B29:AH29,A2_LayersIN_OUT!$B$2:$AH$2)</f>
        <v>0.98</v>
      </c>
    </row>
    <row r="21" spans="1:5" x14ac:dyDescent="0.45">
      <c r="A21" t="s">
        <v>165</v>
      </c>
      <c r="B21" s="2">
        <v>1000000000000000</v>
      </c>
      <c r="C21">
        <v>0</v>
      </c>
      <c r="D21">
        <v>0</v>
      </c>
      <c r="E21" s="3">
        <v>1</v>
      </c>
    </row>
    <row r="22" spans="1:5" x14ac:dyDescent="0.45">
      <c r="A22" t="s">
        <v>166</v>
      </c>
      <c r="B22" s="2">
        <v>1000000000000000</v>
      </c>
      <c r="C22">
        <v>0</v>
      </c>
      <c r="D22">
        <v>0</v>
      </c>
      <c r="E22" s="3">
        <v>1</v>
      </c>
    </row>
    <row r="23" spans="1:5" x14ac:dyDescent="0.45">
      <c r="A23" t="s">
        <v>152</v>
      </c>
      <c r="B23" s="2">
        <v>1000000000000000</v>
      </c>
      <c r="C23">
        <v>0</v>
      </c>
      <c r="D23">
        <v>0</v>
      </c>
      <c r="E23" s="3" cm="1">
        <f t="array" ref="E23">SUMPRODUCT(IF(A2_LayersIN_OUT!B32:AH32=1,1,0),A2_LayersIN_OUT!B32:AH32,A2_LayersIN_OUT!$B$2:$AH$2)</f>
        <v>1</v>
      </c>
    </row>
    <row r="24" spans="1:5" x14ac:dyDescent="0.45">
      <c r="A24" t="s">
        <v>153</v>
      </c>
      <c r="B24" s="2">
        <v>1000000000000000</v>
      </c>
      <c r="C24">
        <v>0</v>
      </c>
      <c r="D24">
        <v>0</v>
      </c>
      <c r="E24" s="3" cm="1">
        <f t="array" ref="E24">SUMPRODUCT(IF(A2_LayersIN_OUT!B33:AH33=1,1,0),A2_LayersIN_OUT!B33:AH33,A2_LayersIN_OUT!$B$2:$AH$2)</f>
        <v>1</v>
      </c>
    </row>
    <row r="25" spans="1:5" x14ac:dyDescent="0.45">
      <c r="A25" t="s">
        <v>154</v>
      </c>
      <c r="B25" s="2">
        <v>1000000000000000</v>
      </c>
      <c r="C25">
        <v>0</v>
      </c>
      <c r="D25">
        <v>0</v>
      </c>
      <c r="E25" s="3" cm="1">
        <f t="array" ref="E25">SUMPRODUCT(IF(A2_LayersIN_OUT!B34:AH34=1,1,0),A2_LayersIN_OUT!B34:AH34,A2_LayersIN_OUT!$B$2:$AH$2)</f>
        <v>1</v>
      </c>
    </row>
    <row r="26" spans="1:5" x14ac:dyDescent="0.45">
      <c r="A26" t="s">
        <v>167</v>
      </c>
      <c r="B26" s="2">
        <v>1000000000000000</v>
      </c>
      <c r="C26">
        <v>0</v>
      </c>
      <c r="D26">
        <v>0</v>
      </c>
      <c r="E26" s="3" cm="1">
        <f t="array" ref="E26">SUMPRODUCT(IF(A2_LayersIN_OUT!B35:AH35=1,1,0),A2_LayersIN_OUT!B35:AH35,A2_LayersIN_OUT!$B$2:$AH$2)</f>
        <v>1</v>
      </c>
    </row>
    <row r="27" spans="1:5" x14ac:dyDescent="0.45">
      <c r="A27" t="s">
        <v>156</v>
      </c>
      <c r="B27" s="2">
        <v>1000000000000000</v>
      </c>
      <c r="C27">
        <v>0</v>
      </c>
      <c r="D27">
        <v>0</v>
      </c>
      <c r="E27" s="3">
        <v>1</v>
      </c>
    </row>
    <row r="28" spans="1:5" x14ac:dyDescent="0.45">
      <c r="A28" t="s">
        <v>168</v>
      </c>
      <c r="B28">
        <v>0</v>
      </c>
      <c r="C28">
        <v>0</v>
      </c>
      <c r="D28">
        <v>0</v>
      </c>
      <c r="E28" s="3">
        <v>1</v>
      </c>
    </row>
    <row r="29" spans="1:5" x14ac:dyDescent="0.45">
      <c r="A29" t="s">
        <v>158</v>
      </c>
      <c r="B29">
        <v>0</v>
      </c>
      <c r="C29">
        <v>0</v>
      </c>
      <c r="D29">
        <v>0</v>
      </c>
      <c r="E29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431D-D828-4C0D-A096-D5D691D08A8B}">
  <dimension ref="A1:D29"/>
  <sheetViews>
    <sheetView topLeftCell="A2" workbookViewId="0">
      <selection activeCell="A2" sqref="A2:D29"/>
    </sheetView>
  </sheetViews>
  <sheetFormatPr defaultRowHeight="14.25" x14ac:dyDescent="0.45"/>
  <sheetData>
    <row r="1" spans="1:4" x14ac:dyDescent="0.45">
      <c r="A1" t="str">
        <f>ResourcesPrice_IN!A1</f>
        <v>parameter name</v>
      </c>
      <c r="B1" t="str">
        <f>ResourcesPrice_IN!B1</f>
        <v>avail</v>
      </c>
      <c r="C1" t="str">
        <f>ResourcesPrice_IN!C1</f>
        <v>gwp_op</v>
      </c>
      <c r="D1" t="str">
        <f>ResourcesPrice_IN!D1</f>
        <v>c_op</v>
      </c>
    </row>
    <row r="2" spans="1:4" x14ac:dyDescent="0.45">
      <c r="A2" t="str">
        <f>ResourcesPrice_IN!A2</f>
        <v>ELECTRICITY</v>
      </c>
      <c r="B2">
        <f>ResourcesPrice_IN!B2*ResourcesPrice_IN!$E2</f>
        <v>27567.31134</v>
      </c>
      <c r="C2">
        <f>ResourcesPrice_IN!C2/ResourcesPrice_IN!$E2</f>
        <v>0.20648571399999999</v>
      </c>
      <c r="D2">
        <f>ResourcesPrice_IN!D2/ResourcesPrice_IN!$E2</f>
        <v>8.4330000000000002E-2</v>
      </c>
    </row>
    <row r="3" spans="1:4" x14ac:dyDescent="0.45">
      <c r="A3" t="str">
        <f>ResourcesPrice_IN!A3</f>
        <v>GASOLINE</v>
      </c>
      <c r="B3">
        <f>ResourcesPrice_IN!B3*ResourcesPrice_IN!$E3</f>
        <v>1060000000000000</v>
      </c>
      <c r="C3">
        <f>ResourcesPrice_IN!C3/ResourcesPrice_IN!$E3</f>
        <v>0.32528301886792449</v>
      </c>
      <c r="D3">
        <f>ResourcesPrice_IN!D3/ResourcesPrice_IN!$E3</f>
        <v>7.7703815094339615E-2</v>
      </c>
    </row>
    <row r="4" spans="1:4" x14ac:dyDescent="0.45">
      <c r="A4" t="str">
        <f>ResourcesPrice_IN!A4</f>
        <v>DIESEL</v>
      </c>
      <c r="B4">
        <f>ResourcesPrice_IN!B4*ResourcesPrice_IN!$E4</f>
        <v>1060000000000000</v>
      </c>
      <c r="C4">
        <f>ResourcesPrice_IN!C4/ResourcesPrice_IN!$E4</f>
        <v>0.29698113207547172</v>
      </c>
      <c r="D4">
        <f>ResourcesPrice_IN!D4/ResourcesPrice_IN!$E4</f>
        <v>7.5229988679245269E-2</v>
      </c>
    </row>
    <row r="5" spans="1:4" x14ac:dyDescent="0.45">
      <c r="A5" t="str">
        <f>ResourcesPrice_IN!A5</f>
        <v>BIOETHANOL</v>
      </c>
      <c r="B5">
        <f>ResourcesPrice_IN!B5*ResourcesPrice_IN!$E5</f>
        <v>1060000000000000</v>
      </c>
      <c r="C5">
        <f>ResourcesPrice_IN!C5/ResourcesPrice_IN!$E5</f>
        <v>0</v>
      </c>
      <c r="D5">
        <f>ResourcesPrice_IN!D5/ResourcesPrice_IN!$E5</f>
        <v>0.10502258867924527</v>
      </c>
    </row>
    <row r="6" spans="1:4" x14ac:dyDescent="0.45">
      <c r="A6" t="str">
        <f>ResourcesPrice_IN!A6</f>
        <v>BIODIESEL</v>
      </c>
      <c r="B6">
        <f>ResourcesPrice_IN!B6*ResourcesPrice_IN!$E6</f>
        <v>1060000000000000</v>
      </c>
      <c r="C6">
        <f>ResourcesPrice_IN!C6/ResourcesPrice_IN!$E6</f>
        <v>0</v>
      </c>
      <c r="D6">
        <f>ResourcesPrice_IN!D6/ResourcesPrice_IN!$E6</f>
        <v>0.11327826603773583</v>
      </c>
    </row>
    <row r="7" spans="1:4" x14ac:dyDescent="0.45">
      <c r="A7" t="str">
        <f>ResourcesPrice_IN!A7</f>
        <v>LFO</v>
      </c>
      <c r="B7">
        <f>ResourcesPrice_IN!B7*ResourcesPrice_IN!$E7</f>
        <v>1060000000000000</v>
      </c>
      <c r="C7">
        <f>ResourcesPrice_IN!C7/ResourcesPrice_IN!$E7</f>
        <v>0.29386792452830185</v>
      </c>
      <c r="D7">
        <f>ResourcesPrice_IN!D7/ResourcesPrice_IN!$E7</f>
        <v>5.6745830188679243E-2</v>
      </c>
    </row>
    <row r="8" spans="1:4" x14ac:dyDescent="0.45">
      <c r="A8" t="str">
        <f>ResourcesPrice_IN!A8</f>
        <v>GAS</v>
      </c>
      <c r="B8">
        <f>ResourcesPrice_IN!B8*ResourcesPrice_IN!$E8</f>
        <v>1040000000000000</v>
      </c>
      <c r="C8">
        <f>ResourcesPrice_IN!C8/ResourcesPrice_IN!$E8</f>
        <v>0.25634615384615383</v>
      </c>
      <c r="D8">
        <f>ResourcesPrice_IN!D8/ResourcesPrice_IN!$E8</f>
        <v>4.2551019230769226E-2</v>
      </c>
    </row>
    <row r="9" spans="1:4" x14ac:dyDescent="0.45">
      <c r="A9" t="str">
        <f>ResourcesPrice_IN!A9</f>
        <v>GAS_RE</v>
      </c>
      <c r="B9">
        <f>ResourcesPrice_IN!B9*ResourcesPrice_IN!$E9</f>
        <v>1040000000000000</v>
      </c>
      <c r="C9">
        <f>ResourcesPrice_IN!C9/ResourcesPrice_IN!$E9</f>
        <v>0</v>
      </c>
      <c r="D9">
        <f>ResourcesPrice_IN!D9/ResourcesPrice_IN!$E9</f>
        <v>0.113775</v>
      </c>
    </row>
    <row r="10" spans="1:4" x14ac:dyDescent="0.45">
      <c r="A10" t="str">
        <f>ResourcesPrice_IN!A10</f>
        <v>WOOD</v>
      </c>
      <c r="B10">
        <f>ResourcesPrice_IN!B10*ResourcesPrice_IN!$E10</f>
        <v>25974.000000000004</v>
      </c>
      <c r="C10">
        <f>ResourcesPrice_IN!C10/ResourcesPrice_IN!$E10</f>
        <v>1.063063063063063E-2</v>
      </c>
      <c r="D10">
        <f>ResourcesPrice_IN!D10/ResourcesPrice_IN!$E10</f>
        <v>2.9563140540540538E-2</v>
      </c>
    </row>
    <row r="11" spans="1:4" x14ac:dyDescent="0.45">
      <c r="A11" t="str">
        <f>ResourcesPrice_IN!A11</f>
        <v>WET_BIOMASS</v>
      </c>
      <c r="B11">
        <f>ResourcesPrice_IN!B11*ResourcesPrice_IN!$E11</f>
        <v>43179.000000000007</v>
      </c>
      <c r="C11">
        <f>ResourcesPrice_IN!C11/ResourcesPrice_IN!$E11</f>
        <v>1.063063063063063E-2</v>
      </c>
      <c r="D11">
        <f>ResourcesPrice_IN!D11/ResourcesPrice_IN!$E11</f>
        <v>5.1868738738738733E-3</v>
      </c>
    </row>
    <row r="12" spans="1:4" x14ac:dyDescent="0.45">
      <c r="A12" t="str">
        <f>ResourcesPrice_IN!A12</f>
        <v>COAL</v>
      </c>
      <c r="B12">
        <f>ResourcesPrice_IN!B12*ResourcesPrice_IN!$E12</f>
        <v>35356.299406400001</v>
      </c>
      <c r="C12">
        <f>ResourcesPrice_IN!C12/ResourcesPrice_IN!$E12</f>
        <v>0.37867924528301883</v>
      </c>
      <c r="D12">
        <f>ResourcesPrice_IN!D12/ResourcesPrice_IN!$E12</f>
        <v>1.6658388679245285E-2</v>
      </c>
    </row>
    <row r="13" spans="1:4" x14ac:dyDescent="0.45">
      <c r="A13" t="str">
        <f>ResourcesPrice_IN!A13</f>
        <v>URANIUM</v>
      </c>
      <c r="B13">
        <f>ResourcesPrice_IN!B13*ResourcesPrice_IN!$E13</f>
        <v>1030394969787765.5</v>
      </c>
      <c r="C13">
        <f>ResourcesPrice_IN!C13/ResourcesPrice_IN!$E13</f>
        <v>3.7849563656189998E-3</v>
      </c>
      <c r="D13">
        <f>ResourcesPrice_IN!D13/ResourcesPrice_IN!$E13</f>
        <v>3.7621068751902478E-3</v>
      </c>
    </row>
    <row r="14" spans="1:4" x14ac:dyDescent="0.45">
      <c r="A14" t="str">
        <f>ResourcesPrice_IN!A14</f>
        <v>WASTE</v>
      </c>
      <c r="B14">
        <f>ResourcesPrice_IN!B14*ResourcesPrice_IN!$E14</f>
        <v>17800</v>
      </c>
      <c r="C14">
        <f>ResourcesPrice_IN!C14/ResourcesPrice_IN!$E14</f>
        <v>0.15010000000000001</v>
      </c>
      <c r="D14">
        <f>ResourcesPrice_IN!D14/ResourcesPrice_IN!$E14</f>
        <v>2.3080857E-2</v>
      </c>
    </row>
    <row r="15" spans="1:4" x14ac:dyDescent="0.45">
      <c r="A15" t="str">
        <f>ResourcesPrice_IN!A15</f>
        <v>H2</v>
      </c>
      <c r="B15">
        <f>ResourcesPrice_IN!B15*ResourcesPrice_IN!$E15</f>
        <v>980000000000000</v>
      </c>
      <c r="C15">
        <f>ResourcesPrice_IN!C15/ResourcesPrice_IN!$E15</f>
        <v>0.37122689795918368</v>
      </c>
      <c r="D15">
        <f>ResourcesPrice_IN!D15/ResourcesPrice_IN!$E15</f>
        <v>8.9799980612244895E-2</v>
      </c>
    </row>
    <row r="16" spans="1:4" x14ac:dyDescent="0.45">
      <c r="A16" t="str">
        <f>ResourcesPrice_IN!A16</f>
        <v>H2_RE</v>
      </c>
      <c r="B16">
        <f>ResourcesPrice_IN!B16*ResourcesPrice_IN!$E16</f>
        <v>980000000000000</v>
      </c>
      <c r="C16">
        <f>ResourcesPrice_IN!C16/ResourcesPrice_IN!$E16</f>
        <v>0</v>
      </c>
      <c r="D16">
        <f>ResourcesPrice_IN!D16/ResourcesPrice_IN!$E16</f>
        <v>0.12167591428571428</v>
      </c>
    </row>
    <row r="17" spans="1:4" x14ac:dyDescent="0.45">
      <c r="A17" t="str">
        <f>ResourcesPrice_IN!A17</f>
        <v>AMMONIA</v>
      </c>
      <c r="B17">
        <f>ResourcesPrice_IN!B17*ResourcesPrice_IN!$E17</f>
        <v>1200000000000000</v>
      </c>
      <c r="C17">
        <f>ResourcesPrice_IN!C17/ResourcesPrice_IN!$E17</f>
        <v>0.23749999999999999</v>
      </c>
      <c r="D17">
        <f>ResourcesPrice_IN!D17/ResourcesPrice_IN!$E17</f>
        <v>7.892835916666667E-2</v>
      </c>
    </row>
    <row r="18" spans="1:4" x14ac:dyDescent="0.45">
      <c r="A18" t="str">
        <f>ResourcesPrice_IN!A18</f>
        <v>METHANOL</v>
      </c>
      <c r="B18">
        <f>ResourcesPrice_IN!B18*ResourcesPrice_IN!$E18</f>
        <v>980000000000000</v>
      </c>
      <c r="C18">
        <f>ResourcesPrice_IN!C18/ResourcesPrice_IN!$E18</f>
        <v>0.35714285714285715</v>
      </c>
      <c r="D18">
        <f>ResourcesPrice_IN!D18/ResourcesPrice_IN!$E18</f>
        <v>0.10406716632653061</v>
      </c>
    </row>
    <row r="19" spans="1:4" x14ac:dyDescent="0.45">
      <c r="A19" t="str">
        <f>ResourcesPrice_IN!A19</f>
        <v>AMMONIA_RE</v>
      </c>
      <c r="B19">
        <f>ResourcesPrice_IN!B19*ResourcesPrice_IN!$E19</f>
        <v>1200000000000000</v>
      </c>
      <c r="C19">
        <f>ResourcesPrice_IN!C19/ResourcesPrice_IN!$E19</f>
        <v>0</v>
      </c>
      <c r="D19">
        <f>ResourcesPrice_IN!D19/ResourcesPrice_IN!$E19</f>
        <v>6.8186092500000003E-2</v>
      </c>
    </row>
    <row r="20" spans="1:4" x14ac:dyDescent="0.45">
      <c r="A20" t="str">
        <f>ResourcesPrice_IN!A20</f>
        <v>METHANOL_RE</v>
      </c>
      <c r="B20">
        <f>ResourcesPrice_IN!B20*ResourcesPrice_IN!$E20</f>
        <v>980000000000000</v>
      </c>
      <c r="C20">
        <f>ResourcesPrice_IN!C20/ResourcesPrice_IN!$E20</f>
        <v>0</v>
      </c>
      <c r="D20">
        <f>ResourcesPrice_IN!D20/ResourcesPrice_IN!$E20</f>
        <v>0.11359586122448979</v>
      </c>
    </row>
    <row r="21" spans="1:4" x14ac:dyDescent="0.45">
      <c r="A21" t="str">
        <f>ResourcesPrice_IN!A21</f>
        <v>ELEC_EXPORT</v>
      </c>
      <c r="B21">
        <f>ResourcesPrice_IN!B21*ResourcesPrice_IN!$E21</f>
        <v>1000000000000000</v>
      </c>
      <c r="C21">
        <f>ResourcesPrice_IN!C21/ResourcesPrice_IN!$E21</f>
        <v>0</v>
      </c>
      <c r="D21">
        <f>ResourcesPrice_IN!D21/ResourcesPrice_IN!$E21</f>
        <v>0</v>
      </c>
    </row>
    <row r="22" spans="1:4" x14ac:dyDescent="0.45">
      <c r="A22" t="str">
        <f>ResourcesPrice_IN!A22</f>
        <v>CO2_EMISSIONS</v>
      </c>
      <c r="B22">
        <f>ResourcesPrice_IN!B22*ResourcesPrice_IN!$E22</f>
        <v>1000000000000000</v>
      </c>
      <c r="C22">
        <f>ResourcesPrice_IN!C22/ResourcesPrice_IN!$E22</f>
        <v>0</v>
      </c>
      <c r="D22">
        <f>ResourcesPrice_IN!D22/ResourcesPrice_IN!$E22</f>
        <v>0</v>
      </c>
    </row>
    <row r="23" spans="1:4" x14ac:dyDescent="0.45">
      <c r="A23" t="str">
        <f>ResourcesPrice_IN!A23</f>
        <v>RES_WIND</v>
      </c>
      <c r="B23">
        <f>ResourcesPrice_IN!B23*ResourcesPrice_IN!$E23</f>
        <v>1000000000000000</v>
      </c>
      <c r="C23">
        <f>ResourcesPrice_IN!C23/ResourcesPrice_IN!$E23</f>
        <v>0</v>
      </c>
      <c r="D23">
        <f>ResourcesPrice_IN!D23/ResourcesPrice_IN!$E23</f>
        <v>0</v>
      </c>
    </row>
    <row r="24" spans="1:4" x14ac:dyDescent="0.45">
      <c r="A24" t="str">
        <f>ResourcesPrice_IN!A24</f>
        <v>RES_SOLAR</v>
      </c>
      <c r="B24">
        <f>ResourcesPrice_IN!B24*ResourcesPrice_IN!$E24</f>
        <v>1000000000000000</v>
      </c>
      <c r="C24">
        <f>ResourcesPrice_IN!C24/ResourcesPrice_IN!$E24</f>
        <v>0</v>
      </c>
      <c r="D24">
        <f>ResourcesPrice_IN!D24/ResourcesPrice_IN!$E24</f>
        <v>0</v>
      </c>
    </row>
    <row r="25" spans="1:4" x14ac:dyDescent="0.45">
      <c r="A25" t="str">
        <f>ResourcesPrice_IN!A25</f>
        <v>RES_HYDRO</v>
      </c>
      <c r="B25">
        <f>ResourcesPrice_IN!B25*ResourcesPrice_IN!$E25</f>
        <v>1000000000000000</v>
      </c>
      <c r="C25">
        <f>ResourcesPrice_IN!C25/ResourcesPrice_IN!$E25</f>
        <v>0</v>
      </c>
      <c r="D25">
        <f>ResourcesPrice_IN!D25/ResourcesPrice_IN!$E25</f>
        <v>0</v>
      </c>
    </row>
    <row r="26" spans="1:4" x14ac:dyDescent="0.45">
      <c r="A26" t="str">
        <f>ResourcesPrice_IN!A26</f>
        <v>RES_GEO</v>
      </c>
      <c r="B26">
        <f>ResourcesPrice_IN!B26*ResourcesPrice_IN!$E26</f>
        <v>1000000000000000</v>
      </c>
      <c r="C26">
        <f>ResourcesPrice_IN!C26/ResourcesPrice_IN!$E26</f>
        <v>0</v>
      </c>
      <c r="D26">
        <f>ResourcesPrice_IN!D26/ResourcesPrice_IN!$E26</f>
        <v>0</v>
      </c>
    </row>
    <row r="27" spans="1:4" x14ac:dyDescent="0.45">
      <c r="A27" t="str">
        <f>ResourcesPrice_IN!A27</f>
        <v xml:space="preserve">CO2_ATM </v>
      </c>
      <c r="B27">
        <f>ResourcesPrice_IN!B27*ResourcesPrice_IN!$E27</f>
        <v>1000000000000000</v>
      </c>
      <c r="C27">
        <f>ResourcesPrice_IN!C27/ResourcesPrice_IN!$E27</f>
        <v>0</v>
      </c>
      <c r="D27">
        <f>ResourcesPrice_IN!D27/ResourcesPrice_IN!$E27</f>
        <v>0</v>
      </c>
    </row>
    <row r="28" spans="1:4" x14ac:dyDescent="0.45">
      <c r="A28" t="str">
        <f>ResourcesPrice_IN!A28</f>
        <v xml:space="preserve">CO2_INDUSTRY </v>
      </c>
      <c r="B28">
        <f>ResourcesPrice_IN!B28*ResourcesPrice_IN!$E28</f>
        <v>0</v>
      </c>
      <c r="C28">
        <f>ResourcesPrice_IN!C28/ResourcesPrice_IN!$E28</f>
        <v>0</v>
      </c>
      <c r="D28">
        <f>ResourcesPrice_IN!D28/ResourcesPrice_IN!$E28</f>
        <v>0</v>
      </c>
    </row>
    <row r="29" spans="1:4" x14ac:dyDescent="0.45">
      <c r="A29" t="str">
        <f>ResourcesPrice_IN!A29</f>
        <v>CO2_CAPTURED</v>
      </c>
      <c r="B29">
        <f>ResourcesPrice_IN!B29*ResourcesPrice_IN!$E29</f>
        <v>0</v>
      </c>
      <c r="C29">
        <f>ResourcesPrice_IN!C29/ResourcesPrice_IN!$E29</f>
        <v>0</v>
      </c>
      <c r="D29">
        <f>ResourcesPrice_IN!D29/ResourcesPrice_IN!$E29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FFF5-E7A8-45DF-81FD-9DBFDBDFC6FB}">
  <dimension ref="A1:G30"/>
  <sheetViews>
    <sheetView topLeftCell="A7" zoomScale="97" workbookViewId="0">
      <selection activeCell="F36" sqref="F36"/>
    </sheetView>
  </sheetViews>
  <sheetFormatPr defaultRowHeight="14.25" x14ac:dyDescent="0.45"/>
  <cols>
    <col min="1" max="1" width="20.9296875" customWidth="1"/>
    <col min="4" max="4" width="13" bestFit="1" customWidth="1"/>
  </cols>
  <sheetData>
    <row r="1" spans="1:4" x14ac:dyDescent="0.45">
      <c r="D1" s="5" t="s">
        <v>305</v>
      </c>
    </row>
    <row r="2" spans="1:4" x14ac:dyDescent="0.45">
      <c r="A2" s="6" t="s">
        <v>304</v>
      </c>
      <c r="B2" s="7"/>
      <c r="C2" s="7"/>
      <c r="D2" s="7"/>
    </row>
    <row r="3" spans="1:4" x14ac:dyDescent="0.45">
      <c r="A3" t="s">
        <v>256</v>
      </c>
      <c r="D3" s="4">
        <v>1.06</v>
      </c>
    </row>
    <row r="4" spans="1:4" x14ac:dyDescent="0.45">
      <c r="A4" t="s">
        <v>257</v>
      </c>
      <c r="D4" s="4">
        <v>1.06</v>
      </c>
    </row>
    <row r="5" spans="1:4" x14ac:dyDescent="0.45">
      <c r="A5" t="s">
        <v>258</v>
      </c>
      <c r="D5" s="4">
        <v>1.04</v>
      </c>
    </row>
    <row r="6" spans="1:4" x14ac:dyDescent="0.45">
      <c r="A6" t="s">
        <v>259</v>
      </c>
      <c r="D6" s="4">
        <v>1.1100000000000001</v>
      </c>
    </row>
    <row r="7" spans="1:4" x14ac:dyDescent="0.45">
      <c r="A7" t="s">
        <v>260</v>
      </c>
      <c r="D7" s="4">
        <v>1</v>
      </c>
    </row>
    <row r="8" spans="1:4" x14ac:dyDescent="0.45">
      <c r="A8" t="s">
        <v>261</v>
      </c>
      <c r="D8" s="4">
        <v>0.6</v>
      </c>
    </row>
    <row r="9" spans="1:4" x14ac:dyDescent="0.45">
      <c r="A9" t="s">
        <v>262</v>
      </c>
      <c r="D9" s="4">
        <v>1</v>
      </c>
    </row>
    <row r="10" spans="1:4" x14ac:dyDescent="0.45">
      <c r="A10" t="s">
        <v>263</v>
      </c>
      <c r="D10" s="4">
        <v>1</v>
      </c>
    </row>
    <row r="11" spans="1:4" x14ac:dyDescent="0.45">
      <c r="A11" t="s">
        <v>264</v>
      </c>
      <c r="D11" s="4">
        <v>1.1100000000000001</v>
      </c>
    </row>
    <row r="12" spans="1:4" x14ac:dyDescent="0.45">
      <c r="A12" t="s">
        <v>260</v>
      </c>
      <c r="D12" s="4">
        <v>1</v>
      </c>
    </row>
    <row r="13" spans="1:4" x14ac:dyDescent="0.45">
      <c r="A13" t="s">
        <v>265</v>
      </c>
      <c r="D13" s="4">
        <f>0.98</f>
        <v>0.98</v>
      </c>
    </row>
    <row r="14" spans="1:4" x14ac:dyDescent="0.45">
      <c r="A14" t="s">
        <v>273</v>
      </c>
      <c r="D14" s="4">
        <f>1/0.33/-A2_LayersIN_OUT!Q39</f>
        <v>1.0303949697877655</v>
      </c>
    </row>
    <row r="15" spans="1:4" x14ac:dyDescent="0.45">
      <c r="A15" t="s">
        <v>274</v>
      </c>
      <c r="D15" s="4">
        <v>1.2</v>
      </c>
    </row>
    <row r="16" spans="1:4" x14ac:dyDescent="0.45">
      <c r="A16" t="s">
        <v>275</v>
      </c>
      <c r="D16" s="4">
        <v>0.98</v>
      </c>
    </row>
    <row r="19" spans="1:7" x14ac:dyDescent="0.45">
      <c r="A19" s="6" t="s">
        <v>276</v>
      </c>
      <c r="B19" s="7" t="s">
        <v>303</v>
      </c>
      <c r="C19" s="7" t="s">
        <v>284</v>
      </c>
      <c r="D19" s="7"/>
    </row>
    <row r="20" spans="1:7" x14ac:dyDescent="0.45">
      <c r="A20" t="s">
        <v>277</v>
      </c>
      <c r="B20">
        <f>500+273.15</f>
        <v>773.15</v>
      </c>
      <c r="C20">
        <f>15+273.15</f>
        <v>288.14999999999998</v>
      </c>
      <c r="D20">
        <f>1-C20/B20</f>
        <v>0.62730388669727732</v>
      </c>
    </row>
    <row r="21" spans="1:7" x14ac:dyDescent="0.45">
      <c r="A21" t="s">
        <v>278</v>
      </c>
      <c r="B21">
        <f>39+273.15</f>
        <v>312.14999999999998</v>
      </c>
      <c r="C21">
        <f>5+273.15</f>
        <v>278.14999999999998</v>
      </c>
      <c r="D21">
        <f>1-C21/B21</f>
        <v>0.10892199263174751</v>
      </c>
    </row>
    <row r="22" spans="1:7" x14ac:dyDescent="0.45">
      <c r="A22" t="s">
        <v>279</v>
      </c>
      <c r="B22">
        <f>50+273.15</f>
        <v>323.14999999999998</v>
      </c>
      <c r="C22">
        <f>15+273.15</f>
        <v>288.14999999999998</v>
      </c>
      <c r="D22">
        <f>1-C22/B22</f>
        <v>0.10830883490639021</v>
      </c>
    </row>
    <row r="23" spans="1:7" x14ac:dyDescent="0.45">
      <c r="A23" t="s">
        <v>280</v>
      </c>
      <c r="B23">
        <f>50+273.15</f>
        <v>323.14999999999998</v>
      </c>
      <c r="C23">
        <f>15+273.15</f>
        <v>288.14999999999998</v>
      </c>
      <c r="D23">
        <f>1-C23/B23</f>
        <v>0.10830883490639021</v>
      </c>
    </row>
    <row r="25" spans="1:7" x14ac:dyDescent="0.45">
      <c r="E25" s="8" t="s">
        <v>306</v>
      </c>
      <c r="F25" s="8"/>
      <c r="G25" s="8"/>
    </row>
    <row r="26" spans="1:7" x14ac:dyDescent="0.45">
      <c r="A26" s="6" t="s">
        <v>281</v>
      </c>
      <c r="B26" s="7" t="s">
        <v>285</v>
      </c>
      <c r="C26" s="7" t="s">
        <v>284</v>
      </c>
      <c r="D26" s="7"/>
      <c r="E26" s="7" t="s">
        <v>260</v>
      </c>
      <c r="F26" s="7" t="s">
        <v>282</v>
      </c>
      <c r="G26" s="7" t="s">
        <v>283</v>
      </c>
    </row>
    <row r="27" spans="1:7" x14ac:dyDescent="0.45">
      <c r="A27" t="s">
        <v>286</v>
      </c>
      <c r="B27">
        <f>-10+273.15</f>
        <v>263.14999999999998</v>
      </c>
      <c r="C27">
        <f>15+273.15</f>
        <v>288.14999999999998</v>
      </c>
      <c r="D27">
        <f>C27/B27-1</f>
        <v>9.5002850085502466E-2</v>
      </c>
      <c r="E27">
        <v>15526</v>
      </c>
      <c r="F27">
        <v>16584</v>
      </c>
      <c r="G27">
        <f>F27/E27</f>
        <v>1.0681437588561122</v>
      </c>
    </row>
    <row r="28" spans="1:7" x14ac:dyDescent="0.45">
      <c r="A28" t="s">
        <v>287</v>
      </c>
      <c r="B28">
        <f>-10+273.15</f>
        <v>263.14999999999998</v>
      </c>
      <c r="C28">
        <f>15+273.15</f>
        <v>288.14999999999998</v>
      </c>
      <c r="D28">
        <f>C28/B28-1</f>
        <v>9.5002850085502466E-2</v>
      </c>
      <c r="E28">
        <v>19887</v>
      </c>
      <c r="F28">
        <v>15823</v>
      </c>
      <c r="G28">
        <f>F28/E28</f>
        <v>0.79564539649016941</v>
      </c>
    </row>
    <row r="29" spans="1:7" x14ac:dyDescent="0.45">
      <c r="A29" t="s">
        <v>308</v>
      </c>
      <c r="B29">
        <f>20+273.15</f>
        <v>293.14999999999998</v>
      </c>
      <c r="C29">
        <f>25+273.15</f>
        <v>298.14999999999998</v>
      </c>
      <c r="D29">
        <f>C29/B29-1</f>
        <v>1.7056114617090223E-2</v>
      </c>
      <c r="E29">
        <v>22873</v>
      </c>
      <c r="F29">
        <v>106885</v>
      </c>
      <c r="G29">
        <f>F29/E29</f>
        <v>4.6729768722948455</v>
      </c>
    </row>
    <row r="30" spans="1:7" x14ac:dyDescent="0.45">
      <c r="A30" t="s">
        <v>307</v>
      </c>
      <c r="B30">
        <f>20+273.15</f>
        <v>293.14999999999998</v>
      </c>
      <c r="C30">
        <f>25+273.15</f>
        <v>298.14999999999998</v>
      </c>
      <c r="D30">
        <f>C30/B30-1</f>
        <v>1.7056114617090223E-2</v>
      </c>
      <c r="G30">
        <v>1.46</v>
      </c>
    </row>
  </sheetData>
  <mergeCells count="1">
    <mergeCell ref="E25:G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A082-3DE2-46F1-BC9E-55DE885144EF}">
  <dimension ref="A1:AK125"/>
  <sheetViews>
    <sheetView zoomScale="63" zoomScaleNormal="61" workbookViewId="0">
      <selection activeCell="A18" sqref="A18"/>
    </sheetView>
  </sheetViews>
  <sheetFormatPr defaultRowHeight="14.25" x14ac:dyDescent="0.45"/>
  <cols>
    <col min="1" max="1" width="59.19921875" customWidth="1"/>
  </cols>
  <sheetData>
    <row r="1" spans="1:37" ht="21" customHeight="1" x14ac:dyDescent="0.45">
      <c r="A1" t="s">
        <v>126</v>
      </c>
      <c r="B1" t="s">
        <v>16</v>
      </c>
      <c r="C1" t="s">
        <v>21</v>
      </c>
      <c r="D1" t="s">
        <v>127</v>
      </c>
      <c r="E1" t="s">
        <v>128</v>
      </c>
      <c r="F1" t="s">
        <v>129</v>
      </c>
      <c r="G1" t="s">
        <v>23</v>
      </c>
      <c r="H1" t="s">
        <v>22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</row>
    <row r="2" spans="1:37" ht="21" customHeight="1" x14ac:dyDescent="0.45">
      <c r="B2">
        <f>A1_exergy_content!$D$7</f>
        <v>1</v>
      </c>
      <c r="C2">
        <f>A1_exergy_content!$D$7</f>
        <v>1</v>
      </c>
      <c r="D2">
        <f>A1_exergy_content!D28</f>
        <v>9.5002850085502466E-2</v>
      </c>
      <c r="E2">
        <f>A1_exergy_content!D29</f>
        <v>1.7056114617090223E-2</v>
      </c>
      <c r="F2">
        <f>A1_exergy_content!D27</f>
        <v>9.5002850085502466E-2</v>
      </c>
      <c r="G2">
        <f>A1_exergy_content!$D$7</f>
        <v>1</v>
      </c>
      <c r="H2">
        <f>A1_exergy_content!D23</f>
        <v>0.10830883490639021</v>
      </c>
      <c r="I2">
        <f>A1_exergy_content!$D$7</f>
        <v>1</v>
      </c>
      <c r="J2">
        <f>A1_exergy_content!$D$4</f>
        <v>1.06</v>
      </c>
      <c r="K2">
        <f>A1_exergy_content!$D$4</f>
        <v>1.06</v>
      </c>
      <c r="L2">
        <f>A1_exergy_content!$D$4</f>
        <v>1.06</v>
      </c>
      <c r="M2">
        <f>A1_exergy_content!D5</f>
        <v>1.04</v>
      </c>
      <c r="N2">
        <f>A1_exergy_content!D6</f>
        <v>1.1100000000000001</v>
      </c>
      <c r="O2">
        <f>A1_exergy_content!D6</f>
        <v>1.1100000000000001</v>
      </c>
      <c r="P2">
        <f>A1_exergy_content!D3</f>
        <v>1.06</v>
      </c>
      <c r="Q2">
        <f>A1_exergy_content!D14</f>
        <v>1.0303949697877655</v>
      </c>
      <c r="R2">
        <f>A1_exergy_content!D10</f>
        <v>1</v>
      </c>
      <c r="S2">
        <f>A1_exergy_content!D13</f>
        <v>0.98</v>
      </c>
      <c r="T2">
        <f>A1_exergy_content!D15</f>
        <v>1.2</v>
      </c>
      <c r="U2">
        <f>A1_exergy_content!D16</f>
        <v>0.98</v>
      </c>
      <c r="V2">
        <v>1</v>
      </c>
      <c r="W2">
        <f>A1_exergy_content!$D20</f>
        <v>0.62730388669727732</v>
      </c>
      <c r="X2">
        <f>A1_exergy_content!$D21</f>
        <v>0.10892199263174751</v>
      </c>
      <c r="Y2">
        <f>A1_exergy_content!$D22</f>
        <v>0.10830883490639021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 x14ac:dyDescent="0.45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45">
      <c r="A4" t="s">
        <v>21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45">
      <c r="A5" t="s">
        <v>17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f>-1/A1_exergy_content!G28</f>
        <v>-1.2568413069582254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45">
      <c r="A6" t="s">
        <v>18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f>-1/A1_exergy_content!G29</f>
        <v>-0.21399635121859942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45">
      <c r="A7" t="s">
        <v>19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f>-1/A1_exergy_content!G30</f>
        <v>-0.68493150684931503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45">
      <c r="A8" t="s">
        <v>20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f>-1/A1_exergy_content!G27</f>
        <v>-0.93620356970574059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45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4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45">
      <c r="A1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45">
      <c r="A12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45">
      <c r="A13" t="s">
        <v>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45">
      <c r="A14" t="s">
        <v>159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45">
      <c r="A15" t="s">
        <v>160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45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45">
      <c r="A17" t="s">
        <v>134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45">
      <c r="A18" t="s">
        <v>161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45">
      <c r="A19" t="s">
        <v>135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45">
      <c r="A20" t="s">
        <v>136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45">
      <c r="A21" t="s">
        <v>137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45">
      <c r="A22" t="s">
        <v>138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45">
      <c r="A23" t="s">
        <v>139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45">
      <c r="A24" t="s">
        <v>140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45">
      <c r="A25" t="s">
        <v>162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45">
      <c r="A26" t="s">
        <v>141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45">
      <c r="A27" t="s">
        <v>142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45">
      <c r="A28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45">
      <c r="A2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45">
      <c r="A30" t="s">
        <v>165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45">
      <c r="A31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0</v>
      </c>
    </row>
    <row r="32" spans="1:37" x14ac:dyDescent="0.45">
      <c r="A32" t="s">
        <v>152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45">
      <c r="A33" t="s">
        <v>153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45">
      <c r="A34" t="s">
        <v>154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</row>
    <row r="35" spans="1:37" x14ac:dyDescent="0.45">
      <c r="A35" t="s">
        <v>167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</row>
    <row r="36" spans="1:37" x14ac:dyDescent="0.45">
      <c r="A36" t="s">
        <v>156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 x14ac:dyDescent="0.45">
      <c r="A37" t="s">
        <v>168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</row>
    <row r="38" spans="1:37" x14ac:dyDescent="0.45">
      <c r="A38" t="s">
        <v>158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</row>
    <row r="39" spans="1:37" x14ac:dyDescent="0.45">
      <c r="A39" t="s">
        <v>169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-2.9409140370000002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45">
      <c r="A40" t="s">
        <v>170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-1.654558475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0.31746000000000002</v>
      </c>
      <c r="AK40">
        <v>0</v>
      </c>
    </row>
    <row r="41" spans="1:37" x14ac:dyDescent="0.45">
      <c r="A41" t="s">
        <v>171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-2.0847457629999999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45">
      <c r="A42" t="s">
        <v>172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-2.2038536080000002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0.73468800000000001</v>
      </c>
      <c r="AK42">
        <v>0</v>
      </c>
    </row>
    <row r="43" spans="1:37" x14ac:dyDescent="0.45">
      <c r="A43" t="s">
        <v>173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-1.999861082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0.66668400000000005</v>
      </c>
      <c r="AK43">
        <v>0</v>
      </c>
    </row>
    <row r="44" spans="1:37" x14ac:dyDescent="0.45">
      <c r="A44" t="s">
        <v>174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45">
      <c r="A45" t="s">
        <v>175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45">
      <c r="A46" t="s">
        <v>176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45">
      <c r="A47" t="s">
        <v>177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-1</v>
      </c>
      <c r="AH47">
        <v>0</v>
      </c>
      <c r="AI47">
        <v>0</v>
      </c>
      <c r="AJ47">
        <v>0</v>
      </c>
      <c r="AK47">
        <v>0</v>
      </c>
    </row>
    <row r="48" spans="1:37" x14ac:dyDescent="0.45">
      <c r="A48" t="s">
        <v>178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-1</v>
      </c>
      <c r="AI48">
        <v>0</v>
      </c>
      <c r="AJ48">
        <v>0</v>
      </c>
      <c r="AK48">
        <v>0</v>
      </c>
    </row>
    <row r="49" spans="1:37" x14ac:dyDescent="0.45">
      <c r="A49" t="s">
        <v>179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0.95650000000000002</v>
      </c>
      <c r="J49">
        <v>0</v>
      </c>
      <c r="K49">
        <v>0</v>
      </c>
      <c r="L49">
        <v>0</v>
      </c>
      <c r="M49">
        <v>-2.1946038099999998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0.43478</v>
      </c>
      <c r="AK49">
        <v>0</v>
      </c>
    </row>
    <row r="50" spans="1:37" x14ac:dyDescent="0.45">
      <c r="A50" t="s">
        <v>180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0.33960000000000001</v>
      </c>
      <c r="J50">
        <v>0</v>
      </c>
      <c r="K50">
        <v>0</v>
      </c>
      <c r="L50">
        <v>0</v>
      </c>
      <c r="M50">
        <v>0</v>
      </c>
      <c r="N50">
        <v>-1.8868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0.73585199999999995</v>
      </c>
      <c r="AK50">
        <v>0</v>
      </c>
    </row>
    <row r="51" spans="1:37" x14ac:dyDescent="0.45">
      <c r="A51" t="s">
        <v>181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0.44440000000000002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-2.2288466599999999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0.57777199999999995</v>
      </c>
      <c r="AK51">
        <v>0</v>
      </c>
    </row>
    <row r="52" spans="1:37" x14ac:dyDescent="0.45">
      <c r="A52" t="s">
        <v>182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-1.0887714289999999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0.2157</v>
      </c>
      <c r="AK52">
        <v>0</v>
      </c>
    </row>
    <row r="53" spans="1:37" x14ac:dyDescent="0.45">
      <c r="A53" t="s">
        <v>183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-1.1678171429999999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0.451152</v>
      </c>
      <c r="AK53">
        <v>0</v>
      </c>
    </row>
    <row r="54" spans="1:37" x14ac:dyDescent="0.45">
      <c r="A54" t="s">
        <v>184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-1.1570152380000001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0.29798599999999997</v>
      </c>
      <c r="AK54">
        <v>0</v>
      </c>
    </row>
    <row r="55" spans="1:37" x14ac:dyDescent="0.45">
      <c r="A55" t="s">
        <v>185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-1.2311142859999999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0.43902000000000002</v>
      </c>
      <c r="AK55">
        <v>0</v>
      </c>
    </row>
    <row r="56" spans="1:37" x14ac:dyDescent="0.45">
      <c r="A56" t="s">
        <v>186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-1.2311142859999999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0.31707000000000002</v>
      </c>
      <c r="AK56">
        <v>0</v>
      </c>
    </row>
    <row r="57" spans="1:37" x14ac:dyDescent="0.45">
      <c r="A57" t="s">
        <v>187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5">
      <c r="A58" t="s">
        <v>188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-0.26909722200000002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5">
      <c r="A59" t="s">
        <v>189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1.25</v>
      </c>
      <c r="J59">
        <v>0</v>
      </c>
      <c r="K59">
        <v>0</v>
      </c>
      <c r="L59">
        <v>0</v>
      </c>
      <c r="M59">
        <v>-2.5238095239999998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0.5</v>
      </c>
      <c r="AK59">
        <v>0</v>
      </c>
    </row>
    <row r="60" spans="1:37" x14ac:dyDescent="0.45">
      <c r="A60" t="s">
        <v>190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0.33960000000000001</v>
      </c>
      <c r="J60">
        <v>0</v>
      </c>
      <c r="K60">
        <v>0</v>
      </c>
      <c r="L60">
        <v>0</v>
      </c>
      <c r="M60">
        <v>0</v>
      </c>
      <c r="N60">
        <v>-1.8868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0.73585199999999995</v>
      </c>
      <c r="AK60">
        <v>0</v>
      </c>
    </row>
    <row r="61" spans="1:37" x14ac:dyDescent="0.45">
      <c r="A61" t="s">
        <v>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0.44440000000000002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-2.2288466599999999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0.57777199999999995</v>
      </c>
      <c r="AK61">
        <v>0</v>
      </c>
    </row>
    <row r="62" spans="1:37" x14ac:dyDescent="0.45">
      <c r="A62" t="s">
        <v>192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0.82644628099999995</v>
      </c>
      <c r="J62">
        <v>0</v>
      </c>
      <c r="K62">
        <v>0</v>
      </c>
      <c r="L62">
        <v>0</v>
      </c>
      <c r="M62">
        <v>0</v>
      </c>
      <c r="N62">
        <v>0</v>
      </c>
      <c r="O62">
        <v>-6.3992485349999999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2.4882644630000001</v>
      </c>
      <c r="AK62">
        <v>0</v>
      </c>
    </row>
    <row r="63" spans="1:37" x14ac:dyDescent="0.45">
      <c r="A63" t="s">
        <v>193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0.75820895499999996</v>
      </c>
      <c r="J63">
        <v>0</v>
      </c>
      <c r="K63">
        <v>0</v>
      </c>
      <c r="L63">
        <v>0</v>
      </c>
      <c r="M63">
        <v>0</v>
      </c>
      <c r="N63">
        <v>0</v>
      </c>
      <c r="O63">
        <v>-2.9940030649999998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1.164179104</v>
      </c>
      <c r="AK63">
        <v>0</v>
      </c>
    </row>
    <row r="64" spans="1:37" x14ac:dyDescent="0.45">
      <c r="A64" t="s">
        <v>194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-1.0887714289999999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0.2157</v>
      </c>
      <c r="AK64">
        <v>0</v>
      </c>
    </row>
    <row r="65" spans="1:37" x14ac:dyDescent="0.45">
      <c r="A65" t="s">
        <v>195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-1.1678171429999999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0.451152</v>
      </c>
      <c r="AK65">
        <v>0</v>
      </c>
    </row>
    <row r="66" spans="1:37" x14ac:dyDescent="0.45">
      <c r="A66" t="s">
        <v>196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-1.1570152380000001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0.29798599999999997</v>
      </c>
      <c r="AK66">
        <v>0</v>
      </c>
    </row>
    <row r="67" spans="1:37" x14ac:dyDescent="0.45">
      <c r="A67" t="s">
        <v>197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-1</v>
      </c>
      <c r="AI67">
        <v>0</v>
      </c>
      <c r="AJ67">
        <v>0</v>
      </c>
      <c r="AK67">
        <v>0</v>
      </c>
    </row>
    <row r="68" spans="1:37" x14ac:dyDescent="0.45">
      <c r="A68" t="s">
        <v>198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45">
      <c r="A69" t="s">
        <v>199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-0.358760417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45">
      <c r="A70" t="s">
        <v>200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-0.71762847200000002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45">
      <c r="A71" t="s">
        <v>201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0.95650000000000002</v>
      </c>
      <c r="J71">
        <v>0</v>
      </c>
      <c r="K71">
        <v>0</v>
      </c>
      <c r="L71">
        <v>0</v>
      </c>
      <c r="M71">
        <v>-2.1946038099999998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45">
      <c r="A72" t="s">
        <v>202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0.90700000000000003</v>
      </c>
      <c r="J72">
        <v>0</v>
      </c>
      <c r="K72">
        <v>0</v>
      </c>
      <c r="L72">
        <v>-2.3477485709999999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45">
      <c r="A73" t="s">
        <v>203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2.6364000000000001</v>
      </c>
      <c r="J73">
        <v>0</v>
      </c>
      <c r="K73">
        <v>0</v>
      </c>
      <c r="L73">
        <v>0</v>
      </c>
      <c r="M73">
        <v>-4.5454999999999997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45">
      <c r="A74" t="s">
        <v>204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2.6364000000000001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-4.5454999999999997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45">
      <c r="A75" t="s">
        <v>205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-1.121681905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45">
      <c r="A76" t="s">
        <v>206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-1.1877047620000001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45">
      <c r="A77" t="s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-1.1877047620000001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45">
      <c r="A78" t="s">
        <v>208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45">
      <c r="A79" t="s">
        <v>209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45">
      <c r="A80" t="s">
        <v>210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-7.0382378999999995E-2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45">
      <c r="A81" t="s">
        <v>211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-0.29132508499999998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45">
      <c r="A82" t="s">
        <v>212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-0.22746524200000001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45">
      <c r="A83" t="s">
        <v>213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-0.29979380500000002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45">
      <c r="A84" t="s">
        <v>214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-0.27481365499999999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45">
      <c r="A85" t="s">
        <v>215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-7.2972450999999994E-2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45">
      <c r="A86" t="s">
        <v>216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-0.55615221199999998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45">
      <c r="A87" t="s">
        <v>217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-0.47698310599999999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45">
      <c r="A88" t="s">
        <v>218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-0.38580246899999998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5">
      <c r="A89" t="s">
        <v>219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-0.51444079600000003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5">
      <c r="A90" t="s">
        <v>220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-0.386932528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5">
      <c r="A91" t="s">
        <v>221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-0.15684387599999999</v>
      </c>
      <c r="J91">
        <v>-0.123902102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5">
      <c r="A92" t="s">
        <v>222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-0.19501133800000001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5">
      <c r="A93" t="s">
        <v>223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-0.25312799200000002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5">
      <c r="A94" t="s">
        <v>224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-7.6913863999999998E-2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5">
      <c r="A95" t="s">
        <v>225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-0.11740784999999999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45">
      <c r="A96" t="s">
        <v>226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-0.13769469000000001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45">
      <c r="A97" t="s">
        <v>227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-0.134964164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45">
      <c r="A98" t="s">
        <v>228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-0.56246041000000002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45">
      <c r="A99" t="s">
        <v>229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-0.646566639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5">
      <c r="A100" t="s">
        <v>230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-0.53622176600000004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45">
      <c r="A101" t="s">
        <v>231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-0.280403399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45">
      <c r="A102" t="s">
        <v>232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-0.66048672600000002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45">
      <c r="A103" t="s">
        <v>233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45">
      <c r="A104" t="s">
        <v>234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45">
      <c r="A105" t="s">
        <v>235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45">
      <c r="A106" t="s">
        <v>236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-1.1184210530000001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-0.19736842099999999</v>
      </c>
      <c r="X106">
        <v>3.9473684000000002E-2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45">
      <c r="A107" t="s">
        <v>237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-1.3646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0.27292</v>
      </c>
      <c r="AK107">
        <v>0</v>
      </c>
    </row>
    <row r="108" spans="1:37" x14ac:dyDescent="0.45">
      <c r="A108" t="s">
        <v>238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-2.325418548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0.90171900000000005</v>
      </c>
      <c r="AK108">
        <v>0</v>
      </c>
    </row>
    <row r="109" spans="1:37" x14ac:dyDescent="0.45">
      <c r="A109" t="s">
        <v>239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-1.6602979170000001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0.33800000000000002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0.40001500000000001</v>
      </c>
      <c r="AK109">
        <v>0</v>
      </c>
    </row>
    <row r="110" spans="1:37" x14ac:dyDescent="0.45">
      <c r="A110" t="s">
        <v>240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-1.2</v>
      </c>
      <c r="T110">
        <v>0</v>
      </c>
      <c r="U110">
        <v>0</v>
      </c>
      <c r="V110">
        <v>0</v>
      </c>
      <c r="W110">
        <v>0</v>
      </c>
      <c r="X110">
        <v>0.29499999999999998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-0.2</v>
      </c>
    </row>
    <row r="111" spans="1:37" x14ac:dyDescent="0.45">
      <c r="A111" t="s">
        <v>241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-3.3462000000000001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1.1050180000000001</v>
      </c>
      <c r="AK111">
        <v>0</v>
      </c>
    </row>
    <row r="112" spans="1:37" x14ac:dyDescent="0.45">
      <c r="A112" t="s">
        <v>242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9.4562647999999999E-2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-2.3640661939999998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0.721985816</v>
      </c>
      <c r="AK112">
        <v>0</v>
      </c>
    </row>
    <row r="113" spans="1:37" x14ac:dyDescent="0.45">
      <c r="A113" t="s">
        <v>243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2.3800000000000002E-2</v>
      </c>
      <c r="J113">
        <v>0</v>
      </c>
      <c r="K113">
        <v>0</v>
      </c>
      <c r="L113">
        <v>1</v>
      </c>
      <c r="M113">
        <v>0</v>
      </c>
      <c r="N113">
        <v>-1.5103503460000001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0.32566299999999998</v>
      </c>
      <c r="AK113">
        <v>0</v>
      </c>
    </row>
    <row r="114" spans="1:37" x14ac:dyDescent="0.45">
      <c r="A114" t="s">
        <v>244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2.5600000000000001E-2</v>
      </c>
      <c r="J114">
        <v>1</v>
      </c>
      <c r="K114">
        <v>0.45600000000000002</v>
      </c>
      <c r="L114">
        <v>0</v>
      </c>
      <c r="M114">
        <v>0</v>
      </c>
      <c r="N114">
        <v>-2.552619816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0.61670000000000003</v>
      </c>
      <c r="AK114">
        <v>0</v>
      </c>
    </row>
    <row r="115" spans="1:37" x14ac:dyDescent="0.45">
      <c r="A115" t="s">
        <v>245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-1.3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-1</v>
      </c>
      <c r="AJ115">
        <v>0</v>
      </c>
      <c r="AK115">
        <v>1</v>
      </c>
    </row>
    <row r="116" spans="1:37" x14ac:dyDescent="0.45">
      <c r="A116" t="s">
        <v>246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-0.23300000000000001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-1</v>
      </c>
      <c r="AK116">
        <v>0.9</v>
      </c>
    </row>
    <row r="117" spans="1:37" x14ac:dyDescent="0.45">
      <c r="A117" t="s">
        <v>247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-3.5219300000000002E-2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-1.2906829</v>
      </c>
      <c r="T117">
        <v>0</v>
      </c>
      <c r="U117">
        <v>1</v>
      </c>
      <c r="V117">
        <v>0</v>
      </c>
      <c r="W117">
        <v>0</v>
      </c>
      <c r="X117">
        <v>8.3090670000000005E-2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-0.24570330000000001</v>
      </c>
    </row>
    <row r="118" spans="1:37" x14ac:dyDescent="0.45">
      <c r="A118" t="s">
        <v>248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-1.5290520000000001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6.0107099999999997E-2</v>
      </c>
      <c r="AK118">
        <v>0</v>
      </c>
    </row>
    <row r="119" spans="1:37" x14ac:dyDescent="0.45">
      <c r="A119" t="s">
        <v>249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3.2258000000000002E-2</v>
      </c>
      <c r="J119">
        <v>0</v>
      </c>
      <c r="K119">
        <v>0</v>
      </c>
      <c r="L119">
        <v>0</v>
      </c>
      <c r="M119">
        <v>0</v>
      </c>
      <c r="N119">
        <v>-1.622190899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0.35483999999999999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0.38332770500000002</v>
      </c>
      <c r="AK119">
        <v>0</v>
      </c>
    </row>
    <row r="120" spans="1:37" x14ac:dyDescent="0.45">
      <c r="A120" t="s">
        <v>250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-0.12255319200000001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-1.1299999999999999</v>
      </c>
      <c r="T120">
        <v>1</v>
      </c>
      <c r="U120">
        <v>0</v>
      </c>
      <c r="V120">
        <v>0</v>
      </c>
      <c r="W120">
        <v>0</v>
      </c>
      <c r="X120">
        <v>0.134042253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5">
      <c r="A121" t="s">
        <v>251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-1.6367361149999999</v>
      </c>
      <c r="U121">
        <v>0</v>
      </c>
      <c r="V121">
        <v>0</v>
      </c>
      <c r="W121">
        <v>-0.15</v>
      </c>
      <c r="X121">
        <v>0.1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45">
      <c r="A122" t="s">
        <v>252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-2.1188700000000001E-2</v>
      </c>
      <c r="J122">
        <v>0</v>
      </c>
      <c r="K122">
        <v>0</v>
      </c>
      <c r="L122">
        <v>-1.818181818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-1.7222221999999999E-2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0.21272727299999999</v>
      </c>
      <c r="AK122">
        <v>0</v>
      </c>
    </row>
    <row r="123" spans="1:37" x14ac:dyDescent="0.45">
      <c r="A123" t="s">
        <v>253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-0.47058823500000002</v>
      </c>
      <c r="J123">
        <v>0</v>
      </c>
      <c r="K123">
        <v>0</v>
      </c>
      <c r="L123">
        <v>0</v>
      </c>
      <c r="M123">
        <v>-2.7936507939999999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0.298730159</v>
      </c>
      <c r="AK123">
        <v>0</v>
      </c>
    </row>
    <row r="124" spans="1:37" x14ac:dyDescent="0.45">
      <c r="A124" t="s">
        <v>254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-2.86E-2</v>
      </c>
      <c r="J124">
        <v>0</v>
      </c>
      <c r="K124">
        <v>0</v>
      </c>
      <c r="L124">
        <v>0</v>
      </c>
      <c r="M124">
        <v>0</v>
      </c>
      <c r="N124">
        <v>-2.394715438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-5.1999999999999998E-2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0.66859000000000002</v>
      </c>
      <c r="AK124">
        <v>0</v>
      </c>
    </row>
    <row r="125" spans="1:37" x14ac:dyDescent="0.45">
      <c r="A125" t="s">
        <v>255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-1.241155343</v>
      </c>
      <c r="V125">
        <v>1</v>
      </c>
      <c r="W125">
        <v>-0.33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TechnoPrice_IN</vt:lpstr>
      <vt:lpstr>TechnoPrice_OUT</vt:lpstr>
      <vt:lpstr>ResourcesPrice_IN</vt:lpstr>
      <vt:lpstr>ResourcesPrice_OUT</vt:lpstr>
      <vt:lpstr>A1_exergy_content</vt:lpstr>
      <vt:lpstr>A2_LayersIN_OUT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Eloïse PLAS</dc:creator>
  <cp:lastModifiedBy>Eloïse PLAS</cp:lastModifiedBy>
  <dcterms:created xsi:type="dcterms:W3CDTF">2015-06-05T18:17:20Z</dcterms:created>
  <dcterms:modified xsi:type="dcterms:W3CDTF">2024-05-24T17:08:32Z</dcterms:modified>
</cp:coreProperties>
</file>