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esktop\"/>
    </mc:Choice>
  </mc:AlternateContent>
  <bookViews>
    <workbookView xWindow="0" yWindow="0" windowWidth="28800" windowHeight="12435" activeTab="1"/>
  </bookViews>
  <sheets>
    <sheet name="Mortgage" sheetId="1" r:id="rId1"/>
    <sheet name="2017" sheetId="2" r:id="rId2"/>
    <sheet name="2018" sheetId="3" r:id="rId3"/>
    <sheet name="2019" sheetId="4" r:id="rId4"/>
    <sheet name="202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N15" i="5" l="1"/>
  <c r="L15" i="5"/>
  <c r="N14" i="5"/>
  <c r="L14" i="5"/>
  <c r="N13" i="5"/>
  <c r="L13" i="5" s="1"/>
  <c r="N12" i="5"/>
  <c r="L12" i="5"/>
  <c r="N11" i="5"/>
  <c r="L11" i="5"/>
  <c r="N10" i="5"/>
  <c r="L10" i="5" s="1"/>
  <c r="N9" i="5"/>
  <c r="L9" i="5"/>
  <c r="N8" i="5"/>
  <c r="L8" i="5" s="1"/>
  <c r="N7" i="5"/>
  <c r="L7" i="5" s="1"/>
  <c r="N6" i="5"/>
  <c r="L6" i="5" s="1"/>
  <c r="N5" i="5"/>
  <c r="L5" i="5"/>
  <c r="N4" i="5"/>
  <c r="L4" i="5" s="1"/>
  <c r="P2" i="5"/>
  <c r="N15" i="4"/>
  <c r="L15" i="4"/>
  <c r="N14" i="4"/>
  <c r="L14" i="4"/>
  <c r="N13" i="4"/>
  <c r="L13" i="4" s="1"/>
  <c r="N12" i="4"/>
  <c r="L12" i="4"/>
  <c r="N11" i="4"/>
  <c r="L11" i="4"/>
  <c r="N10" i="4"/>
  <c r="L10" i="4"/>
  <c r="N9" i="4"/>
  <c r="L9" i="4"/>
  <c r="N8" i="4"/>
  <c r="L8" i="4" s="1"/>
  <c r="N7" i="4"/>
  <c r="L7" i="4"/>
  <c r="N6" i="4"/>
  <c r="L6" i="4" s="1"/>
  <c r="N5" i="4"/>
  <c r="L5" i="4"/>
  <c r="N4" i="4"/>
  <c r="L4" i="4" s="1"/>
  <c r="L17" i="4" s="1"/>
  <c r="P2" i="4"/>
  <c r="N4" i="3"/>
  <c r="L4" i="3" s="1"/>
  <c r="N5" i="3"/>
  <c r="L5" i="3" s="1"/>
  <c r="N6" i="3"/>
  <c r="L6" i="3" s="1"/>
  <c r="N7" i="3"/>
  <c r="L7" i="3" s="1"/>
  <c r="N8" i="3"/>
  <c r="L8" i="3" s="1"/>
  <c r="N15" i="3"/>
  <c r="L15" i="3" s="1"/>
  <c r="N14" i="3"/>
  <c r="L14" i="3" s="1"/>
  <c r="N13" i="3"/>
  <c r="L13" i="3" s="1"/>
  <c r="N12" i="3"/>
  <c r="L12" i="3" s="1"/>
  <c r="N11" i="3"/>
  <c r="L11" i="3" s="1"/>
  <c r="N10" i="3"/>
  <c r="L10" i="3" s="1"/>
  <c r="N9" i="3"/>
  <c r="L9" i="3" s="1"/>
  <c r="P2" i="3"/>
  <c r="L17" i="5" l="1"/>
  <c r="L17" i="3"/>
  <c r="E8" i="1" s="1"/>
  <c r="O9" i="2"/>
  <c r="P9" i="2" s="1"/>
  <c r="N9" i="2"/>
  <c r="L9" i="2" s="1"/>
  <c r="M9" i="2" s="1"/>
  <c r="N10" i="2"/>
  <c r="L10" i="2" s="1"/>
  <c r="P2" i="2"/>
  <c r="M10" i="2" l="1"/>
  <c r="O11" i="2" s="1"/>
  <c r="N11" i="2" s="1"/>
  <c r="L11" i="2" s="1"/>
  <c r="O10" i="2"/>
  <c r="P10" i="2" s="1"/>
  <c r="M11" i="2" l="1"/>
  <c r="P11" i="2"/>
  <c r="O12" i="2" l="1"/>
  <c r="P12" i="2" l="1"/>
  <c r="N12" i="2"/>
  <c r="L12" i="2" s="1"/>
  <c r="M12" i="2" l="1"/>
  <c r="O13" i="2" s="1"/>
  <c r="N13" i="2" s="1"/>
  <c r="L13" i="2" s="1"/>
  <c r="M13" i="2" s="1"/>
  <c r="O14" i="2" s="1"/>
  <c r="P14" i="2" s="1"/>
  <c r="N14" i="2"/>
  <c r="L14" i="2" s="1"/>
  <c r="P13" i="2" l="1"/>
  <c r="M14" i="2"/>
  <c r="O15" i="2" s="1"/>
  <c r="N15" i="2" s="1"/>
  <c r="L15" i="2" s="1"/>
  <c r="L17" i="2" s="1"/>
  <c r="P15" i="2" l="1"/>
  <c r="M15" i="2"/>
  <c r="B2" i="3" s="1"/>
  <c r="O4" i="3" s="1"/>
  <c r="P4" i="3" s="1"/>
  <c r="E7" i="1"/>
  <c r="E11" i="1" s="1"/>
  <c r="B7" i="1" l="1"/>
  <c r="T2" i="5" s="1"/>
  <c r="O16" i="2"/>
  <c r="C7" i="1" s="1"/>
  <c r="M4" i="3"/>
  <c r="O5" i="3" s="1"/>
  <c r="P5" i="3" s="1"/>
  <c r="P16" i="2" l="1"/>
  <c r="D7" i="1" s="1"/>
  <c r="B8" i="1"/>
  <c r="B9" i="1" s="1"/>
  <c r="M5" i="3"/>
  <c r="T2" i="2"/>
  <c r="T2" i="3"/>
  <c r="T2" i="4"/>
  <c r="B10" i="1" l="1"/>
  <c r="B2" i="1" l="1"/>
  <c r="O6" i="3" l="1"/>
  <c r="P6" i="3" s="1"/>
  <c r="M6" i="3"/>
  <c r="M7" i="3" s="1"/>
  <c r="O8" i="3" l="1"/>
  <c r="P8" i="3" s="1"/>
  <c r="M8" i="3"/>
  <c r="O7" i="3"/>
  <c r="P7" i="3" s="1"/>
  <c r="O9" i="3" l="1"/>
  <c r="P9" i="3" s="1"/>
  <c r="M9" i="3"/>
  <c r="M10" i="3" l="1"/>
  <c r="O10" i="3"/>
  <c r="P10" i="3" s="1"/>
  <c r="O11" i="3" l="1"/>
  <c r="P11" i="3" s="1"/>
  <c r="M11" i="3"/>
  <c r="O12" i="3" l="1"/>
  <c r="P12" i="3" s="1"/>
  <c r="M12" i="3"/>
  <c r="M13" i="3" l="1"/>
  <c r="O13" i="3"/>
  <c r="P13" i="3" s="1"/>
  <c r="O14" i="3" l="1"/>
  <c r="P14" i="3" s="1"/>
  <c r="M14" i="3"/>
  <c r="M15" i="3" l="1"/>
  <c r="O15" i="3"/>
  <c r="P15" i="3" s="1"/>
  <c r="O16" i="3" l="1"/>
  <c r="B2" i="4"/>
  <c r="P16" i="3" l="1"/>
  <c r="D8" i="1" s="1"/>
  <c r="C9" i="1"/>
  <c r="C8" i="1"/>
  <c r="O4" i="4"/>
  <c r="P4" i="4" s="1"/>
  <c r="M4" i="4"/>
  <c r="O5" i="4" l="1"/>
  <c r="P5" i="4" s="1"/>
  <c r="M5" i="4"/>
  <c r="O6" i="4" l="1"/>
  <c r="P6" i="4" s="1"/>
  <c r="M6" i="4"/>
  <c r="M7" i="4" l="1"/>
  <c r="O7" i="4"/>
  <c r="P7" i="4" s="1"/>
  <c r="M8" i="4" l="1"/>
  <c r="O8" i="4"/>
  <c r="P8" i="4" s="1"/>
  <c r="O9" i="4" l="1"/>
  <c r="P9" i="4" s="1"/>
  <c r="M9" i="4"/>
  <c r="O10" i="4" l="1"/>
  <c r="P10" i="4" s="1"/>
  <c r="M10" i="4"/>
  <c r="M11" i="4" l="1"/>
  <c r="O11" i="4"/>
  <c r="P11" i="4" s="1"/>
  <c r="O12" i="4" l="1"/>
  <c r="P12" i="4" s="1"/>
  <c r="M12" i="4"/>
  <c r="O13" i="4" l="1"/>
  <c r="P13" i="4" s="1"/>
  <c r="M13" i="4"/>
  <c r="O14" i="4" l="1"/>
  <c r="P14" i="4" s="1"/>
  <c r="M14" i="4"/>
  <c r="M15" i="4" l="1"/>
  <c r="O15" i="4"/>
  <c r="P15" i="4" s="1"/>
  <c r="O16" i="4" l="1"/>
  <c r="B2" i="5"/>
  <c r="P16" i="4" l="1"/>
  <c r="D9" i="1" s="1"/>
  <c r="C10" i="1"/>
  <c r="C2" i="1" s="1"/>
  <c r="M4" i="5"/>
  <c r="O4" i="5"/>
  <c r="P4" i="5" s="1"/>
  <c r="O5" i="5" l="1"/>
  <c r="P5" i="5" s="1"/>
  <c r="M5" i="5"/>
  <c r="M6" i="5" l="1"/>
  <c r="O6" i="5"/>
  <c r="P6" i="5" s="1"/>
  <c r="M7" i="5" l="1"/>
  <c r="O7" i="5"/>
  <c r="P7" i="5" s="1"/>
  <c r="M8" i="5" l="1"/>
  <c r="O8" i="5"/>
  <c r="P8" i="5" s="1"/>
  <c r="O9" i="5" l="1"/>
  <c r="P9" i="5" s="1"/>
  <c r="M9" i="5"/>
  <c r="O10" i="5" l="1"/>
  <c r="P10" i="5" s="1"/>
  <c r="M10" i="5"/>
  <c r="O11" i="5" l="1"/>
  <c r="P11" i="5" s="1"/>
  <c r="M11" i="5"/>
  <c r="O12" i="5" l="1"/>
  <c r="P12" i="5" s="1"/>
  <c r="M12" i="5"/>
  <c r="M13" i="5" l="1"/>
  <c r="O13" i="5"/>
  <c r="P13" i="5" s="1"/>
  <c r="O14" i="5" l="1"/>
  <c r="P14" i="5" s="1"/>
  <c r="M14" i="5"/>
  <c r="O15" i="5" l="1"/>
  <c r="P15" i="5" s="1"/>
  <c r="M15" i="5"/>
  <c r="O16" i="5" s="1"/>
  <c r="P16" i="5" s="1"/>
  <c r="D10" i="1" s="1"/>
  <c r="D2" i="1" s="1"/>
</calcChain>
</file>

<file path=xl/sharedStrings.xml><?xml version="1.0" encoding="utf-8"?>
<sst xmlns="http://schemas.openxmlformats.org/spreadsheetml/2006/main" count="108" uniqueCount="29">
  <si>
    <t>Total Mortgage</t>
  </si>
  <si>
    <t>Interest</t>
  </si>
  <si>
    <t>Monthly Interest</t>
  </si>
  <si>
    <t>Monthly Principal</t>
  </si>
  <si>
    <t>Monthly Principal &amp; Interest</t>
  </si>
  <si>
    <t>New Mortgage</t>
  </si>
  <si>
    <t>New Monthly Interest</t>
  </si>
  <si>
    <t>New Monthly Principal</t>
  </si>
  <si>
    <t>January</t>
  </si>
  <si>
    <t>July</t>
  </si>
  <si>
    <t>August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</si>
  <si>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</si>
  <si>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</si>
  <si>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</si>
  <si>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</si>
  <si>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</si>
  <si>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</si>
  <si>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</si>
  <si>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</si>
  <si>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</si>
  <si>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Monthly Escrow Amount</t>
  </si>
  <si>
    <t>Total Monthly Mortgage</t>
  </si>
  <si>
    <t>Total Starting Mortgage</t>
  </si>
  <si>
    <t>Current Mortgage</t>
  </si>
  <si>
    <t>Total Paid</t>
  </si>
  <si>
    <t>Starting Mortgage</t>
  </si>
  <si>
    <t>Current Monthly Interest</t>
  </si>
  <si>
    <t>Current Monthly Principal</t>
  </si>
  <si>
    <t>Total Mortgage &amp;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</si>
</sst>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3" fillId="2" borderId="0" xfId="0" applyFont="1" applyFill="1" applyAlignment="1">
      <alignment horizontal="center"/>
    </xf>
    <xf numFmtId="4" fontId="1" fillId="3" borderId="0" xfId="0" applyNumberFormat="1" applyFont="1" applyFill="1"/>
    <xf numFmtId="4" fontId="1" fillId="5" borderId="0" xfId="0" applyNumberFormat="1" applyFont="1" applyFill="1"/>
    <xf numFmtId="4" fontId="1" fillId="4" borderId="0" xfId="0" applyNumberFormat="1" applyFont="1" applyFill="1"/>
    <xf numFmtId="4" fontId="1" fillId="0" borderId="0" xfId="0" applyNumberFormat="1" applyFont="1"/>
    <xf numFmtId="0" fontId="4" fillId="6" borderId="0" xfId="0" applyFont="1" applyFill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/>
    </xf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5" sqref="D15"/>
    </sheetView>
  </sheetViews>
  <sheetFormatPr defaultRowHeight="15" x14ac:dyDescent="0.25"/>
  <cols>
    <col min="1" max="2" width="22.140625" bestFit="1" customWidth="1"/>
    <col min="3" max="3" width="23.5703125" bestFit="1" customWidth="1"/>
    <col min="4" max="4" width="24.28515625" bestFit="1" customWidth="1"/>
    <col min="5" max="6" width="26.7109375" bestFit="1" customWidth="1"/>
    <col min="7" max="7" width="23.140625" bestFit="1" customWidth="1"/>
    <col min="8" max="8" width="22.85546875" bestFit="1" customWidth="1"/>
  </cols>
  <sheetData>
    <row r="1" spans="1:9" x14ac:dyDescent="0.25">
      <c r="A1" s="12" t="s">
        <v>22</v>
      </c>
      <c r="B1" s="12" t="s">
        <v>23</v>
      </c>
      <c r="C1" s="12" t="s">
        <v>26</v>
      </c>
      <c r="D1" s="12" t="s">
        <v>27</v>
      </c>
      <c r="F1" s="1"/>
      <c r="G1" s="1"/>
      <c r="H1" s="1"/>
      <c r="I1" s="1"/>
    </row>
    <row r="2" spans="1:9" x14ac:dyDescent="0.25">
      <c r="A2" s="8">
        <v>217525.2</v>
      </c>
      <c r="B2" s="8">
        <f>B10</f>
        <v>150518.24000000002</v>
      </c>
      <c r="C2" s="8">
        <f>C10</f>
        <v>486.04848333333342</v>
      </c>
      <c r="D2" s="8">
        <f>D10</f>
        <v>595.50151666666648</v>
      </c>
      <c r="F2" s="2"/>
      <c r="G2" s="2"/>
      <c r="H2" s="2"/>
    </row>
    <row r="6" spans="1:9" x14ac:dyDescent="0.25">
      <c r="A6" s="3"/>
      <c r="B6" s="7" t="s">
        <v>5</v>
      </c>
      <c r="C6" s="7" t="s">
        <v>6</v>
      </c>
      <c r="D6" s="7" t="s">
        <v>7</v>
      </c>
      <c r="E6" s="7" t="s">
        <v>24</v>
      </c>
    </row>
    <row r="7" spans="1:9" x14ac:dyDescent="0.25">
      <c r="A7" s="6">
        <v>2017</v>
      </c>
      <c r="B7" s="9">
        <f>'2017'!M15</f>
        <v>150518.24000000002</v>
      </c>
      <c r="C7" s="9">
        <f>'2017'!O16</f>
        <v>486.04848333333342</v>
      </c>
      <c r="D7" s="9">
        <f>'2017'!P16</f>
        <v>595.50151666666648</v>
      </c>
      <c r="E7" s="9">
        <f>'2017'!L17</f>
        <v>67806.959999999992</v>
      </c>
    </row>
    <row r="8" spans="1:9" x14ac:dyDescent="0.25">
      <c r="A8" s="5">
        <v>2018</v>
      </c>
      <c r="B8" s="10">
        <f>B7-E8</f>
        <v>150518.24000000002</v>
      </c>
      <c r="C8" s="10">
        <f>'2018'!O16</f>
        <v>486.04848333333342</v>
      </c>
      <c r="D8" s="10">
        <f>'2018'!P16</f>
        <v>595.50151666666648</v>
      </c>
      <c r="E8" s="10">
        <f>'2018'!L17</f>
        <v>0</v>
      </c>
    </row>
    <row r="9" spans="1:9" x14ac:dyDescent="0.25">
      <c r="A9" s="6">
        <v>2019</v>
      </c>
      <c r="B9" s="9">
        <f>B8-E9</f>
        <v>150518.24000000002</v>
      </c>
      <c r="C9" s="9">
        <f>'2018'!O16</f>
        <v>486.04848333333342</v>
      </c>
      <c r="D9" s="9">
        <f>'2019'!P16</f>
        <v>595.50151666666648</v>
      </c>
      <c r="E9" s="9">
        <f>'2019'!L17</f>
        <v>0</v>
      </c>
    </row>
    <row r="10" spans="1:9" x14ac:dyDescent="0.25">
      <c r="A10" s="5">
        <v>2020</v>
      </c>
      <c r="B10" s="10">
        <f>B9-E10</f>
        <v>150518.24000000002</v>
      </c>
      <c r="C10" s="10">
        <f>'2019'!O16</f>
        <v>486.04848333333342</v>
      </c>
      <c r="D10" s="10">
        <f>'2020'!P16</f>
        <v>595.50151666666648</v>
      </c>
      <c r="E10" s="10">
        <f>'2020'!L17</f>
        <v>0</v>
      </c>
    </row>
    <row r="11" spans="1:9" x14ac:dyDescent="0.25">
      <c r="A11" s="4"/>
      <c r="B11" s="4"/>
      <c r="C11" s="4"/>
      <c r="D11" s="4"/>
      <c r="E11" s="8">
        <f>SUM(E7:E10)</f>
        <v>67806.959999999992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N17" sqref="N17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9.140625" bestFit="1" customWidth="1"/>
    <col min="4" max="4" width="8.140625" bestFit="1" customWidth="1"/>
    <col min="5" max="5" width="14.5703125" bestFit="1" customWidth="1"/>
    <col min="6" max="6" width="16" bestFit="1" customWidth="1"/>
    <col min="7" max="8" width="8.5703125" bestFit="1" customWidth="1"/>
    <col min="9" max="9" width="10.85546875" bestFit="1" customWidth="1"/>
    <col min="10" max="10" width="8.5703125" bestFit="1" customWidth="1"/>
    <col min="11" max="11" width="10.42578125" bestFit="1" customWidth="1"/>
    <col min="12" max="12" width="10.140625" bestFit="1" customWidth="1"/>
    <col min="13" max="13" width="17.42578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  <col min="21" max="21" width="24.5703125" bestFit="1" customWidth="1"/>
  </cols>
  <sheetData>
    <row r="1" spans="1:2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  <c r="U1" s="1"/>
    </row>
    <row r="2" spans="1:21" x14ac:dyDescent="0.25">
      <c r="A2" t="s">
        <v>25</v>
      </c>
      <c r="B2" s="13">
        <v>217525.2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486.04848333333342</v>
      </c>
      <c r="U2" s="13"/>
    </row>
    <row r="3" spans="1:21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1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21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21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</row>
    <row r="7" spans="1:21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"/>
    </row>
    <row r="8" spans="1:21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1" x14ac:dyDescent="0.25">
      <c r="A9" s="1" t="s">
        <v>19</v>
      </c>
      <c r="B9" s="13">
        <v>35000</v>
      </c>
      <c r="C9" s="13">
        <v>20000</v>
      </c>
      <c r="D9" s="13">
        <v>2000</v>
      </c>
      <c r="E9" s="13">
        <v>1000</v>
      </c>
      <c r="F9" s="13">
        <v>1000</v>
      </c>
      <c r="G9" s="13"/>
      <c r="H9" s="13"/>
      <c r="I9" s="13"/>
      <c r="J9" s="13"/>
      <c r="K9" s="13"/>
      <c r="L9" s="13">
        <f t="shared" ref="L9:L15" si="0">SUM(B9:K9)-N9</f>
        <v>59000</v>
      </c>
      <c r="M9" s="13">
        <f>(B2)-(L9)</f>
        <v>158525.20000000001</v>
      </c>
      <c r="N9" s="13">
        <f t="shared" ref="N9:N15" si="1">SUM(R9,Q9)</f>
        <v>0</v>
      </c>
      <c r="O9" s="13">
        <f>(B2*S2)/12</f>
        <v>702.42512500000009</v>
      </c>
      <c r="P9" s="13">
        <f>P2-O9</f>
        <v>379.12487499999986</v>
      </c>
      <c r="Q9" s="15">
        <v>0</v>
      </c>
      <c r="R9" s="15">
        <v>0</v>
      </c>
    </row>
    <row r="10" spans="1:21" x14ac:dyDescent="0.25">
      <c r="A10" s="1" t="s">
        <v>9</v>
      </c>
      <c r="B10" s="13">
        <v>2964.81</v>
      </c>
      <c r="C10" s="13">
        <v>900</v>
      </c>
      <c r="D10" s="13">
        <v>1000</v>
      </c>
      <c r="E10" s="13"/>
      <c r="F10" s="13"/>
      <c r="G10" s="13"/>
      <c r="H10" s="13"/>
      <c r="I10" s="13"/>
      <c r="J10" s="13"/>
      <c r="K10" s="13"/>
      <c r="L10" s="13">
        <f t="shared" si="0"/>
        <v>3269.6499999999996</v>
      </c>
      <c r="M10" s="13">
        <f t="shared" ref="M10:M15" si="2">(M9)-(L10)</f>
        <v>155255.55000000002</v>
      </c>
      <c r="N10" s="13">
        <f t="shared" si="1"/>
        <v>1595.1599999999999</v>
      </c>
      <c r="O10" s="13">
        <f>(M9*S2)/12</f>
        <v>511.90429166666672</v>
      </c>
      <c r="P10" s="13">
        <f>P2-O10</f>
        <v>569.64570833333323</v>
      </c>
      <c r="Q10" s="15">
        <v>1083.26</v>
      </c>
      <c r="R10" s="15">
        <v>511.9</v>
      </c>
    </row>
    <row r="11" spans="1:21" x14ac:dyDescent="0.25">
      <c r="A11" s="1" t="s">
        <v>10</v>
      </c>
      <c r="B11" s="13">
        <v>2164.81</v>
      </c>
      <c r="C11" s="13">
        <v>600</v>
      </c>
      <c r="D11" s="13">
        <v>200</v>
      </c>
      <c r="E11" s="13"/>
      <c r="F11" s="13"/>
      <c r="G11" s="13"/>
      <c r="H11" s="13"/>
      <c r="I11" s="13"/>
      <c r="J11" s="13"/>
      <c r="K11" s="13"/>
      <c r="L11" s="13">
        <f t="shared" si="0"/>
        <v>1380.1999999999998</v>
      </c>
      <c r="M11" s="13">
        <f t="shared" si="2"/>
        <v>153875.35</v>
      </c>
      <c r="N11" s="13">
        <f t="shared" si="1"/>
        <v>1584.6100000000001</v>
      </c>
      <c r="O11" s="13">
        <f>(M10*S2)/12</f>
        <v>501.34604687500001</v>
      </c>
      <c r="P11" s="13">
        <f>P2-O11</f>
        <v>580.203953125</v>
      </c>
      <c r="Q11" s="15">
        <v>1083.26</v>
      </c>
      <c r="R11" s="15">
        <v>501.35</v>
      </c>
    </row>
    <row r="12" spans="1:21" x14ac:dyDescent="0.25">
      <c r="A12" s="1" t="s">
        <v>11</v>
      </c>
      <c r="B12" s="13">
        <v>2164.81</v>
      </c>
      <c r="C12" s="13">
        <v>200</v>
      </c>
      <c r="D12" s="13">
        <v>200</v>
      </c>
      <c r="E12" s="13"/>
      <c r="F12" s="13"/>
      <c r="G12" s="13"/>
      <c r="H12" s="13"/>
      <c r="I12" s="13"/>
      <c r="J12" s="13"/>
      <c r="K12" s="13"/>
      <c r="L12" s="13">
        <f t="shared" si="0"/>
        <v>984.65999999999985</v>
      </c>
      <c r="M12" s="13">
        <f t="shared" si="2"/>
        <v>152890.69</v>
      </c>
      <c r="N12" s="13">
        <f t="shared" si="1"/>
        <v>1580.15</v>
      </c>
      <c r="O12" s="13">
        <f>(M11*S2)/12</f>
        <v>496.88915104166671</v>
      </c>
      <c r="P12" s="13">
        <f>P2-O12</f>
        <v>584.66084895833319</v>
      </c>
      <c r="Q12" s="15">
        <v>1083.26</v>
      </c>
      <c r="R12" s="15">
        <v>496.89</v>
      </c>
    </row>
    <row r="13" spans="1:21" x14ac:dyDescent="0.25">
      <c r="A13" s="1" t="s">
        <v>12</v>
      </c>
      <c r="B13" s="13">
        <v>2164.81</v>
      </c>
      <c r="C13" s="13">
        <v>200</v>
      </c>
      <c r="D13" s="13">
        <v>200</v>
      </c>
      <c r="E13" s="13"/>
      <c r="F13" s="13"/>
      <c r="G13" s="13"/>
      <c r="H13" s="13"/>
      <c r="I13" s="13"/>
      <c r="J13" s="13"/>
      <c r="K13" s="13"/>
      <c r="L13" s="13">
        <f t="shared" si="0"/>
        <v>987.83999999999992</v>
      </c>
      <c r="M13" s="13">
        <f t="shared" si="2"/>
        <v>151902.85</v>
      </c>
      <c r="N13" s="13">
        <f t="shared" si="1"/>
        <v>1576.97</v>
      </c>
      <c r="O13" s="13">
        <f>(M12*S2)/12</f>
        <v>493.70951979166671</v>
      </c>
      <c r="P13" s="13">
        <f>P2-O13</f>
        <v>587.84048020833325</v>
      </c>
      <c r="Q13" s="15">
        <v>1083.26</v>
      </c>
      <c r="R13" s="15">
        <v>493.71</v>
      </c>
    </row>
    <row r="14" spans="1:21" x14ac:dyDescent="0.25">
      <c r="A14" s="1" t="s">
        <v>13</v>
      </c>
      <c r="B14" s="13">
        <v>2164.81</v>
      </c>
      <c r="C14" s="13">
        <v>200</v>
      </c>
      <c r="D14" s="13"/>
      <c r="E14" s="13"/>
      <c r="F14" s="13"/>
      <c r="G14" s="13"/>
      <c r="H14" s="13"/>
      <c r="I14" s="13"/>
      <c r="J14" s="13"/>
      <c r="K14" s="13"/>
      <c r="L14" s="13">
        <f t="shared" si="0"/>
        <v>791.03</v>
      </c>
      <c r="M14" s="13">
        <f t="shared" si="2"/>
        <v>151111.82</v>
      </c>
      <c r="N14" s="13">
        <f t="shared" si="1"/>
        <v>1573.78</v>
      </c>
      <c r="O14" s="13">
        <f>(M13*S2)/12</f>
        <v>490.51961979166668</v>
      </c>
      <c r="P14" s="13">
        <f>P2-O14</f>
        <v>591.03038020833333</v>
      </c>
      <c r="Q14" s="15">
        <v>1083.26</v>
      </c>
      <c r="R14" s="15">
        <v>490.52</v>
      </c>
    </row>
    <row r="15" spans="1:21" x14ac:dyDescent="0.25">
      <c r="A15" s="1" t="s">
        <v>14</v>
      </c>
      <c r="B15" s="13">
        <v>2164.81</v>
      </c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0"/>
        <v>593.57999999999993</v>
      </c>
      <c r="M15" s="13">
        <f t="shared" si="2"/>
        <v>150518.24000000002</v>
      </c>
      <c r="N15" s="13">
        <f t="shared" si="1"/>
        <v>1571.23</v>
      </c>
      <c r="O15" s="13">
        <f>(M14*S2)/12</f>
        <v>487.96525208333333</v>
      </c>
      <c r="P15" s="13">
        <f>P2-O15</f>
        <v>593.58474791666663</v>
      </c>
      <c r="Q15" s="15">
        <v>1083.26</v>
      </c>
      <c r="R15" s="15">
        <v>487.97</v>
      </c>
    </row>
    <row r="16" spans="1:21" x14ac:dyDescent="0.25">
      <c r="O16" s="11">
        <f>(M15*S2)/12</f>
        <v>486.04848333333342</v>
      </c>
      <c r="P16" s="11">
        <f>P2-O16</f>
        <v>595.50151666666648</v>
      </c>
    </row>
    <row r="17" spans="1:16" x14ac:dyDescent="0.25">
      <c r="L17" s="11">
        <f>SUM(L9:L15) + 800</f>
        <v>67806.959999999992</v>
      </c>
    </row>
    <row r="27" spans="1:16" x14ac:dyDescent="0.25">
      <c r="P27" s="1"/>
    </row>
    <row r="28" spans="1:16" x14ac:dyDescent="0.25">
      <c r="P28" s="1"/>
    </row>
    <row r="29" spans="1:16" x14ac:dyDescent="0.25">
      <c r="P29" s="1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2" spans="1:16" x14ac:dyDescent="0.25">
      <c r="A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G3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S3" sqref="S3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9.140625" bestFit="1" customWidth="1"/>
    <col min="4" max="4" width="8.5703125" bestFit="1" customWidth="1"/>
    <col min="5" max="8" width="7.57031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9.7109375" bestFit="1" customWidth="1"/>
    <col min="13" max="13" width="14.5703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</cols>
  <sheetData>
    <row r="1" spans="1: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</row>
    <row r="2" spans="1:20" x14ac:dyDescent="0.25">
      <c r="A2" t="s">
        <v>25</v>
      </c>
      <c r="B2" s="13">
        <f>'2017'!M15</f>
        <v>150518.24000000002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486.04848333333342</v>
      </c>
    </row>
    <row r="3" spans="1:20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0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>
        <f>SUM(B4:K4)-N4</f>
        <v>0</v>
      </c>
      <c r="M4" s="13">
        <f>(B2)-(L4)</f>
        <v>150518.24000000002</v>
      </c>
      <c r="N4" s="13">
        <f t="shared" ref="N4:N15" si="0">SUM(R4,Q4)</f>
        <v>0</v>
      </c>
      <c r="O4" s="13">
        <f>(B2*S2)/12</f>
        <v>486.04848333333342</v>
      </c>
      <c r="P4" s="13">
        <f>P2-O4</f>
        <v>595.50151666666648</v>
      </c>
      <c r="Q4" s="15">
        <v>0</v>
      </c>
      <c r="R4" s="15">
        <v>0</v>
      </c>
    </row>
    <row r="5" spans="1:20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>
        <f>SUM(B5:K5)-N5</f>
        <v>0</v>
      </c>
      <c r="M5" s="13">
        <f>(M4)-(L5)</f>
        <v>150518.24000000002</v>
      </c>
      <c r="N5" s="13">
        <f t="shared" si="0"/>
        <v>0</v>
      </c>
      <c r="O5" s="13">
        <f>(M4*S2)/12</f>
        <v>486.04848333333342</v>
      </c>
      <c r="P5" s="13">
        <f>P2-O5</f>
        <v>595.50151666666648</v>
      </c>
      <c r="Q5" s="15">
        <v>0</v>
      </c>
      <c r="R5" s="15">
        <v>0</v>
      </c>
    </row>
    <row r="6" spans="1:20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f>SUM(B6:K6)-N6</f>
        <v>0</v>
      </c>
      <c r="M6" s="13">
        <f>(M5)-(L6)</f>
        <v>150518.24000000002</v>
      </c>
      <c r="N6" s="13">
        <f t="shared" si="0"/>
        <v>0</v>
      </c>
      <c r="O6" s="13">
        <f>(M5*S2)/12</f>
        <v>486.04848333333342</v>
      </c>
      <c r="P6" s="13">
        <f>P2-O6</f>
        <v>595.50151666666648</v>
      </c>
      <c r="Q6" s="15">
        <v>0</v>
      </c>
      <c r="R6" s="15">
        <v>0</v>
      </c>
    </row>
    <row r="7" spans="1:20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>SUM(B7:K7)-N7</f>
        <v>0</v>
      </c>
      <c r="M7" s="13">
        <f>(M6)-(L7)</f>
        <v>150518.24000000002</v>
      </c>
      <c r="N7" s="13">
        <f t="shared" si="0"/>
        <v>0</v>
      </c>
      <c r="O7" s="13">
        <f>(M6*S2)/12</f>
        <v>486.04848333333342</v>
      </c>
      <c r="P7" s="13">
        <f>P2-O7</f>
        <v>595.50151666666648</v>
      </c>
      <c r="Q7" s="15">
        <v>0</v>
      </c>
      <c r="R7" s="15">
        <v>0</v>
      </c>
    </row>
    <row r="8" spans="1:20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>SUM(B8:K8)-N8</f>
        <v>0</v>
      </c>
      <c r="M8" s="13">
        <f>(M7)-(L8)</f>
        <v>150518.24000000002</v>
      </c>
      <c r="N8" s="13">
        <f t="shared" si="0"/>
        <v>0</v>
      </c>
      <c r="O8" s="13">
        <f>(M7*S2)/12</f>
        <v>486.04848333333342</v>
      </c>
      <c r="P8" s="13">
        <f>P2-O8</f>
        <v>595.50151666666648</v>
      </c>
      <c r="Q8" s="15">
        <v>0</v>
      </c>
      <c r="R8" s="15">
        <v>0</v>
      </c>
    </row>
    <row r="9" spans="1:20" x14ac:dyDescent="0.25">
      <c r="A9" s="1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ref="L9:L15" si="1">SUM(B9:K9)-N9</f>
        <v>0</v>
      </c>
      <c r="M9" s="13">
        <f>(M8)-(L9)</f>
        <v>150518.24000000002</v>
      </c>
      <c r="N9" s="13">
        <f t="shared" si="0"/>
        <v>0</v>
      </c>
      <c r="O9" s="13">
        <f>(M8*S2)/12</f>
        <v>486.04848333333342</v>
      </c>
      <c r="P9" s="13">
        <f>P2-O9</f>
        <v>595.50151666666648</v>
      </c>
      <c r="Q9" s="15">
        <v>0</v>
      </c>
      <c r="R9" s="15">
        <v>0</v>
      </c>
    </row>
    <row r="10" spans="1:20" x14ac:dyDescent="0.25">
      <c r="A10" s="1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1"/>
        <v>0</v>
      </c>
      <c r="M10" s="13">
        <f t="shared" ref="M10:M15" si="2">(M9)-(L10)</f>
        <v>150518.24000000002</v>
      </c>
      <c r="N10" s="13">
        <f t="shared" si="0"/>
        <v>0</v>
      </c>
      <c r="O10" s="13">
        <f>(M9*S2)/12</f>
        <v>486.04848333333342</v>
      </c>
      <c r="P10" s="13">
        <f>P2-O10</f>
        <v>595.50151666666648</v>
      </c>
      <c r="Q10" s="15">
        <v>0</v>
      </c>
      <c r="R10" s="15">
        <v>0</v>
      </c>
    </row>
    <row r="11" spans="1:20" x14ac:dyDescent="0.25">
      <c r="A11" s="1" t="s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1"/>
        <v>0</v>
      </c>
      <c r="M11" s="13">
        <f t="shared" si="2"/>
        <v>150518.24000000002</v>
      </c>
      <c r="N11" s="13">
        <f t="shared" si="0"/>
        <v>0</v>
      </c>
      <c r="O11" s="13">
        <f>(M10*S2)/12</f>
        <v>486.04848333333342</v>
      </c>
      <c r="P11" s="13">
        <f>P2-O11</f>
        <v>595.50151666666648</v>
      </c>
      <c r="Q11" s="15">
        <v>0</v>
      </c>
      <c r="R11" s="15">
        <v>0</v>
      </c>
    </row>
    <row r="12" spans="1:20" x14ac:dyDescent="0.25">
      <c r="A12" s="1" t="s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1"/>
        <v>0</v>
      </c>
      <c r="M12" s="13">
        <f t="shared" si="2"/>
        <v>150518.24000000002</v>
      </c>
      <c r="N12" s="13">
        <f t="shared" si="0"/>
        <v>0</v>
      </c>
      <c r="O12" s="13">
        <f>(M11*S2)/12</f>
        <v>486.04848333333342</v>
      </c>
      <c r="P12" s="13">
        <f>P2-O12</f>
        <v>595.50151666666648</v>
      </c>
      <c r="Q12" s="15">
        <v>0</v>
      </c>
      <c r="R12" s="15">
        <v>0</v>
      </c>
    </row>
    <row r="13" spans="1:20" x14ac:dyDescent="0.25">
      <c r="A13" s="1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1"/>
        <v>0</v>
      </c>
      <c r="M13" s="13">
        <f t="shared" si="2"/>
        <v>150518.24000000002</v>
      </c>
      <c r="N13" s="13">
        <f t="shared" si="0"/>
        <v>0</v>
      </c>
      <c r="O13" s="13">
        <f>(M12*S2)/12</f>
        <v>486.04848333333342</v>
      </c>
      <c r="P13" s="13">
        <f>P2-O13</f>
        <v>595.50151666666648</v>
      </c>
      <c r="Q13" s="15">
        <v>0</v>
      </c>
      <c r="R13" s="15">
        <v>0</v>
      </c>
    </row>
    <row r="14" spans="1:20" x14ac:dyDescent="0.25">
      <c r="A14" s="1" t="s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1"/>
        <v>0</v>
      </c>
      <c r="M14" s="13">
        <f t="shared" si="2"/>
        <v>150518.24000000002</v>
      </c>
      <c r="N14" s="13">
        <f t="shared" si="0"/>
        <v>0</v>
      </c>
      <c r="O14" s="13">
        <f>(M13*S2)/12</f>
        <v>486.04848333333342</v>
      </c>
      <c r="P14" s="13">
        <f>P2-O14</f>
        <v>595.50151666666648</v>
      </c>
      <c r="Q14" s="15">
        <v>0</v>
      </c>
      <c r="R14" s="15">
        <v>0</v>
      </c>
    </row>
    <row r="15" spans="1:20" x14ac:dyDescent="0.25">
      <c r="A15" s="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1"/>
        <v>0</v>
      </c>
      <c r="M15" s="13">
        <f t="shared" si="2"/>
        <v>150518.24000000002</v>
      </c>
      <c r="N15" s="13">
        <f t="shared" si="0"/>
        <v>0</v>
      </c>
      <c r="O15" s="13">
        <f>(M14*S2)/12</f>
        <v>486.04848333333342</v>
      </c>
      <c r="P15" s="13">
        <f>P2-O15</f>
        <v>595.50151666666648</v>
      </c>
      <c r="Q15" s="15">
        <v>0</v>
      </c>
      <c r="R15" s="15">
        <v>0</v>
      </c>
    </row>
    <row r="16" spans="1:20" x14ac:dyDescent="0.25">
      <c r="O16" s="11">
        <f>(M15*S2)/12</f>
        <v>486.04848333333342</v>
      </c>
      <c r="P16" s="11">
        <f>P2-O16</f>
        <v>595.50151666666648</v>
      </c>
    </row>
    <row r="17" spans="1:13" x14ac:dyDescent="0.25">
      <c r="L17" s="11">
        <f>SUM(L4:L15)</f>
        <v>0</v>
      </c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S3" sqref="S3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8" width="7.57031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9.7109375" bestFit="1" customWidth="1"/>
    <col min="13" max="13" width="14.5703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</cols>
  <sheetData>
    <row r="1" spans="1: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</row>
    <row r="2" spans="1:20" x14ac:dyDescent="0.25">
      <c r="A2" t="s">
        <v>25</v>
      </c>
      <c r="B2" s="13">
        <f>'2018'!M15</f>
        <v>150518.24000000002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486.04848333333342</v>
      </c>
    </row>
    <row r="3" spans="1:20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0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>
        <f t="shared" ref="L4:L15" si="0">SUM(B4:K4)-N4</f>
        <v>0</v>
      </c>
      <c r="M4" s="13">
        <f>(B2)-(L4)</f>
        <v>150518.24000000002</v>
      </c>
      <c r="N4" s="13">
        <f t="shared" ref="N4:N15" si="1">SUM(R4,Q4)</f>
        <v>0</v>
      </c>
      <c r="O4" s="13">
        <f>(B2*S2)/12</f>
        <v>486.04848333333342</v>
      </c>
      <c r="P4" s="13">
        <f>P2-O4</f>
        <v>595.50151666666648</v>
      </c>
      <c r="Q4" s="15">
        <v>0</v>
      </c>
      <c r="R4" s="15">
        <v>0</v>
      </c>
    </row>
    <row r="5" spans="1:20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>
        <f t="shared" si="0"/>
        <v>0</v>
      </c>
      <c r="M5" s="13">
        <f>(M4)-(L5)</f>
        <v>150518.24000000002</v>
      </c>
      <c r="N5" s="13">
        <f t="shared" si="1"/>
        <v>0</v>
      </c>
      <c r="O5" s="13">
        <f>(M4*S2)/12</f>
        <v>486.04848333333342</v>
      </c>
      <c r="P5" s="13">
        <f>P2-O5</f>
        <v>595.50151666666648</v>
      </c>
      <c r="Q5" s="15">
        <v>0</v>
      </c>
      <c r="R5" s="15">
        <v>0</v>
      </c>
    </row>
    <row r="6" spans="1:20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f t="shared" si="0"/>
        <v>0</v>
      </c>
      <c r="M6" s="13">
        <f>(M5)-(L6)</f>
        <v>150518.24000000002</v>
      </c>
      <c r="N6" s="13">
        <f t="shared" si="1"/>
        <v>0</v>
      </c>
      <c r="O6" s="13">
        <f>(M5*S2)/12</f>
        <v>486.04848333333342</v>
      </c>
      <c r="P6" s="13">
        <f>P2-O6</f>
        <v>595.50151666666648</v>
      </c>
      <c r="Q6" s="15">
        <v>0</v>
      </c>
      <c r="R6" s="15">
        <v>0</v>
      </c>
    </row>
    <row r="7" spans="1:20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 t="shared" si="0"/>
        <v>0</v>
      </c>
      <c r="M7" s="13">
        <f>(M6)-(L7)</f>
        <v>150518.24000000002</v>
      </c>
      <c r="N7" s="13">
        <f t="shared" si="1"/>
        <v>0</v>
      </c>
      <c r="O7" s="13">
        <f>(M6*S2)/12</f>
        <v>486.04848333333342</v>
      </c>
      <c r="P7" s="13">
        <f>P2-O7</f>
        <v>595.50151666666648</v>
      </c>
      <c r="Q7" s="15">
        <v>0</v>
      </c>
      <c r="R7" s="15">
        <v>0</v>
      </c>
    </row>
    <row r="8" spans="1:20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 t="shared" si="0"/>
        <v>0</v>
      </c>
      <c r="M8" s="13">
        <f>(M7)-(L8)</f>
        <v>150518.24000000002</v>
      </c>
      <c r="N8" s="13">
        <f t="shared" si="1"/>
        <v>0</v>
      </c>
      <c r="O8" s="13">
        <f>(M7*S2)/12</f>
        <v>486.04848333333342</v>
      </c>
      <c r="P8" s="13">
        <f>P2-O8</f>
        <v>595.50151666666648</v>
      </c>
      <c r="Q8" s="15">
        <v>0</v>
      </c>
      <c r="R8" s="15">
        <v>0</v>
      </c>
    </row>
    <row r="9" spans="1:20" x14ac:dyDescent="0.25">
      <c r="A9" s="1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si="0"/>
        <v>0</v>
      </c>
      <c r="M9" s="13">
        <f>(M8)-(L9)</f>
        <v>150518.24000000002</v>
      </c>
      <c r="N9" s="13">
        <f t="shared" si="1"/>
        <v>0</v>
      </c>
      <c r="O9" s="13">
        <f>(M8*S2)/12</f>
        <v>486.04848333333342</v>
      </c>
      <c r="P9" s="13">
        <f>P2-O9</f>
        <v>595.50151666666648</v>
      </c>
      <c r="Q9" s="15">
        <v>0</v>
      </c>
      <c r="R9" s="15">
        <v>0</v>
      </c>
    </row>
    <row r="10" spans="1:20" x14ac:dyDescent="0.25">
      <c r="A10" s="1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0"/>
        <v>0</v>
      </c>
      <c r="M10" s="13">
        <f t="shared" ref="M10:M15" si="2">(M9)-(L10)</f>
        <v>150518.24000000002</v>
      </c>
      <c r="N10" s="13">
        <f t="shared" si="1"/>
        <v>0</v>
      </c>
      <c r="O10" s="13">
        <f>(M9*S2)/12</f>
        <v>486.04848333333342</v>
      </c>
      <c r="P10" s="13">
        <f>P2-O10</f>
        <v>595.50151666666648</v>
      </c>
      <c r="Q10" s="15">
        <v>0</v>
      </c>
      <c r="R10" s="15">
        <v>0</v>
      </c>
    </row>
    <row r="11" spans="1:20" x14ac:dyDescent="0.25">
      <c r="A11" s="1" t="s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0"/>
        <v>0</v>
      </c>
      <c r="M11" s="13">
        <f t="shared" si="2"/>
        <v>150518.24000000002</v>
      </c>
      <c r="N11" s="13">
        <f t="shared" si="1"/>
        <v>0</v>
      </c>
      <c r="O11" s="13">
        <f>(M10*S2)/12</f>
        <v>486.04848333333342</v>
      </c>
      <c r="P11" s="13">
        <f>P2-O11</f>
        <v>595.50151666666648</v>
      </c>
      <c r="Q11" s="15">
        <v>0</v>
      </c>
      <c r="R11" s="15">
        <v>0</v>
      </c>
    </row>
    <row r="12" spans="1:20" x14ac:dyDescent="0.25">
      <c r="A12" s="1" t="s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0"/>
        <v>0</v>
      </c>
      <c r="M12" s="13">
        <f t="shared" si="2"/>
        <v>150518.24000000002</v>
      </c>
      <c r="N12" s="13">
        <f t="shared" si="1"/>
        <v>0</v>
      </c>
      <c r="O12" s="13">
        <f>(M11*S2)/12</f>
        <v>486.04848333333342</v>
      </c>
      <c r="P12" s="13">
        <f>P2-O12</f>
        <v>595.50151666666648</v>
      </c>
      <c r="Q12" s="15">
        <v>0</v>
      </c>
      <c r="R12" s="15">
        <v>0</v>
      </c>
    </row>
    <row r="13" spans="1:20" x14ac:dyDescent="0.25">
      <c r="A13" s="1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0"/>
        <v>0</v>
      </c>
      <c r="M13" s="13">
        <f t="shared" si="2"/>
        <v>150518.24000000002</v>
      </c>
      <c r="N13" s="13">
        <f t="shared" si="1"/>
        <v>0</v>
      </c>
      <c r="O13" s="13">
        <f>(M12*S2)/12</f>
        <v>486.04848333333342</v>
      </c>
      <c r="P13" s="13">
        <f>P2-O13</f>
        <v>595.50151666666648</v>
      </c>
      <c r="Q13" s="15">
        <v>0</v>
      </c>
      <c r="R13" s="15">
        <v>0</v>
      </c>
    </row>
    <row r="14" spans="1:20" x14ac:dyDescent="0.25">
      <c r="A14" s="1" t="s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0"/>
        <v>0</v>
      </c>
      <c r="M14" s="13">
        <f t="shared" si="2"/>
        <v>150518.24000000002</v>
      </c>
      <c r="N14" s="13">
        <f t="shared" si="1"/>
        <v>0</v>
      </c>
      <c r="O14" s="13">
        <f>(M13*S2)/12</f>
        <v>486.04848333333342</v>
      </c>
      <c r="P14" s="13">
        <f>P2-O14</f>
        <v>595.50151666666648</v>
      </c>
      <c r="Q14" s="15">
        <v>0</v>
      </c>
      <c r="R14" s="15">
        <v>0</v>
      </c>
    </row>
    <row r="15" spans="1:20" x14ac:dyDescent="0.25">
      <c r="A15" s="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0"/>
        <v>0</v>
      </c>
      <c r="M15" s="13">
        <f t="shared" si="2"/>
        <v>150518.24000000002</v>
      </c>
      <c r="N15" s="13">
        <f t="shared" si="1"/>
        <v>0</v>
      </c>
      <c r="O15" s="13">
        <f>(M14*S2)/12</f>
        <v>486.04848333333342</v>
      </c>
      <c r="P15" s="13">
        <f>P2-O15</f>
        <v>595.50151666666648</v>
      </c>
      <c r="Q15" s="15">
        <v>0</v>
      </c>
      <c r="R15" s="15">
        <v>0</v>
      </c>
    </row>
    <row r="16" spans="1:20" x14ac:dyDescent="0.25">
      <c r="O16" s="11">
        <f>(M15*S2)/12</f>
        <v>486.04848333333342</v>
      </c>
      <c r="P16" s="11">
        <f>P2-O16</f>
        <v>595.50151666666648</v>
      </c>
    </row>
    <row r="17" spans="1:13" x14ac:dyDescent="0.25">
      <c r="L17" s="11">
        <f>SUM(L4:L15)</f>
        <v>0</v>
      </c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S3" sqref="S3"/>
    </sheetView>
  </sheetViews>
  <sheetFormatPr defaultRowHeight="15" x14ac:dyDescent="0.25"/>
  <cols>
    <col min="1" max="1" width="16.85546875" bestFit="1" customWidth="1"/>
    <col min="2" max="2" width="10.140625" bestFit="1" customWidth="1"/>
    <col min="3" max="3" width="6.5703125" bestFit="1" customWidth="1"/>
    <col min="4" max="4" width="5.28515625" bestFit="1" customWidth="1"/>
    <col min="5" max="5" width="4.85546875" bestFit="1" customWidth="1"/>
    <col min="6" max="6" width="5.140625" bestFit="1" customWidth="1"/>
    <col min="7" max="7" width="4.5703125" bestFit="1" customWidth="1"/>
    <col min="8" max="8" width="7.140625" bestFit="1" customWidth="1"/>
    <col min="9" max="9" width="10.85546875" bestFit="1" customWidth="1"/>
    <col min="10" max="10" width="8.140625" bestFit="1" customWidth="1"/>
    <col min="11" max="11" width="10.42578125" bestFit="1" customWidth="1"/>
    <col min="12" max="12" width="10.140625" bestFit="1" customWidth="1"/>
    <col min="13" max="13" width="14.5703125" bestFit="1" customWidth="1"/>
    <col min="14" max="14" width="24.28515625" bestFit="1" customWidth="1"/>
    <col min="15" max="15" width="16.140625" bestFit="1" customWidth="1"/>
    <col min="16" max="16" width="26.7109375" bestFit="1" customWidth="1"/>
    <col min="17" max="17" width="23.140625" bestFit="1" customWidth="1"/>
    <col min="18" max="18" width="23.5703125" bestFit="1" customWidth="1"/>
    <col min="19" max="19" width="8" bestFit="1" customWidth="1"/>
    <col min="20" max="20" width="16.140625" bestFit="1" customWidth="1"/>
  </cols>
  <sheetData>
    <row r="1" spans="1: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</v>
      </c>
      <c r="Q1" s="1" t="s">
        <v>20</v>
      </c>
      <c r="R1" s="1" t="s">
        <v>21</v>
      </c>
      <c r="S1" s="1" t="s">
        <v>1</v>
      </c>
      <c r="T1" s="1" t="s">
        <v>2</v>
      </c>
    </row>
    <row r="2" spans="1:20" x14ac:dyDescent="0.25">
      <c r="A2" t="s">
        <v>25</v>
      </c>
      <c r="B2" s="13">
        <f>'2019'!M15</f>
        <v>150518.24000000002</v>
      </c>
      <c r="G2" s="2"/>
      <c r="H2" s="2"/>
      <c r="I2" s="2"/>
      <c r="J2" s="2"/>
      <c r="K2" s="2"/>
      <c r="L2" s="2"/>
      <c r="P2" s="2">
        <f>SUM(R2-Q2)</f>
        <v>1081.55</v>
      </c>
      <c r="Q2" s="2">
        <v>1083.26</v>
      </c>
      <c r="R2" s="2">
        <v>2164.81</v>
      </c>
      <c r="S2">
        <v>3.875E-2</v>
      </c>
      <c r="T2" s="13">
        <f>(Mortgage!B7*S2)/12</f>
        <v>486.04848333333342</v>
      </c>
    </row>
    <row r="3" spans="1:20" x14ac:dyDescent="0.25">
      <c r="L3" s="1" t="s">
        <v>24</v>
      </c>
      <c r="M3" s="1" t="s">
        <v>0</v>
      </c>
      <c r="N3" s="1" t="s">
        <v>28</v>
      </c>
      <c r="O3" s="1" t="s">
        <v>2</v>
      </c>
      <c r="P3" s="1" t="s">
        <v>3</v>
      </c>
      <c r="Q3" s="1" t="s">
        <v>20</v>
      </c>
      <c r="R3" s="1" t="s">
        <v>26</v>
      </c>
    </row>
    <row r="4" spans="1:20" x14ac:dyDescent="0.25">
      <c r="A4" s="1" t="s">
        <v>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>
        <f t="shared" ref="L4:L15" si="0">SUM(B4:K4)-N4</f>
        <v>0</v>
      </c>
      <c r="M4" s="13">
        <f>(B2)-(L4)</f>
        <v>150518.24000000002</v>
      </c>
      <c r="N4" s="13">
        <f t="shared" ref="N4:N15" si="1">SUM(R4,Q4)</f>
        <v>0</v>
      </c>
      <c r="O4" s="13">
        <f>(B2*S2)/12</f>
        <v>486.04848333333342</v>
      </c>
      <c r="P4" s="13">
        <f>P2-O4</f>
        <v>595.50151666666648</v>
      </c>
      <c r="Q4" s="15">
        <v>0</v>
      </c>
      <c r="R4" s="15">
        <v>0</v>
      </c>
    </row>
    <row r="5" spans="1:20" x14ac:dyDescent="0.25">
      <c r="A5" s="1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>
        <f t="shared" si="0"/>
        <v>0</v>
      </c>
      <c r="M5" s="13">
        <f>(M4)-(L5)</f>
        <v>150518.24000000002</v>
      </c>
      <c r="N5" s="13">
        <f t="shared" si="1"/>
        <v>0</v>
      </c>
      <c r="O5" s="13">
        <f>(M4*S2)/12</f>
        <v>486.04848333333342</v>
      </c>
      <c r="P5" s="13">
        <f>P2-O5</f>
        <v>595.50151666666648</v>
      </c>
      <c r="Q5" s="15">
        <v>0</v>
      </c>
      <c r="R5" s="15">
        <v>0</v>
      </c>
    </row>
    <row r="6" spans="1:20" x14ac:dyDescent="0.25">
      <c r="A6" s="1" t="s">
        <v>16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>
        <f t="shared" si="0"/>
        <v>0</v>
      </c>
      <c r="M6" s="13">
        <f>(M5)-(L6)</f>
        <v>150518.24000000002</v>
      </c>
      <c r="N6" s="13">
        <f t="shared" si="1"/>
        <v>0</v>
      </c>
      <c r="O6" s="13">
        <f>(M5*S2)/12</f>
        <v>486.04848333333342</v>
      </c>
      <c r="P6" s="13">
        <f>P2-O6</f>
        <v>595.50151666666648</v>
      </c>
      <c r="Q6" s="15">
        <v>0</v>
      </c>
      <c r="R6" s="15">
        <v>0</v>
      </c>
    </row>
    <row r="7" spans="1:20" x14ac:dyDescent="0.25">
      <c r="A7" s="1" t="s">
        <v>17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 t="shared" si="0"/>
        <v>0</v>
      </c>
      <c r="M7" s="13">
        <f>(M6)-(L7)</f>
        <v>150518.24000000002</v>
      </c>
      <c r="N7" s="13">
        <f t="shared" si="1"/>
        <v>0</v>
      </c>
      <c r="O7" s="13">
        <f>(M6*S2)/12</f>
        <v>486.04848333333342</v>
      </c>
      <c r="P7" s="13">
        <f>P2-O7</f>
        <v>595.50151666666648</v>
      </c>
      <c r="Q7" s="15">
        <v>0</v>
      </c>
      <c r="R7" s="15">
        <v>0</v>
      </c>
    </row>
    <row r="8" spans="1:20" x14ac:dyDescent="0.25">
      <c r="A8" s="1" t="s">
        <v>18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 t="shared" si="0"/>
        <v>0</v>
      </c>
      <c r="M8" s="13">
        <f>(M7)-(L8)</f>
        <v>150518.24000000002</v>
      </c>
      <c r="N8" s="13">
        <f t="shared" si="1"/>
        <v>0</v>
      </c>
      <c r="O8" s="13">
        <f>(M7*S2)/12</f>
        <v>486.04848333333342</v>
      </c>
      <c r="P8" s="13">
        <f>P2-O8</f>
        <v>595.50151666666648</v>
      </c>
      <c r="Q8" s="15">
        <v>0</v>
      </c>
      <c r="R8" s="15">
        <v>0</v>
      </c>
    </row>
    <row r="9" spans="1:20" x14ac:dyDescent="0.25">
      <c r="A9" s="1" t="s">
        <v>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f t="shared" si="0"/>
        <v>0</v>
      </c>
      <c r="M9" s="13">
        <f>(M8)-(L9)</f>
        <v>150518.24000000002</v>
      </c>
      <c r="N9" s="13">
        <f t="shared" si="1"/>
        <v>0</v>
      </c>
      <c r="O9" s="13">
        <f>(M8*S2)/12</f>
        <v>486.04848333333342</v>
      </c>
      <c r="P9" s="13">
        <f>P2-O9</f>
        <v>595.50151666666648</v>
      </c>
      <c r="Q9" s="15">
        <v>0</v>
      </c>
      <c r="R9" s="15">
        <v>0</v>
      </c>
    </row>
    <row r="10" spans="1:20" x14ac:dyDescent="0.25">
      <c r="A10" s="1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>
        <f t="shared" si="0"/>
        <v>0</v>
      </c>
      <c r="M10" s="13">
        <f t="shared" ref="M10:M15" si="2">(M9)-(L10)</f>
        <v>150518.24000000002</v>
      </c>
      <c r="N10" s="13">
        <f t="shared" si="1"/>
        <v>0</v>
      </c>
      <c r="O10" s="13">
        <f>(M9*S2)/12</f>
        <v>486.04848333333342</v>
      </c>
      <c r="P10" s="13">
        <f>P2-O10</f>
        <v>595.50151666666648</v>
      </c>
      <c r="Q10" s="15">
        <v>0</v>
      </c>
      <c r="R10" s="15">
        <v>0</v>
      </c>
    </row>
    <row r="11" spans="1:20" x14ac:dyDescent="0.25">
      <c r="A11" s="1" t="s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>
        <f t="shared" si="0"/>
        <v>0</v>
      </c>
      <c r="M11" s="13">
        <f t="shared" si="2"/>
        <v>150518.24000000002</v>
      </c>
      <c r="N11" s="13">
        <f t="shared" si="1"/>
        <v>0</v>
      </c>
      <c r="O11" s="13">
        <f>(M10*S2)/12</f>
        <v>486.04848333333342</v>
      </c>
      <c r="P11" s="13">
        <f>P2-O11</f>
        <v>595.50151666666648</v>
      </c>
      <c r="Q11" s="15">
        <v>0</v>
      </c>
      <c r="R11" s="15">
        <v>0</v>
      </c>
    </row>
    <row r="12" spans="1:20" x14ac:dyDescent="0.25">
      <c r="A12" s="1" t="s"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f t="shared" si="0"/>
        <v>0</v>
      </c>
      <c r="M12" s="13">
        <f t="shared" si="2"/>
        <v>150518.24000000002</v>
      </c>
      <c r="N12" s="13">
        <f t="shared" si="1"/>
        <v>0</v>
      </c>
      <c r="O12" s="13">
        <f>(M11*S2)/12</f>
        <v>486.04848333333342</v>
      </c>
      <c r="P12" s="13">
        <f>P2-O12</f>
        <v>595.50151666666648</v>
      </c>
      <c r="Q12" s="15">
        <v>0</v>
      </c>
      <c r="R12" s="15">
        <v>0</v>
      </c>
    </row>
    <row r="13" spans="1:20" x14ac:dyDescent="0.25">
      <c r="A13" s="1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0"/>
        <v>0</v>
      </c>
      <c r="M13" s="13">
        <f t="shared" si="2"/>
        <v>150518.24000000002</v>
      </c>
      <c r="N13" s="13">
        <f t="shared" si="1"/>
        <v>0</v>
      </c>
      <c r="O13" s="13">
        <f>(M12*S2)/12</f>
        <v>486.04848333333342</v>
      </c>
      <c r="P13" s="13">
        <f>P2-O13</f>
        <v>595.50151666666648</v>
      </c>
      <c r="Q13" s="15">
        <v>0</v>
      </c>
      <c r="R13" s="15">
        <v>0</v>
      </c>
    </row>
    <row r="14" spans="1:20" x14ac:dyDescent="0.25">
      <c r="A14" s="1" t="s"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f t="shared" si="0"/>
        <v>0</v>
      </c>
      <c r="M14" s="13">
        <f t="shared" si="2"/>
        <v>150518.24000000002</v>
      </c>
      <c r="N14" s="13">
        <f t="shared" si="1"/>
        <v>0</v>
      </c>
      <c r="O14" s="13">
        <f>(M13*S2)/12</f>
        <v>486.04848333333342</v>
      </c>
      <c r="P14" s="13">
        <f>P2-O14</f>
        <v>595.50151666666648</v>
      </c>
      <c r="Q14" s="15">
        <v>0</v>
      </c>
      <c r="R14" s="15">
        <v>0</v>
      </c>
    </row>
    <row r="15" spans="1:20" x14ac:dyDescent="0.25">
      <c r="A15" s="1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0"/>
        <v>0</v>
      </c>
      <c r="M15" s="13">
        <f t="shared" si="2"/>
        <v>150518.24000000002</v>
      </c>
      <c r="N15" s="13">
        <f t="shared" si="1"/>
        <v>0</v>
      </c>
      <c r="O15" s="13">
        <f>(M14*S2)/12</f>
        <v>486.04848333333342</v>
      </c>
      <c r="P15" s="13">
        <f>P2-O15</f>
        <v>595.50151666666648</v>
      </c>
      <c r="Q15" s="15">
        <v>0</v>
      </c>
      <c r="R15" s="15">
        <v>0</v>
      </c>
    </row>
    <row r="16" spans="1:20" x14ac:dyDescent="0.25">
      <c r="O16" s="11">
        <f>(M15*S2)/12</f>
        <v>486.04848333333342</v>
      </c>
      <c r="P16" s="11">
        <f>P2-O16</f>
        <v>595.50151666666648</v>
      </c>
    </row>
    <row r="17" spans="1:13" x14ac:dyDescent="0.25">
      <c r="L17" s="11">
        <f>SUM(L4:L15)</f>
        <v>0</v>
      </c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Mortgage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2017-06-28T02:44:21Z</dcterms:created>
  <dcterms:modified xsi:type="dcterms:W3CDTF">2017-12-23T16:38:57Z</dcterms:modified>
</cp:coreProperties>
</file>