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panacha\Desktop\Arya\Submission\"/>
    </mc:Choice>
  </mc:AlternateContent>
  <bookViews>
    <workbookView xWindow="0" yWindow="0" windowWidth="20775" windowHeight="9945" activeTab="2"/>
  </bookViews>
  <sheets>
    <sheet name="Table 1 &amp; 2" sheetId="1" r:id="rId1"/>
    <sheet name="Binary Sytem" sheetId="4" r:id="rId2"/>
    <sheet name="Fleming" sheetId="5" r:id="rId3"/>
    <sheet name="Rittirong" sheetId="6" r:id="rId4"/>
    <sheet name="Panacharoensawad" sheetId="10" r:id="rId5"/>
    <sheet name="Zheng et al." sheetId="12" r:id="rId6"/>
    <sheet name="Dauphin" sheetId="11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2" l="1"/>
  <c r="P8" i="12"/>
  <c r="K8" i="12"/>
  <c r="P7" i="12"/>
  <c r="Q7" i="12" s="1"/>
  <c r="O7" i="12"/>
  <c r="K7" i="12"/>
  <c r="Q6" i="12"/>
  <c r="P6" i="12"/>
  <c r="O6" i="12"/>
  <c r="K6" i="12"/>
  <c r="P5" i="12"/>
  <c r="Q5" i="12" s="1"/>
  <c r="O5" i="12"/>
  <c r="K5" i="12"/>
  <c r="P4" i="12"/>
  <c r="Q4" i="12" s="1"/>
  <c r="O4" i="12"/>
  <c r="O9" i="12" s="1"/>
  <c r="K4" i="12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R84" i="12" s="1"/>
  <c r="R85" i="12" s="1"/>
  <c r="R86" i="12" s="1"/>
  <c r="R87" i="12" s="1"/>
  <c r="R88" i="12" s="1"/>
  <c r="R89" i="12" s="1"/>
  <c r="R90" i="12" s="1"/>
  <c r="R91" i="12" s="1"/>
  <c r="R92" i="12" s="1"/>
  <c r="R93" i="12" s="1"/>
  <c r="R94" i="12" s="1"/>
  <c r="R95" i="12" s="1"/>
  <c r="R96" i="12" s="1"/>
  <c r="R97" i="12" s="1"/>
  <c r="R98" i="12" s="1"/>
  <c r="R99" i="12" s="1"/>
  <c r="R100" i="12" s="1"/>
  <c r="R101" i="12" s="1"/>
  <c r="P3" i="12"/>
  <c r="Q3" i="12" s="1"/>
  <c r="O3" i="12"/>
  <c r="K3" i="12"/>
  <c r="P2" i="12"/>
  <c r="Q2" i="12" s="1"/>
  <c r="O2" i="12"/>
  <c r="K2" i="12"/>
  <c r="L53" i="12"/>
  <c r="L49" i="12"/>
  <c r="L45" i="12"/>
  <c r="L47" i="12"/>
  <c r="M46" i="12"/>
  <c r="L54" i="12"/>
  <c r="M53" i="12"/>
  <c r="M56" i="12"/>
  <c r="M52" i="12"/>
  <c r="M48" i="12"/>
  <c r="L56" i="12"/>
  <c r="L52" i="12"/>
  <c r="L48" i="12"/>
  <c r="M55" i="12"/>
  <c r="M51" i="12"/>
  <c r="M47" i="12"/>
  <c r="L55" i="12"/>
  <c r="L51" i="12"/>
  <c r="M54" i="12"/>
  <c r="M50" i="12"/>
  <c r="L50" i="12"/>
  <c r="L46" i="12"/>
  <c r="M49" i="12"/>
  <c r="M45" i="12"/>
  <c r="Q9" i="12" l="1"/>
  <c r="V100" i="11" l="1"/>
  <c r="V99" i="11"/>
  <c r="V96" i="11"/>
  <c r="V91" i="11"/>
  <c r="V90" i="11"/>
  <c r="V88" i="11"/>
  <c r="V83" i="11"/>
  <c r="V82" i="11"/>
  <c r="V80" i="11"/>
  <c r="V75" i="11"/>
  <c r="V74" i="11"/>
  <c r="V72" i="11"/>
  <c r="V67" i="11"/>
  <c r="V66" i="11"/>
  <c r="V64" i="11"/>
  <c r="V59" i="11"/>
  <c r="V58" i="11"/>
  <c r="V56" i="11"/>
  <c r="V51" i="11"/>
  <c r="V50" i="11"/>
  <c r="V48" i="11"/>
  <c r="V43" i="11"/>
  <c r="V42" i="11"/>
  <c r="R41" i="11"/>
  <c r="V95" i="11" s="1"/>
  <c r="V40" i="11"/>
  <c r="V39" i="11"/>
  <c r="P39" i="11"/>
  <c r="AW38" i="11"/>
  <c r="AV38" i="11"/>
  <c r="AK38" i="11"/>
  <c r="AL38" i="11" s="1"/>
  <c r="Z38" i="11"/>
  <c r="AA38" i="11" s="1"/>
  <c r="Q38" i="11"/>
  <c r="AW37" i="11"/>
  <c r="AV37" i="11"/>
  <c r="AK37" i="11"/>
  <c r="AL37" i="11" s="1"/>
  <c r="AA37" i="11"/>
  <c r="Z37" i="11"/>
  <c r="V37" i="11"/>
  <c r="Q37" i="11"/>
  <c r="AV36" i="11"/>
  <c r="AW36" i="11" s="1"/>
  <c r="AK36" i="11"/>
  <c r="AL36" i="11" s="1"/>
  <c r="Z36" i="11"/>
  <c r="AA36" i="11" s="1"/>
  <c r="V36" i="11"/>
  <c r="Q36" i="11"/>
  <c r="AV35" i="11"/>
  <c r="AW35" i="11" s="1"/>
  <c r="AK35" i="11"/>
  <c r="AL35" i="11" s="1"/>
  <c r="Z35" i="11"/>
  <c r="AA35" i="11" s="1"/>
  <c r="V35" i="11"/>
  <c r="Q35" i="11"/>
  <c r="AV34" i="11"/>
  <c r="AW34" i="11" s="1"/>
  <c r="AK34" i="11"/>
  <c r="AL34" i="11" s="1"/>
  <c r="Z34" i="11"/>
  <c r="AA34" i="11" s="1"/>
  <c r="V34" i="11"/>
  <c r="Q34" i="11"/>
  <c r="AV33" i="11"/>
  <c r="AW33" i="11" s="1"/>
  <c r="AK33" i="11"/>
  <c r="AL33" i="11" s="1"/>
  <c r="AA33" i="11"/>
  <c r="Z33" i="11"/>
  <c r="V33" i="11"/>
  <c r="Q33" i="11"/>
  <c r="AV32" i="11"/>
  <c r="AW32" i="11" s="1"/>
  <c r="AK32" i="11"/>
  <c r="AL32" i="11" s="1"/>
  <c r="AA32" i="11"/>
  <c r="Z32" i="11"/>
  <c r="V32" i="11"/>
  <c r="Q32" i="11"/>
  <c r="AW31" i="11"/>
  <c r="AV31" i="11"/>
  <c r="AL31" i="11"/>
  <c r="AK31" i="11"/>
  <c r="Z31" i="11"/>
  <c r="AA31" i="11" s="1"/>
  <c r="V31" i="11"/>
  <c r="Q31" i="11"/>
  <c r="AW30" i="11"/>
  <c r="AV30" i="11"/>
  <c r="AK30" i="11"/>
  <c r="AL30" i="11" s="1"/>
  <c r="AA30" i="11"/>
  <c r="Z30" i="11"/>
  <c r="V30" i="11"/>
  <c r="Q30" i="11"/>
  <c r="AW29" i="11"/>
  <c r="AV29" i="11"/>
  <c r="AL29" i="11"/>
  <c r="AK29" i="11"/>
  <c r="Z29" i="11"/>
  <c r="AA29" i="11" s="1"/>
  <c r="V29" i="11"/>
  <c r="Q29" i="11"/>
  <c r="M29" i="11"/>
  <c r="AW28" i="11"/>
  <c r="AV28" i="11"/>
  <c r="AK28" i="11"/>
  <c r="AL28" i="11" s="1"/>
  <c r="AA28" i="11"/>
  <c r="Z28" i="11"/>
  <c r="V28" i="11"/>
  <c r="Q28" i="11"/>
  <c r="M28" i="11"/>
  <c r="AV27" i="11"/>
  <c r="AW27" i="11" s="1"/>
  <c r="AL27" i="11"/>
  <c r="AK27" i="11"/>
  <c r="AA27" i="11"/>
  <c r="Z27" i="11"/>
  <c r="V27" i="11"/>
  <c r="Q27" i="11"/>
  <c r="M27" i="11"/>
  <c r="AW26" i="11"/>
  <c r="AV26" i="11"/>
  <c r="AK26" i="11"/>
  <c r="AM41" i="11" s="1"/>
  <c r="Z26" i="11"/>
  <c r="AA26" i="11" s="1"/>
  <c r="V26" i="11"/>
  <c r="Q26" i="11"/>
  <c r="M26" i="11"/>
  <c r="AV25" i="11"/>
  <c r="AW25" i="11" s="1"/>
  <c r="AK25" i="11"/>
  <c r="AL25" i="11" s="1"/>
  <c r="AA25" i="11"/>
  <c r="Z25" i="11"/>
  <c r="V25" i="11"/>
  <c r="Q25" i="11"/>
  <c r="AW24" i="11"/>
  <c r="AV24" i="11"/>
  <c r="AL24" i="11"/>
  <c r="AK24" i="11"/>
  <c r="AA24" i="11"/>
  <c r="Z24" i="11"/>
  <c r="V24" i="11"/>
  <c r="Q24" i="11"/>
  <c r="AV23" i="11"/>
  <c r="AW23" i="11" s="1"/>
  <c r="AK23" i="11"/>
  <c r="AL23" i="11" s="1"/>
  <c r="AA23" i="11"/>
  <c r="Z23" i="11"/>
  <c r="V23" i="11"/>
  <c r="Q23" i="11"/>
  <c r="AW22" i="11"/>
  <c r="AV22" i="11"/>
  <c r="AL22" i="11"/>
  <c r="AK22" i="11"/>
  <c r="Z22" i="11"/>
  <c r="AA22" i="11" s="1"/>
  <c r="V22" i="11"/>
  <c r="Q22" i="11"/>
  <c r="AW21" i="11"/>
  <c r="AV21" i="11"/>
  <c r="AK21" i="11"/>
  <c r="AL21" i="11" s="1"/>
  <c r="AA21" i="11"/>
  <c r="Z21" i="11"/>
  <c r="V21" i="11"/>
  <c r="Q21" i="11"/>
  <c r="AW20" i="11"/>
  <c r="AV20" i="11"/>
  <c r="AL20" i="11"/>
  <c r="AK20" i="11"/>
  <c r="Z20" i="11"/>
  <c r="AA20" i="11" s="1"/>
  <c r="V20" i="11"/>
  <c r="Q20" i="11"/>
  <c r="AW19" i="11"/>
  <c r="AL19" i="11"/>
  <c r="AA19" i="11"/>
  <c r="V19" i="11"/>
  <c r="Q19" i="11"/>
  <c r="AW18" i="11"/>
  <c r="AL18" i="11"/>
  <c r="AA18" i="11"/>
  <c r="V18" i="11"/>
  <c r="Q18" i="11"/>
  <c r="AW17" i="11"/>
  <c r="AL17" i="11"/>
  <c r="AA17" i="11"/>
  <c r="V17" i="11"/>
  <c r="Q17" i="11"/>
  <c r="AW16" i="11"/>
  <c r="AL16" i="11"/>
  <c r="AA16" i="11"/>
  <c r="V16" i="11"/>
  <c r="Q16" i="11"/>
  <c r="AW15" i="11"/>
  <c r="AL15" i="11"/>
  <c r="AA15" i="11"/>
  <c r="V15" i="11"/>
  <c r="Q15" i="11"/>
  <c r="AW14" i="11"/>
  <c r="AL14" i="11"/>
  <c r="AA14" i="11"/>
  <c r="V14" i="11"/>
  <c r="Q14" i="11"/>
  <c r="AW13" i="11"/>
  <c r="AL13" i="11"/>
  <c r="AA13" i="11"/>
  <c r="V13" i="11"/>
  <c r="Q13" i="11"/>
  <c r="AV12" i="11"/>
  <c r="AW12" i="11" s="1"/>
  <c r="AL12" i="11"/>
  <c r="AK12" i="11"/>
  <c r="Z12" i="11"/>
  <c r="V12" i="11"/>
  <c r="Q12" i="11"/>
  <c r="AW11" i="11"/>
  <c r="AL11" i="11"/>
  <c r="AA11" i="11"/>
  <c r="V11" i="11"/>
  <c r="Q11" i="11"/>
  <c r="AW10" i="11"/>
  <c r="AL10" i="11"/>
  <c r="AA10" i="11"/>
  <c r="V10" i="11"/>
  <c r="Q10" i="11"/>
  <c r="AW9" i="11"/>
  <c r="AL9" i="11"/>
  <c r="AA9" i="11"/>
  <c r="V9" i="11"/>
  <c r="Q9" i="11"/>
  <c r="AW8" i="11"/>
  <c r="AL8" i="11"/>
  <c r="AA8" i="11"/>
  <c r="V8" i="11"/>
  <c r="Q8" i="11"/>
  <c r="AW7" i="11"/>
  <c r="AL7" i="11"/>
  <c r="AA7" i="11"/>
  <c r="V7" i="11"/>
  <c r="Q7" i="11"/>
  <c r="AW6" i="11"/>
  <c r="AL6" i="11"/>
  <c r="AA6" i="11"/>
  <c r="V6" i="11"/>
  <c r="Q6" i="11"/>
  <c r="AW5" i="11"/>
  <c r="AN5" i="11"/>
  <c r="AN6" i="11" s="1"/>
  <c r="AN7" i="11" s="1"/>
  <c r="AN8" i="11" s="1"/>
  <c r="AN9" i="11" s="1"/>
  <c r="AN10" i="11" s="1"/>
  <c r="AN11" i="11" s="1"/>
  <c r="AN12" i="11" s="1"/>
  <c r="AN13" i="11" s="1"/>
  <c r="AN14" i="11" s="1"/>
  <c r="AN15" i="11" s="1"/>
  <c r="AN16" i="11" s="1"/>
  <c r="AN17" i="11" s="1"/>
  <c r="AN18" i="11" s="1"/>
  <c r="AN19" i="11" s="1"/>
  <c r="AN20" i="11" s="1"/>
  <c r="AN21" i="11" s="1"/>
  <c r="AN22" i="11" s="1"/>
  <c r="AN23" i="11" s="1"/>
  <c r="AN24" i="11" s="1"/>
  <c r="AN25" i="11" s="1"/>
  <c r="AN26" i="11" s="1"/>
  <c r="AN27" i="11" s="1"/>
  <c r="AN28" i="11" s="1"/>
  <c r="AN29" i="11" s="1"/>
  <c r="AN30" i="11" s="1"/>
  <c r="AN31" i="11" s="1"/>
  <c r="AN32" i="11" s="1"/>
  <c r="AN33" i="11" s="1"/>
  <c r="AN34" i="11" s="1"/>
  <c r="AN35" i="11" s="1"/>
  <c r="AN36" i="11" s="1"/>
  <c r="AN37" i="11" s="1"/>
  <c r="AN38" i="11" s="1"/>
  <c r="AN39" i="11" s="1"/>
  <c r="AN40" i="11" s="1"/>
  <c r="AN41" i="11" s="1"/>
  <c r="AN42" i="11" s="1"/>
  <c r="AN43" i="11" s="1"/>
  <c r="AN44" i="11" s="1"/>
  <c r="AN45" i="11" s="1"/>
  <c r="AN46" i="11" s="1"/>
  <c r="AN47" i="11" s="1"/>
  <c r="AN48" i="11" s="1"/>
  <c r="AN49" i="11" s="1"/>
  <c r="AN50" i="11" s="1"/>
  <c r="AN51" i="11" s="1"/>
  <c r="AN52" i="11" s="1"/>
  <c r="AN53" i="11" s="1"/>
  <c r="AN54" i="11" s="1"/>
  <c r="AN55" i="11" s="1"/>
  <c r="AN56" i="11" s="1"/>
  <c r="AN57" i="11" s="1"/>
  <c r="AN58" i="11" s="1"/>
  <c r="AN59" i="11" s="1"/>
  <c r="AN60" i="11" s="1"/>
  <c r="AN61" i="11" s="1"/>
  <c r="AN62" i="11" s="1"/>
  <c r="AN63" i="11" s="1"/>
  <c r="AN64" i="11" s="1"/>
  <c r="AN65" i="11" s="1"/>
  <c r="AN66" i="11" s="1"/>
  <c r="AN67" i="11" s="1"/>
  <c r="AN68" i="11" s="1"/>
  <c r="AN69" i="11" s="1"/>
  <c r="AN70" i="11" s="1"/>
  <c r="AN71" i="11" s="1"/>
  <c r="AN72" i="11" s="1"/>
  <c r="AN73" i="11" s="1"/>
  <c r="AN74" i="11" s="1"/>
  <c r="AN75" i="11" s="1"/>
  <c r="AN76" i="11" s="1"/>
  <c r="AN77" i="11" s="1"/>
  <c r="AN78" i="11" s="1"/>
  <c r="AN79" i="11" s="1"/>
  <c r="AN80" i="11" s="1"/>
  <c r="AN81" i="11" s="1"/>
  <c r="AN82" i="11" s="1"/>
  <c r="AN83" i="11" s="1"/>
  <c r="AN84" i="11" s="1"/>
  <c r="AN85" i="11" s="1"/>
  <c r="AN86" i="11" s="1"/>
  <c r="AN87" i="11" s="1"/>
  <c r="AN88" i="11" s="1"/>
  <c r="AN89" i="11" s="1"/>
  <c r="AN90" i="11" s="1"/>
  <c r="AN91" i="11" s="1"/>
  <c r="AN92" i="11" s="1"/>
  <c r="AN93" i="11" s="1"/>
  <c r="AN94" i="11" s="1"/>
  <c r="AN95" i="11" s="1"/>
  <c r="AN96" i="11" s="1"/>
  <c r="AN97" i="11" s="1"/>
  <c r="AN98" i="11" s="1"/>
  <c r="AN99" i="11" s="1"/>
  <c r="AL5" i="11"/>
  <c r="AA5" i="11"/>
  <c r="V5" i="11"/>
  <c r="Q5" i="11"/>
  <c r="AY4" i="11"/>
  <c r="AY5" i="11" s="1"/>
  <c r="AY6" i="11" s="1"/>
  <c r="AY7" i="11" s="1"/>
  <c r="AY8" i="11" s="1"/>
  <c r="AY9" i="11" s="1"/>
  <c r="AY10" i="11" s="1"/>
  <c r="AY11" i="11" s="1"/>
  <c r="AY12" i="11" s="1"/>
  <c r="AY13" i="11" s="1"/>
  <c r="AY14" i="11" s="1"/>
  <c r="AY15" i="11" s="1"/>
  <c r="AY16" i="11" s="1"/>
  <c r="AY17" i="11" s="1"/>
  <c r="AY18" i="11" s="1"/>
  <c r="AY19" i="11" s="1"/>
  <c r="AY20" i="11" s="1"/>
  <c r="AY21" i="11" s="1"/>
  <c r="AY22" i="11" s="1"/>
  <c r="AY23" i="11" s="1"/>
  <c r="AY24" i="11" s="1"/>
  <c r="AY25" i="11" s="1"/>
  <c r="AY26" i="11" s="1"/>
  <c r="AY27" i="11" s="1"/>
  <c r="AY28" i="11" s="1"/>
  <c r="AY29" i="11" s="1"/>
  <c r="AY30" i="11" s="1"/>
  <c r="AY31" i="11" s="1"/>
  <c r="AY32" i="11" s="1"/>
  <c r="AY33" i="11" s="1"/>
  <c r="AY34" i="11" s="1"/>
  <c r="AY35" i="11" s="1"/>
  <c r="AY36" i="11" s="1"/>
  <c r="AY37" i="11" s="1"/>
  <c r="AY38" i="11" s="1"/>
  <c r="AY39" i="11" s="1"/>
  <c r="AY40" i="11" s="1"/>
  <c r="AY41" i="11" s="1"/>
  <c r="AY42" i="11" s="1"/>
  <c r="AY43" i="11" s="1"/>
  <c r="AY44" i="11" s="1"/>
  <c r="AY45" i="11" s="1"/>
  <c r="AY46" i="11" s="1"/>
  <c r="AY47" i="11" s="1"/>
  <c r="AY48" i="11" s="1"/>
  <c r="AY49" i="11" s="1"/>
  <c r="AY50" i="11" s="1"/>
  <c r="AY51" i="11" s="1"/>
  <c r="AY52" i="11" s="1"/>
  <c r="AY53" i="11" s="1"/>
  <c r="AY54" i="11" s="1"/>
  <c r="AY55" i="11" s="1"/>
  <c r="AY56" i="11" s="1"/>
  <c r="AY57" i="11" s="1"/>
  <c r="AY58" i="11" s="1"/>
  <c r="AY59" i="11" s="1"/>
  <c r="AY60" i="11" s="1"/>
  <c r="AY61" i="11" s="1"/>
  <c r="AY62" i="11" s="1"/>
  <c r="AY63" i="11" s="1"/>
  <c r="AY64" i="11" s="1"/>
  <c r="AY65" i="11" s="1"/>
  <c r="AY66" i="11" s="1"/>
  <c r="AY67" i="11" s="1"/>
  <c r="AY68" i="11" s="1"/>
  <c r="AY69" i="11" s="1"/>
  <c r="AY70" i="11" s="1"/>
  <c r="AY71" i="11" s="1"/>
  <c r="AY72" i="11" s="1"/>
  <c r="AY73" i="11" s="1"/>
  <c r="AY74" i="11" s="1"/>
  <c r="AY75" i="11" s="1"/>
  <c r="AY76" i="11" s="1"/>
  <c r="AY77" i="11" s="1"/>
  <c r="AY78" i="11" s="1"/>
  <c r="AY79" i="11" s="1"/>
  <c r="AY80" i="11" s="1"/>
  <c r="AY81" i="11" s="1"/>
  <c r="AY82" i="11" s="1"/>
  <c r="AY83" i="11" s="1"/>
  <c r="AY84" i="11" s="1"/>
  <c r="AY85" i="11" s="1"/>
  <c r="AY86" i="11" s="1"/>
  <c r="AY87" i="11" s="1"/>
  <c r="AY88" i="11" s="1"/>
  <c r="AY89" i="11" s="1"/>
  <c r="AY90" i="11" s="1"/>
  <c r="AY91" i="11" s="1"/>
  <c r="AY92" i="11" s="1"/>
  <c r="AY93" i="11" s="1"/>
  <c r="AY94" i="11" s="1"/>
  <c r="AY95" i="11" s="1"/>
  <c r="AY96" i="11" s="1"/>
  <c r="AY97" i="11" s="1"/>
  <c r="AY98" i="11" s="1"/>
  <c r="AY99" i="11" s="1"/>
  <c r="AY100" i="11" s="1"/>
  <c r="AY101" i="11" s="1"/>
  <c r="AY102" i="11" s="1"/>
  <c r="AY103" i="11" s="1"/>
  <c r="AW4" i="11"/>
  <c r="AN4" i="11"/>
  <c r="AL4" i="11"/>
  <c r="AD4" i="1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AD48" i="11" s="1"/>
  <c r="AD49" i="11" s="1"/>
  <c r="AD50" i="11" s="1"/>
  <c r="AD51" i="11" s="1"/>
  <c r="AD52" i="11" s="1"/>
  <c r="AD53" i="11" s="1"/>
  <c r="AD54" i="11" s="1"/>
  <c r="AD55" i="11" s="1"/>
  <c r="AD56" i="11" s="1"/>
  <c r="AD57" i="11" s="1"/>
  <c r="AD58" i="11" s="1"/>
  <c r="AD59" i="11" s="1"/>
  <c r="AD60" i="11" s="1"/>
  <c r="AD61" i="11" s="1"/>
  <c r="AD62" i="11" s="1"/>
  <c r="AD63" i="11" s="1"/>
  <c r="AD64" i="11" s="1"/>
  <c r="AD65" i="11" s="1"/>
  <c r="AD66" i="11" s="1"/>
  <c r="AD67" i="11" s="1"/>
  <c r="AD68" i="11" s="1"/>
  <c r="AD69" i="11" s="1"/>
  <c r="AD70" i="11" s="1"/>
  <c r="AD71" i="11" s="1"/>
  <c r="AD72" i="11" s="1"/>
  <c r="AD73" i="11" s="1"/>
  <c r="AD74" i="11" s="1"/>
  <c r="AD75" i="11" s="1"/>
  <c r="AD76" i="11" s="1"/>
  <c r="AD77" i="11" s="1"/>
  <c r="AD78" i="11" s="1"/>
  <c r="AD79" i="11" s="1"/>
  <c r="AD80" i="11" s="1"/>
  <c r="AD81" i="11" s="1"/>
  <c r="AD82" i="11" s="1"/>
  <c r="AD83" i="11" s="1"/>
  <c r="AD84" i="11" s="1"/>
  <c r="AD85" i="11" s="1"/>
  <c r="AD86" i="11" s="1"/>
  <c r="AD87" i="11" s="1"/>
  <c r="AD88" i="11" s="1"/>
  <c r="AD89" i="11" s="1"/>
  <c r="AD90" i="11" s="1"/>
  <c r="AD91" i="11" s="1"/>
  <c r="AD92" i="11" s="1"/>
  <c r="AD93" i="11" s="1"/>
  <c r="AD94" i="11" s="1"/>
  <c r="AD95" i="11" s="1"/>
  <c r="AA4" i="11"/>
  <c r="V4" i="11"/>
  <c r="Q4" i="11"/>
  <c r="AY3" i="11"/>
  <c r="AW3" i="11"/>
  <c r="AL3" i="11"/>
  <c r="AD3" i="11"/>
  <c r="AA3" i="11"/>
  <c r="V3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Q3" i="11"/>
  <c r="D50" i="1"/>
  <c r="D51" i="1" s="1"/>
  <c r="B50" i="1"/>
  <c r="AX19" i="11" l="1"/>
  <c r="AX25" i="11"/>
  <c r="AX36" i="11"/>
  <c r="R38" i="11"/>
  <c r="AX18" i="11"/>
  <c r="AX23" i="11"/>
  <c r="AX32" i="11"/>
  <c r="AP90" i="11"/>
  <c r="AP82" i="11"/>
  <c r="AP74" i="11"/>
  <c r="AP66" i="11"/>
  <c r="AP58" i="11"/>
  <c r="AP50" i="11"/>
  <c r="AP42" i="11"/>
  <c r="AP98" i="11"/>
  <c r="AP89" i="11"/>
  <c r="AP81" i="11"/>
  <c r="AP73" i="11"/>
  <c r="AP65" i="11"/>
  <c r="AP57" i="11"/>
  <c r="AP49" i="11"/>
  <c r="AP88" i="11"/>
  <c r="AP80" i="11"/>
  <c r="AP72" i="11"/>
  <c r="AP64" i="11"/>
  <c r="AP56" i="11"/>
  <c r="AP48" i="11"/>
  <c r="AP41" i="11"/>
  <c r="AP39" i="11"/>
  <c r="AP99" i="11"/>
  <c r="AP95" i="11"/>
  <c r="AP87" i="11"/>
  <c r="AP79" i="11"/>
  <c r="AP71" i="11"/>
  <c r="AP63" i="11"/>
  <c r="AP55" i="11"/>
  <c r="AP47" i="11"/>
  <c r="AP92" i="11"/>
  <c r="AP84" i="11"/>
  <c r="AP76" i="11"/>
  <c r="AP68" i="11"/>
  <c r="AP60" i="11"/>
  <c r="AP52" i="11"/>
  <c r="AP44" i="11"/>
  <c r="AP40" i="11"/>
  <c r="AP96" i="11"/>
  <c r="AP91" i="11"/>
  <c r="AP86" i="11"/>
  <c r="AP53" i="11"/>
  <c r="AP32" i="11"/>
  <c r="AP30" i="11"/>
  <c r="AP25" i="11"/>
  <c r="AP23" i="11"/>
  <c r="AP21" i="11"/>
  <c r="AP18" i="11"/>
  <c r="AP5" i="11"/>
  <c r="AP93" i="11"/>
  <c r="AP69" i="11"/>
  <c r="AP43" i="11"/>
  <c r="AP36" i="11"/>
  <c r="AP35" i="11"/>
  <c r="AP16" i="11"/>
  <c r="AP11" i="11"/>
  <c r="AP3" i="11"/>
  <c r="AP83" i="11"/>
  <c r="AP78" i="11"/>
  <c r="AP45" i="11"/>
  <c r="AP37" i="11"/>
  <c r="AP26" i="11"/>
  <c r="AP15" i="11"/>
  <c r="AP10" i="11"/>
  <c r="AP94" i="11"/>
  <c r="AP85" i="11"/>
  <c r="AP59" i="11"/>
  <c r="AP54" i="11"/>
  <c r="AP34" i="11"/>
  <c r="AP31" i="11"/>
  <c r="AP29" i="11"/>
  <c r="AP24" i="11"/>
  <c r="AP22" i="11"/>
  <c r="AP20" i="11"/>
  <c r="AP14" i="11"/>
  <c r="AP9" i="11"/>
  <c r="AP62" i="11"/>
  <c r="AP38" i="11"/>
  <c r="AP19" i="11"/>
  <c r="AP17" i="11"/>
  <c r="AP28" i="11"/>
  <c r="AP7" i="11"/>
  <c r="AP70" i="11"/>
  <c r="AP61" i="11"/>
  <c r="AP6" i="11"/>
  <c r="AP4" i="11"/>
  <c r="AP67" i="11"/>
  <c r="AP97" i="11"/>
  <c r="AP33" i="11"/>
  <c r="AP75" i="11"/>
  <c r="AP51" i="11"/>
  <c r="AP13" i="11"/>
  <c r="AP12" i="11"/>
  <c r="AP77" i="11"/>
  <c r="AP27" i="11"/>
  <c r="AP8" i="11"/>
  <c r="AP46" i="11"/>
  <c r="AX7" i="11"/>
  <c r="AB41" i="11"/>
  <c r="AA12" i="11"/>
  <c r="AX38" i="11"/>
  <c r="R8" i="11"/>
  <c r="AL26" i="11"/>
  <c r="AL39" i="11" s="1"/>
  <c r="Q39" i="11"/>
  <c r="R3" i="11"/>
  <c r="AW39" i="11"/>
  <c r="AX12" i="11" s="1"/>
  <c r="AX3" i="11"/>
  <c r="AX27" i="11"/>
  <c r="AX35" i="11"/>
  <c r="AX37" i="11"/>
  <c r="AX11" i="11"/>
  <c r="R26" i="11"/>
  <c r="AX26" i="11"/>
  <c r="AX33" i="11"/>
  <c r="Z39" i="11"/>
  <c r="AX41" i="11"/>
  <c r="AV39" i="11"/>
  <c r="AX16" i="11"/>
  <c r="R4" i="11"/>
  <c r="R12" i="11"/>
  <c r="AK39" i="11"/>
  <c r="V49" i="11"/>
  <c r="V57" i="11"/>
  <c r="V65" i="11"/>
  <c r="V73" i="11"/>
  <c r="V81" i="11"/>
  <c r="V89" i="11"/>
  <c r="V44" i="11"/>
  <c r="V52" i="11"/>
  <c r="V60" i="11"/>
  <c r="V68" i="11"/>
  <c r="V76" i="11"/>
  <c r="V84" i="11"/>
  <c r="V92" i="11"/>
  <c r="V98" i="11"/>
  <c r="V38" i="11"/>
  <c r="V45" i="11"/>
  <c r="V53" i="11"/>
  <c r="V61" i="11"/>
  <c r="V69" i="11"/>
  <c r="V77" i="11"/>
  <c r="V85" i="11"/>
  <c r="V93" i="11"/>
  <c r="V41" i="11"/>
  <c r="V46" i="11"/>
  <c r="V54" i="11"/>
  <c r="V62" i="11"/>
  <c r="V70" i="11"/>
  <c r="V78" i="11"/>
  <c r="V86" i="11"/>
  <c r="V94" i="11"/>
  <c r="V97" i="11"/>
  <c r="V47" i="11"/>
  <c r="V55" i="11"/>
  <c r="V63" i="11"/>
  <c r="V71" i="11"/>
  <c r="V79" i="11"/>
  <c r="V87" i="11"/>
  <c r="AC17" i="4"/>
  <c r="AB17" i="4"/>
  <c r="AB19" i="4"/>
  <c r="AD7" i="4"/>
  <c r="AD17" i="4" s="1"/>
  <c r="AD8" i="4"/>
  <c r="AD9" i="4"/>
  <c r="AD10" i="4"/>
  <c r="AD11" i="4"/>
  <c r="AD12" i="4"/>
  <c r="AD13" i="4"/>
  <c r="AD14" i="4"/>
  <c r="W19" i="4"/>
  <c r="V19" i="4"/>
  <c r="V21" i="4" s="1"/>
  <c r="X7" i="4"/>
  <c r="X8" i="4"/>
  <c r="X9" i="4"/>
  <c r="X10" i="4"/>
  <c r="X11" i="4"/>
  <c r="X12" i="4"/>
  <c r="X13" i="4"/>
  <c r="X14" i="4"/>
  <c r="X15" i="4"/>
  <c r="X16" i="4"/>
  <c r="X6" i="4"/>
  <c r="X19" i="4" s="1"/>
  <c r="P24" i="4"/>
  <c r="Q22" i="4"/>
  <c r="P22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6" i="4"/>
  <c r="R22" i="4" s="1"/>
  <c r="K18" i="4"/>
  <c r="J18" i="4"/>
  <c r="J20" i="4" s="1"/>
  <c r="L14" i="4"/>
  <c r="L13" i="4"/>
  <c r="L12" i="4"/>
  <c r="L11" i="4"/>
  <c r="L10" i="4"/>
  <c r="L9" i="4"/>
  <c r="L8" i="4"/>
  <c r="L7" i="4"/>
  <c r="L6" i="4"/>
  <c r="D7" i="4"/>
  <c r="D8" i="4"/>
  <c r="D18" i="4" s="1"/>
  <c r="D9" i="4"/>
  <c r="D10" i="4"/>
  <c r="D11" i="4"/>
  <c r="D12" i="4"/>
  <c r="D13" i="4"/>
  <c r="D14" i="4"/>
  <c r="D15" i="4"/>
  <c r="D16" i="4"/>
  <c r="D6" i="4"/>
  <c r="C18" i="4"/>
  <c r="B18" i="4"/>
  <c r="B20" i="4" s="1"/>
  <c r="C64" i="1"/>
  <c r="B64" i="1"/>
  <c r="D61" i="1"/>
  <c r="D60" i="1"/>
  <c r="D59" i="1"/>
  <c r="D58" i="1"/>
  <c r="D57" i="1"/>
  <c r="D56" i="1"/>
  <c r="D45" i="1"/>
  <c r="D46" i="1"/>
  <c r="D47" i="1"/>
  <c r="D48" i="1"/>
  <c r="D49" i="1"/>
  <c r="D44" i="1"/>
  <c r="C21" i="1" s="1"/>
  <c r="C40" i="1"/>
  <c r="B40" i="1"/>
  <c r="D35" i="1"/>
  <c r="D36" i="1"/>
  <c r="D37" i="1"/>
  <c r="D38" i="1"/>
  <c r="D39" i="1"/>
  <c r="D34" i="1"/>
  <c r="D40" i="1" s="1"/>
  <c r="D41" i="1" s="1"/>
  <c r="C20" i="1" s="1"/>
  <c r="AM18" i="11" l="1"/>
  <c r="AM5" i="11"/>
  <c r="AM17" i="11"/>
  <c r="AM12" i="11"/>
  <c r="AM9" i="11"/>
  <c r="AM24" i="11"/>
  <c r="AM19" i="11"/>
  <c r="AM6" i="11"/>
  <c r="AM8" i="11"/>
  <c r="AM13" i="11"/>
  <c r="AM10" i="11"/>
  <c r="AM21" i="11"/>
  <c r="AM16" i="11"/>
  <c r="AM25" i="11"/>
  <c r="AM15" i="11"/>
  <c r="AM31" i="11"/>
  <c r="AM14" i="11"/>
  <c r="AM28" i="11"/>
  <c r="AM27" i="11"/>
  <c r="AM32" i="11"/>
  <c r="AM38" i="11"/>
  <c r="AM37" i="11"/>
  <c r="AM11" i="11"/>
  <c r="AM36" i="11"/>
  <c r="AM30" i="11"/>
  <c r="AM23" i="11"/>
  <c r="AM4" i="11"/>
  <c r="AM33" i="11"/>
  <c r="AM22" i="11"/>
  <c r="AM29" i="11"/>
  <c r="AM3" i="11"/>
  <c r="AM20" i="11"/>
  <c r="AM34" i="11"/>
  <c r="AM35" i="11"/>
  <c r="AM7" i="11"/>
  <c r="BA88" i="11"/>
  <c r="BA80" i="11"/>
  <c r="BA72" i="11"/>
  <c r="BA64" i="11"/>
  <c r="BA56" i="11"/>
  <c r="BA48" i="11"/>
  <c r="BA102" i="11"/>
  <c r="BA99" i="11"/>
  <c r="BA95" i="11"/>
  <c r="BA87" i="11"/>
  <c r="BA79" i="11"/>
  <c r="BA71" i="11"/>
  <c r="BA63" i="11"/>
  <c r="BA55" i="11"/>
  <c r="BA47" i="11"/>
  <c r="BA94" i="11"/>
  <c r="BA86" i="11"/>
  <c r="BA78" i="11"/>
  <c r="BA70" i="11"/>
  <c r="BA62" i="11"/>
  <c r="BA54" i="11"/>
  <c r="BA46" i="11"/>
  <c r="BA38" i="11"/>
  <c r="BA36" i="11"/>
  <c r="BA101" i="11"/>
  <c r="BA96" i="11"/>
  <c r="BA93" i="11"/>
  <c r="BA85" i="11"/>
  <c r="BA77" i="11"/>
  <c r="BA69" i="11"/>
  <c r="BA61" i="11"/>
  <c r="BA53" i="11"/>
  <c r="BA45" i="11"/>
  <c r="BA100" i="11"/>
  <c r="BA90" i="11"/>
  <c r="BA82" i="11"/>
  <c r="BA74" i="11"/>
  <c r="BA66" i="11"/>
  <c r="BA58" i="11"/>
  <c r="BA50" i="11"/>
  <c r="BA42" i="11"/>
  <c r="BA37" i="11"/>
  <c r="BA67" i="11"/>
  <c r="BA41" i="11"/>
  <c r="BA14" i="11"/>
  <c r="BA9" i="11"/>
  <c r="BA81" i="11"/>
  <c r="BA76" i="11"/>
  <c r="BA83" i="11"/>
  <c r="BA57" i="11"/>
  <c r="BA52" i="11"/>
  <c r="BA39" i="11"/>
  <c r="BA12" i="11"/>
  <c r="BA7" i="11"/>
  <c r="BA98" i="11"/>
  <c r="BA92" i="11"/>
  <c r="BA59" i="11"/>
  <c r="BA32" i="11"/>
  <c r="BA30" i="11"/>
  <c r="BA25" i="11"/>
  <c r="BA23" i="11"/>
  <c r="BA21" i="11"/>
  <c r="BA19" i="11"/>
  <c r="BA6" i="11"/>
  <c r="BA97" i="11"/>
  <c r="BA73" i="11"/>
  <c r="BA68" i="11"/>
  <c r="BA28" i="11"/>
  <c r="BA18" i="11"/>
  <c r="BA5" i="11"/>
  <c r="BA91" i="11"/>
  <c r="BA49" i="11"/>
  <c r="BA26" i="11"/>
  <c r="BA20" i="11"/>
  <c r="BA16" i="11"/>
  <c r="BA40" i="11"/>
  <c r="BA27" i="11"/>
  <c r="BA15" i="11"/>
  <c r="BA8" i="11"/>
  <c r="BA103" i="11"/>
  <c r="BA84" i="11"/>
  <c r="BA44" i="11"/>
  <c r="BA33" i="11"/>
  <c r="BA31" i="11"/>
  <c r="BA11" i="11"/>
  <c r="BA3" i="11"/>
  <c r="BA65" i="11"/>
  <c r="BA60" i="11"/>
  <c r="BA51" i="11"/>
  <c r="BA35" i="11"/>
  <c r="BA24" i="11"/>
  <c r="BA13" i="11"/>
  <c r="BA89" i="11"/>
  <c r="BA43" i="11"/>
  <c r="BA29" i="11"/>
  <c r="BA17" i="11"/>
  <c r="BA10" i="11"/>
  <c r="BA4" i="11"/>
  <c r="BA34" i="11"/>
  <c r="BA22" i="11"/>
  <c r="BA75" i="11"/>
  <c r="R19" i="11"/>
  <c r="R6" i="11"/>
  <c r="R18" i="11"/>
  <c r="R5" i="11"/>
  <c r="R29" i="11"/>
  <c r="R28" i="11"/>
  <c r="R25" i="11"/>
  <c r="R14" i="11"/>
  <c r="R32" i="11"/>
  <c r="R22" i="11"/>
  <c r="R9" i="11"/>
  <c r="R23" i="11"/>
  <c r="R33" i="11"/>
  <c r="R34" i="11"/>
  <c r="R20" i="11"/>
  <c r="R7" i="11"/>
  <c r="R24" i="11"/>
  <c r="R31" i="11"/>
  <c r="R15" i="11"/>
  <c r="R16" i="11"/>
  <c r="AA39" i="11"/>
  <c r="AB12" i="11" s="1"/>
  <c r="R27" i="11"/>
  <c r="AF93" i="11"/>
  <c r="AG93" i="11" s="1"/>
  <c r="AF85" i="11"/>
  <c r="AG85" i="11" s="1"/>
  <c r="AF77" i="11"/>
  <c r="AG77" i="11" s="1"/>
  <c r="AF69" i="11"/>
  <c r="AG69" i="11" s="1"/>
  <c r="AF61" i="11"/>
  <c r="AG61" i="11" s="1"/>
  <c r="AF53" i="11"/>
  <c r="AG53" i="11" s="1"/>
  <c r="AF45" i="11"/>
  <c r="AG45" i="11" s="1"/>
  <c r="AF39" i="11"/>
  <c r="AG39" i="11" s="1"/>
  <c r="AF92" i="11"/>
  <c r="AG92" i="11" s="1"/>
  <c r="AF84" i="11"/>
  <c r="AG84" i="11" s="1"/>
  <c r="AF76" i="11"/>
  <c r="AG76" i="11" s="1"/>
  <c r="AF68" i="11"/>
  <c r="AG68" i="11" s="1"/>
  <c r="AF60" i="11"/>
  <c r="AG60" i="11" s="1"/>
  <c r="AF52" i="11"/>
  <c r="AG52" i="11" s="1"/>
  <c r="AF44" i="11"/>
  <c r="AG44" i="11" s="1"/>
  <c r="AF40" i="11"/>
  <c r="AG40" i="11" s="1"/>
  <c r="AF91" i="11"/>
  <c r="AG91" i="11" s="1"/>
  <c r="AF83" i="11"/>
  <c r="AG83" i="11" s="1"/>
  <c r="AF75" i="11"/>
  <c r="AG75" i="11" s="1"/>
  <c r="AF67" i="11"/>
  <c r="AG67" i="11" s="1"/>
  <c r="AF59" i="11"/>
  <c r="AG59" i="11" s="1"/>
  <c r="AF51" i="11"/>
  <c r="AG51" i="11" s="1"/>
  <c r="AF43" i="11"/>
  <c r="AG43" i="11" s="1"/>
  <c r="AF90" i="11"/>
  <c r="AG90" i="11" s="1"/>
  <c r="AF82" i="11"/>
  <c r="AG82" i="11" s="1"/>
  <c r="AF74" i="11"/>
  <c r="AG74" i="11" s="1"/>
  <c r="AF66" i="11"/>
  <c r="AG66" i="11" s="1"/>
  <c r="AF58" i="11"/>
  <c r="AG58" i="11" s="1"/>
  <c r="AF50" i="11"/>
  <c r="AG50" i="11" s="1"/>
  <c r="AF42" i="11"/>
  <c r="AG42" i="11" s="1"/>
  <c r="AF95" i="11"/>
  <c r="AG95" i="11" s="1"/>
  <c r="AF87" i="11"/>
  <c r="AG87" i="11" s="1"/>
  <c r="AF79" i="11"/>
  <c r="AG79" i="11" s="1"/>
  <c r="AF71" i="11"/>
  <c r="AG71" i="11" s="1"/>
  <c r="AF63" i="11"/>
  <c r="AG63" i="11" s="1"/>
  <c r="AF55" i="11"/>
  <c r="AG55" i="11" s="1"/>
  <c r="AF47" i="11"/>
  <c r="AG47" i="11" s="1"/>
  <c r="AF41" i="11"/>
  <c r="AG41" i="11" s="1"/>
  <c r="AF70" i="11"/>
  <c r="AG70" i="11" s="1"/>
  <c r="AF65" i="11"/>
  <c r="AG65" i="11" s="1"/>
  <c r="AF15" i="11"/>
  <c r="AG15" i="11" s="1"/>
  <c r="AF10" i="11"/>
  <c r="AG10" i="11" s="1"/>
  <c r="AF86" i="11"/>
  <c r="AG86" i="11" s="1"/>
  <c r="AF81" i="11"/>
  <c r="AG81" i="11" s="1"/>
  <c r="AF48" i="11"/>
  <c r="AG48" i="11" s="1"/>
  <c r="AF38" i="11"/>
  <c r="AG38" i="11" s="1"/>
  <c r="AF33" i="11"/>
  <c r="AG33" i="11" s="1"/>
  <c r="AF31" i="11"/>
  <c r="AG31" i="11" s="1"/>
  <c r="AF29" i="11"/>
  <c r="AG29" i="11" s="1"/>
  <c r="AF24" i="11"/>
  <c r="AG24" i="11" s="1"/>
  <c r="AF22" i="11"/>
  <c r="AG22" i="11" s="1"/>
  <c r="AF20" i="11"/>
  <c r="AG20" i="11" s="1"/>
  <c r="AF13" i="11"/>
  <c r="AG13" i="11" s="1"/>
  <c r="AF8" i="11"/>
  <c r="AG8" i="11" s="1"/>
  <c r="AF88" i="11"/>
  <c r="AG88" i="11" s="1"/>
  <c r="AF62" i="11"/>
  <c r="AG62" i="11" s="1"/>
  <c r="AF57" i="11"/>
  <c r="AG57" i="11" s="1"/>
  <c r="AF7" i="11"/>
  <c r="AG7" i="11" s="1"/>
  <c r="AF64" i="11"/>
  <c r="AG64" i="11" s="1"/>
  <c r="AF27" i="11"/>
  <c r="AG27" i="11" s="1"/>
  <c r="AF19" i="11"/>
  <c r="AG19" i="11" s="1"/>
  <c r="AF6" i="11"/>
  <c r="AG6" i="11" s="1"/>
  <c r="AF46" i="11"/>
  <c r="AG46" i="11" s="1"/>
  <c r="AF56" i="11"/>
  <c r="AG56" i="11" s="1"/>
  <c r="AF25" i="11"/>
  <c r="AG25" i="11" s="1"/>
  <c r="AF17" i="11"/>
  <c r="AG17" i="11" s="1"/>
  <c r="AF12" i="11"/>
  <c r="AG12" i="11" s="1"/>
  <c r="AF80" i="11"/>
  <c r="AG80" i="11" s="1"/>
  <c r="AF49" i="11"/>
  <c r="AG49" i="11" s="1"/>
  <c r="AF21" i="11"/>
  <c r="AG21" i="11" s="1"/>
  <c r="AF78" i="11"/>
  <c r="AG78" i="11" s="1"/>
  <c r="AF73" i="11"/>
  <c r="AG73" i="11" s="1"/>
  <c r="AF34" i="11"/>
  <c r="AG34" i="11" s="1"/>
  <c r="AF32" i="11"/>
  <c r="AG32" i="11" s="1"/>
  <c r="AF28" i="11"/>
  <c r="AG28" i="11" s="1"/>
  <c r="AF37" i="11"/>
  <c r="AG37" i="11" s="1"/>
  <c r="AF89" i="11"/>
  <c r="AG89" i="11" s="1"/>
  <c r="AF14" i="11"/>
  <c r="AG14" i="11" s="1"/>
  <c r="AF4" i="11"/>
  <c r="AG4" i="11" s="1"/>
  <c r="AF94" i="11"/>
  <c r="AG94" i="11" s="1"/>
  <c r="AF72" i="11"/>
  <c r="AG72" i="11" s="1"/>
  <c r="AF23" i="11"/>
  <c r="AG23" i="11" s="1"/>
  <c r="AF11" i="11"/>
  <c r="AG11" i="11" s="1"/>
  <c r="AF54" i="11"/>
  <c r="AG54" i="11" s="1"/>
  <c r="AF35" i="11"/>
  <c r="AG35" i="11" s="1"/>
  <c r="AF5" i="11"/>
  <c r="AG5" i="11" s="1"/>
  <c r="AF36" i="11"/>
  <c r="AG36" i="11" s="1"/>
  <c r="AF30" i="11"/>
  <c r="AG30" i="11" s="1"/>
  <c r="AF16" i="11"/>
  <c r="AG16" i="11" s="1"/>
  <c r="AF9" i="11"/>
  <c r="AG9" i="11" s="1"/>
  <c r="AF18" i="11"/>
  <c r="AG18" i="11" s="1"/>
  <c r="AF26" i="11"/>
  <c r="AG26" i="11" s="1"/>
  <c r="AF3" i="11"/>
  <c r="AG3" i="11" s="1"/>
  <c r="R30" i="11"/>
  <c r="R36" i="11"/>
  <c r="R10" i="11"/>
  <c r="R11" i="11"/>
  <c r="R39" i="11"/>
  <c r="R17" i="11"/>
  <c r="R13" i="11"/>
  <c r="AM26" i="11"/>
  <c r="R37" i="11"/>
  <c r="R35" i="11"/>
  <c r="AX14" i="11"/>
  <c r="AX9" i="11"/>
  <c r="AX13" i="11"/>
  <c r="AX8" i="11"/>
  <c r="AX5" i="11"/>
  <c r="AX17" i="11"/>
  <c r="AX4" i="11"/>
  <c r="AX39" i="11" s="1"/>
  <c r="AX20" i="11"/>
  <c r="AX24" i="11"/>
  <c r="AX31" i="11"/>
  <c r="AX21" i="11"/>
  <c r="AX30" i="11"/>
  <c r="AX28" i="11"/>
  <c r="AX15" i="11"/>
  <c r="AX22" i="11"/>
  <c r="AX29" i="11"/>
  <c r="AX10" i="11"/>
  <c r="AX6" i="11"/>
  <c r="AX34" i="11"/>
  <c r="R21" i="11"/>
  <c r="D20" i="4"/>
  <c r="C23" i="1" s="1"/>
  <c r="D19" i="4"/>
  <c r="R23" i="4"/>
  <c r="R24" i="4"/>
  <c r="C27" i="1" s="1"/>
  <c r="D62" i="1"/>
  <c r="D63" i="1" s="1"/>
  <c r="AD19" i="4"/>
  <c r="C25" i="1" s="1"/>
  <c r="AD18" i="4"/>
  <c r="L18" i="4"/>
  <c r="L19" i="4" s="1"/>
  <c r="X21" i="4"/>
  <c r="C26" i="1" s="1"/>
  <c r="X20" i="4"/>
  <c r="M276" i="10"/>
  <c r="C276" i="10"/>
  <c r="H276" i="10"/>
  <c r="C275" i="10"/>
  <c r="H275" i="10"/>
  <c r="C274" i="10"/>
  <c r="M275" i="10"/>
  <c r="H274" i="10"/>
  <c r="C273" i="10"/>
  <c r="M274" i="10"/>
  <c r="H273" i="10"/>
  <c r="C272" i="10"/>
  <c r="M273" i="10"/>
  <c r="H272" i="10"/>
  <c r="C271" i="10"/>
  <c r="M272" i="10"/>
  <c r="H271" i="10"/>
  <c r="C270" i="10"/>
  <c r="M271" i="10"/>
  <c r="H270" i="10"/>
  <c r="C269" i="10"/>
  <c r="M270" i="10"/>
  <c r="H269" i="10"/>
  <c r="C268" i="10"/>
  <c r="M269" i="10"/>
  <c r="H268" i="10"/>
  <c r="C267" i="10"/>
  <c r="M268" i="10"/>
  <c r="H267" i="10"/>
  <c r="C266" i="10"/>
  <c r="M267" i="10"/>
  <c r="H266" i="10"/>
  <c r="C265" i="10"/>
  <c r="M266" i="10"/>
  <c r="H265" i="10"/>
  <c r="C264" i="10"/>
  <c r="M265" i="10"/>
  <c r="H264" i="10"/>
  <c r="C263" i="10"/>
  <c r="M264" i="10"/>
  <c r="H263" i="10"/>
  <c r="C262" i="10"/>
  <c r="M263" i="10"/>
  <c r="H262" i="10"/>
  <c r="C261" i="10"/>
  <c r="M262" i="10"/>
  <c r="H261" i="10"/>
  <c r="C260" i="10"/>
  <c r="M261" i="10"/>
  <c r="H260" i="10"/>
  <c r="C259" i="10"/>
  <c r="M260" i="10"/>
  <c r="H259" i="10"/>
  <c r="C258" i="10"/>
  <c r="M259" i="10"/>
  <c r="H258" i="10"/>
  <c r="C257" i="10"/>
  <c r="M258" i="10"/>
  <c r="H257" i="10"/>
  <c r="C256" i="10"/>
  <c r="M257" i="10"/>
  <c r="H256" i="10"/>
  <c r="C255" i="10"/>
  <c r="M256" i="10"/>
  <c r="H255" i="10"/>
  <c r="C254" i="10"/>
  <c r="M255" i="10"/>
  <c r="H254" i="10"/>
  <c r="C253" i="10"/>
  <c r="M254" i="10"/>
  <c r="H253" i="10"/>
  <c r="C252" i="10"/>
  <c r="M253" i="10"/>
  <c r="H252" i="10"/>
  <c r="C251" i="10"/>
  <c r="M252" i="10"/>
  <c r="H251" i="10"/>
  <c r="C250" i="10"/>
  <c r="M251" i="10"/>
  <c r="H250" i="10"/>
  <c r="C249" i="10"/>
  <c r="M250" i="10"/>
  <c r="H249" i="10"/>
  <c r="M249" i="10"/>
  <c r="H248" i="10"/>
  <c r="C247" i="10"/>
  <c r="M248" i="10"/>
  <c r="H247" i="10"/>
  <c r="C246" i="10"/>
  <c r="M247" i="10"/>
  <c r="H246" i="10"/>
  <c r="C245" i="10"/>
  <c r="M246" i="10"/>
  <c r="H245" i="10"/>
  <c r="C244" i="10"/>
  <c r="M245" i="10"/>
  <c r="H244" i="10"/>
  <c r="C243" i="10"/>
  <c r="M244" i="10"/>
  <c r="H243" i="10"/>
  <c r="C242" i="10"/>
  <c r="M243" i="10"/>
  <c r="H242" i="10"/>
  <c r="C241" i="10"/>
  <c r="M242" i="10"/>
  <c r="H241" i="10"/>
  <c r="C240" i="10"/>
  <c r="M241" i="10"/>
  <c r="H240" i="10"/>
  <c r="C239" i="10"/>
  <c r="M240" i="10"/>
  <c r="H239" i="10"/>
  <c r="C238" i="10"/>
  <c r="M239" i="10"/>
  <c r="H238" i="10"/>
  <c r="C237" i="10"/>
  <c r="M238" i="10"/>
  <c r="H237" i="10"/>
  <c r="C236" i="10"/>
  <c r="M237" i="10"/>
  <c r="H236" i="10"/>
  <c r="C235" i="10"/>
  <c r="M236" i="10"/>
  <c r="H235" i="10"/>
  <c r="C234" i="10"/>
  <c r="M235" i="10"/>
  <c r="H234" i="10"/>
  <c r="C233" i="10"/>
  <c r="M234" i="10"/>
  <c r="H233" i="10"/>
  <c r="C232" i="10"/>
  <c r="M233" i="10"/>
  <c r="H232" i="10"/>
  <c r="C231" i="10"/>
  <c r="M232" i="10"/>
  <c r="H231" i="10"/>
  <c r="C230" i="10"/>
  <c r="M231" i="10"/>
  <c r="H230" i="10"/>
  <c r="C229" i="10"/>
  <c r="M230" i="10"/>
  <c r="H229" i="10"/>
  <c r="C228" i="10"/>
  <c r="M229" i="10"/>
  <c r="H228" i="10"/>
  <c r="C227" i="10"/>
  <c r="M228" i="10"/>
  <c r="H227" i="10"/>
  <c r="C226" i="10"/>
  <c r="M227" i="10"/>
  <c r="H226" i="10"/>
  <c r="C225" i="10"/>
  <c r="M226" i="10"/>
  <c r="H225" i="10"/>
  <c r="C224" i="10"/>
  <c r="M225" i="10"/>
  <c r="H224" i="10"/>
  <c r="C223" i="10"/>
  <c r="M224" i="10"/>
  <c r="M277" i="10" s="1"/>
  <c r="H223" i="10"/>
  <c r="C222" i="10"/>
  <c r="M223" i="10"/>
  <c r="H222" i="10"/>
  <c r="C221" i="10"/>
  <c r="M222" i="10"/>
  <c r="H221" i="10"/>
  <c r="C220" i="10"/>
  <c r="M221" i="10"/>
  <c r="H220" i="10"/>
  <c r="C219" i="10"/>
  <c r="M220" i="10"/>
  <c r="H219" i="10"/>
  <c r="C218" i="10"/>
  <c r="C277" i="10" s="1"/>
  <c r="M219" i="10"/>
  <c r="H218" i="10"/>
  <c r="M218" i="10"/>
  <c r="H217" i="10"/>
  <c r="C213" i="10"/>
  <c r="C212" i="10"/>
  <c r="C211" i="10"/>
  <c r="M210" i="10"/>
  <c r="H210" i="10"/>
  <c r="C210" i="10"/>
  <c r="M209" i="10"/>
  <c r="H209" i="10"/>
  <c r="C209" i="10"/>
  <c r="M208" i="10"/>
  <c r="H208" i="10"/>
  <c r="C208" i="10"/>
  <c r="M207" i="10"/>
  <c r="H207" i="10"/>
  <c r="C207" i="10"/>
  <c r="M206" i="10"/>
  <c r="H206" i="10"/>
  <c r="C206" i="10"/>
  <c r="M205" i="10"/>
  <c r="H205" i="10"/>
  <c r="C205" i="10"/>
  <c r="M204" i="10"/>
  <c r="H204" i="10"/>
  <c r="C204" i="10"/>
  <c r="M203" i="10"/>
  <c r="H203" i="10"/>
  <c r="C203" i="10"/>
  <c r="M202" i="10"/>
  <c r="H202" i="10"/>
  <c r="C202" i="10"/>
  <c r="M201" i="10"/>
  <c r="H201" i="10"/>
  <c r="C201" i="10"/>
  <c r="M200" i="10"/>
  <c r="H200" i="10"/>
  <c r="C200" i="10"/>
  <c r="M199" i="10"/>
  <c r="H199" i="10"/>
  <c r="C199" i="10"/>
  <c r="M198" i="10"/>
  <c r="H198" i="10"/>
  <c r="C198" i="10"/>
  <c r="M197" i="10"/>
  <c r="H197" i="10"/>
  <c r="C197" i="10"/>
  <c r="M196" i="10"/>
  <c r="H196" i="10"/>
  <c r="C196" i="10"/>
  <c r="M195" i="10"/>
  <c r="H195" i="10"/>
  <c r="C195" i="10"/>
  <c r="M194" i="10"/>
  <c r="H194" i="10"/>
  <c r="C194" i="10"/>
  <c r="M193" i="10"/>
  <c r="H193" i="10"/>
  <c r="C193" i="10"/>
  <c r="M192" i="10"/>
  <c r="H192" i="10"/>
  <c r="C192" i="10"/>
  <c r="M191" i="10"/>
  <c r="H191" i="10"/>
  <c r="C191" i="10"/>
  <c r="M190" i="10"/>
  <c r="H190" i="10"/>
  <c r="C190" i="10"/>
  <c r="M189" i="10"/>
  <c r="H189" i="10"/>
  <c r="C189" i="10"/>
  <c r="M188" i="10"/>
  <c r="H188" i="10"/>
  <c r="C188" i="10"/>
  <c r="M187" i="10"/>
  <c r="H187" i="10"/>
  <c r="C187" i="10"/>
  <c r="P186" i="10"/>
  <c r="M186" i="10"/>
  <c r="H186" i="10"/>
  <c r="C186" i="10"/>
  <c r="M185" i="10"/>
  <c r="H185" i="10"/>
  <c r="C185" i="10"/>
  <c r="C248" i="10" s="1"/>
  <c r="AM39" i="11" l="1"/>
  <c r="AB15" i="11"/>
  <c r="AB10" i="11"/>
  <c r="AB14" i="11"/>
  <c r="AB9" i="11"/>
  <c r="AB35" i="11"/>
  <c r="AB18" i="11"/>
  <c r="AB11" i="11"/>
  <c r="AB5" i="11"/>
  <c r="AB28" i="11"/>
  <c r="AB16" i="11"/>
  <c r="AB31" i="11"/>
  <c r="AB6" i="11"/>
  <c r="AB17" i="11"/>
  <c r="AB8" i="11"/>
  <c r="AB13" i="11"/>
  <c r="AB23" i="11"/>
  <c r="AB22" i="11"/>
  <c r="AB38" i="11"/>
  <c r="AB19" i="11"/>
  <c r="AB32" i="11"/>
  <c r="AB7" i="11"/>
  <c r="AB29" i="11"/>
  <c r="AB30" i="11"/>
  <c r="AB25" i="11"/>
  <c r="AB21" i="11"/>
  <c r="AB26" i="11"/>
  <c r="AB37" i="11"/>
  <c r="AB33" i="11"/>
  <c r="AB20" i="11"/>
  <c r="AB4" i="11"/>
  <c r="AB36" i="11"/>
  <c r="AB3" i="11"/>
  <c r="AB24" i="11"/>
  <c r="AB27" i="11"/>
  <c r="AB34" i="11"/>
  <c r="M211" i="10"/>
  <c r="D64" i="1"/>
  <c r="D65" i="1" s="1"/>
  <c r="C22" i="1" s="1"/>
  <c r="D20" i="1" s="1"/>
  <c r="L20" i="4"/>
  <c r="C24" i="1" s="1"/>
  <c r="D23" i="1" s="1"/>
  <c r="H277" i="10"/>
  <c r="H211" i="10"/>
  <c r="C214" i="10"/>
  <c r="AB39" i="11" l="1"/>
  <c r="A70" i="10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C65" i="10" l="1"/>
  <c r="C158" i="6" l="1"/>
  <c r="I158" i="6"/>
  <c r="C159" i="6"/>
  <c r="I159" i="6"/>
  <c r="C160" i="6"/>
  <c r="I160" i="6"/>
  <c r="C161" i="6"/>
  <c r="I161" i="6"/>
  <c r="C162" i="6"/>
  <c r="I162" i="6"/>
  <c r="C163" i="6"/>
  <c r="I163" i="6"/>
  <c r="C164" i="6"/>
  <c r="I164" i="6"/>
  <c r="C165" i="6"/>
  <c r="I165" i="6"/>
  <c r="C166" i="6"/>
  <c r="I166" i="6"/>
  <c r="C167" i="6"/>
  <c r="I167" i="6"/>
  <c r="C168" i="6"/>
  <c r="I168" i="6"/>
  <c r="C169" i="6"/>
  <c r="I169" i="6"/>
  <c r="C170" i="6"/>
  <c r="I170" i="6"/>
  <c r="C171" i="6"/>
  <c r="I171" i="6"/>
  <c r="C172" i="6"/>
  <c r="I172" i="6"/>
  <c r="C173" i="6"/>
  <c r="I173" i="6"/>
  <c r="C174" i="6"/>
  <c r="I174" i="6"/>
  <c r="C175" i="6"/>
  <c r="I175" i="6"/>
  <c r="C176" i="6"/>
  <c r="I176" i="6"/>
  <c r="C177" i="6"/>
  <c r="I177" i="6"/>
  <c r="C178" i="6"/>
  <c r="I178" i="6"/>
  <c r="C179" i="6"/>
  <c r="I179" i="6"/>
  <c r="C180" i="6"/>
  <c r="I180" i="6"/>
  <c r="C181" i="6"/>
  <c r="I181" i="6"/>
  <c r="C182" i="6"/>
  <c r="I182" i="6"/>
  <c r="C183" i="6"/>
  <c r="I183" i="6"/>
  <c r="C184" i="6"/>
  <c r="I184" i="6"/>
  <c r="C185" i="6"/>
  <c r="I185" i="6"/>
  <c r="C186" i="6"/>
  <c r="I186" i="6"/>
  <c r="C187" i="6"/>
  <c r="I187" i="6"/>
  <c r="D190" i="6"/>
  <c r="J190" i="6"/>
  <c r="D191" i="6"/>
  <c r="J191" i="6"/>
  <c r="D192" i="6"/>
  <c r="J192" i="6"/>
  <c r="D193" i="6"/>
  <c r="J193" i="6"/>
  <c r="D194" i="6"/>
  <c r="J194" i="6"/>
  <c r="D195" i="6"/>
  <c r="J195" i="6"/>
  <c r="D196" i="6"/>
  <c r="J196" i="6"/>
  <c r="D197" i="6"/>
  <c r="J197" i="6"/>
  <c r="D198" i="6"/>
  <c r="J198" i="6"/>
  <c r="D199" i="6"/>
  <c r="J199" i="6"/>
  <c r="D200" i="6"/>
  <c r="J200" i="6"/>
  <c r="D201" i="6"/>
  <c r="J201" i="6"/>
  <c r="D202" i="6"/>
  <c r="J202" i="6"/>
  <c r="D203" i="6"/>
  <c r="J203" i="6"/>
  <c r="D204" i="6"/>
  <c r="J204" i="6"/>
  <c r="D205" i="6"/>
  <c r="J205" i="6"/>
  <c r="D206" i="6"/>
  <c r="J206" i="6"/>
  <c r="D207" i="6"/>
  <c r="J207" i="6"/>
  <c r="D208" i="6"/>
  <c r="J208" i="6"/>
  <c r="D209" i="6"/>
  <c r="J209" i="6"/>
  <c r="D210" i="6"/>
  <c r="J210" i="6"/>
  <c r="D211" i="6"/>
  <c r="J211" i="6"/>
  <c r="D212" i="6"/>
  <c r="J212" i="6"/>
  <c r="D213" i="6"/>
  <c r="J213" i="6"/>
  <c r="D214" i="6"/>
  <c r="J214" i="6"/>
  <c r="D215" i="6"/>
  <c r="J215" i="6"/>
  <c r="D216" i="6"/>
  <c r="J216" i="6"/>
  <c r="D217" i="6"/>
  <c r="J217" i="6"/>
  <c r="D218" i="6"/>
  <c r="J218" i="6"/>
  <c r="D219" i="6"/>
  <c r="J219" i="6"/>
  <c r="D220" i="6"/>
  <c r="J220" i="6"/>
  <c r="D221" i="6"/>
  <c r="J221" i="6"/>
  <c r="D222" i="6"/>
  <c r="J222" i="6"/>
  <c r="D223" i="6"/>
  <c r="J223" i="6"/>
  <c r="D224" i="6"/>
  <c r="J224" i="6"/>
  <c r="D225" i="6"/>
  <c r="J225" i="6"/>
  <c r="D226" i="6"/>
  <c r="J226" i="6"/>
  <c r="D227" i="6"/>
  <c r="J227" i="6"/>
  <c r="D228" i="6"/>
  <c r="J228" i="6"/>
  <c r="D229" i="6"/>
  <c r="J229" i="6"/>
  <c r="D230" i="6"/>
  <c r="J230" i="6"/>
  <c r="D231" i="6"/>
  <c r="J231" i="6"/>
  <c r="D232" i="6"/>
  <c r="J232" i="6"/>
  <c r="D233" i="6"/>
  <c r="J233" i="6"/>
  <c r="D234" i="6"/>
  <c r="J234" i="6"/>
  <c r="D235" i="6"/>
  <c r="J235" i="6"/>
  <c r="D236" i="6"/>
  <c r="J236" i="6"/>
  <c r="D237" i="6"/>
  <c r="J237" i="6"/>
  <c r="D238" i="6"/>
  <c r="J238" i="6"/>
  <c r="D239" i="6"/>
  <c r="J239" i="6"/>
  <c r="D240" i="6"/>
  <c r="J240" i="6"/>
  <c r="D241" i="6"/>
  <c r="J241" i="6"/>
  <c r="D242" i="6"/>
  <c r="J242" i="6"/>
  <c r="D243" i="6"/>
  <c r="J243" i="6"/>
  <c r="D244" i="6"/>
  <c r="J244" i="6"/>
  <c r="D245" i="6"/>
  <c r="J245" i="6"/>
  <c r="D246" i="6"/>
  <c r="J246" i="6"/>
  <c r="D247" i="6"/>
  <c r="J247" i="6"/>
  <c r="D248" i="6"/>
  <c r="J248" i="6"/>
  <c r="D249" i="6"/>
  <c r="J249" i="6"/>
  <c r="D250" i="6"/>
  <c r="J250" i="6"/>
  <c r="D251" i="6"/>
  <c r="J251" i="6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C188" i="6" l="1"/>
  <c r="I188" i="6"/>
  <c r="B68" i="6"/>
  <c r="F40" i="5" l="1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B26" i="5"/>
  <c r="F25" i="5"/>
  <c r="G25" i="5" s="1"/>
  <c r="F24" i="5"/>
  <c r="G24" i="5" s="1"/>
  <c r="F23" i="5"/>
  <c r="G23" i="5" s="1"/>
  <c r="F22" i="5"/>
  <c r="G22" i="5" s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D48" i="5"/>
  <c r="A49" i="5"/>
  <c r="A50" i="5" s="1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F41" i="5" l="1"/>
  <c r="G41" i="5"/>
  <c r="H21" i="5" s="1"/>
  <c r="A51" i="5"/>
  <c r="T19" i="4"/>
  <c r="S19" i="4"/>
  <c r="T18" i="4"/>
  <c r="S18" i="4"/>
  <c r="T17" i="4"/>
  <c r="S17" i="4"/>
  <c r="Z16" i="4"/>
  <c r="Y16" i="4"/>
  <c r="T16" i="4"/>
  <c r="S16" i="4"/>
  <c r="F16" i="4"/>
  <c r="E16" i="4"/>
  <c r="Z15" i="4"/>
  <c r="Y15" i="4"/>
  <c r="T15" i="4"/>
  <c r="S15" i="4"/>
  <c r="F15" i="4"/>
  <c r="E15" i="4"/>
  <c r="AF14" i="4"/>
  <c r="AE14" i="4"/>
  <c r="Z14" i="4"/>
  <c r="Y14" i="4"/>
  <c r="T14" i="4"/>
  <c r="S14" i="4"/>
  <c r="N14" i="4"/>
  <c r="M14" i="4"/>
  <c r="F14" i="4"/>
  <c r="E14" i="4"/>
  <c r="AF13" i="4"/>
  <c r="AE13" i="4"/>
  <c r="Z13" i="4"/>
  <c r="Y13" i="4"/>
  <c r="T13" i="4"/>
  <c r="S13" i="4"/>
  <c r="N13" i="4"/>
  <c r="M13" i="4"/>
  <c r="F13" i="4"/>
  <c r="E13" i="4"/>
  <c r="AF12" i="4"/>
  <c r="AE12" i="4"/>
  <c r="Z12" i="4"/>
  <c r="Y12" i="4"/>
  <c r="T12" i="4"/>
  <c r="S12" i="4"/>
  <c r="N12" i="4"/>
  <c r="M12" i="4"/>
  <c r="F12" i="4"/>
  <c r="E12" i="4"/>
  <c r="AF11" i="4"/>
  <c r="AE11" i="4"/>
  <c r="Z11" i="4"/>
  <c r="Y11" i="4"/>
  <c r="T11" i="4"/>
  <c r="S11" i="4"/>
  <c r="N11" i="4"/>
  <c r="M11" i="4"/>
  <c r="F11" i="4"/>
  <c r="E11" i="4"/>
  <c r="AF10" i="4"/>
  <c r="AE10" i="4"/>
  <c r="Z10" i="4"/>
  <c r="Y10" i="4"/>
  <c r="T10" i="4"/>
  <c r="S10" i="4"/>
  <c r="N10" i="4"/>
  <c r="M10" i="4"/>
  <c r="F10" i="4"/>
  <c r="E10" i="4"/>
  <c r="AF9" i="4"/>
  <c r="AE9" i="4"/>
  <c r="Z9" i="4"/>
  <c r="Y9" i="4"/>
  <c r="T9" i="4"/>
  <c r="S9" i="4"/>
  <c r="N9" i="4"/>
  <c r="M9" i="4"/>
  <c r="F9" i="4"/>
  <c r="E9" i="4"/>
  <c r="AF8" i="4"/>
  <c r="AE8" i="4"/>
  <c r="Z8" i="4"/>
  <c r="Y8" i="4"/>
  <c r="T8" i="4"/>
  <c r="S8" i="4"/>
  <c r="N8" i="4"/>
  <c r="M8" i="4"/>
  <c r="F8" i="4"/>
  <c r="E8" i="4"/>
  <c r="AF7" i="4"/>
  <c r="AE7" i="4"/>
  <c r="Z7" i="4"/>
  <c r="Y7" i="4"/>
  <c r="T7" i="4"/>
  <c r="S7" i="4"/>
  <c r="N7" i="4"/>
  <c r="M7" i="4"/>
  <c r="F7" i="4"/>
  <c r="E7" i="4"/>
  <c r="AF6" i="4"/>
  <c r="Z6" i="4"/>
  <c r="Y6" i="4"/>
  <c r="T6" i="4"/>
  <c r="S6" i="4"/>
  <c r="N6" i="4"/>
  <c r="M6" i="4"/>
  <c r="F6" i="4"/>
  <c r="E6" i="4"/>
  <c r="H36" i="5" l="1"/>
  <c r="H40" i="5"/>
  <c r="H25" i="5"/>
  <c r="H34" i="5"/>
  <c r="H26" i="5"/>
  <c r="H19" i="5"/>
  <c r="H15" i="5"/>
  <c r="H11" i="5"/>
  <c r="H7" i="5"/>
  <c r="H18" i="5"/>
  <c r="H14" i="5"/>
  <c r="H10" i="5"/>
  <c r="H6" i="5"/>
  <c r="H20" i="5"/>
  <c r="H16" i="5"/>
  <c r="H8" i="5"/>
  <c r="H12" i="5"/>
  <c r="H28" i="5"/>
  <c r="H13" i="5"/>
  <c r="H24" i="5"/>
  <c r="H22" i="5"/>
  <c r="H9" i="5"/>
  <c r="H39" i="5"/>
  <c r="H32" i="5"/>
  <c r="H29" i="5"/>
  <c r="H33" i="5"/>
  <c r="H23" i="5"/>
  <c r="H35" i="5"/>
  <c r="H27" i="5"/>
  <c r="H37" i="5"/>
  <c r="H30" i="5"/>
  <c r="H5" i="5"/>
  <c r="H38" i="5"/>
  <c r="H31" i="5"/>
  <c r="H17" i="5"/>
  <c r="A52" i="5"/>
  <c r="H41" i="5" l="1"/>
  <c r="A53" i="5"/>
  <c r="A54" i="5" l="1"/>
  <c r="A55" i="5" l="1"/>
  <c r="A56" i="5" l="1"/>
  <c r="A57" i="5" l="1"/>
  <c r="A58" i="5" l="1"/>
  <c r="A59" i="5" l="1"/>
  <c r="A60" i="5" l="1"/>
  <c r="A61" i="5" l="1"/>
  <c r="A62" i="5" l="1"/>
  <c r="A63" i="5" l="1"/>
  <c r="A64" i="5" l="1"/>
  <c r="H15" i="1"/>
  <c r="I15" i="1"/>
  <c r="J15" i="1"/>
  <c r="K15" i="1"/>
  <c r="G15" i="1"/>
  <c r="K13" i="1"/>
  <c r="J13" i="1"/>
  <c r="L13" i="1" s="1"/>
  <c r="I13" i="1"/>
  <c r="H13" i="1"/>
  <c r="G13" i="1"/>
  <c r="H11" i="1"/>
  <c r="I11" i="1"/>
  <c r="J11" i="1"/>
  <c r="K11" i="1"/>
  <c r="G11" i="1"/>
  <c r="L11" i="1" s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l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</calcChain>
</file>

<file path=xl/sharedStrings.xml><?xml version="1.0" encoding="utf-8"?>
<sst xmlns="http://schemas.openxmlformats.org/spreadsheetml/2006/main" count="878" uniqueCount="198">
  <si>
    <t>Oil Type</t>
  </si>
  <si>
    <t>South Pelto</t>
  </si>
  <si>
    <t>Garden Banks</t>
  </si>
  <si>
    <t>Test #</t>
  </si>
  <si>
    <t>AR-21</t>
  </si>
  <si>
    <t>AR-7</t>
  </si>
  <si>
    <t>Tb [C]</t>
  </si>
  <si>
    <t>Tw [C]</t>
  </si>
  <si>
    <t>Ti [C]</t>
  </si>
  <si>
    <t>ACN (Exp)</t>
  </si>
  <si>
    <t>Error Calculations</t>
  </si>
  <si>
    <t>Average Error</t>
  </si>
  <si>
    <t>Mode (Exp)</t>
  </si>
  <si>
    <t>CCN (Exp)</t>
  </si>
  <si>
    <t>Correction Factor Coefficient</t>
  </si>
  <si>
    <t>Error</t>
  </si>
  <si>
    <t xml:space="preserve">ACN </t>
  </si>
  <si>
    <t>Mode</t>
  </si>
  <si>
    <t>CCN</t>
  </si>
  <si>
    <t>Precipitation prediction</t>
  </si>
  <si>
    <t>Temperature</t>
  </si>
  <si>
    <t xml:space="preserve">Exp data </t>
  </si>
  <si>
    <t>Rittirong</t>
  </si>
  <si>
    <t xml:space="preserve">* </t>
  </si>
  <si>
    <r>
      <t>Sim data</t>
    </r>
    <r>
      <rPr>
        <sz val="9"/>
        <color rgb="FFFF0000"/>
        <rFont val="Times New Roman"/>
        <family val="1"/>
      </rPr>
      <t>*</t>
    </r>
  </si>
  <si>
    <r>
      <t>Sim data</t>
    </r>
    <r>
      <rPr>
        <sz val="9"/>
        <color rgb="FFFF0000"/>
        <rFont val="Times New Roman"/>
        <family val="1"/>
      </rPr>
      <t xml:space="preserve">* </t>
    </r>
  </si>
  <si>
    <t>All SP-Wax runs are documented from Sim data</t>
  </si>
  <si>
    <t>Zheng</t>
  </si>
  <si>
    <t>Fleming</t>
  </si>
  <si>
    <t>System</t>
  </si>
  <si>
    <t>Zheng et al.</t>
  </si>
  <si>
    <t>Fleming et al.</t>
  </si>
  <si>
    <t>Case</t>
  </si>
  <si>
    <t>Multi
component</t>
  </si>
  <si>
    <t>Binary</t>
  </si>
  <si>
    <t>C7-C23</t>
  </si>
  <si>
    <t>C7-C25</t>
  </si>
  <si>
    <t>C7-C36</t>
  </si>
  <si>
    <t>C7-C28</t>
  </si>
  <si>
    <t>C7-C32</t>
  </si>
  <si>
    <t>R2 for precipitation curve predictions</t>
  </si>
  <si>
    <t>Table 1 (in the manuscript)</t>
  </si>
  <si>
    <t>ACN (Sim)</t>
  </si>
  <si>
    <t>Mode (Sim)</t>
  </si>
  <si>
    <t>CCN (Sim)</t>
  </si>
  <si>
    <t>Please note:</t>
  </si>
  <si>
    <r>
      <t xml:space="preserve">Those data that are colored </t>
    </r>
    <r>
      <rPr>
        <sz val="15"/>
        <color rgb="FF7030A0"/>
        <rFont val="Calibri"/>
        <family val="2"/>
        <scheme val="minor"/>
      </rPr>
      <t xml:space="preserve">PURPLE </t>
    </r>
    <r>
      <rPr>
        <sz val="15"/>
        <color theme="1"/>
        <rFont val="Calibri"/>
        <family val="2"/>
        <scheme val="minor"/>
      </rPr>
      <t xml:space="preserve">have directly obtained from the software and 
their run files (.bin) are given under "cases". Those data that are colored </t>
    </r>
    <r>
      <rPr>
        <sz val="15"/>
        <color theme="7" tint="-0.499984740745262"/>
        <rFont val="Calibri"/>
        <family val="2"/>
        <scheme val="minor"/>
      </rPr>
      <t>BROWN</t>
    </r>
    <r>
      <rPr>
        <sz val="15"/>
        <color theme="1"/>
        <rFont val="Calibri"/>
        <family val="2"/>
        <scheme val="minor"/>
      </rPr>
      <t>, they are calculated from output data of the software. Those data that are BLACK, they are input data.</t>
    </r>
  </si>
  <si>
    <t>Mean absolute relative percentage error, %</t>
  </si>
  <si>
    <t>Table 2 (in the manuscript)</t>
  </si>
  <si>
    <t>Solute  Mole Fraction</t>
  </si>
  <si>
    <t>Exp WAT</t>
  </si>
  <si>
    <t>Pred WAT</t>
  </si>
  <si>
    <t>Normalized mole composition</t>
  </si>
  <si>
    <t>Weight%</t>
  </si>
  <si>
    <t>Input Composition (Original Paper)</t>
  </si>
  <si>
    <t>W%</t>
  </si>
  <si>
    <t>Num of moles</t>
  </si>
  <si>
    <t>Composition (needed as input for SP-Wax)</t>
  </si>
  <si>
    <t>Exp data</t>
  </si>
  <si>
    <t>a=0</t>
  </si>
  <si>
    <t>a=8E-7.0</t>
  </si>
  <si>
    <t>a=3E-7.0</t>
  </si>
  <si>
    <t>T</t>
  </si>
  <si>
    <t>Solid Weight
Fraction</t>
  </si>
  <si>
    <t>Fleming Pred</t>
  </si>
  <si>
    <t>Precipitation curves</t>
  </si>
  <si>
    <t>CN</t>
  </si>
  <si>
    <t>C62</t>
  </si>
  <si>
    <t>C61</t>
  </si>
  <si>
    <t>C60</t>
  </si>
  <si>
    <t>C59</t>
  </si>
  <si>
    <t>C58</t>
  </si>
  <si>
    <t>C57</t>
  </si>
  <si>
    <t>C56</t>
  </si>
  <si>
    <t>C55</t>
  </si>
  <si>
    <t>C54</t>
  </si>
  <si>
    <t>C53</t>
  </si>
  <si>
    <t>C52</t>
  </si>
  <si>
    <t>C51</t>
  </si>
  <si>
    <t>C50</t>
  </si>
  <si>
    <t>C49</t>
  </si>
  <si>
    <t>C48</t>
  </si>
  <si>
    <t>C47</t>
  </si>
  <si>
    <t>C46</t>
  </si>
  <si>
    <t>C45</t>
  </si>
  <si>
    <t>C44</t>
  </si>
  <si>
    <t>C43</t>
  </si>
  <si>
    <t>C42</t>
  </si>
  <si>
    <t>C41</t>
  </si>
  <si>
    <t>C40</t>
  </si>
  <si>
    <t>C39</t>
  </si>
  <si>
    <t>C38</t>
  </si>
  <si>
    <t>C37</t>
  </si>
  <si>
    <t>C36</t>
  </si>
  <si>
    <t>C35</t>
  </si>
  <si>
    <t>C34</t>
  </si>
  <si>
    <t>C33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</si>
  <si>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</si>
  <si>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</si>
  <si>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</si>
  <si>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</si>
  <si>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</si>
  <si>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</si>
  <si>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</si>
  <si>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</si>
  <si>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</si>
  <si>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</si>
  <si>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</si>
  <si>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</si>
  <si>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</si>
  <si>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</si>
  <si>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</si>
  <si>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</si>
  <si>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</si>
  <si>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</si>
  <si>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</si>
  <si>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</si>
  <si>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</si>
  <si>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</si>
  <si>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</si>
  <si>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</si>
  <si>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</si>
  <si>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</si>
  <si>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</si>
  <si>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</si>
  <si>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</si>
  <si>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</si>
  <si>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</si>
  <si>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</si>
  <si>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Mole-Composition</t>
  </si>
  <si>
    <t>Component</t>
  </si>
  <si>
    <t>Fitted</t>
  </si>
  <si>
    <t>Original</t>
  </si>
  <si>
    <t>R2 (fitted vs actual)</t>
  </si>
  <si>
    <t>Composition Data</t>
  </si>
  <si>
    <t>Precipitation Curve</t>
  </si>
  <si>
    <t>Solid weight fraction</t>
  </si>
  <si>
    <t>Exp</t>
  </si>
  <si>
    <t>Prediction</t>
  </si>
  <si>
    <t>Solid phase composition prediction and experimental data</t>
  </si>
  <si>
    <t>ACN:</t>
  </si>
  <si>
    <t>Simulation</t>
  </si>
  <si>
    <t>Tavg</t>
  </si>
  <si>
    <t>Ti</t>
  </si>
  <si>
    <t>Tw</t>
  </si>
  <si>
    <t>Tb</t>
  </si>
  <si>
    <t>Exp CND</t>
  </si>
  <si>
    <t xml:space="preserve">AR-21, Garden Banks </t>
  </si>
  <si>
    <t xml:space="preserve">AR-7, Garden Banks </t>
  </si>
  <si>
    <t xml:space="preserve">ACN Calculation </t>
  </si>
  <si>
    <t>Critical Carbon Number</t>
  </si>
  <si>
    <t>Comp</t>
  </si>
  <si>
    <t>Relative Conc Grad</t>
  </si>
  <si>
    <t>Mole-Comp</t>
  </si>
  <si>
    <t>Exp Fit</t>
  </si>
  <si>
    <t>w%</t>
  </si>
  <si>
    <t>Temp</t>
  </si>
  <si>
    <t>Solid-phase compsition prediction</t>
  </si>
  <si>
    <t xml:space="preserve"> AcN :</t>
  </si>
  <si>
    <t>Sim Results</t>
  </si>
  <si>
    <t>Sim Result</t>
  </si>
  <si>
    <t>CND EXP</t>
  </si>
  <si>
    <t>Test #29</t>
  </si>
  <si>
    <t>Test #28</t>
  </si>
  <si>
    <t>Test #27</t>
  </si>
  <si>
    <t>Absolute Error</t>
  </si>
  <si>
    <t>Estimated prediction error</t>
  </si>
  <si>
    <t>average</t>
  </si>
  <si>
    <t>45 degree line</t>
  </si>
  <si>
    <t>Average</t>
  </si>
  <si>
    <t>absolute error</t>
  </si>
  <si>
    <t>C7-36</t>
  </si>
  <si>
    <t>Estimated relative error based on the degree Celsius</t>
  </si>
  <si>
    <t>Estimated Relative Error</t>
  </si>
  <si>
    <t>average of multicomponent cases</t>
  </si>
  <si>
    <t>average of binary cases</t>
  </si>
  <si>
    <t>Error calculations for precipitation curve of multi-component systems</t>
  </si>
  <si>
    <t xml:space="preserve"> N-alkane composition
Wight percentage</t>
  </si>
  <si>
    <t>Experimental solid
 weight percentage</t>
  </si>
  <si>
    <t>BIM 5</t>
  </si>
  <si>
    <t>BIM 0</t>
  </si>
  <si>
    <t>BIM 9</t>
  </si>
  <si>
    <t>BIM 13</t>
  </si>
  <si>
    <t>Mole</t>
  </si>
  <si>
    <t>Mole%</t>
  </si>
  <si>
    <t>Heavy + light</t>
  </si>
  <si>
    <t>Heavy w%</t>
  </si>
  <si>
    <t>Alpha</t>
  </si>
  <si>
    <t>a</t>
  </si>
  <si>
    <t>Heavier component w fraction</t>
  </si>
  <si>
    <t>Composition
 mole fraction</t>
  </si>
  <si>
    <t>T[K]</t>
  </si>
  <si>
    <t>T[C]</t>
  </si>
  <si>
    <t>Me</t>
  </si>
  <si>
    <t>Err</t>
  </si>
  <si>
    <t>SP-Wax prediction</t>
  </si>
  <si>
    <t>Zi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</si>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</sst>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0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7030A0"/>
      <name val="Calibri"/>
      <family val="2"/>
      <scheme val="minor"/>
    </font>
    <font>
      <sz val="15"/>
      <color theme="7" tint="-0.499984740745262"/>
      <name val="Calibri"/>
      <family val="2"/>
      <scheme val="minor"/>
    </font>
    <font>
      <sz val="9"/>
      <color theme="7" tint="-0.499984740745262"/>
      <name val="Times New Roman"/>
      <family val="1"/>
    </font>
    <font>
      <sz val="11"/>
      <color theme="7" tint="-0.499984740745262"/>
      <name val="Calibri"/>
      <family val="2"/>
      <scheme val="minor"/>
    </font>
    <font>
      <sz val="9"/>
      <color rgb="FF7030A0"/>
      <name val="Times New Roman"/>
      <family val="1"/>
    </font>
    <font>
      <sz val="11"/>
      <color rgb="FF7030A0"/>
      <name val="Calibri"/>
      <family val="2"/>
      <scheme val="minor"/>
    </font>
    <font>
      <b/>
      <sz val="9"/>
      <color rgb="FFFF0000"/>
      <name val="Times New Roman"/>
      <family val="1"/>
    </font>
    <font>
      <b/>
      <sz val="15"/>
      <color rgb="FFFF0000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2" fontId="1" fillId="0" borderId="5" xfId="0" applyNumberFormat="1" applyFont="1" applyBorder="1"/>
    <xf numFmtId="0" fontId="2" fillId="0" borderId="6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4" xfId="0" applyFont="1" applyBorder="1"/>
    <xf numFmtId="0" fontId="1" fillId="0" borderId="0" xfId="0" applyFont="1" applyBorder="1"/>
    <xf numFmtId="0" fontId="0" fillId="0" borderId="0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5" xfId="0" applyFont="1" applyBorder="1"/>
    <xf numFmtId="164" fontId="1" fillId="0" borderId="5" xfId="0" applyNumberFormat="1" applyFont="1" applyBorder="1"/>
    <xf numFmtId="0" fontId="1" fillId="0" borderId="5" xfId="0" applyFont="1" applyBorder="1"/>
    <xf numFmtId="0" fontId="0" fillId="0" borderId="0" xfId="0" applyAlignment="1">
      <alignment horizontal="center" vertical="center"/>
    </xf>
    <xf numFmtId="164" fontId="12" fillId="0" borderId="1" xfId="0" applyNumberFormat="1" applyFont="1" applyBorder="1"/>
    <xf numFmtId="0" fontId="12" fillId="0" borderId="1" xfId="0" applyFont="1" applyBorder="1"/>
    <xf numFmtId="2" fontId="12" fillId="0" borderId="5" xfId="0" applyNumberFormat="1" applyFont="1" applyBorder="1"/>
    <xf numFmtId="164" fontId="1" fillId="0" borderId="23" xfId="0" applyNumberFormat="1" applyFont="1" applyBorder="1"/>
    <xf numFmtId="164" fontId="12" fillId="0" borderId="23" xfId="0" applyNumberFormat="1" applyFont="1" applyBorder="1"/>
    <xf numFmtId="0" fontId="12" fillId="0" borderId="23" xfId="0" applyFont="1" applyBorder="1"/>
    <xf numFmtId="2" fontId="12" fillId="0" borderId="25" xfId="0" applyNumberFormat="1" applyFont="1" applyBorder="1"/>
    <xf numFmtId="0" fontId="1" fillId="0" borderId="4" xfId="0" applyFont="1" applyBorder="1"/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166" fontId="13" fillId="0" borderId="4" xfId="0" applyNumberFormat="1" applyFont="1" applyBorder="1"/>
    <xf numFmtId="166" fontId="13" fillId="0" borderId="1" xfId="0" applyNumberFormat="1" applyFont="1" applyBorder="1"/>
    <xf numFmtId="166" fontId="12" fillId="0" borderId="5" xfId="0" applyNumberFormat="1" applyFont="1" applyBorder="1"/>
    <xf numFmtId="166" fontId="12" fillId="0" borderId="1" xfId="0" applyNumberFormat="1" applyFont="1" applyBorder="1"/>
    <xf numFmtId="166" fontId="1" fillId="0" borderId="6" xfId="0" applyNumberFormat="1" applyFont="1" applyBorder="1"/>
    <xf numFmtId="166" fontId="1" fillId="0" borderId="22" xfId="0" applyNumberFormat="1" applyFont="1" applyBorder="1"/>
    <xf numFmtId="166" fontId="1" fillId="0" borderId="7" xfId="0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2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5" fillId="0" borderId="0" xfId="0" applyFont="1" applyBorder="1" applyAlignment="1">
      <alignment horizontal="right"/>
    </xf>
    <xf numFmtId="2" fontId="13" fillId="0" borderId="0" xfId="0" applyNumberFormat="1" applyFont="1" applyBorder="1"/>
    <xf numFmtId="0" fontId="3" fillId="0" borderId="0" xfId="0" applyFont="1" applyBorder="1"/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" fontId="0" fillId="0" borderId="1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2" fontId="18" fillId="0" borderId="17" xfId="0" applyNumberFormat="1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17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1" fontId="0" fillId="0" borderId="15" xfId="0" applyNumberFormat="1" applyFont="1" applyBorder="1" applyAlignment="1">
      <alignment horizontal="center" vertical="center"/>
    </xf>
    <xf numFmtId="11" fontId="0" fillId="0" borderId="18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/>
    <xf numFmtId="1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 applyBorder="1"/>
    <xf numFmtId="0" fontId="1" fillId="0" borderId="0" xfId="0" applyFont="1" applyFill="1" applyBorder="1"/>
    <xf numFmtId="0" fontId="0" fillId="2" borderId="0" xfId="0" applyFill="1"/>
    <xf numFmtId="0" fontId="18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2" fontId="0" fillId="0" borderId="0" xfId="0" applyNumberFormat="1"/>
    <xf numFmtId="0" fontId="24" fillId="0" borderId="0" xfId="0" applyFont="1" applyFill="1" applyBorder="1"/>
    <xf numFmtId="0" fontId="25" fillId="0" borderId="0" xfId="0" applyFont="1"/>
    <xf numFmtId="0" fontId="25" fillId="0" borderId="14" xfId="0" applyFont="1" applyBorder="1"/>
    <xf numFmtId="0" fontId="25" fillId="8" borderId="12" xfId="0" applyFont="1" applyFill="1" applyBorder="1" applyAlignment="1">
      <alignment horizontal="center"/>
    </xf>
    <xf numFmtId="0" fontId="25" fillId="8" borderId="11" xfId="0" applyFont="1" applyFill="1" applyBorder="1" applyAlignment="1">
      <alignment horizontal="center"/>
    </xf>
    <xf numFmtId="0" fontId="25" fillId="8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1" xfId="0" applyFont="1" applyBorder="1"/>
    <xf numFmtId="0" fontId="25" fillId="0" borderId="13" xfId="0" applyFont="1" applyBorder="1"/>
    <xf numFmtId="0" fontId="26" fillId="0" borderId="14" xfId="0" applyFont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26" fillId="10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/>
    </xf>
    <xf numFmtId="0" fontId="25" fillId="8" borderId="14" xfId="0" applyFont="1" applyFill="1" applyBorder="1"/>
    <xf numFmtId="0" fontId="25" fillId="8" borderId="0" xfId="0" applyFont="1" applyFill="1" applyBorder="1"/>
    <xf numFmtId="0" fontId="25" fillId="8" borderId="15" xfId="0" applyFont="1" applyFill="1" applyBorder="1"/>
    <xf numFmtId="0" fontId="25" fillId="0" borderId="0" xfId="0" applyFont="1" applyBorder="1"/>
    <xf numFmtId="0" fontId="25" fillId="0" borderId="15" xfId="0" applyFont="1" applyBorder="1"/>
    <xf numFmtId="0" fontId="25" fillId="0" borderId="34" xfId="0" applyFont="1" applyBorder="1"/>
    <xf numFmtId="0" fontId="25" fillId="0" borderId="35" xfId="0" applyFont="1" applyBorder="1"/>
    <xf numFmtId="0" fontId="25" fillId="0" borderId="36" xfId="0" applyFont="1" applyBorder="1"/>
    <xf numFmtId="0" fontId="25" fillId="0" borderId="37" xfId="0" applyFont="1" applyBorder="1"/>
    <xf numFmtId="0" fontId="25" fillId="0" borderId="4" xfId="0" applyFont="1" applyBorder="1"/>
    <xf numFmtId="0" fontId="25" fillId="0" borderId="1" xfId="0" applyFont="1" applyBorder="1"/>
    <xf numFmtId="0" fontId="25" fillId="0" borderId="23" xfId="0" applyFont="1" applyBorder="1"/>
    <xf numFmtId="0" fontId="25" fillId="0" borderId="5" xfId="0" applyFont="1" applyBorder="1"/>
    <xf numFmtId="0" fontId="26" fillId="0" borderId="23" xfId="0" applyFont="1" applyBorder="1"/>
    <xf numFmtId="0" fontId="26" fillId="0" borderId="1" xfId="0" applyFont="1" applyBorder="1"/>
    <xf numFmtId="0" fontId="25" fillId="0" borderId="38" xfId="0" applyFont="1" applyBorder="1"/>
    <xf numFmtId="0" fontId="25" fillId="0" borderId="39" xfId="0" applyFont="1" applyBorder="1"/>
    <xf numFmtId="0" fontId="25" fillId="0" borderId="25" xfId="0" applyFont="1" applyBorder="1"/>
    <xf numFmtId="0" fontId="25" fillId="0" borderId="6" xfId="0" applyFont="1" applyBorder="1"/>
    <xf numFmtId="0" fontId="25" fillId="0" borderId="22" xfId="0" applyFont="1" applyBorder="1"/>
    <xf numFmtId="0" fontId="25" fillId="0" borderId="7" xfId="0" applyFont="1" applyBorder="1"/>
    <xf numFmtId="0" fontId="25" fillId="8" borderId="16" xfId="0" applyFont="1" applyFill="1" applyBorder="1"/>
    <xf numFmtId="0" fontId="25" fillId="8" borderId="17" xfId="0" applyFont="1" applyFill="1" applyBorder="1"/>
    <xf numFmtId="0" fontId="27" fillId="0" borderId="0" xfId="0" applyFont="1" applyBorder="1" applyAlignment="1">
      <alignment horizontal="center"/>
    </xf>
    <xf numFmtId="0" fontId="27" fillId="0" borderId="0" xfId="0" applyFont="1" applyBorder="1"/>
    <xf numFmtId="0" fontId="25" fillId="0" borderId="12" xfId="0" applyFont="1" applyBorder="1"/>
    <xf numFmtId="11" fontId="25" fillId="0" borderId="15" xfId="0" applyNumberFormat="1" applyFont="1" applyBorder="1"/>
    <xf numFmtId="0" fontId="26" fillId="0" borderId="0" xfId="0" applyFont="1" applyBorder="1"/>
    <xf numFmtId="0" fontId="25" fillId="0" borderId="16" xfId="0" applyFont="1" applyBorder="1"/>
    <xf numFmtId="11" fontId="25" fillId="0" borderId="18" xfId="0" applyNumberFormat="1" applyFont="1" applyBorder="1"/>
    <xf numFmtId="0" fontId="25" fillId="8" borderId="8" xfId="0" applyFont="1" applyFill="1" applyBorder="1"/>
    <xf numFmtId="0" fontId="25" fillId="8" borderId="9" xfId="0" applyFont="1" applyFill="1" applyBorder="1"/>
    <xf numFmtId="0" fontId="25" fillId="8" borderId="10" xfId="0" applyFont="1" applyFill="1" applyBorder="1"/>
    <xf numFmtId="0" fontId="25" fillId="0" borderId="9" xfId="0" applyFont="1" applyBorder="1"/>
    <xf numFmtId="0" fontId="25" fillId="0" borderId="17" xfId="0" applyFont="1" applyBorder="1"/>
    <xf numFmtId="0" fontId="25" fillId="8" borderId="18" xfId="0" applyFont="1" applyFill="1" applyBorder="1"/>
    <xf numFmtId="0" fontId="25" fillId="0" borderId="18" xfId="0" applyFont="1" applyBorder="1"/>
    <xf numFmtId="0" fontId="0" fillId="0" borderId="0" xfId="0" applyNumberFormat="1"/>
    <xf numFmtId="0" fontId="18" fillId="0" borderId="0" xfId="0" applyFont="1" applyFill="1" applyBorder="1"/>
    <xf numFmtId="0" fontId="0" fillId="12" borderId="0" xfId="0" applyFill="1"/>
    <xf numFmtId="0" fontId="0" fillId="4" borderId="0" xfId="0" applyFill="1"/>
    <xf numFmtId="11" fontId="0" fillId="0" borderId="0" xfId="0" applyNumberFormat="1"/>
    <xf numFmtId="0" fontId="6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25" fillId="4" borderId="9" xfId="0" applyFont="1" applyFill="1" applyBorder="1" applyAlignment="1">
      <alignment horizontal="center"/>
    </xf>
    <xf numFmtId="0" fontId="25" fillId="4" borderId="10" xfId="0" applyFont="1" applyFill="1" applyBorder="1" applyAlignment="1">
      <alignment horizontal="center"/>
    </xf>
    <xf numFmtId="0" fontId="25" fillId="5" borderId="9" xfId="0" applyFont="1" applyFill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0" fontId="25" fillId="6" borderId="8" xfId="0" applyFont="1" applyFill="1" applyBorder="1" applyAlignment="1">
      <alignment horizontal="center"/>
    </xf>
    <xf numFmtId="0" fontId="25" fillId="6" borderId="9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7" borderId="10" xfId="0" applyFont="1" applyFill="1" applyBorder="1" applyAlignment="1">
      <alignment horizontal="center"/>
    </xf>
    <xf numFmtId="0" fontId="25" fillId="8" borderId="11" xfId="0" applyFont="1" applyFill="1" applyBorder="1" applyAlignment="1">
      <alignment horizontal="center"/>
    </xf>
    <xf numFmtId="0" fontId="26" fillId="11" borderId="32" xfId="0" applyFont="1" applyFill="1" applyBorder="1" applyAlignment="1">
      <alignment horizontal="center"/>
    </xf>
    <xf numFmtId="0" fontId="26" fillId="11" borderId="33" xfId="0" applyFont="1" applyFill="1" applyBorder="1" applyAlignment="1">
      <alignment horizontal="center"/>
    </xf>
    <xf numFmtId="0" fontId="26" fillId="10" borderId="32" xfId="0" applyFont="1" applyFill="1" applyBorder="1" applyAlignment="1">
      <alignment horizontal="center"/>
    </xf>
    <xf numFmtId="0" fontId="26" fillId="10" borderId="33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6" fillId="6" borderId="33" xfId="0" applyFont="1" applyFill="1" applyBorder="1" applyAlignment="1">
      <alignment horizontal="center"/>
    </xf>
    <xf numFmtId="0" fontId="26" fillId="7" borderId="32" xfId="0" applyFont="1" applyFill="1" applyBorder="1" applyAlignment="1">
      <alignment horizontal="center"/>
    </xf>
    <xf numFmtId="0" fontId="26" fillId="7" borderId="33" xfId="0" applyFont="1" applyFill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Zheng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 &amp; 2'!$B$44:$B$49</c:f>
              <c:numCache>
                <c:formatCode>General</c:formatCode>
                <c:ptCount val="6"/>
                <c:pt idx="0">
                  <c:v>2.0442548000000001E-2</c:v>
                </c:pt>
                <c:pt idx="1">
                  <c:v>1.2492691E-2</c:v>
                </c:pt>
                <c:pt idx="2">
                  <c:v>1.1180025E-2</c:v>
                </c:pt>
                <c:pt idx="3">
                  <c:v>3.9382719999999996E-3</c:v>
                </c:pt>
                <c:pt idx="4">
                  <c:v>2.6254690000000001E-3</c:v>
                </c:pt>
                <c:pt idx="5">
                  <c:v>2.50716E-4</c:v>
                </c:pt>
              </c:numCache>
            </c:numRef>
          </c:xVal>
          <c:yVal>
            <c:numRef>
              <c:f>'Table 1 &amp; 2'!$C$44:$C$49</c:f>
              <c:numCache>
                <c:formatCode>General</c:formatCode>
                <c:ptCount val="6"/>
                <c:pt idx="0">
                  <c:v>1.6899500000000001E-2</c:v>
                </c:pt>
                <c:pt idx="1">
                  <c:v>1.376904E-2</c:v>
                </c:pt>
                <c:pt idx="2">
                  <c:v>1.096872E-2</c:v>
                </c:pt>
                <c:pt idx="3">
                  <c:v>8.1390899999999999E-3</c:v>
                </c:pt>
                <c:pt idx="4">
                  <c:v>5.32863E-3</c:v>
                </c:pt>
                <c:pt idx="5">
                  <c:v>2.9161899999999999E-3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4-4E54-9BEA-6CA8861F61B5}"/>
            </c:ext>
          </c:extLst>
        </c:ser>
        <c:ser>
          <c:idx val="1"/>
          <c:order val="1"/>
          <c:tx>
            <c:strRef>
              <c:f>'Table 1 &amp; 2'!$F$44:$F$46</c:f>
              <c:strCache>
                <c:ptCount val="3"/>
                <c:pt idx="0">
                  <c:v>0</c:v>
                </c:pt>
                <c:pt idx="1">
                  <c:v>0.001</c:v>
                </c:pt>
                <c:pt idx="2">
                  <c:v>0.016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 1 &amp; 2'!$F$44:$F$46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1.6E-2</c:v>
                </c:pt>
              </c:numCache>
            </c:numRef>
          </c:xVal>
          <c:yVal>
            <c:numRef>
              <c:f>'Table 1 &amp; 2'!$G$44:$G$46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1.6E-2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6C-4C07-BDB7-5D0CE447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6208"/>
        <c:axId val="457454976"/>
      </c:scatterChart>
      <c:valAx>
        <c:axId val="589206208"/>
        <c:scaling>
          <c:orientation val="minMax"/>
          <c:max val="1.6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4976"/>
        <c:crosses val="autoZero"/>
        <c:crossBetween val="midCat"/>
      </c:valAx>
      <c:valAx>
        <c:axId val="457454976"/>
        <c:scaling>
          <c:orientation val="minMax"/>
          <c:max val="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composition (</a:t>
            </a:r>
            <a:r>
              <a:rPr lang="en-US"/>
              <a:t>Mole-Comp)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Panacharoensawad!$C$4</c:f>
              <c:strCache>
                <c:ptCount val="1"/>
                <c:pt idx="0">
                  <c:v>Mole-Comp</c:v>
                </c:pt>
              </c:strCache>
            </c:strRef>
          </c:tx>
          <c:spPr>
            <a:ln w="19050">
              <a:noFill/>
            </a:ln>
          </c:spPr>
          <c:xVal>
            <c:numRef>
              <c:f>Panacharoensawad!$A$5:$A$64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Panacharoensawad!$C$5:$C$64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2.5798905E-2</c:v>
                </c:pt>
                <c:pt idx="8">
                  <c:v>6.1405727E-2</c:v>
                </c:pt>
                <c:pt idx="9">
                  <c:v>8.3009085999999996E-2</c:v>
                </c:pt>
                <c:pt idx="10">
                  <c:v>9.3857879000000005E-2</c:v>
                </c:pt>
                <c:pt idx="11">
                  <c:v>9.6773969000000001E-2</c:v>
                </c:pt>
                <c:pt idx="12">
                  <c:v>9.4152180000000002E-2</c:v>
                </c:pt>
                <c:pt idx="13">
                  <c:v>8.7960301000000005E-2</c:v>
                </c:pt>
                <c:pt idx="14">
                  <c:v>7.9739084000000002E-2</c:v>
                </c:pt>
                <c:pt idx="15">
                  <c:v>6.3147420999999995E-2</c:v>
                </c:pt>
                <c:pt idx="16">
                  <c:v>5.2566150999999998E-2</c:v>
                </c:pt>
                <c:pt idx="17">
                  <c:v>4.3198375999999997E-2</c:v>
                </c:pt>
                <c:pt idx="18">
                  <c:v>3.5402383000000003E-2</c:v>
                </c:pt>
                <c:pt idx="19">
                  <c:v>2.9160423000000001E-2</c:v>
                </c:pt>
                <c:pt idx="20">
                  <c:v>2.4078708000000001E-2</c:v>
                </c:pt>
                <c:pt idx="21">
                  <c:v>2.0300239000000001E-2</c:v>
                </c:pt>
                <c:pt idx="22">
                  <c:v>1.7004219000000001E-2</c:v>
                </c:pt>
                <c:pt idx="23">
                  <c:v>1.4269995000000001E-2</c:v>
                </c:pt>
                <c:pt idx="24">
                  <c:v>1.1996007E-2</c:v>
                </c:pt>
                <c:pt idx="25">
                  <c:v>1.0100366E-2</c:v>
                </c:pt>
                <c:pt idx="26">
                  <c:v>8.5167409999999995E-3</c:v>
                </c:pt>
                <c:pt idx="27">
                  <c:v>7.191172E-3</c:v>
                </c:pt>
                <c:pt idx="28">
                  <c:v>6.0795939999999998E-3</c:v>
                </c:pt>
                <c:pt idx="29">
                  <c:v>5.145897E-3</c:v>
                </c:pt>
                <c:pt idx="30">
                  <c:v>4.3603950000000004E-3</c:v>
                </c:pt>
                <c:pt idx="31">
                  <c:v>3.6986110000000001E-3</c:v>
                </c:pt>
                <c:pt idx="32">
                  <c:v>3.1403070000000002E-3</c:v>
                </c:pt>
                <c:pt idx="33">
                  <c:v>2.6687080000000001E-3</c:v>
                </c:pt>
                <c:pt idx="34">
                  <c:v>2.2698779999999999E-3</c:v>
                </c:pt>
                <c:pt idx="35">
                  <c:v>1.9322180000000001E-3</c:v>
                </c:pt>
                <c:pt idx="36">
                  <c:v>1.646046E-3</c:v>
                </c:pt>
                <c:pt idx="37">
                  <c:v>1.403276E-3</c:v>
                </c:pt>
                <c:pt idx="38">
                  <c:v>1.197133E-3</c:v>
                </c:pt>
                <c:pt idx="39">
                  <c:v>1.02194E-3</c:v>
                </c:pt>
                <c:pt idx="40">
                  <c:v>8.7292700000000001E-4</c:v>
                </c:pt>
                <c:pt idx="41">
                  <c:v>7.4608400000000005E-4</c:v>
                </c:pt>
                <c:pt idx="42">
                  <c:v>6.3803099999999995E-4</c:v>
                </c:pt>
                <c:pt idx="43">
                  <c:v>5.4591999999999998E-4</c:v>
                </c:pt>
                <c:pt idx="44">
                  <c:v>4.6734599999999999E-4</c:v>
                </c:pt>
                <c:pt idx="45">
                  <c:v>4.0027900000000002E-4</c:v>
                </c:pt>
                <c:pt idx="46">
                  <c:v>3.4299599999999998E-4</c:v>
                </c:pt>
                <c:pt idx="47">
                  <c:v>2.9404399999999998E-4</c:v>
                </c:pt>
                <c:pt idx="48">
                  <c:v>2.5218700000000002E-4</c:v>
                </c:pt>
                <c:pt idx="49">
                  <c:v>2.1637800000000001E-4</c:v>
                </c:pt>
                <c:pt idx="50">
                  <c:v>1.8572700000000001E-4</c:v>
                </c:pt>
                <c:pt idx="51">
                  <c:v>1.5948000000000001E-4</c:v>
                </c:pt>
                <c:pt idx="52">
                  <c:v>1.3699200000000001E-4</c:v>
                </c:pt>
                <c:pt idx="53">
                  <c:v>1.17716E-4</c:v>
                </c:pt>
                <c:pt idx="54">
                  <c:v>1.0118799999999999E-4</c:v>
                </c:pt>
                <c:pt idx="55" formatCode="0.00E+00">
                  <c:v>8.7008299999999998E-5</c:v>
                </c:pt>
                <c:pt idx="56" formatCode="0.00E+00">
                  <c:v>7.4839700000000001E-5</c:v>
                </c:pt>
                <c:pt idx="57" formatCode="0.00E+00">
                  <c:v>6.4392699999999998E-5</c:v>
                </c:pt>
                <c:pt idx="58" formatCode="0.00E+00">
                  <c:v>5.5420400000000002E-5</c:v>
                </c:pt>
                <c:pt idx="59" formatCode="0.00E+00">
                  <c:v>4.7711799999999999E-5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35-45D0-9071-001312B4B298}"/>
            </c:ext>
          </c:extLst>
        </c:ser>
        <c:ser>
          <c:idx val="0"/>
          <c:order val="1"/>
          <c:tx>
            <c:strRef>
              <c:f>Panacharoensawad!$C$4</c:f>
              <c:strCache>
                <c:ptCount val="1"/>
                <c:pt idx="0">
                  <c:v>Mole-Comp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Panacharoensawad!$A$5:$A$64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Panacharoensawad!$B$5:$B$64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7.4597900000000002E-4</c:v>
                </c:pt>
                <c:pt idx="5">
                  <c:v>5.0379609999999997E-3</c:v>
                </c:pt>
                <c:pt idx="6">
                  <c:v>1.8691250999999999E-2</c:v>
                </c:pt>
                <c:pt idx="7">
                  <c:v>4.4240482999999997E-2</c:v>
                </c:pt>
                <c:pt idx="8">
                  <c:v>6.0018675E-2</c:v>
                </c:pt>
                <c:pt idx="9">
                  <c:v>6.9987542E-2</c:v>
                </c:pt>
                <c:pt idx="10">
                  <c:v>7.3599439000000003E-2</c:v>
                </c:pt>
                <c:pt idx="11">
                  <c:v>7.3699216999999997E-2</c:v>
                </c:pt>
                <c:pt idx="12">
                  <c:v>7.7948322E-2</c:v>
                </c:pt>
                <c:pt idx="13">
                  <c:v>6.4570136E-2</c:v>
                </c:pt>
                <c:pt idx="14">
                  <c:v>8.3268149999999999E-2</c:v>
                </c:pt>
                <c:pt idx="15">
                  <c:v>6.3787148000000002E-2</c:v>
                </c:pt>
                <c:pt idx="16">
                  <c:v>5.5202448000000001E-2</c:v>
                </c:pt>
                <c:pt idx="17">
                  <c:v>4.6542042999999998E-2</c:v>
                </c:pt>
                <c:pt idx="18">
                  <c:v>4.4284432999999998E-2</c:v>
                </c:pt>
                <c:pt idx="19">
                  <c:v>3.6245057999999997E-2</c:v>
                </c:pt>
                <c:pt idx="20">
                  <c:v>3.0792804999999999E-2</c:v>
                </c:pt>
                <c:pt idx="21">
                  <c:v>2.5284358E-2</c:v>
                </c:pt>
                <c:pt idx="22">
                  <c:v>1.9489393000000001E-2</c:v>
                </c:pt>
                <c:pt idx="23">
                  <c:v>1.9105891E-2</c:v>
                </c:pt>
                <c:pt idx="24">
                  <c:v>1.8015394000000001E-2</c:v>
                </c:pt>
                <c:pt idx="25">
                  <c:v>1.098179E-2</c:v>
                </c:pt>
                <c:pt idx="26">
                  <c:v>9.1684750000000006E-3</c:v>
                </c:pt>
                <c:pt idx="27">
                  <c:v>6.5252340000000004E-3</c:v>
                </c:pt>
                <c:pt idx="28">
                  <c:v>6.1433570000000003E-3</c:v>
                </c:pt>
                <c:pt idx="29">
                  <c:v>5.0698289999999997E-3</c:v>
                </c:pt>
                <c:pt idx="30">
                  <c:v>5.2560719999999997E-3</c:v>
                </c:pt>
                <c:pt idx="31">
                  <c:v>4.0819970000000004E-3</c:v>
                </c:pt>
                <c:pt idx="32">
                  <c:v>3.4225000000000002E-3</c:v>
                </c:pt>
                <c:pt idx="33">
                  <c:v>3.0301109999999998E-3</c:v>
                </c:pt>
                <c:pt idx="34">
                  <c:v>2.5618009999999998E-3</c:v>
                </c:pt>
                <c:pt idx="35">
                  <c:v>1.5603640000000001E-3</c:v>
                </c:pt>
                <c:pt idx="36">
                  <c:v>1.370306E-3</c:v>
                </c:pt>
                <c:pt idx="37">
                  <c:v>1.1935660000000001E-3</c:v>
                </c:pt>
                <c:pt idx="38">
                  <c:v>1.1173349999999999E-3</c:v>
                </c:pt>
                <c:pt idx="39">
                  <c:v>1.1914429999999999E-3</c:v>
                </c:pt>
                <c:pt idx="40">
                  <c:v>9.3869000000000005E-4</c:v>
                </c:pt>
                <c:pt idx="41">
                  <c:v>9.6800300000000005E-4</c:v>
                </c:pt>
                <c:pt idx="42">
                  <c:v>6.9064799999999998E-4</c:v>
                </c:pt>
                <c:pt idx="43">
                  <c:v>6.19959E-4</c:v>
                </c:pt>
                <c:pt idx="44">
                  <c:v>5.4956899999999997E-4</c:v>
                </c:pt>
                <c:pt idx="45">
                  <c:v>6.6514500000000002E-4</c:v>
                </c:pt>
                <c:pt idx="46">
                  <c:v>6.8630099999999995E-4</c:v>
                </c:pt>
                <c:pt idx="47">
                  <c:v>3.7985200000000002E-4</c:v>
                </c:pt>
                <c:pt idx="48">
                  <c:v>2.9145199999999999E-4</c:v>
                </c:pt>
                <c:pt idx="49">
                  <c:v>3.4429799999999999E-4</c:v>
                </c:pt>
                <c:pt idx="50">
                  <c:v>2.8255499999999998E-4</c:v>
                </c:pt>
                <c:pt idx="51">
                  <c:v>1.6432E-4</c:v>
                </c:pt>
                <c:pt idx="52">
                  <c:v>1.2513199999999999E-4</c:v>
                </c:pt>
                <c:pt idx="53" formatCode="0.00E+00">
                  <c:v>6.3772300000000006E-5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35-45D0-9071-001312B4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3344"/>
        <c:axId val="588023904"/>
      </c:scatterChart>
      <c:valAx>
        <c:axId val="5880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23904"/>
        <c:crosses val="autoZero"/>
        <c:crossBetween val="midCat"/>
      </c:valAx>
      <c:valAx>
        <c:axId val="588023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2334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Panacharoensawad!$B$68</c:f>
              <c:strCache>
                <c:ptCount val="1"/>
                <c:pt idx="0">
                  <c:v>w%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Panacharoensawad!$A$69:$A$179</c:f>
              <c:numCache>
                <c:formatCode>General</c:formatCode>
                <c:ptCount val="111"/>
                <c:pt idx="0">
                  <c:v>265</c:v>
                </c:pt>
                <c:pt idx="1">
                  <c:v>265.5</c:v>
                </c:pt>
                <c:pt idx="2">
                  <c:v>266</c:v>
                </c:pt>
                <c:pt idx="3">
                  <c:v>266.5</c:v>
                </c:pt>
                <c:pt idx="4">
                  <c:v>267</c:v>
                </c:pt>
                <c:pt idx="5">
                  <c:v>267.5</c:v>
                </c:pt>
                <c:pt idx="6">
                  <c:v>268</c:v>
                </c:pt>
                <c:pt idx="7">
                  <c:v>268.5</c:v>
                </c:pt>
                <c:pt idx="8">
                  <c:v>269</c:v>
                </c:pt>
                <c:pt idx="9">
                  <c:v>269.5</c:v>
                </c:pt>
                <c:pt idx="10">
                  <c:v>270</c:v>
                </c:pt>
                <c:pt idx="11">
                  <c:v>270.5</c:v>
                </c:pt>
                <c:pt idx="12">
                  <c:v>271</c:v>
                </c:pt>
                <c:pt idx="13">
                  <c:v>271.5</c:v>
                </c:pt>
                <c:pt idx="14">
                  <c:v>272</c:v>
                </c:pt>
                <c:pt idx="15">
                  <c:v>272.5</c:v>
                </c:pt>
                <c:pt idx="16">
                  <c:v>273</c:v>
                </c:pt>
                <c:pt idx="17">
                  <c:v>273.5</c:v>
                </c:pt>
                <c:pt idx="18">
                  <c:v>274</c:v>
                </c:pt>
                <c:pt idx="19">
                  <c:v>274.5</c:v>
                </c:pt>
                <c:pt idx="20">
                  <c:v>275</c:v>
                </c:pt>
                <c:pt idx="21">
                  <c:v>275.5</c:v>
                </c:pt>
                <c:pt idx="22">
                  <c:v>276</c:v>
                </c:pt>
                <c:pt idx="23">
                  <c:v>276.5</c:v>
                </c:pt>
                <c:pt idx="24">
                  <c:v>277</c:v>
                </c:pt>
                <c:pt idx="25">
                  <c:v>277.5</c:v>
                </c:pt>
                <c:pt idx="26">
                  <c:v>278</c:v>
                </c:pt>
                <c:pt idx="27">
                  <c:v>278.5</c:v>
                </c:pt>
                <c:pt idx="28">
                  <c:v>279</c:v>
                </c:pt>
                <c:pt idx="29">
                  <c:v>279.5</c:v>
                </c:pt>
                <c:pt idx="30">
                  <c:v>280</c:v>
                </c:pt>
                <c:pt idx="31">
                  <c:v>280.5</c:v>
                </c:pt>
                <c:pt idx="32">
                  <c:v>281</c:v>
                </c:pt>
                <c:pt idx="33">
                  <c:v>281.5</c:v>
                </c:pt>
                <c:pt idx="34">
                  <c:v>282</c:v>
                </c:pt>
                <c:pt idx="35">
                  <c:v>282.5</c:v>
                </c:pt>
                <c:pt idx="36">
                  <c:v>283</c:v>
                </c:pt>
                <c:pt idx="37">
                  <c:v>283.5</c:v>
                </c:pt>
                <c:pt idx="38">
                  <c:v>284</c:v>
                </c:pt>
                <c:pt idx="39">
                  <c:v>284.5</c:v>
                </c:pt>
                <c:pt idx="40">
                  <c:v>285</c:v>
                </c:pt>
                <c:pt idx="41">
                  <c:v>285.5</c:v>
                </c:pt>
                <c:pt idx="42">
                  <c:v>286</c:v>
                </c:pt>
                <c:pt idx="43">
                  <c:v>286.5</c:v>
                </c:pt>
                <c:pt idx="44">
                  <c:v>287</c:v>
                </c:pt>
                <c:pt idx="45">
                  <c:v>287.5</c:v>
                </c:pt>
                <c:pt idx="46">
                  <c:v>288</c:v>
                </c:pt>
                <c:pt idx="47">
                  <c:v>288.5</c:v>
                </c:pt>
                <c:pt idx="48">
                  <c:v>289</c:v>
                </c:pt>
                <c:pt idx="49">
                  <c:v>289.5</c:v>
                </c:pt>
                <c:pt idx="50">
                  <c:v>290</c:v>
                </c:pt>
                <c:pt idx="51">
                  <c:v>290.5</c:v>
                </c:pt>
                <c:pt idx="52">
                  <c:v>291</c:v>
                </c:pt>
                <c:pt idx="53">
                  <c:v>291.5</c:v>
                </c:pt>
                <c:pt idx="54">
                  <c:v>292</c:v>
                </c:pt>
                <c:pt idx="55">
                  <c:v>292.5</c:v>
                </c:pt>
                <c:pt idx="56">
                  <c:v>293</c:v>
                </c:pt>
                <c:pt idx="57">
                  <c:v>293.5</c:v>
                </c:pt>
                <c:pt idx="58">
                  <c:v>294</c:v>
                </c:pt>
                <c:pt idx="59">
                  <c:v>294.5</c:v>
                </c:pt>
                <c:pt idx="60">
                  <c:v>295</c:v>
                </c:pt>
                <c:pt idx="61">
                  <c:v>295.5</c:v>
                </c:pt>
                <c:pt idx="62">
                  <c:v>296</c:v>
                </c:pt>
                <c:pt idx="63">
                  <c:v>296.5</c:v>
                </c:pt>
                <c:pt idx="64">
                  <c:v>297</c:v>
                </c:pt>
                <c:pt idx="65">
                  <c:v>297.5</c:v>
                </c:pt>
                <c:pt idx="66">
                  <c:v>298</c:v>
                </c:pt>
                <c:pt idx="67">
                  <c:v>298.5</c:v>
                </c:pt>
                <c:pt idx="68">
                  <c:v>299</c:v>
                </c:pt>
                <c:pt idx="69">
                  <c:v>299.5</c:v>
                </c:pt>
                <c:pt idx="70">
                  <c:v>300</c:v>
                </c:pt>
                <c:pt idx="71">
                  <c:v>300.5</c:v>
                </c:pt>
                <c:pt idx="72">
                  <c:v>301</c:v>
                </c:pt>
                <c:pt idx="73">
                  <c:v>301.5</c:v>
                </c:pt>
                <c:pt idx="74">
                  <c:v>302</c:v>
                </c:pt>
                <c:pt idx="75">
                  <c:v>302.5</c:v>
                </c:pt>
                <c:pt idx="76">
                  <c:v>303</c:v>
                </c:pt>
                <c:pt idx="77">
                  <c:v>303.5</c:v>
                </c:pt>
                <c:pt idx="78">
                  <c:v>304</c:v>
                </c:pt>
                <c:pt idx="79">
                  <c:v>304.5</c:v>
                </c:pt>
                <c:pt idx="80">
                  <c:v>305</c:v>
                </c:pt>
                <c:pt idx="81">
                  <c:v>305.5</c:v>
                </c:pt>
                <c:pt idx="82">
                  <c:v>306</c:v>
                </c:pt>
                <c:pt idx="83">
                  <c:v>306.5</c:v>
                </c:pt>
                <c:pt idx="84">
                  <c:v>307</c:v>
                </c:pt>
                <c:pt idx="85">
                  <c:v>307.5</c:v>
                </c:pt>
                <c:pt idx="86">
                  <c:v>308</c:v>
                </c:pt>
                <c:pt idx="87">
                  <c:v>308.5</c:v>
                </c:pt>
                <c:pt idx="88">
                  <c:v>309</c:v>
                </c:pt>
                <c:pt idx="89">
                  <c:v>309.5</c:v>
                </c:pt>
                <c:pt idx="90">
                  <c:v>310</c:v>
                </c:pt>
                <c:pt idx="91">
                  <c:v>310.5</c:v>
                </c:pt>
                <c:pt idx="92">
                  <c:v>311</c:v>
                </c:pt>
                <c:pt idx="93">
                  <c:v>311.5</c:v>
                </c:pt>
                <c:pt idx="94">
                  <c:v>312</c:v>
                </c:pt>
                <c:pt idx="95">
                  <c:v>312.5</c:v>
                </c:pt>
                <c:pt idx="96">
                  <c:v>313</c:v>
                </c:pt>
                <c:pt idx="97">
                  <c:v>313.5</c:v>
                </c:pt>
                <c:pt idx="98">
                  <c:v>314</c:v>
                </c:pt>
                <c:pt idx="99">
                  <c:v>314.5</c:v>
                </c:pt>
                <c:pt idx="100">
                  <c:v>315</c:v>
                </c:pt>
                <c:pt idx="101">
                  <c:v>315.5</c:v>
                </c:pt>
                <c:pt idx="102">
                  <c:v>316</c:v>
                </c:pt>
                <c:pt idx="103">
                  <c:v>316.5</c:v>
                </c:pt>
                <c:pt idx="104">
                  <c:v>317</c:v>
                </c:pt>
                <c:pt idx="105">
                  <c:v>317.5</c:v>
                </c:pt>
                <c:pt idx="106">
                  <c:v>318</c:v>
                </c:pt>
                <c:pt idx="107">
                  <c:v>318.5</c:v>
                </c:pt>
                <c:pt idx="108">
                  <c:v>319</c:v>
                </c:pt>
                <c:pt idx="109">
                  <c:v>319.5</c:v>
                </c:pt>
                <c:pt idx="110">
                  <c:v>320</c:v>
                </c:pt>
              </c:numCache>
            </c:numRef>
          </c:xVal>
          <c:yVal>
            <c:numRef>
              <c:f>Panacharoensawad!$B$69:$B$179</c:f>
              <c:numCache>
                <c:formatCode>General</c:formatCode>
                <c:ptCount val="111"/>
                <c:pt idx="0">
                  <c:v>3.9689149999999999E-2</c:v>
                </c:pt>
                <c:pt idx="1">
                  <c:v>3.8757170000000001E-2</c:v>
                </c:pt>
                <c:pt idx="2">
                  <c:v>3.7834100000000002E-2</c:v>
                </c:pt>
                <c:pt idx="3">
                  <c:v>3.6925409999999999E-2</c:v>
                </c:pt>
                <c:pt idx="4">
                  <c:v>3.6030149999999997E-2</c:v>
                </c:pt>
                <c:pt idx="5">
                  <c:v>3.5150580000000001E-2</c:v>
                </c:pt>
                <c:pt idx="6">
                  <c:v>3.4285709999999997E-2</c:v>
                </c:pt>
                <c:pt idx="7">
                  <c:v>3.3435569999999998E-2</c:v>
                </c:pt>
                <c:pt idx="8">
                  <c:v>3.2600209999999998E-2</c:v>
                </c:pt>
                <c:pt idx="9">
                  <c:v>3.177961E-2</c:v>
                </c:pt>
                <c:pt idx="10">
                  <c:v>3.0973730000000001E-2</c:v>
                </c:pt>
                <c:pt idx="11">
                  <c:v>3.0182500000000001E-2</c:v>
                </c:pt>
                <c:pt idx="12">
                  <c:v>2.9405819999999999E-2</c:v>
                </c:pt>
                <c:pt idx="13">
                  <c:v>2.8642790000000001E-2</c:v>
                </c:pt>
                <c:pt idx="14">
                  <c:v>2.7894789999999999E-2</c:v>
                </c:pt>
                <c:pt idx="15">
                  <c:v>2.716085E-2</c:v>
                </c:pt>
                <c:pt idx="16">
                  <c:v>2.6440749999999999E-2</c:v>
                </c:pt>
                <c:pt idx="17">
                  <c:v>2.5734219999999999E-2</c:v>
                </c:pt>
                <c:pt idx="18">
                  <c:v>2.5041020000000001E-2</c:v>
                </c:pt>
                <c:pt idx="19">
                  <c:v>2.436085E-2</c:v>
                </c:pt>
                <c:pt idx="20">
                  <c:v>2.369344E-2</c:v>
                </c:pt>
                <c:pt idx="21">
                  <c:v>2.3038530000000002E-2</c:v>
                </c:pt>
                <c:pt idx="22">
                  <c:v>2.2395849999999998E-2</c:v>
                </c:pt>
                <c:pt idx="23">
                  <c:v>2.176467E-2</c:v>
                </c:pt>
                <c:pt idx="24">
                  <c:v>2.1145839999999999E-2</c:v>
                </c:pt>
                <c:pt idx="25">
                  <c:v>2.053868E-2</c:v>
                </c:pt>
                <c:pt idx="26">
                  <c:v>1.994305E-2</c:v>
                </c:pt>
                <c:pt idx="27">
                  <c:v>1.9358819999999999E-2</c:v>
                </c:pt>
                <c:pt idx="28">
                  <c:v>1.8785880000000001E-2</c:v>
                </c:pt>
                <c:pt idx="29">
                  <c:v>1.822414E-2</c:v>
                </c:pt>
                <c:pt idx="30">
                  <c:v>1.7673500000000002E-2</c:v>
                </c:pt>
                <c:pt idx="31">
                  <c:v>1.7133470000000001E-2</c:v>
                </c:pt>
                <c:pt idx="32">
                  <c:v>1.6604750000000001E-2</c:v>
                </c:pt>
                <c:pt idx="33">
                  <c:v>1.608687E-2</c:v>
                </c:pt>
                <c:pt idx="34">
                  <c:v>1.557972E-2</c:v>
                </c:pt>
                <c:pt idx="35">
                  <c:v>1.508322E-2</c:v>
                </c:pt>
                <c:pt idx="36">
                  <c:v>1.4597270000000001E-2</c:v>
                </c:pt>
                <c:pt idx="37">
                  <c:v>1.412149E-2</c:v>
                </c:pt>
                <c:pt idx="38">
                  <c:v>1.3656349999999999E-2</c:v>
                </c:pt>
                <c:pt idx="39">
                  <c:v>1.320148E-2</c:v>
                </c:pt>
                <c:pt idx="40">
                  <c:v>1.2756760000000001E-2</c:v>
                </c:pt>
                <c:pt idx="41">
                  <c:v>1.2322090000000001E-2</c:v>
                </c:pt>
                <c:pt idx="42">
                  <c:v>1.1897370000000001E-2</c:v>
                </c:pt>
                <c:pt idx="43">
                  <c:v>1.1482269999999999E-2</c:v>
                </c:pt>
                <c:pt idx="44">
                  <c:v>1.1077119999999999E-2</c:v>
                </c:pt>
                <c:pt idx="45">
                  <c:v>1.0681589999999999E-2</c:v>
                </c:pt>
                <c:pt idx="46">
                  <c:v>1.029557E-2</c:v>
                </c:pt>
                <c:pt idx="47">
                  <c:v>9.9189599999999992E-3</c:v>
                </c:pt>
                <c:pt idx="48">
                  <c:v>9.5516300000000002E-3</c:v>
                </c:pt>
                <c:pt idx="49">
                  <c:v>9.1932999999999997E-3</c:v>
                </c:pt>
                <c:pt idx="50">
                  <c:v>8.84419E-3</c:v>
                </c:pt>
                <c:pt idx="51">
                  <c:v>8.5040199999999993E-3</c:v>
                </c:pt>
                <c:pt idx="52">
                  <c:v>8.1726699999999999E-3</c:v>
                </c:pt>
                <c:pt idx="53">
                  <c:v>7.8500299999999992E-3</c:v>
                </c:pt>
                <c:pt idx="54">
                  <c:v>7.5358400000000002E-3</c:v>
                </c:pt>
                <c:pt idx="55">
                  <c:v>7.2302499999999997E-3</c:v>
                </c:pt>
                <c:pt idx="56">
                  <c:v>6.9329999999999999E-3</c:v>
                </c:pt>
                <c:pt idx="57">
                  <c:v>6.6439799999999999E-3</c:v>
                </c:pt>
                <c:pt idx="58">
                  <c:v>6.36296E-3</c:v>
                </c:pt>
                <c:pt idx="59">
                  <c:v>6.0900299999999997E-3</c:v>
                </c:pt>
                <c:pt idx="60">
                  <c:v>5.8249499999999997E-3</c:v>
                </c:pt>
                <c:pt idx="61">
                  <c:v>5.5676099999999997E-3</c:v>
                </c:pt>
                <c:pt idx="62">
                  <c:v>5.31782E-3</c:v>
                </c:pt>
                <c:pt idx="63">
                  <c:v>5.0755899999999996E-3</c:v>
                </c:pt>
                <c:pt idx="64">
                  <c:v>4.8407299999999997E-3</c:v>
                </c:pt>
                <c:pt idx="65">
                  <c:v>4.61313E-3</c:v>
                </c:pt>
                <c:pt idx="66">
                  <c:v>4.3925800000000001E-3</c:v>
                </c:pt>
                <c:pt idx="67">
                  <c:v>4.1790899999999999E-3</c:v>
                </c:pt>
                <c:pt idx="68">
                  <c:v>3.9724599999999997E-3</c:v>
                </c:pt>
                <c:pt idx="69">
                  <c:v>3.7725900000000001E-3</c:v>
                </c:pt>
                <c:pt idx="70">
                  <c:v>3.5793399999999999E-3</c:v>
                </c:pt>
                <c:pt idx="71">
                  <c:v>3.3926400000000002E-3</c:v>
                </c:pt>
                <c:pt idx="72">
                  <c:v>3.2123299999999998E-3</c:v>
                </c:pt>
                <c:pt idx="73">
                  <c:v>3.0382600000000001E-3</c:v>
                </c:pt>
                <c:pt idx="74">
                  <c:v>2.8703700000000001E-3</c:v>
                </c:pt>
                <c:pt idx="75">
                  <c:v>2.7085E-3</c:v>
                </c:pt>
                <c:pt idx="76">
                  <c:v>2.55252E-3</c:v>
                </c:pt>
                <c:pt idx="77">
                  <c:v>2.4023400000000002E-3</c:v>
                </c:pt>
                <c:pt idx="78">
                  <c:v>2.2578400000000001E-3</c:v>
                </c:pt>
                <c:pt idx="79">
                  <c:v>2.1188600000000002E-3</c:v>
                </c:pt>
                <c:pt idx="80">
                  <c:v>1.9853399999999999E-3</c:v>
                </c:pt>
                <c:pt idx="81">
                  <c:v>1.85714E-3</c:v>
                </c:pt>
                <c:pt idx="82">
                  <c:v>1.73412E-3</c:v>
                </c:pt>
                <c:pt idx="83">
                  <c:v>1.6162100000000001E-3</c:v>
                </c:pt>
                <c:pt idx="84">
                  <c:v>1.5032699999999999E-3</c:v>
                </c:pt>
                <c:pt idx="85">
                  <c:v>1.3952000000000001E-3</c:v>
                </c:pt>
                <c:pt idx="86">
                  <c:v>1.29189E-3</c:v>
                </c:pt>
                <c:pt idx="87">
                  <c:v>1.19323E-3</c:v>
                </c:pt>
                <c:pt idx="88">
                  <c:v>1.0991099999999999E-3</c:v>
                </c:pt>
                <c:pt idx="89">
                  <c:v>1.0094500000000001E-3</c:v>
                </c:pt>
                <c:pt idx="90">
                  <c:v>9.2411000000000001E-4</c:v>
                </c:pt>
                <c:pt idx="91">
                  <c:v>8.4303999999999998E-4</c:v>
                </c:pt>
                <c:pt idx="92">
                  <c:v>7.6610000000000003E-4</c:v>
                </c:pt>
                <c:pt idx="93">
                  <c:v>6.9320999999999999E-4</c:v>
                </c:pt>
                <c:pt idx="94">
                  <c:v>6.2430999999999999E-4</c:v>
                </c:pt>
                <c:pt idx="95">
                  <c:v>5.5928E-4</c:v>
                </c:pt>
                <c:pt idx="96">
                  <c:v>4.9804999999999999E-4</c:v>
                </c:pt>
                <c:pt idx="97">
                  <c:v>4.4056E-4</c:v>
                </c:pt>
                <c:pt idx="98">
                  <c:v>3.8671000000000002E-4</c:v>
                </c:pt>
                <c:pt idx="99">
                  <c:v>3.3646000000000001E-4</c:v>
                </c:pt>
                <c:pt idx="100">
                  <c:v>2.8973999999999997E-4</c:v>
                </c:pt>
                <c:pt idx="101">
                  <c:v>2.4648999999999998E-4</c:v>
                </c:pt>
                <c:pt idx="102">
                  <c:v>2.0667999999999999E-4</c:v>
                </c:pt>
                <c:pt idx="103">
                  <c:v>1.7028E-4</c:v>
                </c:pt>
                <c:pt idx="104">
                  <c:v>1.3725E-4</c:v>
                </c:pt>
                <c:pt idx="105">
                  <c:v>1.0759E-4</c:v>
                </c:pt>
                <c:pt idx="106">
                  <c:v>8.1299999999999997E-5</c:v>
                </c:pt>
                <c:pt idx="107">
                  <c:v>5.838E-5</c:v>
                </c:pt>
                <c:pt idx="108">
                  <c:v>3.8869999999999999E-5</c:v>
                </c:pt>
                <c:pt idx="109">
                  <c:v>2.2759999999999999E-5</c:v>
                </c:pt>
                <c:pt idx="110">
                  <c:v>9.8900000000000002E-6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0C-4360-9E1E-2404C048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7680"/>
        <c:axId val="516458240"/>
      </c:scatterChart>
      <c:valAx>
        <c:axId val="516457680"/>
        <c:scaling>
          <c:orientation val="minMax"/>
          <c:min val="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8240"/>
        <c:crosses val="autoZero"/>
        <c:crossBetween val="midCat"/>
      </c:valAx>
      <c:valAx>
        <c:axId val="5164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7841466950171"/>
          <c:y val="0.13186102080193546"/>
          <c:w val="0.84412729658792662"/>
          <c:h val="0.76825788071627987"/>
        </c:manualLayout>
      </c:layout>
      <c:scatterChart>
        <c:scatterStyle val="lineMarker"/>
        <c:varyColors val="0"/>
        <c:ser>
          <c:idx val="0"/>
          <c:order val="0"/>
          <c:tx>
            <c:v>Experimental CND data of Test #28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5A-47A1-80E5-F56DC324FD66}"/>
            </c:ext>
          </c:extLst>
        </c:ser>
        <c:ser>
          <c:idx val="2"/>
          <c:order val="2"/>
          <c:tx>
            <c:v>Experimental CND data of Test #29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5A-47A1-80E5-F56DC324FD66}"/>
            </c:ext>
          </c:extLst>
        </c:ser>
        <c:ser>
          <c:idx val="4"/>
          <c:order val="4"/>
          <c:tx>
            <c:v>Experimental CND data of Test #27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5A-47A1-80E5-F56DC324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6816"/>
        <c:axId val="516477376"/>
      </c:scatterChart>
      <c:scatterChart>
        <c:scatterStyle val="smoothMarker"/>
        <c:varyColors val="0"/>
        <c:ser>
          <c:idx val="1"/>
          <c:order val="1"/>
          <c:tx>
            <c:v>SP-Wax CND of Test #28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55A-47A1-80E5-F56DC324FD66}"/>
            </c:ext>
          </c:extLst>
        </c:ser>
        <c:ser>
          <c:idx val="3"/>
          <c:order val="3"/>
          <c:tx>
            <c:v>SP-Wax CND of Test #29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55A-47A1-80E5-F56DC324FD66}"/>
            </c:ext>
          </c:extLst>
        </c:ser>
        <c:ser>
          <c:idx val="5"/>
          <c:order val="5"/>
          <c:tx>
            <c:v>SP-Wax CND of Test #27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55A-47A1-80E5-F56DC324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6816"/>
        <c:axId val="516477376"/>
      </c:scatterChart>
      <c:valAx>
        <c:axId val="516476816"/>
        <c:scaling>
          <c:orientation val="minMax"/>
          <c:max val="6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324573754412056"/>
              <c:y val="0.94739306524706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477376"/>
        <c:crosses val="autoZero"/>
        <c:crossBetween val="midCat"/>
      </c:valAx>
      <c:valAx>
        <c:axId val="51647737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Solid-phase weight composition</a:t>
                </a:r>
              </a:p>
            </c:rich>
          </c:tx>
          <c:layout>
            <c:manualLayout>
              <c:xMode val="edge"/>
              <c:yMode val="edge"/>
              <c:x val="1.4732394993481581E-2"/>
              <c:y val="0.33035257843405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4768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8439433229857"/>
          <c:y val="0.27159543152770965"/>
          <c:w val="0.45620506955797735"/>
          <c:h val="0.31671912631200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Panacharoensawad</a:t>
            </a:r>
          </a:p>
        </c:rich>
      </c:tx>
      <c:layout>
        <c:manualLayout>
          <c:xMode val="edge"/>
          <c:yMode val="edge"/>
          <c:x val="0.53309589036331473"/>
          <c:y val="0.131668505910857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#27, CCN=35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Panacharoensawad!$B$280:$B$339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Panacharoensawad!$C$280:$C$339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-2.7570997999999999E-2</c:v>
                </c:pt>
                <c:pt idx="8">
                  <c:v>-7.3682372999999995E-2</c:v>
                </c:pt>
                <c:pt idx="9">
                  <c:v>-0.11049890900000001</c:v>
                </c:pt>
                <c:pt idx="10">
                  <c:v>-0.137258563</c:v>
                </c:pt>
                <c:pt idx="11">
                  <c:v>-0.154223889</c:v>
                </c:pt>
                <c:pt idx="12">
                  <c:v>-0.16240238600000001</c:v>
                </c:pt>
                <c:pt idx="13">
                  <c:v>-0.16326612800000001</c:v>
                </c:pt>
                <c:pt idx="14">
                  <c:v>-0.158471533</c:v>
                </c:pt>
                <c:pt idx="15">
                  <c:v>-0.13378521700000001</c:v>
                </c:pt>
                <c:pt idx="16">
                  <c:v>-0.118266389</c:v>
                </c:pt>
                <c:pt idx="17">
                  <c:v>-0.102859592</c:v>
                </c:pt>
                <c:pt idx="18">
                  <c:v>-8.8942742000000005E-2</c:v>
                </c:pt>
                <c:pt idx="19">
                  <c:v>-7.7087752999999995E-2</c:v>
                </c:pt>
                <c:pt idx="20">
                  <c:v>-6.6813764999999997E-2</c:v>
                </c:pt>
                <c:pt idx="21">
                  <c:v>-5.8993098000000001E-2</c:v>
                </c:pt>
                <c:pt idx="22">
                  <c:v>-5.1645755000000002E-2</c:v>
                </c:pt>
                <c:pt idx="23">
                  <c:v>-4.5212850999999998E-2</c:v>
                </c:pt>
                <c:pt idx="24">
                  <c:v>-3.9579913000000001E-2</c:v>
                </c:pt>
                <c:pt idx="25">
                  <c:v>-3.4645954999999999E-2</c:v>
                </c:pt>
                <c:pt idx="26">
                  <c:v>-3.0320742000000001E-2</c:v>
                </c:pt>
                <c:pt idx="27">
                  <c:v>-2.6520703E-2</c:v>
                </c:pt>
                <c:pt idx="28">
                  <c:v>-2.3160907000000001E-2</c:v>
                </c:pt>
                <c:pt idx="29">
                  <c:v>-2.0135963E-2</c:v>
                </c:pt>
                <c:pt idx="30">
                  <c:v>-1.7270087E-2</c:v>
                </c:pt>
                <c:pt idx="31">
                  <c:v>-1.4182154000000001E-2</c:v>
                </c:pt>
                <c:pt idx="32">
                  <c:v>-9.9242810000000001E-3</c:v>
                </c:pt>
                <c:pt idx="33">
                  <c:v>-2.0904679999999998E-3</c:v>
                </c:pt>
                <c:pt idx="34">
                  <c:v>1.471474E-2</c:v>
                </c:pt>
                <c:pt idx="35">
                  <c:v>4.7564836999999999E-2</c:v>
                </c:pt>
                <c:pt idx="36">
                  <c:v>9.1524856000000002E-2</c:v>
                </c:pt>
                <c:pt idx="37">
                  <c:v>0.12626725999999999</c:v>
                </c:pt>
                <c:pt idx="38">
                  <c:v>0.14360303399999999</c:v>
                </c:pt>
                <c:pt idx="39">
                  <c:v>0.14787715700000001</c:v>
                </c:pt>
                <c:pt idx="40">
                  <c:v>0.14369232000000001</c:v>
                </c:pt>
                <c:pt idx="41">
                  <c:v>0.132731285</c:v>
                </c:pt>
                <c:pt idx="42">
                  <c:v>0.114443663</c:v>
                </c:pt>
                <c:pt idx="43">
                  <c:v>9.0454287999999994E-2</c:v>
                </c:pt>
                <c:pt idx="44">
                  <c:v>6.7818463999999995E-2</c:v>
                </c:pt>
                <c:pt idx="45">
                  <c:v>5.0738813000000001E-2</c:v>
                </c:pt>
                <c:pt idx="46">
                  <c:v>3.8465916000000003E-2</c:v>
                </c:pt>
                <c:pt idx="47">
                  <c:v>2.9452591E-2</c:v>
                </c:pt>
                <c:pt idx="48">
                  <c:v>2.2678034E-2</c:v>
                </c:pt>
                <c:pt idx="49">
                  <c:v>1.7523260999999998E-2</c:v>
                </c:pt>
                <c:pt idx="50">
                  <c:v>1.3578289E-2</c:v>
                </c:pt>
                <c:pt idx="51">
                  <c:v>1.0549709000000001E-2</c:v>
                </c:pt>
                <c:pt idx="52">
                  <c:v>8.2192789999999995E-3</c:v>
                </c:pt>
                <c:pt idx="53">
                  <c:v>6.4222910000000001E-3</c:v>
                </c:pt>
                <c:pt idx="54">
                  <c:v>5.033689E-3</c:v>
                </c:pt>
                <c:pt idx="55">
                  <c:v>3.9579869999999996E-3</c:v>
                </c:pt>
                <c:pt idx="56">
                  <c:v>3.1217179999999999E-3</c:v>
                </c:pt>
                <c:pt idx="57">
                  <c:v>2.4701810000000001E-3</c:v>
                </c:pt>
                <c:pt idx="58">
                  <c:v>1.9701430000000002E-3</c:v>
                </c:pt>
                <c:pt idx="59">
                  <c:v>1.7555089999999999E-3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C8-4196-B1FF-4065C716C4C8}"/>
            </c:ext>
          </c:extLst>
        </c:ser>
        <c:ser>
          <c:idx val="1"/>
          <c:order val="1"/>
          <c:tx>
            <c:v>Test #28, CCN=35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Panacharoensawad!$B$280:$B$339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Panacharoensawad!$G$280:$G$339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-2.3306469E-2</c:v>
                </c:pt>
                <c:pt idx="8">
                  <c:v>-6.2285593E-2</c:v>
                </c:pt>
                <c:pt idx="9">
                  <c:v>-9.3407531000000002E-2</c:v>
                </c:pt>
                <c:pt idx="10">
                  <c:v>-0.116028149</c:v>
                </c:pt>
                <c:pt idx="11">
                  <c:v>-0.13036937100000001</c:v>
                </c:pt>
                <c:pt idx="12">
                  <c:v>-0.13728286200000001</c:v>
                </c:pt>
                <c:pt idx="13">
                  <c:v>-0.13801300399999999</c:v>
                </c:pt>
                <c:pt idx="14">
                  <c:v>-0.13396000799999999</c:v>
                </c:pt>
                <c:pt idx="15">
                  <c:v>-0.11309203399999999</c:v>
                </c:pt>
                <c:pt idx="16">
                  <c:v>-9.9973569999999998E-2</c:v>
                </c:pt>
                <c:pt idx="17">
                  <c:v>-8.6949806000000004E-2</c:v>
                </c:pt>
                <c:pt idx="18">
                  <c:v>-7.5185528000000001E-2</c:v>
                </c:pt>
                <c:pt idx="19">
                  <c:v>-6.5164187999999998E-2</c:v>
                </c:pt>
                <c:pt idx="20">
                  <c:v>-5.6479300000000003E-2</c:v>
                </c:pt>
                <c:pt idx="21">
                  <c:v>-4.9868244999999999E-2</c:v>
                </c:pt>
                <c:pt idx="22">
                  <c:v>-4.3657266E-2</c:v>
                </c:pt>
                <c:pt idx="23">
                  <c:v>-3.8219213000000002E-2</c:v>
                </c:pt>
                <c:pt idx="24">
                  <c:v>-3.3457234000000002E-2</c:v>
                </c:pt>
                <c:pt idx="25">
                  <c:v>-2.9285775999999999E-2</c:v>
                </c:pt>
                <c:pt idx="26">
                  <c:v>-2.5628115999999999E-2</c:v>
                </c:pt>
                <c:pt idx="27">
                  <c:v>-2.2412519999999998E-2</c:v>
                </c:pt>
                <c:pt idx="28">
                  <c:v>-1.9564433999999999E-2</c:v>
                </c:pt>
                <c:pt idx="29">
                  <c:v>-1.6987591999999999E-2</c:v>
                </c:pt>
                <c:pt idx="30">
                  <c:v>-1.4514287000000001E-2</c:v>
                </c:pt>
                <c:pt idx="31">
                  <c:v>-1.1770714E-2</c:v>
                </c:pt>
                <c:pt idx="32">
                  <c:v>-7.8160460000000001E-3</c:v>
                </c:pt>
                <c:pt idx="33">
                  <c:v>-2.5223699999999999E-4</c:v>
                </c:pt>
                <c:pt idx="34">
                  <c:v>1.6304252000000002E-2</c:v>
                </c:pt>
                <c:pt idx="35">
                  <c:v>4.8902460000000002E-2</c:v>
                </c:pt>
                <c:pt idx="36">
                  <c:v>9.2546011999999997E-2</c:v>
                </c:pt>
                <c:pt idx="37">
                  <c:v>0.12674023500000001</c:v>
                </c:pt>
                <c:pt idx="38">
                  <c:v>0.142838983</c:v>
                </c:pt>
                <c:pt idx="39">
                  <c:v>0.14402838200000001</c:v>
                </c:pt>
                <c:pt idx="40">
                  <c:v>0.13272904699999999</c:v>
                </c:pt>
                <c:pt idx="41">
                  <c:v>0.110114035</c:v>
                </c:pt>
                <c:pt idx="42">
                  <c:v>8.3441568999999993E-2</c:v>
                </c:pt>
                <c:pt idx="43">
                  <c:v>6.1583204000000002E-2</c:v>
                </c:pt>
                <c:pt idx="44">
                  <c:v>4.5974092000000001E-2</c:v>
                </c:pt>
                <c:pt idx="45">
                  <c:v>3.4797131000000002E-2</c:v>
                </c:pt>
                <c:pt idx="46">
                  <c:v>2.6550117000000002E-2</c:v>
                </c:pt>
                <c:pt idx="47">
                  <c:v>2.0346220000000002E-2</c:v>
                </c:pt>
                <c:pt idx="48">
                  <c:v>1.5636728999999999E-2</c:v>
                </c:pt>
                <c:pt idx="49">
                  <c:v>1.2046512000000001E-2</c:v>
                </c:pt>
                <c:pt idx="50">
                  <c:v>9.3028160000000002E-3</c:v>
                </c:pt>
                <c:pt idx="51">
                  <c:v>7.2020560000000001E-3</c:v>
                </c:pt>
                <c:pt idx="52">
                  <c:v>5.5906139999999998E-3</c:v>
                </c:pt>
                <c:pt idx="53">
                  <c:v>4.3521569999999997E-3</c:v>
                </c:pt>
                <c:pt idx="54">
                  <c:v>3.3984110000000001E-3</c:v>
                </c:pt>
                <c:pt idx="55">
                  <c:v>2.6621370000000002E-3</c:v>
                </c:pt>
                <c:pt idx="56">
                  <c:v>2.0917679999999999E-3</c:v>
                </c:pt>
                <c:pt idx="57">
                  <c:v>1.648898E-3</c:v>
                </c:pt>
                <c:pt idx="58">
                  <c:v>1.309681E-3</c:v>
                </c:pt>
                <c:pt idx="59">
                  <c:v>1.161378E-3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CC8-4196-B1FF-4065C716C4C8}"/>
            </c:ext>
          </c:extLst>
        </c:ser>
        <c:ser>
          <c:idx val="2"/>
          <c:order val="2"/>
          <c:tx>
            <c:v>Test #29, CCN=34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Panacharoensawad!$B$280:$B$339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Panacharoensawad!$K$280:$K$339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-1.7052956000000001E-2</c:v>
                </c:pt>
                <c:pt idx="8">
                  <c:v>-4.5573333000000001E-2</c:v>
                </c:pt>
                <c:pt idx="9">
                  <c:v>-6.8344712000000002E-2</c:v>
                </c:pt>
                <c:pt idx="10">
                  <c:v>-8.4895838000000001E-2</c:v>
                </c:pt>
                <c:pt idx="11">
                  <c:v>-9.5389069000000007E-2</c:v>
                </c:pt>
                <c:pt idx="12">
                  <c:v>-0.10044755299999999</c:v>
                </c:pt>
                <c:pt idx="13">
                  <c:v>-0.10098178300000001</c:v>
                </c:pt>
                <c:pt idx="14">
                  <c:v>-9.8016270000000003E-2</c:v>
                </c:pt>
                <c:pt idx="15">
                  <c:v>-8.2747520000000005E-2</c:v>
                </c:pt>
                <c:pt idx="16">
                  <c:v>-7.3148953000000003E-2</c:v>
                </c:pt>
                <c:pt idx="17">
                  <c:v>-6.3619673000000002E-2</c:v>
                </c:pt>
                <c:pt idx="18">
                  <c:v>-5.5011932999999999E-2</c:v>
                </c:pt>
                <c:pt idx="19">
                  <c:v>-4.7679462999999998E-2</c:v>
                </c:pt>
                <c:pt idx="20">
                  <c:v>-4.1324834999999997E-2</c:v>
                </c:pt>
                <c:pt idx="21">
                  <c:v>-3.6487564E-2</c:v>
                </c:pt>
                <c:pt idx="22">
                  <c:v>-3.1942961999999998E-2</c:v>
                </c:pt>
                <c:pt idx="23">
                  <c:v>-2.7963775999999999E-2</c:v>
                </c:pt>
                <c:pt idx="24">
                  <c:v>-2.4479006000000001E-2</c:v>
                </c:pt>
                <c:pt idx="25">
                  <c:v>-2.1425741000000002E-2</c:v>
                </c:pt>
                <c:pt idx="26">
                  <c:v>-1.8747110000000001E-2</c:v>
                </c:pt>
                <c:pt idx="27">
                  <c:v>-1.6388811E-2</c:v>
                </c:pt>
                <c:pt idx="28">
                  <c:v>-1.4291698E-2</c:v>
                </c:pt>
                <c:pt idx="29">
                  <c:v>-1.2373347999999999E-2</c:v>
                </c:pt>
                <c:pt idx="30">
                  <c:v>-1.0479095000000001E-2</c:v>
                </c:pt>
                <c:pt idx="31">
                  <c:v>-8.2489959999999998E-3</c:v>
                </c:pt>
                <c:pt idx="32">
                  <c:v>-4.7610300000000003E-3</c:v>
                </c:pt>
                <c:pt idx="33">
                  <c:v>2.3478779999999999E-3</c:v>
                </c:pt>
                <c:pt idx="34">
                  <c:v>1.8378733000000001E-2</c:v>
                </c:pt>
                <c:pt idx="35">
                  <c:v>5.0162605999999998E-2</c:v>
                </c:pt>
                <c:pt idx="36">
                  <c:v>9.2113138999999997E-2</c:v>
                </c:pt>
                <c:pt idx="37">
                  <c:v>0.122222463</c:v>
                </c:pt>
                <c:pt idx="38">
                  <c:v>0.128781585</c:v>
                </c:pt>
                <c:pt idx="39">
                  <c:v>0.113067484</c:v>
                </c:pt>
                <c:pt idx="40">
                  <c:v>8.6312884000000006E-2</c:v>
                </c:pt>
                <c:pt idx="41">
                  <c:v>6.2733537000000006E-2</c:v>
                </c:pt>
                <c:pt idx="42">
                  <c:v>4.6068653000000001E-2</c:v>
                </c:pt>
                <c:pt idx="43">
                  <c:v>3.4446003000000003E-2</c:v>
                </c:pt>
                <c:pt idx="44">
                  <c:v>2.6036297E-2</c:v>
                </c:pt>
                <c:pt idx="45">
                  <c:v>1.9786719000000001E-2</c:v>
                </c:pt>
                <c:pt idx="46">
                  <c:v>1.5082764E-2</c:v>
                </c:pt>
                <c:pt idx="47">
                  <c:v>1.1522487999999999E-2</c:v>
                </c:pt>
                <c:pt idx="48">
                  <c:v>8.8204519999999995E-3</c:v>
                </c:pt>
                <c:pt idx="49">
                  <c:v>6.7661509999999998E-3</c:v>
                </c:pt>
                <c:pt idx="50">
                  <c:v>5.2019320000000003E-3</c:v>
                </c:pt>
                <c:pt idx="51">
                  <c:v>4.0090600000000001E-3</c:v>
                </c:pt>
                <c:pt idx="52">
                  <c:v>3.0978540000000001E-3</c:v>
                </c:pt>
                <c:pt idx="53">
                  <c:v>2.4005319999999999E-3</c:v>
                </c:pt>
                <c:pt idx="54">
                  <c:v>1.8658209999999999E-3</c:v>
                </c:pt>
                <c:pt idx="55">
                  <c:v>1.4548180000000001E-3</c:v>
                </c:pt>
                <c:pt idx="56">
                  <c:v>1.137824E-3</c:v>
                </c:pt>
                <c:pt idx="57">
                  <c:v>8.9273499999999997E-4</c:v>
                </c:pt>
                <c:pt idx="58">
                  <c:v>7.0553499999999997E-4</c:v>
                </c:pt>
                <c:pt idx="59">
                  <c:v>6.2186499999999998E-4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CC8-4196-B1FF-4065C71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00640"/>
        <c:axId val="589001200"/>
      </c:scatterChart>
      <c:valAx>
        <c:axId val="58900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893717292054557"/>
              <c:y val="0.54656992812842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9001200"/>
        <c:crosses val="autoZero"/>
        <c:crossBetween val="midCat"/>
      </c:valAx>
      <c:valAx>
        <c:axId val="5890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Concentration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Gradient, [Kg/m3]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90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93580257791362"/>
          <c:y val="0.11238549529515947"/>
          <c:w val="0.18767259708912332"/>
          <c:h val="0.21089962548857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86714270558"/>
          <c:y val="3.1806285371233527E-2"/>
          <c:w val="0.82306390084367753"/>
          <c:h val="0.82136852077670741"/>
        </c:manualLayout>
      </c:layout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FF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[1]Sheet2!$K$2:$K$7</c:f>
              <c:numCache>
                <c:formatCode>General</c:formatCode>
                <c:ptCount val="6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293.14999999999998</c:v>
                </c:pt>
                <c:pt idx="4">
                  <c:v>298.14999999999998</c:v>
                </c:pt>
                <c:pt idx="5">
                  <c:v>303.14999999999998</c:v>
                </c:pt>
              </c:numCache>
            </c:numRef>
          </c:xVal>
          <c:yVal>
            <c:numRef>
              <c:f>[1]Sheet2!$N$2:$N$7</c:f>
              <c:numCache>
                <c:formatCode>General</c:formatCode>
                <c:ptCount val="6"/>
                <c:pt idx="0">
                  <c:v>2.04425477785414E-2</c:v>
                </c:pt>
                <c:pt idx="1">
                  <c:v>1.2492690883351601E-2</c:v>
                </c:pt>
                <c:pt idx="2">
                  <c:v>1.1180024825350502E-2</c:v>
                </c:pt>
                <c:pt idx="3">
                  <c:v>3.9382717315852899E-3</c:v>
                </c:pt>
                <c:pt idx="4">
                  <c:v>2.6254688947931599E-3</c:v>
                </c:pt>
                <c:pt idx="5">
                  <c:v>2.5071552405083901E-4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36-41A9-AB61-B060D2AF5A15}"/>
            </c:ext>
          </c:extLst>
        </c:ser>
        <c:ser>
          <c:idx val="7"/>
          <c:order val="1"/>
          <c:tx>
            <c:v>Zheng et. al prediction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rgbClr val="00B0F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[1]Sheet2!$K$2:$K$8</c:f>
              <c:numCache>
                <c:formatCode>General</c:formatCode>
                <c:ptCount val="7"/>
                <c:pt idx="0">
                  <c:v>278.14999999999998</c:v>
                </c:pt>
                <c:pt idx="1">
                  <c:v>283.14999999999998</c:v>
                </c:pt>
                <c:pt idx="2">
                  <c:v>288.14999999999998</c:v>
                </c:pt>
                <c:pt idx="3">
                  <c:v>293.14999999999998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308.14999999999998</c:v>
                </c:pt>
              </c:numCache>
            </c:numRef>
          </c:xVal>
          <c:yVal>
            <c:numRef>
              <c:f>[1]Sheet2!$M$2:$M$8</c:f>
              <c:numCache>
                <c:formatCode>General</c:formatCode>
                <c:ptCount val="7"/>
                <c:pt idx="0">
                  <c:v>1.6991208543203202E-2</c:v>
                </c:pt>
                <c:pt idx="1">
                  <c:v>1.3466145539472601E-2</c:v>
                </c:pt>
                <c:pt idx="2">
                  <c:v>1.0295066047058701E-2</c:v>
                </c:pt>
                <c:pt idx="3">
                  <c:v>7.4779700659615604E-3</c:v>
                </c:pt>
                <c:pt idx="4">
                  <c:v>5.1033534740103107E-3</c:v>
                </c:pt>
                <c:pt idx="5">
                  <c:v>3.2597121490341601E-3</c:v>
                </c:pt>
                <c:pt idx="6">
                  <c:v>1.4724499999999999E-3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36-41A9-AB61-B060D2AF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74960"/>
        <c:axId val="507275520"/>
      </c:scatterChart>
      <c:scatterChart>
        <c:scatterStyle val="smoothMarker"/>
        <c:varyColors val="0"/>
        <c:ser>
          <c:idx val="8"/>
          <c:order val="2"/>
          <c:tx>
            <c:v>SP-Wax prediction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[1]Sheet2!$R$2:$R$86</c:f>
              <c:numCache>
                <c:formatCode>General</c:formatCode>
                <c:ptCount val="85"/>
                <c:pt idx="0">
                  <c:v>270.14999999999998</c:v>
                </c:pt>
                <c:pt idx="1">
                  <c:v>270.64999999999998</c:v>
                </c:pt>
                <c:pt idx="2">
                  <c:v>271.14999999999998</c:v>
                </c:pt>
                <c:pt idx="3">
                  <c:v>271.64999999999998</c:v>
                </c:pt>
                <c:pt idx="4">
                  <c:v>272.14999999999998</c:v>
                </c:pt>
                <c:pt idx="5">
                  <c:v>272.64999999999998</c:v>
                </c:pt>
                <c:pt idx="6">
                  <c:v>273.14999999999998</c:v>
                </c:pt>
                <c:pt idx="7">
                  <c:v>273.64999999999998</c:v>
                </c:pt>
                <c:pt idx="8">
                  <c:v>274.14999999999998</c:v>
                </c:pt>
                <c:pt idx="9">
                  <c:v>274.64999999999998</c:v>
                </c:pt>
                <c:pt idx="10">
                  <c:v>275.14999999999998</c:v>
                </c:pt>
                <c:pt idx="11">
                  <c:v>275.64999999999998</c:v>
                </c:pt>
                <c:pt idx="12">
                  <c:v>276.14999999999998</c:v>
                </c:pt>
                <c:pt idx="13">
                  <c:v>276.64999999999998</c:v>
                </c:pt>
                <c:pt idx="14">
                  <c:v>277.14999999999998</c:v>
                </c:pt>
                <c:pt idx="15">
                  <c:v>277.64999999999998</c:v>
                </c:pt>
                <c:pt idx="16">
                  <c:v>278.14999999999998</c:v>
                </c:pt>
                <c:pt idx="17">
                  <c:v>278.64999999999998</c:v>
                </c:pt>
                <c:pt idx="18">
                  <c:v>279.14999999999998</c:v>
                </c:pt>
                <c:pt idx="19">
                  <c:v>279.64999999999998</c:v>
                </c:pt>
                <c:pt idx="20">
                  <c:v>280.14999999999998</c:v>
                </c:pt>
                <c:pt idx="21">
                  <c:v>280.64999999999998</c:v>
                </c:pt>
                <c:pt idx="22">
                  <c:v>281.14999999999998</c:v>
                </c:pt>
                <c:pt idx="23">
                  <c:v>281.64999999999998</c:v>
                </c:pt>
                <c:pt idx="24">
                  <c:v>282.14999999999998</c:v>
                </c:pt>
                <c:pt idx="25">
                  <c:v>282.64999999999998</c:v>
                </c:pt>
                <c:pt idx="26">
                  <c:v>283.14999999999998</c:v>
                </c:pt>
                <c:pt idx="27">
                  <c:v>283.64999999999998</c:v>
                </c:pt>
                <c:pt idx="28">
                  <c:v>284.14999999999998</c:v>
                </c:pt>
                <c:pt idx="29">
                  <c:v>284.64999999999998</c:v>
                </c:pt>
                <c:pt idx="30">
                  <c:v>285.14999999999998</c:v>
                </c:pt>
                <c:pt idx="31">
                  <c:v>285.64999999999998</c:v>
                </c:pt>
                <c:pt idx="32">
                  <c:v>286.14999999999998</c:v>
                </c:pt>
                <c:pt idx="33">
                  <c:v>286.64999999999998</c:v>
                </c:pt>
                <c:pt idx="34">
                  <c:v>287.14999999999998</c:v>
                </c:pt>
                <c:pt idx="35">
                  <c:v>287.64999999999998</c:v>
                </c:pt>
                <c:pt idx="36">
                  <c:v>288.14999999999998</c:v>
                </c:pt>
                <c:pt idx="37">
                  <c:v>288.64999999999998</c:v>
                </c:pt>
                <c:pt idx="38">
                  <c:v>289.14999999999998</c:v>
                </c:pt>
                <c:pt idx="39">
                  <c:v>289.64999999999998</c:v>
                </c:pt>
                <c:pt idx="40">
                  <c:v>290.14999999999998</c:v>
                </c:pt>
                <c:pt idx="41">
                  <c:v>290.64999999999998</c:v>
                </c:pt>
                <c:pt idx="42">
                  <c:v>291.14999999999998</c:v>
                </c:pt>
                <c:pt idx="43">
                  <c:v>291.64999999999998</c:v>
                </c:pt>
                <c:pt idx="44">
                  <c:v>292.14999999999998</c:v>
                </c:pt>
                <c:pt idx="45">
                  <c:v>292.64999999999998</c:v>
                </c:pt>
                <c:pt idx="46">
                  <c:v>293.14999999999998</c:v>
                </c:pt>
                <c:pt idx="47">
                  <c:v>293.64999999999998</c:v>
                </c:pt>
                <c:pt idx="48">
                  <c:v>294.14999999999998</c:v>
                </c:pt>
                <c:pt idx="49">
                  <c:v>294.64999999999998</c:v>
                </c:pt>
                <c:pt idx="50">
                  <c:v>295.14999999999998</c:v>
                </c:pt>
                <c:pt idx="51">
                  <c:v>295.64999999999998</c:v>
                </c:pt>
                <c:pt idx="52">
                  <c:v>296.14999999999998</c:v>
                </c:pt>
                <c:pt idx="53">
                  <c:v>296.64999999999998</c:v>
                </c:pt>
                <c:pt idx="54">
                  <c:v>297.14999999999998</c:v>
                </c:pt>
                <c:pt idx="55">
                  <c:v>297.64999999999998</c:v>
                </c:pt>
                <c:pt idx="56">
                  <c:v>298.14999999999998</c:v>
                </c:pt>
                <c:pt idx="57">
                  <c:v>298.64999999999998</c:v>
                </c:pt>
                <c:pt idx="58">
                  <c:v>299.14999999999998</c:v>
                </c:pt>
                <c:pt idx="59">
                  <c:v>299.64999999999998</c:v>
                </c:pt>
                <c:pt idx="60">
                  <c:v>300.14999999999998</c:v>
                </c:pt>
                <c:pt idx="61">
                  <c:v>300.64999999999998</c:v>
                </c:pt>
                <c:pt idx="62">
                  <c:v>301.14999999999998</c:v>
                </c:pt>
                <c:pt idx="63">
                  <c:v>301.64999999999998</c:v>
                </c:pt>
                <c:pt idx="64">
                  <c:v>302.14999999999998</c:v>
                </c:pt>
                <c:pt idx="65">
                  <c:v>302.64999999999998</c:v>
                </c:pt>
                <c:pt idx="66">
                  <c:v>303.14999999999998</c:v>
                </c:pt>
                <c:pt idx="67">
                  <c:v>303.64999999999998</c:v>
                </c:pt>
                <c:pt idx="68">
                  <c:v>304.14999999999998</c:v>
                </c:pt>
                <c:pt idx="69">
                  <c:v>304.64999999999998</c:v>
                </c:pt>
                <c:pt idx="70">
                  <c:v>305.14999999999998</c:v>
                </c:pt>
                <c:pt idx="71">
                  <c:v>305.64999999999998</c:v>
                </c:pt>
                <c:pt idx="72">
                  <c:v>306.14999999999998</c:v>
                </c:pt>
                <c:pt idx="73">
                  <c:v>306.64999999999998</c:v>
                </c:pt>
                <c:pt idx="74">
                  <c:v>307.14999999999998</c:v>
                </c:pt>
                <c:pt idx="75">
                  <c:v>307.64999999999998</c:v>
                </c:pt>
                <c:pt idx="76">
                  <c:v>308.14999999999998</c:v>
                </c:pt>
                <c:pt idx="77">
                  <c:v>308.64999999999998</c:v>
                </c:pt>
                <c:pt idx="78">
                  <c:v>309.14999999999998</c:v>
                </c:pt>
                <c:pt idx="79">
                  <c:v>309.64999999999998</c:v>
                </c:pt>
                <c:pt idx="80">
                  <c:v>310.14999999999998</c:v>
                </c:pt>
                <c:pt idx="81">
                  <c:v>310.64999999999998</c:v>
                </c:pt>
                <c:pt idx="82">
                  <c:v>311.14999999999998</c:v>
                </c:pt>
                <c:pt idx="83">
                  <c:v>311.64999999999998</c:v>
                </c:pt>
                <c:pt idx="84">
                  <c:v>312.14999999999998</c:v>
                </c:pt>
              </c:numCache>
            </c:numRef>
          </c:xVal>
          <c:yVal>
            <c:numRef>
              <c:f>[1]Sheet2!$S$2:$S$86</c:f>
              <c:numCache>
                <c:formatCode>General</c:formatCode>
                <c:ptCount val="85"/>
                <c:pt idx="0">
                  <c:v>2.1130690000000001E-2</c:v>
                </c:pt>
                <c:pt idx="1">
                  <c:v>2.0853920000000001E-2</c:v>
                </c:pt>
                <c:pt idx="2">
                  <c:v>2.057488E-2</c:v>
                </c:pt>
                <c:pt idx="3">
                  <c:v>2.0295379999999998E-2</c:v>
                </c:pt>
                <c:pt idx="4">
                  <c:v>2.0015399999999999E-2</c:v>
                </c:pt>
                <c:pt idx="5">
                  <c:v>1.973488E-2</c:v>
                </c:pt>
                <c:pt idx="6">
                  <c:v>1.945382E-2</c:v>
                </c:pt>
                <c:pt idx="7">
                  <c:v>1.9172169999999999E-2</c:v>
                </c:pt>
                <c:pt idx="8">
                  <c:v>1.8889920000000001E-2</c:v>
                </c:pt>
                <c:pt idx="9">
                  <c:v>1.8607080000000002E-2</c:v>
                </c:pt>
                <c:pt idx="10">
                  <c:v>1.8323659999999999E-2</c:v>
                </c:pt>
                <c:pt idx="11">
                  <c:v>1.803971E-2</c:v>
                </c:pt>
                <c:pt idx="12">
                  <c:v>1.7755279999999998E-2</c:v>
                </c:pt>
                <c:pt idx="13">
                  <c:v>1.7470449999999998E-2</c:v>
                </c:pt>
                <c:pt idx="14">
                  <c:v>1.718486E-2</c:v>
                </c:pt>
                <c:pt idx="15">
                  <c:v>1.6899500000000001E-2</c:v>
                </c:pt>
                <c:pt idx="16">
                  <c:v>1.661402E-2</c:v>
                </c:pt>
                <c:pt idx="17">
                  <c:v>1.6328510000000001E-2</c:v>
                </c:pt>
                <c:pt idx="18">
                  <c:v>1.6043060000000001E-2</c:v>
                </c:pt>
                <c:pt idx="19">
                  <c:v>1.5757750000000001E-2</c:v>
                </c:pt>
                <c:pt idx="20">
                  <c:v>1.5472639999999999E-2</c:v>
                </c:pt>
                <c:pt idx="21">
                  <c:v>1.51878E-2</c:v>
                </c:pt>
                <c:pt idx="22">
                  <c:v>1.490328E-2</c:v>
                </c:pt>
                <c:pt idx="23">
                  <c:v>1.4619119999999999E-2</c:v>
                </c:pt>
                <c:pt idx="24">
                  <c:v>1.433538E-2</c:v>
                </c:pt>
                <c:pt idx="25">
                  <c:v>1.405211E-2</c:v>
                </c:pt>
                <c:pt idx="26">
                  <c:v>1.376904E-2</c:v>
                </c:pt>
                <c:pt idx="27">
                  <c:v>1.348685E-2</c:v>
                </c:pt>
                <c:pt idx="28">
                  <c:v>1.320525E-2</c:v>
                </c:pt>
                <c:pt idx="29">
                  <c:v>1.292424E-2</c:v>
                </c:pt>
                <c:pt idx="30">
                  <c:v>1.264381E-2</c:v>
                </c:pt>
                <c:pt idx="31">
                  <c:v>1.2363910000000001E-2</c:v>
                </c:pt>
                <c:pt idx="32">
                  <c:v>1.208448E-2</c:v>
                </c:pt>
                <c:pt idx="33">
                  <c:v>1.1805390000000001E-2</c:v>
                </c:pt>
                <c:pt idx="34">
                  <c:v>1.152652E-2</c:v>
                </c:pt>
                <c:pt idx="35">
                  <c:v>1.1247699999999999E-2</c:v>
                </c:pt>
                <c:pt idx="36">
                  <c:v>1.096872E-2</c:v>
                </c:pt>
                <c:pt idx="37">
                  <c:v>1.068941E-2</c:v>
                </c:pt>
                <c:pt idx="38">
                  <c:v>1.040955E-2</c:v>
                </c:pt>
                <c:pt idx="39">
                  <c:v>1.0128969999999999E-2</c:v>
                </c:pt>
                <c:pt idx="40">
                  <c:v>9.8475300000000002E-3</c:v>
                </c:pt>
                <c:pt idx="41">
                  <c:v>9.5648899999999995E-3</c:v>
                </c:pt>
                <c:pt idx="42">
                  <c:v>9.2814600000000001E-3</c:v>
                </c:pt>
                <c:pt idx="43">
                  <c:v>8.9970599999999994E-3</c:v>
                </c:pt>
                <c:pt idx="44">
                  <c:v>8.7117900000000005E-3</c:v>
                </c:pt>
                <c:pt idx="45">
                  <c:v>8.4258100000000006E-3</c:v>
                </c:pt>
                <c:pt idx="46">
                  <c:v>8.1390899999999999E-3</c:v>
                </c:pt>
                <c:pt idx="47">
                  <c:v>7.8522799999999997E-3</c:v>
                </c:pt>
                <c:pt idx="48">
                  <c:v>7.5654800000000003E-3</c:v>
                </c:pt>
                <c:pt idx="49">
                  <c:v>7.2788499999999999E-3</c:v>
                </c:pt>
                <c:pt idx="50">
                  <c:v>6.99316E-3</c:v>
                </c:pt>
                <c:pt idx="51">
                  <c:v>6.7087600000000002E-3</c:v>
                </c:pt>
                <c:pt idx="52">
                  <c:v>6.4261199999999996E-3</c:v>
                </c:pt>
                <c:pt idx="53">
                  <c:v>6.1462699999999997E-3</c:v>
                </c:pt>
                <c:pt idx="54">
                  <c:v>5.8696E-3</c:v>
                </c:pt>
                <c:pt idx="55">
                  <c:v>5.5969799999999997E-3</c:v>
                </c:pt>
                <c:pt idx="56">
                  <c:v>5.32863E-3</c:v>
                </c:pt>
                <c:pt idx="57">
                  <c:v>5.0646800000000002E-3</c:v>
                </c:pt>
                <c:pt idx="58">
                  <c:v>4.8049299999999998E-3</c:v>
                </c:pt>
                <c:pt idx="59">
                  <c:v>4.5494799999999998E-3</c:v>
                </c:pt>
                <c:pt idx="60">
                  <c:v>4.2981900000000003E-3</c:v>
                </c:pt>
                <c:pt idx="61">
                  <c:v>4.0512200000000003E-3</c:v>
                </c:pt>
                <c:pt idx="62">
                  <c:v>3.8093799999999998E-3</c:v>
                </c:pt>
                <c:pt idx="63">
                  <c:v>3.5735699999999999E-3</c:v>
                </c:pt>
                <c:pt idx="64">
                  <c:v>3.3453699999999999E-3</c:v>
                </c:pt>
                <c:pt idx="65">
                  <c:v>3.1260300000000001E-3</c:v>
                </c:pt>
                <c:pt idx="66">
                  <c:v>2.9161899999999999E-3</c:v>
                </c:pt>
                <c:pt idx="67">
                  <c:v>2.7154800000000002E-3</c:v>
                </c:pt>
                <c:pt idx="68">
                  <c:v>2.5224000000000002E-3</c:v>
                </c:pt>
                <c:pt idx="69">
                  <c:v>2.3351800000000001E-3</c:v>
                </c:pt>
                <c:pt idx="70">
                  <c:v>2.15182E-3</c:v>
                </c:pt>
                <c:pt idx="71">
                  <c:v>1.9705299999999999E-3</c:v>
                </c:pt>
                <c:pt idx="72">
                  <c:v>1.78973E-3</c:v>
                </c:pt>
                <c:pt idx="73">
                  <c:v>1.6082100000000001E-3</c:v>
                </c:pt>
                <c:pt idx="74">
                  <c:v>1.4249099999999999E-3</c:v>
                </c:pt>
                <c:pt idx="75">
                  <c:v>1.2389499999999999E-3</c:v>
                </c:pt>
                <c:pt idx="76">
                  <c:v>1.0496699999999999E-3</c:v>
                </c:pt>
                <c:pt idx="77">
                  <c:v>8.5689000000000002E-4</c:v>
                </c:pt>
                <c:pt idx="78">
                  <c:v>6.6133000000000001E-4</c:v>
                </c:pt>
                <c:pt idx="79">
                  <c:v>4.6560999999999998E-4</c:v>
                </c:pt>
                <c:pt idx="80">
                  <c:v>2.7682E-4</c:v>
                </c:pt>
                <c:pt idx="81">
                  <c:v>1.6695999999999999E-4</c:v>
                </c:pt>
                <c:pt idx="82">
                  <c:v>1.2570999999999999E-4</c:v>
                </c:pt>
                <c:pt idx="83">
                  <c:v>9.4489999999999998E-5</c:v>
                </c:pt>
                <c:pt idx="84">
                  <c:v>6.9380000000000003E-5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36-41A9-AB61-B060D2AF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74960"/>
        <c:axId val="507275520"/>
      </c:scatterChart>
      <c:valAx>
        <c:axId val="507274960"/>
        <c:scaling>
          <c:orientation val="minMax"/>
          <c:min val="27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275520"/>
        <c:crosses val="autoZero"/>
        <c:crossBetween val="midCat"/>
      </c:valAx>
      <c:valAx>
        <c:axId val="507275520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phase 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274960"/>
        <c:crosses val="autoZero"/>
        <c:crossBetween val="midCat"/>
      </c:valAx>
      <c:spPr>
        <a:noFill/>
        <a:ln w="3175">
          <a:noFill/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67214886364160542"/>
          <c:y val="0.12022021185965429"/>
          <c:w val="0.32483991346424401"/>
          <c:h val="0.17417569699153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 versus 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[1]Sheet2!$B$3:$B$62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0.11114771751817411</c:v>
                </c:pt>
                <c:pt idx="11">
                  <c:v>9.9919024708911522E-2</c:v>
                </c:pt>
                <c:pt idx="12">
                  <c:v>8.9824710049917003E-2</c:v>
                </c:pt>
                <c:pt idx="13">
                  <c:v>8.0750173043192791E-2</c:v>
                </c:pt>
                <c:pt idx="14">
                  <c:v>7.5400149783094825E-2</c:v>
                </c:pt>
                <c:pt idx="15">
                  <c:v>6.3812893938387169E-2</c:v>
                </c:pt>
                <c:pt idx="16">
                  <c:v>5.3112689737719099E-2</c:v>
                </c:pt>
                <c:pt idx="17">
                  <c:v>4.6475843547698903E-2</c:v>
                </c:pt>
                <c:pt idx="18">
                  <c:v>4.2048355971556609E-2</c:v>
                </c:pt>
                <c:pt idx="19">
                  <c:v>3.9995385741226859E-2</c:v>
                </c:pt>
                <c:pt idx="20">
                  <c:v>3.4997649328594262E-2</c:v>
                </c:pt>
                <c:pt idx="21">
                  <c:v>3.2196376046302766E-2</c:v>
                </c:pt>
                <c:pt idx="22">
                  <c:v>2.8647211440347438E-2</c:v>
                </c:pt>
                <c:pt idx="23">
                  <c:v>2.5918155589793899E-2</c:v>
                </c:pt>
                <c:pt idx="24">
                  <c:v>2.5489288674220695E-2</c:v>
                </c:pt>
                <c:pt idx="25">
                  <c:v>2.2679479239040196E-2</c:v>
                </c:pt>
                <c:pt idx="26">
                  <c:v>2.0864173912327855E-2</c:v>
                </c:pt>
                <c:pt idx="27">
                  <c:v>1.6517789177131266E-2</c:v>
                </c:pt>
                <c:pt idx="28">
                  <c:v>1.5195676338352246E-2</c:v>
                </c:pt>
                <c:pt idx="29">
                  <c:v>1.3748071237218693E-2</c:v>
                </c:pt>
                <c:pt idx="30">
                  <c:v>1.0012916958765706E-2</c:v>
                </c:pt>
                <c:pt idx="31">
                  <c:v>8.6167446482105694E-3</c:v>
                </c:pt>
                <c:pt idx="32">
                  <c:v>8.7617246335994076E-3</c:v>
                </c:pt>
                <c:pt idx="33">
                  <c:v>9.2114655100972286E-3</c:v>
                </c:pt>
                <c:pt idx="34">
                  <c:v>6.7088421080801295E-3</c:v>
                </c:pt>
                <c:pt idx="35">
                  <c:v>4.9683569302614583E-3</c:v>
                </c:pt>
                <c:pt idx="36">
                  <c:v>2.6775016084967704E-3</c:v>
                </c:pt>
                <c:pt idx="37">
                  <c:v>2.1273649987074094E-3</c:v>
                </c:pt>
                <c:pt idx="38">
                  <c:v>1.6902629762624978E-3</c:v>
                </c:pt>
                <c:pt idx="39">
                  <c:v>1.3429707317078492E-3</c:v>
                </c:pt>
                <c:pt idx="40">
                  <c:v>1.0670353735203774E-3</c:v>
                </c:pt>
                <c:pt idx="41">
                  <c:v>8.4779545932163578E-4</c:v>
                </c:pt>
                <c:pt idx="42">
                  <c:v>6.7360198048078761E-4</c:v>
                </c:pt>
                <c:pt idx="43">
                  <c:v>5.351994082047804E-4</c:v>
                </c:pt>
                <c:pt idx="44">
                  <c:v>4.2523391385859726E-4</c:v>
                </c:pt>
                <c:pt idx="45">
                  <c:v>3.3786263348466351E-4</c:v>
                </c:pt>
                <c:pt idx="46">
                  <c:v>2.6844321533383311E-4</c:v>
                </c:pt>
                <c:pt idx="47">
                  <c:v>2.1328715494676857E-4</c:v>
                </c:pt>
                <c:pt idx="48">
                  <c:v>1.6946381158754279E-4</c:v>
                </c:pt>
                <c:pt idx="49">
                  <c:v>1.3464469271459676E-4</c:v>
                </c:pt>
                <c:pt idx="50">
                  <c:v>1.0697973276048294E-4</c:v>
                </c:pt>
                <c:pt idx="51">
                  <c:v>8.4998992465030421E-5</c:v>
                </c:pt>
                <c:pt idx="52">
                  <c:v>6.7534555692394329E-5</c:v>
                </c:pt>
                <c:pt idx="53">
                  <c:v>5.365847382774018E-5</c:v>
                </c:pt>
                <c:pt idx="54">
                  <c:v>4.2633460515185254E-5</c:v>
                </c:pt>
                <c:pt idx="55">
                  <c:v>3.3873716970313772E-5</c:v>
                </c:pt>
                <c:pt idx="56">
                  <c:v>2.691380637460171E-5</c:v>
                </c:pt>
                <c:pt idx="57">
                  <c:v>2.1383923535889519E-5</c:v>
                </c:pt>
                <c:pt idx="58">
                  <c:v>1.6990245802626125E-5</c:v>
                </c:pt>
                <c:pt idx="59">
                  <c:v>1.3499321204977679E-5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4-4AD7-80FD-5DF6621E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19760"/>
        <c:axId val="589020320"/>
      </c:scatterChart>
      <c:valAx>
        <c:axId val="5890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0320"/>
        <c:crosses val="autoZero"/>
        <c:crossBetween val="midCat"/>
      </c:valAx>
      <c:valAx>
        <c:axId val="589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>
                <a:latin typeface="Times New Roman" panose="02020603050405020304" pitchFamily="18" charset="0"/>
                <a:cs typeface="Times New Roman" panose="02020603050405020304" pitchFamily="18" charset="0"/>
              </a:rPr>
              <a:t>Precipitation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6362033119701"/>
          <c:y val="4.5589800949195652E-2"/>
          <c:w val="0.86470725463157172"/>
          <c:h val="0.8226338720499291"/>
        </c:manualLayout>
      </c:layout>
      <c:scatterChart>
        <c:scatterStyle val="lineMarker"/>
        <c:varyColors val="0"/>
        <c:ser>
          <c:idx val="0"/>
          <c:order val="0"/>
          <c:tx>
            <c:v>BIM 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[2]Dauphin!$F$4:$F$11</c:f>
              <c:numCache>
                <c:formatCode>General</c:formatCode>
                <c:ptCount val="8"/>
                <c:pt idx="0">
                  <c:v>308.78592750107299</c:v>
                </c:pt>
                <c:pt idx="1">
                  <c:v>303.18977307895801</c:v>
                </c:pt>
                <c:pt idx="2">
                  <c:v>298.11664520251099</c:v>
                </c:pt>
                <c:pt idx="3">
                  <c:v>293.270937534317</c:v>
                </c:pt>
                <c:pt idx="4">
                  <c:v>288.03058891650898</c:v>
                </c:pt>
                <c:pt idx="5">
                  <c:v>283.25007237912598</c:v>
                </c:pt>
                <c:pt idx="6">
                  <c:v>273.11120428883697</c:v>
                </c:pt>
                <c:pt idx="7">
                  <c:v>263.08135413858798</c:v>
                </c:pt>
              </c:numCache>
            </c:numRef>
          </c:xVal>
          <c:yVal>
            <c:numRef>
              <c:f>[2]Dauphin!$G$4:$G$11</c:f>
              <c:numCache>
                <c:formatCode>General</c:formatCode>
                <c:ptCount val="8"/>
                <c:pt idx="0">
                  <c:v>8.6355785837639504E-2</c:v>
                </c:pt>
                <c:pt idx="1">
                  <c:v>6.6148531951640699</c:v>
                </c:pt>
                <c:pt idx="2">
                  <c:v>14.8359240069084</c:v>
                </c:pt>
                <c:pt idx="3">
                  <c:v>20.759930915371299</c:v>
                </c:pt>
                <c:pt idx="4">
                  <c:v>32.728842832469702</c:v>
                </c:pt>
                <c:pt idx="5">
                  <c:v>43.126079447322901</c:v>
                </c:pt>
                <c:pt idx="6">
                  <c:v>64.041450777202002</c:v>
                </c:pt>
                <c:pt idx="7">
                  <c:v>80.967184801381705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7-4B8C-A7CF-6572E8258E05}"/>
            </c:ext>
          </c:extLst>
        </c:ser>
        <c:ser>
          <c:idx val="2"/>
          <c:order val="1"/>
          <c:tx>
            <c:v>BIM 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[2]Dauphin!$H$4:$H$11</c:f>
              <c:numCache>
                <c:formatCode>General</c:formatCode>
                <c:ptCount val="8"/>
                <c:pt idx="0">
                  <c:v>310.46222807910698</c:v>
                </c:pt>
                <c:pt idx="1">
                  <c:v>306.25395589365701</c:v>
                </c:pt>
                <c:pt idx="2">
                  <c:v>298.113849870715</c:v>
                </c:pt>
                <c:pt idx="3">
                  <c:v>294.18800602993002</c:v>
                </c:pt>
                <c:pt idx="4">
                  <c:v>286.332125350664</c:v>
                </c:pt>
                <c:pt idx="5">
                  <c:v>283.34311699461898</c:v>
                </c:pt>
                <c:pt idx="6">
                  <c:v>273.44923976958398</c:v>
                </c:pt>
                <c:pt idx="7">
                  <c:v>263.48258408457798</c:v>
                </c:pt>
              </c:numCache>
            </c:numRef>
          </c:xVal>
          <c:yVal>
            <c:numRef>
              <c:f>[2]Dauphin!$I$4:$I$11</c:f>
              <c:numCache>
                <c:formatCode>General</c:formatCode>
                <c:ptCount val="8"/>
                <c:pt idx="0">
                  <c:v>0</c:v>
                </c:pt>
                <c:pt idx="1">
                  <c:v>6.9775474956822103</c:v>
                </c:pt>
                <c:pt idx="2">
                  <c:v>13.143350604490401</c:v>
                </c:pt>
                <c:pt idx="3">
                  <c:v>16.044905008635499</c:v>
                </c:pt>
                <c:pt idx="4">
                  <c:v>19.309153713298699</c:v>
                </c:pt>
                <c:pt idx="5">
                  <c:v>29.4645941278065</c:v>
                </c:pt>
                <c:pt idx="6">
                  <c:v>58.7219343696027</c:v>
                </c:pt>
                <c:pt idx="7">
                  <c:v>78.911917098445599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F7-4B8C-A7CF-6572E8258E05}"/>
            </c:ext>
          </c:extLst>
        </c:ser>
        <c:ser>
          <c:idx val="3"/>
          <c:order val="2"/>
          <c:tx>
            <c:v>BIM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[2]Dauphin!$H$13:$H$19</c:f>
              <c:numCache>
                <c:formatCode>General</c:formatCode>
                <c:ptCount val="7"/>
                <c:pt idx="0">
                  <c:v>312.88957441073399</c:v>
                </c:pt>
                <c:pt idx="1">
                  <c:v>308.21687781405001</c:v>
                </c:pt>
                <c:pt idx="2">
                  <c:v>303.13496460910198</c:v>
                </c:pt>
                <c:pt idx="3">
                  <c:v>299.094711831241</c:v>
                </c:pt>
                <c:pt idx="4">
                  <c:v>279.21291443289698</c:v>
                </c:pt>
                <c:pt idx="5">
                  <c:v>273.14365010432499</c:v>
                </c:pt>
                <c:pt idx="6">
                  <c:v>263.31156967863598</c:v>
                </c:pt>
              </c:numCache>
            </c:numRef>
          </c:xVal>
          <c:yVal>
            <c:numRef>
              <c:f>[2]Dauphin!$I$13:$I$19</c:f>
              <c:numCache>
                <c:formatCode>General</c:formatCode>
                <c:ptCount val="7"/>
                <c:pt idx="0">
                  <c:v>0</c:v>
                </c:pt>
                <c:pt idx="1">
                  <c:v>5.5267702936096699</c:v>
                </c:pt>
                <c:pt idx="2">
                  <c:v>8.4283246977547392</c:v>
                </c:pt>
                <c:pt idx="3">
                  <c:v>12.055267702936099</c:v>
                </c:pt>
                <c:pt idx="4">
                  <c:v>13.6269430051813</c:v>
                </c:pt>
                <c:pt idx="5">
                  <c:v>48.687392055267701</c:v>
                </c:pt>
                <c:pt idx="6">
                  <c:v>80.3626943005181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F7-4B8C-A7CF-6572E8258E05}"/>
            </c:ext>
          </c:extLst>
        </c:ser>
        <c:ser>
          <c:idx val="1"/>
          <c:order val="3"/>
          <c:tx>
            <c:v>BIM 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[2]Dauphin!$F$13:$F$20</c:f>
              <c:numCache>
                <c:formatCode>General</c:formatCode>
                <c:ptCount val="8"/>
                <c:pt idx="0">
                  <c:v>311.38668423732298</c:v>
                </c:pt>
                <c:pt idx="1">
                  <c:v>307.17821238531599</c:v>
                </c:pt>
                <c:pt idx="2">
                  <c:v>303.19516407599298</c:v>
                </c:pt>
                <c:pt idx="3">
                  <c:v>298.05664540217799</c:v>
                </c:pt>
                <c:pt idx="4">
                  <c:v>283.32015534058098</c:v>
                </c:pt>
                <c:pt idx="5">
                  <c:v>278.44280052312598</c:v>
                </c:pt>
                <c:pt idx="6">
                  <c:v>273.32544650433698</c:v>
                </c:pt>
                <c:pt idx="7">
                  <c:v>263.018159673345</c:v>
                </c:pt>
              </c:numCache>
            </c:numRef>
          </c:xVal>
          <c:yVal>
            <c:numRef>
              <c:f>[2]Dauphin!$G$13:$G$20</c:f>
              <c:numCache>
                <c:formatCode>General</c:formatCode>
                <c:ptCount val="8"/>
                <c:pt idx="0">
                  <c:v>0</c:v>
                </c:pt>
                <c:pt idx="1">
                  <c:v>6.6148531951640699</c:v>
                </c:pt>
                <c:pt idx="2">
                  <c:v>9.8791018998272904</c:v>
                </c:pt>
                <c:pt idx="3">
                  <c:v>13.506044905008601</c:v>
                </c:pt>
                <c:pt idx="4">
                  <c:v>15.5613126079447</c:v>
                </c:pt>
                <c:pt idx="5">
                  <c:v>37.322970639032803</c:v>
                </c:pt>
                <c:pt idx="6">
                  <c:v>53.765112262521498</c:v>
                </c:pt>
                <c:pt idx="7">
                  <c:v>77.702936096718403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F7-4B8C-A7CF-6572E825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496"/>
        <c:axId val="519007056"/>
      </c:scatterChart>
      <c:scatterChart>
        <c:scatterStyle val="smoothMarker"/>
        <c:varyColors val="0"/>
        <c:ser>
          <c:idx val="4"/>
          <c:order val="4"/>
          <c:tx>
            <c:v>BIM 0 Prediction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[2]Dauphin!$AD$3:$AD$98</c:f>
              <c:numCache>
                <c:formatCode>General</c:formatCode>
                <c:ptCount val="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</c:numCache>
            </c:numRef>
          </c:xVal>
          <c:yVal>
            <c:numRef>
              <c:f>[2]Dauphin!$AG$3:$AG$98</c:f>
              <c:numCache>
                <c:formatCode>General</c:formatCode>
                <c:ptCount val="96"/>
                <c:pt idx="0">
                  <c:v>89.003158447880097</c:v>
                </c:pt>
                <c:pt idx="1">
                  <c:v>88.376875847000605</c:v>
                </c:pt>
                <c:pt idx="2">
                  <c:v>87.734430400752288</c:v>
                </c:pt>
                <c:pt idx="3">
                  <c:v>87.076676715435482</c:v>
                </c:pt>
                <c:pt idx="4">
                  <c:v>86.403258013662651</c:v>
                </c:pt>
                <c:pt idx="5">
                  <c:v>85.7138507066405</c:v>
                </c:pt>
                <c:pt idx="6">
                  <c:v>85.008156097021327</c:v>
                </c:pt>
                <c:pt idx="7">
                  <c:v>84.285919738916405</c:v>
                </c:pt>
                <c:pt idx="8">
                  <c:v>83.546914843598756</c:v>
                </c:pt>
                <c:pt idx="9">
                  <c:v>82.790956108084202</c:v>
                </c:pt>
                <c:pt idx="10">
                  <c:v>82.017894183698886</c:v>
                </c:pt>
                <c:pt idx="11">
                  <c:v>81.227618441795514</c:v>
                </c:pt>
                <c:pt idx="12">
                  <c:v>80.420059739469536</c:v>
                </c:pt>
                <c:pt idx="13">
                  <c:v>79.595190419559145</c:v>
                </c:pt>
                <c:pt idx="14">
                  <c:v>78.753021544929069</c:v>
                </c:pt>
                <c:pt idx="15">
                  <c:v>77.893613961335291</c:v>
                </c:pt>
                <c:pt idx="16">
                  <c:v>77.017061703128036</c:v>
                </c:pt>
                <c:pt idx="17">
                  <c:v>76.123511353264945</c:v>
                </c:pt>
                <c:pt idx="18">
                  <c:v>75.213145449014036</c:v>
                </c:pt>
                <c:pt idx="19">
                  <c:v>74.286190779102256</c:v>
                </c:pt>
                <c:pt idx="20">
                  <c:v>73.342921149431646</c:v>
                </c:pt>
                <c:pt idx="21">
                  <c:v>72.383649085930813</c:v>
                </c:pt>
                <c:pt idx="22">
                  <c:v>71.406427524407462</c:v>
                </c:pt>
                <c:pt idx="23">
                  <c:v>70.41611029676136</c:v>
                </c:pt>
                <c:pt idx="24">
                  <c:v>69.410957767513906</c:v>
                </c:pt>
                <c:pt idx="25">
                  <c:v>68.391437342699902</c:v>
                </c:pt>
                <c:pt idx="26">
                  <c:v>67.358052382664496</c:v>
                </c:pt>
                <c:pt idx="27">
                  <c:v>66.311331139198501</c:v>
                </c:pt>
                <c:pt idx="28">
                  <c:v>65.251840584119265</c:v>
                </c:pt>
                <c:pt idx="29">
                  <c:v>64.180172580689771</c:v>
                </c:pt>
                <c:pt idx="30">
                  <c:v>63.096941117902482</c:v>
                </c:pt>
                <c:pt idx="31">
                  <c:v>62.002787841911669</c:v>
                </c:pt>
                <c:pt idx="32">
                  <c:v>60.898376524601048</c:v>
                </c:pt>
                <c:pt idx="33">
                  <c:v>59.784382000719091</c:v>
                </c:pt>
                <c:pt idx="34">
                  <c:v>58.66150123074371</c:v>
                </c:pt>
                <c:pt idx="35">
                  <c:v>57.530442238017542</c:v>
                </c:pt>
                <c:pt idx="36">
                  <c:v>56.391921343031782</c:v>
                </c:pt>
                <c:pt idx="37">
                  <c:v>55.24666592914236</c:v>
                </c:pt>
                <c:pt idx="38">
                  <c:v>54.095408911137547</c:v>
                </c:pt>
                <c:pt idx="39">
                  <c:v>52.93888596952182</c:v>
                </c:pt>
                <c:pt idx="40">
                  <c:v>51.777832784799628</c:v>
                </c:pt>
                <c:pt idx="41">
                  <c:v>50.612985037475454</c:v>
                </c:pt>
                <c:pt idx="42">
                  <c:v>49.445075642337592</c:v>
                </c:pt>
                <c:pt idx="43">
                  <c:v>48.274831982741937</c:v>
                </c:pt>
                <c:pt idx="44">
                  <c:v>47.102978676328242</c:v>
                </c:pt>
                <c:pt idx="45">
                  <c:v>45.930226512155329</c:v>
                </c:pt>
                <c:pt idx="46">
                  <c:v>44.757280747849663</c:v>
                </c:pt>
                <c:pt idx="47">
                  <c:v>43.584835578172978</c:v>
                </c:pt>
                <c:pt idx="48">
                  <c:v>42.413571369306091</c:v>
                </c:pt>
                <c:pt idx="49">
                  <c:v>41.244157424565095</c:v>
                </c:pt>
                <c:pt idx="50">
                  <c:v>40.077251984401371</c:v>
                </c:pt>
                <c:pt idx="51">
                  <c:v>38.913488397820622</c:v>
                </c:pt>
                <c:pt idx="52">
                  <c:v>37.753497248112403</c:v>
                </c:pt>
                <c:pt idx="53">
                  <c:v>36.597886992836806</c:v>
                </c:pt>
                <c:pt idx="54">
                  <c:v>35.447252260972981</c:v>
                </c:pt>
                <c:pt idx="55">
                  <c:v>34.302165555770671</c:v>
                </c:pt>
                <c:pt idx="56">
                  <c:v>33.163191083331036</c:v>
                </c:pt>
                <c:pt idx="57">
                  <c:v>32.030873689741959</c:v>
                </c:pt>
                <c:pt idx="58">
                  <c:v>30.905738861078081</c:v>
                </c:pt>
                <c:pt idx="59">
                  <c:v>29.788298254833091</c:v>
                </c:pt>
                <c:pt idx="60">
                  <c:v>28.679046934203615</c:v>
                </c:pt>
                <c:pt idx="61">
                  <c:v>27.576906269878592</c:v>
                </c:pt>
                <c:pt idx="62">
                  <c:v>26.485446801449235</c:v>
                </c:pt>
                <c:pt idx="63">
                  <c:v>25.403576071023597</c:v>
                </c:pt>
                <c:pt idx="64">
                  <c:v>24.331722764609896</c:v>
                </c:pt>
                <c:pt idx="65">
                  <c:v>23.270315568216393</c:v>
                </c:pt>
                <c:pt idx="66">
                  <c:v>22.219758276405681</c:v>
                </c:pt>
                <c:pt idx="67">
                  <c:v>21.180449152307993</c:v>
                </c:pt>
                <c:pt idx="68">
                  <c:v>20.152772630472661</c:v>
                </c:pt>
                <c:pt idx="69">
                  <c:v>19.137099316868106</c:v>
                </c:pt>
                <c:pt idx="70">
                  <c:v>18.133794286030373</c:v>
                </c:pt>
                <c:pt idx="71">
                  <c:v>17.143208783914595</c:v>
                </c:pt>
                <c:pt idx="72">
                  <c:v>16.165682993611195</c:v>
                </c:pt>
                <c:pt idx="73">
                  <c:v>15.201551566778218</c:v>
                </c:pt>
                <c:pt idx="74">
                  <c:v>14.251135326492797</c:v>
                </c:pt>
                <c:pt idx="75">
                  <c:v>13.314755095832068</c:v>
                </c:pt>
                <c:pt idx="76">
                  <c:v>12.392720635008436</c:v>
                </c:pt>
                <c:pt idx="77">
                  <c:v>11.485341704234314</c:v>
                </c:pt>
                <c:pt idx="78">
                  <c:v>10.592930829438284</c:v>
                </c:pt>
                <c:pt idx="79">
                  <c:v>9.7158005365489402</c:v>
                </c:pt>
                <c:pt idx="80">
                  <c:v>8.8542771800757816</c:v>
                </c:pt>
                <c:pt idx="81">
                  <c:v>8.0087147716901317</c:v>
                </c:pt>
                <c:pt idx="82">
                  <c:v>7.1794866830765827</c:v>
                </c:pt>
                <c:pt idx="83">
                  <c:v>6.3670354288242956</c:v>
                </c:pt>
                <c:pt idx="84">
                  <c:v>5.5718671349946076</c:v>
                </c:pt>
                <c:pt idx="85">
                  <c:v>4.7946123848770652</c:v>
                </c:pt>
                <c:pt idx="86">
                  <c:v>4.0355809386840731</c:v>
                </c:pt>
                <c:pt idx="87">
                  <c:v>3.2967392206211801</c:v>
                </c:pt>
                <c:pt idx="88">
                  <c:v>2.5789335398401421</c:v>
                </c:pt>
                <c:pt idx="89">
                  <c:v>1.8838620460768321</c:v>
                </c:pt>
                <c:pt idx="90">
                  <c:v>1.2136183864811796</c:v>
                </c:pt>
                <c:pt idx="91">
                  <c:v>0.57063362557734343</c:v>
                </c:pt>
                <c:pt idx="92">
                  <c:v>0.50011616007965265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6F7-4B8C-A7CF-6572E8258E05}"/>
            </c:ext>
          </c:extLst>
        </c:ser>
        <c:ser>
          <c:idx val="5"/>
          <c:order val="5"/>
          <c:tx>
            <c:v>BIM 5 Prediction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[2]Dauphin!$T$3:$T$100</c:f>
              <c:numCache>
                <c:formatCode>General</c:formatCode>
                <c:ptCount val="98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</c:numCache>
            </c:numRef>
          </c:xVal>
          <c:yVal>
            <c:numRef>
              <c:f>[2]Dauphin!$V$3:$V$100</c:f>
              <c:numCache>
                <c:formatCode>General</c:formatCode>
                <c:ptCount val="98"/>
                <c:pt idx="0">
                  <c:v>86.950701516180118</c:v>
                </c:pt>
                <c:pt idx="1">
                  <c:v>86.19949932111335</c:v>
                </c:pt>
                <c:pt idx="2">
                  <c:v>85.426148449875512</c:v>
                </c:pt>
                <c:pt idx="3">
                  <c:v>84.631381534283761</c:v>
                </c:pt>
                <c:pt idx="4">
                  <c:v>83.814562118126261</c:v>
                </c:pt>
                <c:pt idx="5">
                  <c:v>82.975076374745399</c:v>
                </c:pt>
                <c:pt idx="6">
                  <c:v>82.112355736591965</c:v>
                </c:pt>
                <c:pt idx="7">
                  <c:v>81.225859923059502</c:v>
                </c:pt>
                <c:pt idx="8">
                  <c:v>80.315085426567094</c:v>
                </c:pt>
                <c:pt idx="9">
                  <c:v>79.379582484725049</c:v>
                </c:pt>
                <c:pt idx="10">
                  <c:v>78.418938108169243</c:v>
                </c:pt>
                <c:pt idx="11">
                  <c:v>77.432795881421129</c:v>
                </c:pt>
                <c:pt idx="12">
                  <c:v>76.420844648110418</c:v>
                </c:pt>
                <c:pt idx="13">
                  <c:v>75.382843969223785</c:v>
                </c:pt>
                <c:pt idx="14">
                  <c:v>74.31860149355056</c:v>
                </c:pt>
                <c:pt idx="15">
                  <c:v>73.228004073319752</c:v>
                </c:pt>
                <c:pt idx="16">
                  <c:v>72.111000792034389</c:v>
                </c:pt>
                <c:pt idx="17">
                  <c:v>70.967619936637234</c:v>
                </c:pt>
                <c:pt idx="18">
                  <c:v>69.795160104095942</c:v>
                </c:pt>
                <c:pt idx="19">
                  <c:v>68.599140076940472</c:v>
                </c:pt>
                <c:pt idx="20">
                  <c:v>67.377285584973961</c:v>
                </c:pt>
                <c:pt idx="21">
                  <c:v>66.129958701063572</c:v>
                </c:pt>
                <c:pt idx="22">
                  <c:v>64.857626159764635</c:v>
                </c:pt>
                <c:pt idx="23">
                  <c:v>63.560856528626374</c:v>
                </c:pt>
                <c:pt idx="24">
                  <c:v>62.240323036886167</c:v>
                </c:pt>
                <c:pt idx="25">
                  <c:v>60.896823376329465</c:v>
                </c:pt>
                <c:pt idx="26">
                  <c:v>59.531274043901327</c:v>
                </c:pt>
                <c:pt idx="27">
                  <c:v>58.144724485177633</c:v>
                </c:pt>
                <c:pt idx="28">
                  <c:v>56.738376895225151</c:v>
                </c:pt>
                <c:pt idx="29">
                  <c:v>55.313591875990028</c:v>
                </c:pt>
                <c:pt idx="30">
                  <c:v>53.87190257976917</c:v>
                </c:pt>
                <c:pt idx="31">
                  <c:v>52.415051482235789</c:v>
                </c:pt>
                <c:pt idx="32">
                  <c:v>50.945001697216554</c:v>
                </c:pt>
                <c:pt idx="33">
                  <c:v>49.463979407105668</c:v>
                </c:pt>
                <c:pt idx="34">
                  <c:v>47.971104887983699</c:v>
                </c:pt>
                <c:pt idx="35">
                  <c:v>46.475528965829362</c:v>
                </c:pt>
                <c:pt idx="36">
                  <c:v>44.977559968318616</c:v>
                </c:pt>
                <c:pt idx="37">
                  <c:v>43.480914799728438</c:v>
                </c:pt>
                <c:pt idx="38">
                  <c:v>41.989847816248009</c:v>
                </c:pt>
                <c:pt idx="39">
                  <c:v>40.509204571169946</c:v>
                </c:pt>
                <c:pt idx="40">
                  <c:v>39.044475560081459</c:v>
                </c:pt>
                <c:pt idx="41">
                  <c:v>37.598834577958804</c:v>
                </c:pt>
                <c:pt idx="42">
                  <c:v>36.184560986648556</c:v>
                </c:pt>
                <c:pt idx="43">
                  <c:v>34.806466395112011</c:v>
                </c:pt>
                <c:pt idx="44">
                  <c:v>33.472202421362297</c:v>
                </c:pt>
                <c:pt idx="45">
                  <c:v>32.189349966055666</c:v>
                </c:pt>
                <c:pt idx="46">
                  <c:v>30.964946820547627</c:v>
                </c:pt>
                <c:pt idx="47">
                  <c:v>29.804904955872363</c:v>
                </c:pt>
                <c:pt idx="48">
                  <c:v>28.713490042996149</c:v>
                </c:pt>
                <c:pt idx="49">
                  <c:v>27.692885833899066</c:v>
                </c:pt>
                <c:pt idx="50">
                  <c:v>26.743049898167005</c:v>
                </c:pt>
                <c:pt idx="51">
                  <c:v>25.861792826431319</c:v>
                </c:pt>
                <c:pt idx="52">
                  <c:v>25.045137474541747</c:v>
                </c:pt>
                <c:pt idx="53">
                  <c:v>24.287785698121741</c:v>
                </c:pt>
                <c:pt idx="54">
                  <c:v>23.583641661009274</c:v>
                </c:pt>
                <c:pt idx="55">
                  <c:v>22.926278569812172</c:v>
                </c:pt>
                <c:pt idx="56">
                  <c:v>22.31065852002715</c:v>
                </c:pt>
                <c:pt idx="57">
                  <c:v>21.727630685675486</c:v>
                </c:pt>
                <c:pt idx="58">
                  <c:v>21.173220751301198</c:v>
                </c:pt>
                <c:pt idx="59">
                  <c:v>20.642218262050232</c:v>
                </c:pt>
                <c:pt idx="60">
                  <c:v>20.129916270649463</c:v>
                </c:pt>
                <c:pt idx="61">
                  <c:v>19.632102851323825</c:v>
                </c:pt>
                <c:pt idx="62">
                  <c:v>19.146011541072639</c:v>
                </c:pt>
                <c:pt idx="63">
                  <c:v>18.66612072867164</c:v>
                </c:pt>
                <c:pt idx="64">
                  <c:v>18.19068793844761</c:v>
                </c:pt>
                <c:pt idx="65">
                  <c:v>17.717057026476574</c:v>
                </c:pt>
                <c:pt idx="66">
                  <c:v>17.242863204344872</c:v>
                </c:pt>
                <c:pt idx="67">
                  <c:v>16.766007580900656</c:v>
                </c:pt>
                <c:pt idx="68">
                  <c:v>16.284614731839781</c:v>
                </c:pt>
                <c:pt idx="69">
                  <c:v>15.79702421362299</c:v>
                </c:pt>
                <c:pt idx="70">
                  <c:v>15.30177359131025</c:v>
                </c:pt>
                <c:pt idx="71">
                  <c:v>14.797578637700838</c:v>
                </c:pt>
                <c:pt idx="72">
                  <c:v>14.283330504639055</c:v>
                </c:pt>
                <c:pt idx="73">
                  <c:v>13.758087236931429</c:v>
                </c:pt>
                <c:pt idx="74">
                  <c:v>13.221070943652407</c:v>
                </c:pt>
                <c:pt idx="75">
                  <c:v>12.671670626838649</c:v>
                </c:pt>
                <c:pt idx="76">
                  <c:v>12.109436524100472</c:v>
                </c:pt>
                <c:pt idx="77">
                  <c:v>11.534080108621858</c:v>
                </c:pt>
                <c:pt idx="78">
                  <c:v>10.94549106132609</c:v>
                </c:pt>
                <c:pt idx="79">
                  <c:v>10.343714641321563</c:v>
                </c:pt>
                <c:pt idx="80">
                  <c:v>9.7289714867617096</c:v>
                </c:pt>
                <c:pt idx="81">
                  <c:v>9.1016491287621619</c:v>
                </c:pt>
                <c:pt idx="82">
                  <c:v>8.4623076487893183</c:v>
                </c:pt>
                <c:pt idx="83">
                  <c:v>7.8116627064946806</c:v>
                </c:pt>
                <c:pt idx="84">
                  <c:v>7.1505996831862397</c:v>
                </c:pt>
                <c:pt idx="85">
                  <c:v>6.4801482235799943</c:v>
                </c:pt>
                <c:pt idx="86">
                  <c:v>5.8007722335369989</c:v>
                </c:pt>
                <c:pt idx="87">
                  <c:v>5.1151929169495345</c:v>
                </c:pt>
                <c:pt idx="88">
                  <c:v>4.4241825073546046</c:v>
                </c:pt>
                <c:pt idx="89">
                  <c:v>3.7293081013804028</c:v>
                </c:pt>
                <c:pt idx="90">
                  <c:v>3.0322640868974879</c:v>
                </c:pt>
                <c:pt idx="91">
                  <c:v>2.334872143018782</c:v>
                </c:pt>
                <c:pt idx="92">
                  <c:v>1.6391264992079653</c:v>
                </c:pt>
                <c:pt idx="93">
                  <c:v>0.9470779588142112</c:v>
                </c:pt>
                <c:pt idx="94">
                  <c:v>0.26178716904276977</c:v>
                </c:pt>
                <c:pt idx="95">
                  <c:v>3.5463340122199587E-2</c:v>
                </c:pt>
                <c:pt idx="96">
                  <c:v>0.41494116315908564</c:v>
                </c:pt>
                <c:pt idx="97">
                  <c:v>0.30511427924869877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6F7-4B8C-A7CF-6572E8258E05}"/>
            </c:ext>
          </c:extLst>
        </c:ser>
        <c:ser>
          <c:idx val="6"/>
          <c:order val="6"/>
          <c:tx>
            <c:v>BIM 13 prediction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[2]Dauphin!$AY$3:$AY$103</c:f>
              <c:numCache>
                <c:formatCode>General</c:formatCode>
                <c:ptCount val="101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</c:numCache>
            </c:numRef>
          </c:xVal>
          <c:yVal>
            <c:numRef>
              <c:f>[2]Dauphin!$BA$3:$BA$103</c:f>
              <c:numCache>
                <c:formatCode>General</c:formatCode>
                <c:ptCount val="101"/>
                <c:pt idx="0">
                  <c:v>84.317765584240348</c:v>
                </c:pt>
                <c:pt idx="1">
                  <c:v>83.295172558543982</c:v>
                </c:pt>
                <c:pt idx="2">
                  <c:v>82.230280951095921</c:v>
                </c:pt>
                <c:pt idx="3">
                  <c:v>81.129669275284101</c:v>
                </c:pt>
                <c:pt idx="4">
                  <c:v>79.987505622020336</c:v>
                </c:pt>
                <c:pt idx="5">
                  <c:v>78.809816797097554</c:v>
                </c:pt>
                <c:pt idx="6">
                  <c:v>77.590953794488925</c:v>
                </c:pt>
                <c:pt idx="7">
                  <c:v>76.329057599472293</c:v>
                </c:pt>
                <c:pt idx="8">
                  <c:v>75.02226320050373</c:v>
                </c:pt>
                <c:pt idx="9">
                  <c:v>73.668687595574355</c:v>
                </c:pt>
                <c:pt idx="10">
                  <c:v>72.266444784264351</c:v>
                </c:pt>
                <c:pt idx="11">
                  <c:v>70.813657761386466</c:v>
                </c:pt>
                <c:pt idx="12">
                  <c:v>69.308458516986008</c:v>
                </c:pt>
                <c:pt idx="13">
                  <c:v>67.749021018860006</c:v>
                </c:pt>
                <c:pt idx="14">
                  <c:v>66.133564210968203</c:v>
                </c:pt>
                <c:pt idx="15">
                  <c:v>64.460378999130469</c:v>
                </c:pt>
                <c:pt idx="16">
                  <c:v>62.727867230367906</c:v>
                </c:pt>
                <c:pt idx="17">
                  <c:v>60.934580672243719</c:v>
                </c:pt>
                <c:pt idx="18">
                  <c:v>59.079259992204143</c:v>
                </c:pt>
                <c:pt idx="19">
                  <c:v>57.160921711492911</c:v>
                </c:pt>
                <c:pt idx="20">
                  <c:v>55.178942160654863</c:v>
                </c:pt>
                <c:pt idx="21">
                  <c:v>53.126703846961114</c:v>
                </c:pt>
                <c:pt idx="22">
                  <c:v>51.015795628317001</c:v>
                </c:pt>
                <c:pt idx="23">
                  <c:v>48.842412521363677</c:v>
                </c:pt>
                <c:pt idx="24">
                  <c:v>46.609031213456873</c:v>
                </c:pt>
                <c:pt idx="25">
                  <c:v>44.319855476597404</c:v>
                </c:pt>
                <c:pt idx="26">
                  <c:v>41.981571766963512</c:v>
                </c:pt>
                <c:pt idx="27">
                  <c:v>39.593679349944537</c:v>
                </c:pt>
                <c:pt idx="28">
                  <c:v>37.187610566399812</c:v>
                </c:pt>
                <c:pt idx="29">
                  <c:v>34.769599112470395</c:v>
                </c:pt>
                <c:pt idx="30">
                  <c:v>32.383022997811167</c:v>
                </c:pt>
                <c:pt idx="31">
                  <c:v>30.056627987166806</c:v>
                </c:pt>
                <c:pt idx="32">
                  <c:v>27.856714941081229</c:v>
                </c:pt>
                <c:pt idx="33">
                  <c:v>25.829024616953017</c:v>
                </c:pt>
                <c:pt idx="34">
                  <c:v>24.038073820874938</c:v>
                </c:pt>
                <c:pt idx="35">
                  <c:v>22.505924859824294</c:v>
                </c:pt>
                <c:pt idx="36">
                  <c:v>21.230062067104438</c:v>
                </c:pt>
                <c:pt idx="37">
                  <c:v>20.188465113489851</c:v>
                </c:pt>
                <c:pt idx="38">
                  <c:v>19.33227789271686</c:v>
                </c:pt>
                <c:pt idx="39">
                  <c:v>18.629528349974514</c:v>
                </c:pt>
                <c:pt idx="40">
                  <c:v>18.049953524631949</c:v>
                </c:pt>
                <c:pt idx="41">
                  <c:v>17.560121135798028</c:v>
                </c:pt>
                <c:pt idx="42">
                  <c:v>17.14374381577764</c:v>
                </c:pt>
                <c:pt idx="43">
                  <c:v>16.787247758687897</c:v>
                </c:pt>
                <c:pt idx="44">
                  <c:v>16.473856855866391</c:v>
                </c:pt>
                <c:pt idx="45">
                  <c:v>16.197373392102186</c:v>
                </c:pt>
                <c:pt idx="46">
                  <c:v>15.950700128931667</c:v>
                </c:pt>
                <c:pt idx="47">
                  <c:v>15.72982819105874</c:v>
                </c:pt>
                <c:pt idx="48">
                  <c:v>15.526865761146594</c:v>
                </c:pt>
                <c:pt idx="49">
                  <c:v>15.340304638541573</c:v>
                </c:pt>
                <c:pt idx="50">
                  <c:v>15.167251356780906</c:v>
                </c:pt>
                <c:pt idx="51">
                  <c:v>15.005307187190789</c:v>
                </c:pt>
                <c:pt idx="52">
                  <c:v>14.852469191328597</c:v>
                </c:pt>
                <c:pt idx="53">
                  <c:v>14.708212647296934</c:v>
                </c:pt>
                <c:pt idx="54">
                  <c:v>14.568516686156338</c:v>
                </c:pt>
                <c:pt idx="55">
                  <c:v>14.433555215735662</c:v>
                </c:pt>
                <c:pt idx="56">
                  <c:v>14.302200833558215</c:v>
                </c:pt>
                <c:pt idx="57">
                  <c:v>14.173446073581003</c:v>
                </c:pt>
                <c:pt idx="58">
                  <c:v>14.04637941890798</c:v>
                </c:pt>
                <c:pt idx="59">
                  <c:v>13.920167311324997</c:v>
                </c:pt>
                <c:pt idx="60">
                  <c:v>13.794030164013074</c:v>
                </c:pt>
                <c:pt idx="61">
                  <c:v>13.667233366315854</c:v>
                </c:pt>
                <c:pt idx="62">
                  <c:v>13.539081286917934</c:v>
                </c:pt>
                <c:pt idx="63">
                  <c:v>13.408899283379808</c:v>
                </c:pt>
                <c:pt idx="64">
                  <c:v>13.276030703727026</c:v>
                </c:pt>
                <c:pt idx="65">
                  <c:v>13.139830889628497</c:v>
                </c:pt>
                <c:pt idx="66">
                  <c:v>12.999655182753141</c:v>
                </c:pt>
                <c:pt idx="67">
                  <c:v>12.855407633954005</c:v>
                </c:pt>
                <c:pt idx="68">
                  <c:v>12.705289196725737</c:v>
                </c:pt>
                <c:pt idx="69">
                  <c:v>12.549260891727387</c:v>
                </c:pt>
                <c:pt idx="70">
                  <c:v>12.386645078108604</c:v>
                </c:pt>
                <c:pt idx="71">
                  <c:v>12.2167611166082</c:v>
                </c:pt>
                <c:pt idx="72">
                  <c:v>12.038895385445715</c:v>
                </c:pt>
                <c:pt idx="73">
                  <c:v>11.852319270786484</c:v>
                </c:pt>
                <c:pt idx="74">
                  <c:v>11.65627717309826</c:v>
                </c:pt>
                <c:pt idx="75">
                  <c:v>11.449980510329524</c:v>
                </c:pt>
                <c:pt idx="76">
                  <c:v>11.232622709963721</c:v>
                </c:pt>
                <c:pt idx="77">
                  <c:v>11.003358220143326</c:v>
                </c:pt>
                <c:pt idx="78">
                  <c:v>10.761305508080719</c:v>
                </c:pt>
                <c:pt idx="79">
                  <c:v>10.505556055290695</c:v>
                </c:pt>
                <c:pt idx="80">
                  <c:v>10.235165362357952</c:v>
                </c:pt>
                <c:pt idx="81">
                  <c:v>9.9491469521153792</c:v>
                </c:pt>
                <c:pt idx="82">
                  <c:v>9.6464903601091443</c:v>
                </c:pt>
                <c:pt idx="83">
                  <c:v>9.32614314413361</c:v>
                </c:pt>
                <c:pt idx="84">
                  <c:v>8.9870228778747254</c:v>
                </c:pt>
                <c:pt idx="85">
                  <c:v>8.6280261461425436</c:v>
                </c:pt>
                <c:pt idx="86">
                  <c:v>8.2480135528170084</c:v>
                </c:pt>
                <c:pt idx="87">
                  <c:v>7.8458337081346894</c:v>
                </c:pt>
                <c:pt idx="88">
                  <c:v>7.4194027165602243</c:v>
                </c:pt>
                <c:pt idx="89">
                  <c:v>6.9692872777427963</c:v>
                </c:pt>
                <c:pt idx="90">
                  <c:v>6.4935054421156799</c:v>
                </c:pt>
                <c:pt idx="91">
                  <c:v>5.9909298072021837</c:v>
                </c:pt>
                <c:pt idx="92">
                  <c:v>5.4604569578123598</c:v>
                </c:pt>
                <c:pt idx="93">
                  <c:v>4.9010494437947889</c:v>
                </c:pt>
                <c:pt idx="94">
                  <c:v>4.3117507720907922</c:v>
                </c:pt>
                <c:pt idx="95">
                  <c:v>3.6917183892536958</c:v>
                </c:pt>
                <c:pt idx="96">
                  <c:v>3.0402656592006241</c:v>
                </c:pt>
                <c:pt idx="97">
                  <c:v>2.3569008425534466</c:v>
                </c:pt>
                <c:pt idx="98">
                  <c:v>1.6410212587328714</c:v>
                </c:pt>
                <c:pt idx="99">
                  <c:v>0.89359839285178866</c:v>
                </c:pt>
                <c:pt idx="100">
                  <c:v>0.11472219723546523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6F7-4B8C-A7CF-6572E8258E05}"/>
            </c:ext>
          </c:extLst>
        </c:ser>
        <c:ser>
          <c:idx val="7"/>
          <c:order val="7"/>
          <c:tx>
            <c:v>BIM 9 Prediction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[2]Dauphin!$AN$3:$AN$101</c:f>
              <c:numCache>
                <c:formatCode>General</c:formatCode>
                <c:ptCount val="99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</c:numCache>
            </c:numRef>
          </c:xVal>
          <c:yVal>
            <c:numRef>
              <c:f>[2]Dauphin!$AP$3:$AP$101</c:f>
              <c:numCache>
                <c:formatCode>General</c:formatCode>
                <c:ptCount val="99"/>
                <c:pt idx="0">
                  <c:v>85.811591001569482</c:v>
                </c:pt>
                <c:pt idx="1">
                  <c:v>84.936202987850933</c:v>
                </c:pt>
                <c:pt idx="2">
                  <c:v>84.033462186827862</c:v>
                </c:pt>
                <c:pt idx="3">
                  <c:v>83.103377317909647</c:v>
                </c:pt>
                <c:pt idx="4">
                  <c:v>82.144878800209241</c:v>
                </c:pt>
                <c:pt idx="5">
                  <c:v>81.156920304598017</c:v>
                </c:pt>
                <c:pt idx="6">
                  <c:v>80.138475847235938</c:v>
                </c:pt>
                <c:pt idx="7">
                  <c:v>79.088536883101767</c:v>
                </c:pt>
                <c:pt idx="8">
                  <c:v>78.006132651281732</c:v>
                </c:pt>
                <c:pt idx="9">
                  <c:v>76.890318549090267</c:v>
                </c:pt>
                <c:pt idx="10">
                  <c:v>75.740199383828383</c:v>
                </c:pt>
                <c:pt idx="11">
                  <c:v>74.554917746904579</c:v>
                </c:pt>
                <c:pt idx="12">
                  <c:v>73.333677265593195</c:v>
                </c:pt>
                <c:pt idx="13">
                  <c:v>72.07573969656454</c:v>
                </c:pt>
                <c:pt idx="14">
                  <c:v>70.780442364703816</c:v>
                </c:pt>
                <c:pt idx="15">
                  <c:v>69.447203976050659</c:v>
                </c:pt>
                <c:pt idx="16">
                  <c:v>68.075533337208611</c:v>
                </c:pt>
                <c:pt idx="17">
                  <c:v>66.665049700633588</c:v>
                </c:pt>
                <c:pt idx="18">
                  <c:v>65.215494390513257</c:v>
                </c:pt>
                <c:pt idx="19">
                  <c:v>63.72674533511595</c:v>
                </c:pt>
                <c:pt idx="20">
                  <c:v>62.198837412079264</c:v>
                </c:pt>
                <c:pt idx="21">
                  <c:v>60.627777131895591</c:v>
                </c:pt>
                <c:pt idx="22">
                  <c:v>59.021760739405906</c:v>
                </c:pt>
                <c:pt idx="23">
                  <c:v>57.377771318955986</c:v>
                </c:pt>
                <c:pt idx="24">
                  <c:v>55.696733127942785</c:v>
                </c:pt>
                <c:pt idx="25">
                  <c:v>53.979893041911275</c:v>
                </c:pt>
                <c:pt idx="26">
                  <c:v>52.228899029239074</c:v>
                </c:pt>
                <c:pt idx="27">
                  <c:v>50.445872812881454</c:v>
                </c:pt>
                <c:pt idx="28">
                  <c:v>48.633531942103112</c:v>
                </c:pt>
                <c:pt idx="29">
                  <c:v>46.795320583619123</c:v>
                </c:pt>
                <c:pt idx="30">
                  <c:v>44.930692321106768</c:v>
                </c:pt>
                <c:pt idx="31">
                  <c:v>43.053592396674986</c:v>
                </c:pt>
                <c:pt idx="32">
                  <c:v>41.167119107132471</c:v>
                </c:pt>
                <c:pt idx="33">
                  <c:v>39.280064523629591</c:v>
                </c:pt>
                <c:pt idx="34">
                  <c:v>37.398901354414917</c:v>
                </c:pt>
                <c:pt idx="35">
                  <c:v>35.545070627216177</c:v>
                </c:pt>
                <c:pt idx="36">
                  <c:v>33.732087426611628</c:v>
                </c:pt>
                <c:pt idx="37">
                  <c:v>31.979794221938029</c:v>
                </c:pt>
                <c:pt idx="38">
                  <c:v>30.304749171656098</c:v>
                </c:pt>
                <c:pt idx="39">
                  <c:v>28.738955414753235</c:v>
                </c:pt>
                <c:pt idx="40">
                  <c:v>27.297811428239253</c:v>
                </c:pt>
                <c:pt idx="41">
                  <c:v>25.994989246061724</c:v>
                </c:pt>
                <c:pt idx="42">
                  <c:v>24.835833866186125</c:v>
                </c:pt>
                <c:pt idx="43">
                  <c:v>23.817023193629012</c:v>
                </c:pt>
                <c:pt idx="44">
                  <c:v>22.928218915305465</c:v>
                </c:pt>
                <c:pt idx="45">
                  <c:v>22.154830552810548</c:v>
                </c:pt>
                <c:pt idx="46">
                  <c:v>21.483119223391263</c:v>
                </c:pt>
                <c:pt idx="47">
                  <c:v>20.891963610998076</c:v>
                </c:pt>
                <c:pt idx="48">
                  <c:v>20.370397605068877</c:v>
                </c:pt>
                <c:pt idx="49">
                  <c:v>19.906170435389171</c:v>
                </c:pt>
                <c:pt idx="50">
                  <c:v>19.490539440795203</c:v>
                </c:pt>
                <c:pt idx="51">
                  <c:v>19.11133813869673</c:v>
                </c:pt>
                <c:pt idx="52">
                  <c:v>18.763608091611921</c:v>
                </c:pt>
                <c:pt idx="53">
                  <c:v>18.441460791722371</c:v>
                </c:pt>
                <c:pt idx="54">
                  <c:v>18.140001743881875</c:v>
                </c:pt>
                <c:pt idx="55">
                  <c:v>17.856187874207983</c:v>
                </c:pt>
                <c:pt idx="56">
                  <c:v>17.584226588385743</c:v>
                </c:pt>
                <c:pt idx="57">
                  <c:v>17.322522234493977</c:v>
                </c:pt>
                <c:pt idx="58">
                  <c:v>17.068525838516535</c:v>
                </c:pt>
                <c:pt idx="59">
                  <c:v>16.82000813811544</c:v>
                </c:pt>
                <c:pt idx="60">
                  <c:v>16.575007266174499</c:v>
                </c:pt>
                <c:pt idx="61">
                  <c:v>16.331761901993836</c:v>
                </c:pt>
                <c:pt idx="62">
                  <c:v>16.088682206591869</c:v>
                </c:pt>
                <c:pt idx="63">
                  <c:v>15.844942742544902</c:v>
                </c:pt>
                <c:pt idx="64">
                  <c:v>15.59783177352787</c:v>
                </c:pt>
                <c:pt idx="65">
                  <c:v>15.346840667325464</c:v>
                </c:pt>
                <c:pt idx="66">
                  <c:v>15.090771958379348</c:v>
                </c:pt>
                <c:pt idx="67">
                  <c:v>14.82848340405743</c:v>
                </c:pt>
                <c:pt idx="68">
                  <c:v>14.558876358774627</c:v>
                </c:pt>
                <c:pt idx="69">
                  <c:v>14.280887054583498</c:v>
                </c:pt>
                <c:pt idx="70">
                  <c:v>13.993477881764804</c:v>
                </c:pt>
                <c:pt idx="71">
                  <c:v>13.695646108236934</c:v>
                </c:pt>
                <c:pt idx="72">
                  <c:v>13.386394814857869</c:v>
                </c:pt>
                <c:pt idx="73">
                  <c:v>13.064759053653429</c:v>
                </c:pt>
                <c:pt idx="74">
                  <c:v>12.72979131546823</c:v>
                </c:pt>
                <c:pt idx="75">
                  <c:v>12.380564436435503</c:v>
                </c:pt>
                <c:pt idx="76">
                  <c:v>12.016168691507291</c:v>
                </c:pt>
                <c:pt idx="77">
                  <c:v>11.635735046212867</c:v>
                </c:pt>
                <c:pt idx="78">
                  <c:v>11.238417717839907</c:v>
                </c:pt>
                <c:pt idx="79">
                  <c:v>10.82342033366273</c:v>
                </c:pt>
                <c:pt idx="80">
                  <c:v>10.389984305063066</c:v>
                </c:pt>
                <c:pt idx="81">
                  <c:v>9.9374207986979002</c:v>
                </c:pt>
                <c:pt idx="82">
                  <c:v>9.4651049235598421</c:v>
                </c:pt>
                <c:pt idx="83">
                  <c:v>8.9724902633261614</c:v>
                </c:pt>
                <c:pt idx="84">
                  <c:v>8.45913794105679</c:v>
                </c:pt>
                <c:pt idx="85">
                  <c:v>7.9247049933151184</c:v>
                </c:pt>
                <c:pt idx="86">
                  <c:v>7.3681218392140879</c:v>
                </c:pt>
                <c:pt idx="87">
                  <c:v>6.790937627158053</c:v>
                </c:pt>
                <c:pt idx="88">
                  <c:v>6.1924722432133912</c:v>
                </c:pt>
                <c:pt idx="89">
                  <c:v>5.5729930826018705</c:v>
                </c:pt>
                <c:pt idx="90">
                  <c:v>4.9329506481427652</c:v>
                </c:pt>
                <c:pt idx="91">
                  <c:v>4.2730134278904837</c:v>
                </c:pt>
                <c:pt idx="92">
                  <c:v>3.5940708016043703</c:v>
                </c:pt>
                <c:pt idx="93">
                  <c:v>2.8972824507353363</c:v>
                </c:pt>
                <c:pt idx="94">
                  <c:v>2.1840899843050625</c:v>
                </c:pt>
                <c:pt idx="95">
                  <c:v>1.4559640760332495</c:v>
                </c:pt>
                <c:pt idx="96">
                  <c:v>0.71588967040632423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6F7-4B8C-A7CF-6572E825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496"/>
        <c:axId val="519007056"/>
      </c:scatterChart>
      <c:valAx>
        <c:axId val="519006496"/>
        <c:scaling>
          <c:orientation val="minMax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007056"/>
        <c:crosses val="autoZero"/>
        <c:crossBetween val="midCat"/>
        <c:minorUnit val="10"/>
      </c:valAx>
      <c:valAx>
        <c:axId val="519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006496"/>
        <c:crosses val="autoZero"/>
        <c:crossBetween val="midCat"/>
        <c:majorUnit val="2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99894619509209"/>
          <c:y val="6.399879247108603E-2"/>
          <c:w val="0.3566261408713563"/>
          <c:h val="0.47847901270593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 &amp; 2'!$B$56:$B$62</c:f>
              <c:numCache>
                <c:formatCode>General</c:formatCode>
                <c:ptCount val="7"/>
                <c:pt idx="0">
                  <c:v>0.293900381331623</c:v>
                </c:pt>
                <c:pt idx="1">
                  <c:v>0.22653882495866001</c:v>
                </c:pt>
                <c:pt idx="2">
                  <c:v>0.15133128606620902</c:v>
                </c:pt>
                <c:pt idx="3">
                  <c:v>0.116351280666824</c:v>
                </c:pt>
                <c:pt idx="4">
                  <c:v>7.0032565045725997E-2</c:v>
                </c:pt>
                <c:pt idx="5">
                  <c:v>4.9856578814159801E-2</c:v>
                </c:pt>
                <c:pt idx="6">
                  <c:v>2.1836719198191103E-2</c:v>
                </c:pt>
              </c:numCache>
            </c:numRef>
          </c:xVal>
          <c:yVal>
            <c:numRef>
              <c:f>'Table 1 &amp; 2'!$C$56:$C$62</c:f>
              <c:numCache>
                <c:formatCode>General</c:formatCode>
                <c:ptCount val="7"/>
                <c:pt idx="0">
                  <c:v>0.31074865000000002</c:v>
                </c:pt>
                <c:pt idx="1">
                  <c:v>0.24904097</c:v>
                </c:pt>
                <c:pt idx="2">
                  <c:v>0.16737609000000001</c:v>
                </c:pt>
                <c:pt idx="3">
                  <c:v>0.12761281999999999</c:v>
                </c:pt>
                <c:pt idx="4">
                  <c:v>8.5191329999999996E-2</c:v>
                </c:pt>
                <c:pt idx="5">
                  <c:v>4.9209179999999998E-2</c:v>
                </c:pt>
                <c:pt idx="6">
                  <c:v>1.7372660000000002E-2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A-41A4-A01B-1200319CA98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'Table 1 &amp; 2'!$F$56:$F$58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0.35</c:v>
                </c:pt>
              </c:numCache>
            </c:numRef>
          </c:xVal>
          <c:yVal>
            <c:numRef>
              <c:f>'Table 1 &amp; 2'!$G$56:$G$58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6E-4E02-AB09-CEC81C01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58336"/>
        <c:axId val="592040960"/>
      </c:scatterChart>
      <c:valAx>
        <c:axId val="45745833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0960"/>
        <c:crosses val="autoZero"/>
        <c:crossBetween val="midCat"/>
      </c:valAx>
      <c:valAx>
        <c:axId val="59204096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Rittirong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 &amp; 2'!$B$34:$B$39</c:f>
              <c:numCache>
                <c:formatCode>General</c:formatCode>
                <c:ptCount val="6"/>
                <c:pt idx="0">
                  <c:v>2.6900000000000001E-3</c:v>
                </c:pt>
                <c:pt idx="1">
                  <c:v>2.0600000000000002E-3</c:v>
                </c:pt>
                <c:pt idx="2">
                  <c:v>1.2700000000000001E-3</c:v>
                </c:pt>
                <c:pt idx="3">
                  <c:v>7.6000000000000004E-4</c:v>
                </c:pt>
                <c:pt idx="4">
                  <c:v>4.6000000000000001E-4</c:v>
                </c:pt>
                <c:pt idx="5">
                  <c:v>0</c:v>
                </c:pt>
              </c:numCache>
            </c:numRef>
          </c:xVal>
          <c:yVal>
            <c:numRef>
              <c:f>'Table 1 &amp; 2'!$C$34:$C$39</c:f>
              <c:numCache>
                <c:formatCode>General</c:formatCode>
                <c:ptCount val="6"/>
                <c:pt idx="0">
                  <c:v>3.1443399999999998E-3</c:v>
                </c:pt>
                <c:pt idx="1">
                  <c:v>1.9721600000000001E-3</c:v>
                </c:pt>
                <c:pt idx="2">
                  <c:v>1.01661E-3</c:v>
                </c:pt>
                <c:pt idx="3">
                  <c:v>4.4303000000000002E-4</c:v>
                </c:pt>
                <c:pt idx="4">
                  <c:v>1.3929E-4</c:v>
                </c:pt>
                <c:pt idx="5">
                  <c:v>1.5889999999999999E-5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6-4F65-8756-7CA0FE001992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'Table 1 &amp; 2'!$F$34:$F$36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3.5000000000000001E-3</c:v>
                </c:pt>
              </c:numCache>
            </c:numRef>
          </c:xVal>
          <c:yVal>
            <c:numRef>
              <c:f>'Table 1 &amp; 2'!$G$34:$G$36</c:f>
              <c:numCache>
                <c:formatCode>General</c:formatCode>
                <c:ptCount val="3"/>
                <c:pt idx="0">
                  <c:v>0</c:v>
                </c:pt>
                <c:pt idx="1">
                  <c:v>1E-3</c:v>
                </c:pt>
                <c:pt idx="2">
                  <c:v>3.5000000000000001E-3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F1-4245-94F6-CEE7368B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43760"/>
        <c:axId val="592044320"/>
      </c:scatterChart>
      <c:valAx>
        <c:axId val="592043760"/>
        <c:scaling>
          <c:orientation val="minMax"/>
          <c:max val="3.5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4320"/>
        <c:crosses val="autoZero"/>
        <c:crossBetween val="midCat"/>
      </c:valAx>
      <c:valAx>
        <c:axId val="592044320"/>
        <c:scaling>
          <c:orientation val="minMax"/>
          <c:max val="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5358347975013"/>
          <c:y val="0.11377724481633833"/>
          <c:w val="0.80657407835771411"/>
          <c:h val="0.8570947236297729"/>
        </c:manualLayout>
      </c:layout>
      <c:scatterChart>
        <c:scatterStyle val="smoothMarker"/>
        <c:varyColors val="0"/>
        <c:ser>
          <c:idx val="1"/>
          <c:order val="1"/>
          <c:tx>
            <c:v>C7-C23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Sytem'!$F$6:$F$16</c:f>
              <c:numCache>
                <c:formatCode>General</c:formatCode>
                <c:ptCount val="11"/>
                <c:pt idx="0">
                  <c:v>3.2787422744635157</c:v>
                </c:pt>
                <c:pt idx="1">
                  <c:v>3.2953272259935416</c:v>
                </c:pt>
                <c:pt idx="2">
                  <c:v>3.3026626065934357</c:v>
                </c:pt>
                <c:pt idx="3">
                  <c:v>3.3109732274704826</c:v>
                </c:pt>
                <c:pt idx="4">
                  <c:v>3.330147492232431</c:v>
                </c:pt>
                <c:pt idx="5">
                  <c:v>3.348692670381483</c:v>
                </c:pt>
                <c:pt idx="6">
                  <c:v>3.3706009444423848</c:v>
                </c:pt>
                <c:pt idx="7">
                  <c:v>3.3932928174170933</c:v>
                </c:pt>
                <c:pt idx="8">
                  <c:v>3.4200311222832132</c:v>
                </c:pt>
                <c:pt idx="9">
                  <c:v>3.4496200243543176</c:v>
                </c:pt>
                <c:pt idx="10">
                  <c:v>3.4869691961141216</c:v>
                </c:pt>
              </c:numCache>
            </c:numRef>
          </c:xVal>
          <c:yVal>
            <c:numRef>
              <c:f>'Binary Sytem'!$A$6:$A$16</c:f>
              <c:numCache>
                <c:formatCode>General</c:formatCode>
                <c:ptCount val="11"/>
                <c:pt idx="0">
                  <c:v>0.308</c:v>
                </c:pt>
                <c:pt idx="1">
                  <c:v>0.26800000000000002</c:v>
                </c:pt>
                <c:pt idx="2">
                  <c:v>0.252</c:v>
                </c:pt>
                <c:pt idx="3">
                  <c:v>0.23499999999999999</c:v>
                </c:pt>
                <c:pt idx="4">
                  <c:v>0.2</c:v>
                </c:pt>
                <c:pt idx="5">
                  <c:v>0.17100000000000001</c:v>
                </c:pt>
                <c:pt idx="6">
                  <c:v>0.14199999999999999</c:v>
                </c:pt>
                <c:pt idx="7">
                  <c:v>0.11700000000000001</c:v>
                </c:pt>
                <c:pt idx="8">
                  <c:v>9.2999999999999999E-2</c:v>
                </c:pt>
                <c:pt idx="9">
                  <c:v>7.1999999999999995E-2</c:v>
                </c:pt>
                <c:pt idx="10">
                  <c:v>5.1999999999999998E-2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85-4CDF-8457-07FEE7EE6005}"/>
            </c:ext>
          </c:extLst>
        </c:ser>
        <c:ser>
          <c:idx val="3"/>
          <c:order val="3"/>
          <c:tx>
            <c:v>C7-C25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Sytem'!$N$6:$N$14</c:f>
              <c:numCache>
                <c:formatCode>General</c:formatCode>
                <c:ptCount val="9"/>
                <c:pt idx="0">
                  <c:v>3.1416606189699752</c:v>
                </c:pt>
                <c:pt idx="1">
                  <c:v>3.1605962148699729</c:v>
                </c:pt>
                <c:pt idx="2">
                  <c:v>3.1804390278033976</c:v>
                </c:pt>
                <c:pt idx="3">
                  <c:v>3.1847235182277647</c:v>
                </c:pt>
                <c:pt idx="4">
                  <c:v>3.1907188370467985</c:v>
                </c:pt>
                <c:pt idx="5">
                  <c:v>3.2265246135430146</c:v>
                </c:pt>
                <c:pt idx="6">
                  <c:v>3.2420901106525357</c:v>
                </c:pt>
                <c:pt idx="7">
                  <c:v>3.3247223025696782</c:v>
                </c:pt>
                <c:pt idx="8">
                  <c:v>3.3310682069526054</c:v>
                </c:pt>
              </c:numCache>
            </c:numRef>
          </c:xVal>
          <c:yVal>
            <c:numRef>
              <c:f>'Binary Sytem'!$I$6:$I$14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0.46899999999999997</c:v>
                </c:pt>
                <c:pt idx="2">
                  <c:v>0.39100000000000001</c:v>
                </c:pt>
                <c:pt idx="3">
                  <c:v>0.376</c:v>
                </c:pt>
                <c:pt idx="4">
                  <c:v>0.35599999999999998</c:v>
                </c:pt>
                <c:pt idx="5">
                  <c:v>0.25700000000000001</c:v>
                </c:pt>
                <c:pt idx="6">
                  <c:v>0.223</c:v>
                </c:pt>
                <c:pt idx="7">
                  <c:v>0.104</c:v>
                </c:pt>
                <c:pt idx="8">
                  <c:v>9.8000000000000004E-2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85-4CDF-8457-07FEE7EE6005}"/>
            </c:ext>
          </c:extLst>
        </c:ser>
        <c:ser>
          <c:idx val="5"/>
          <c:order val="5"/>
          <c:tx>
            <c:v>C7-C36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Sytem'!$T$6:$T$19</c:f>
              <c:numCache>
                <c:formatCode>General</c:formatCode>
                <c:ptCount val="14"/>
                <c:pt idx="0">
                  <c:v>3.4363552641526294</c:v>
                </c:pt>
                <c:pt idx="1">
                  <c:v>3.4310496267018005</c:v>
                </c:pt>
                <c:pt idx="2">
                  <c:v>3.4275451236315524</c:v>
                </c:pt>
                <c:pt idx="3">
                  <c:v>3.4181840555386547</c:v>
                </c:pt>
                <c:pt idx="4">
                  <c:v>3.3961277351563748</c:v>
                </c:pt>
                <c:pt idx="5">
                  <c:v>3.3884636367024825</c:v>
                </c:pt>
                <c:pt idx="6">
                  <c:v>3.3805140409650694</c:v>
                </c:pt>
                <c:pt idx="7">
                  <c:v>3.3672414547829983</c:v>
                </c:pt>
                <c:pt idx="8">
                  <c:v>3.3516444843662545</c:v>
                </c:pt>
                <c:pt idx="9">
                  <c:v>3.3377725708525672</c:v>
                </c:pt>
                <c:pt idx="10">
                  <c:v>3.3111705650181453</c:v>
                </c:pt>
                <c:pt idx="11">
                  <c:v>3.2959245892453986</c:v>
                </c:pt>
                <c:pt idx="12">
                  <c:v>3.2818089330839162</c:v>
                </c:pt>
                <c:pt idx="13">
                  <c:v>3.2671410555479325</c:v>
                </c:pt>
              </c:numCache>
            </c:numRef>
          </c:xVal>
          <c:yVal>
            <c:numRef>
              <c:f>'Binary Sytem'!$O$6:$O$19</c:f>
              <c:numCache>
                <c:formatCode>General</c:formatCode>
                <c:ptCount val="14"/>
                <c:pt idx="0">
                  <c:v>3.2850000000000002E-4</c:v>
                </c:pt>
                <c:pt idx="1">
                  <c:v>3.5570000000000003E-4</c:v>
                </c:pt>
                <c:pt idx="2">
                  <c:v>3.7480000000000006E-4</c:v>
                </c:pt>
                <c:pt idx="3">
                  <c:v>4.3129999999999997E-4</c:v>
                </c:pt>
                <c:pt idx="4">
                  <c:v>5.9820000000000001E-4</c:v>
                </c:pt>
                <c:pt idx="5">
                  <c:v>6.6970000000000007E-4</c:v>
                </c:pt>
                <c:pt idx="6">
                  <c:v>7.5430000000000007E-4</c:v>
                </c:pt>
                <c:pt idx="7">
                  <c:v>9.1809999999999993E-4</c:v>
                </c:pt>
                <c:pt idx="8">
                  <c:v>1.157E-3</c:v>
                </c:pt>
                <c:pt idx="9">
                  <c:v>1.4210000000000002E-3</c:v>
                </c:pt>
                <c:pt idx="10">
                  <c:v>2.1070000000000004E-3</c:v>
                </c:pt>
                <c:pt idx="11">
                  <c:v>2.64E-3</c:v>
                </c:pt>
                <c:pt idx="12">
                  <c:v>3.2519999999999997E-3</c:v>
                </c:pt>
                <c:pt idx="13">
                  <c:v>4.0379999999999999E-3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B85-4CDF-8457-07FEE7EE6005}"/>
            </c:ext>
          </c:extLst>
        </c:ser>
        <c:ser>
          <c:idx val="7"/>
          <c:order val="7"/>
          <c:tx>
            <c:v>C7-C32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Sytem'!$Z$6:$Z$16</c:f>
              <c:numCache>
                <c:formatCode>General</c:formatCode>
                <c:ptCount val="11"/>
                <c:pt idx="0">
                  <c:v>3.4603512948634547</c:v>
                </c:pt>
                <c:pt idx="1">
                  <c:v>3.4381038169828577</c:v>
                </c:pt>
                <c:pt idx="2">
                  <c:v>3.4205575508807935</c:v>
                </c:pt>
                <c:pt idx="3">
                  <c:v>3.4064934578293142</c:v>
                </c:pt>
                <c:pt idx="4">
                  <c:v>3.3898075267286321</c:v>
                </c:pt>
                <c:pt idx="5">
                  <c:v>3.3841062067891934</c:v>
                </c:pt>
                <c:pt idx="6">
                  <c:v>3.3639112869315406</c:v>
                </c:pt>
                <c:pt idx="7">
                  <c:v>3.3527232494593737</c:v>
                </c:pt>
                <c:pt idx="8">
                  <c:v>3.3366366035708688</c:v>
                </c:pt>
                <c:pt idx="9">
                  <c:v>3.3238271875768635</c:v>
                </c:pt>
                <c:pt idx="10">
                  <c:v>3.3186097679959907</c:v>
                </c:pt>
              </c:numCache>
            </c:numRef>
          </c:xVal>
          <c:yVal>
            <c:numRef>
              <c:f>'Binary Sytem'!$U$6:$U$16</c:f>
              <c:numCache>
                <c:formatCode>General</c:formatCode>
                <c:ptCount val="11"/>
                <c:pt idx="0">
                  <c:v>1.3680000000000001E-3</c:v>
                </c:pt>
                <c:pt idx="1">
                  <c:v>1.8280000000000002E-3</c:v>
                </c:pt>
                <c:pt idx="2">
                  <c:v>2.297E-3</c:v>
                </c:pt>
                <c:pt idx="3">
                  <c:v>2.758E-3</c:v>
                </c:pt>
                <c:pt idx="4">
                  <c:v>3.4260000000000002E-3</c:v>
                </c:pt>
                <c:pt idx="5">
                  <c:v>3.689E-3</c:v>
                </c:pt>
                <c:pt idx="6">
                  <c:v>4.7939999999999997E-3</c:v>
                </c:pt>
                <c:pt idx="7">
                  <c:v>5.5420000000000001E-3</c:v>
                </c:pt>
                <c:pt idx="8">
                  <c:v>6.8240000000000002E-3</c:v>
                </c:pt>
                <c:pt idx="9">
                  <c:v>8.0510000000000009E-3</c:v>
                </c:pt>
                <c:pt idx="10">
                  <c:v>8.6119999999999999E-3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B85-4CDF-8457-07FEE7EE6005}"/>
            </c:ext>
          </c:extLst>
        </c:ser>
        <c:ser>
          <c:idx val="8"/>
          <c:order val="8"/>
          <c:tx>
            <c:v>C7-C28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'Binary Sytem'!$AF$6:$AF$14</c:f>
              <c:numCache>
                <c:formatCode>General</c:formatCode>
                <c:ptCount val="9"/>
                <c:pt idx="0">
                  <c:v>3.2025005124000825</c:v>
                </c:pt>
                <c:pt idx="1">
                  <c:v>3.2152996820068616</c:v>
                </c:pt>
                <c:pt idx="2">
                  <c:v>3.2519267666092162</c:v>
                </c:pt>
                <c:pt idx="3">
                  <c:v>3.319171534784918</c:v>
                </c:pt>
                <c:pt idx="4">
                  <c:v>3.3540389336839418</c:v>
                </c:pt>
                <c:pt idx="5">
                  <c:v>3.3742517596722923</c:v>
                </c:pt>
                <c:pt idx="6">
                  <c:v>3.3750489382096043</c:v>
                </c:pt>
                <c:pt idx="7">
                  <c:v>3.3895662372086242</c:v>
                </c:pt>
                <c:pt idx="8">
                  <c:v>3.3994642444350771</c:v>
                </c:pt>
              </c:numCache>
            </c:numRef>
          </c:xVal>
          <c:yVal>
            <c:numRef>
              <c:f>'Binary Sytem'!$AA$6:$AA$14</c:f>
              <c:numCache>
                <c:formatCode>General</c:formatCode>
                <c:ptCount val="9"/>
                <c:pt idx="0">
                  <c:v>0.13</c:v>
                </c:pt>
                <c:pt idx="1">
                  <c:v>0.1138</c:v>
                </c:pt>
                <c:pt idx="2">
                  <c:v>7.7429999999999999E-2</c:v>
                </c:pt>
                <c:pt idx="3">
                  <c:v>3.7589999999999998E-2</c:v>
                </c:pt>
                <c:pt idx="4">
                  <c:v>2.5680000000000001E-2</c:v>
                </c:pt>
                <c:pt idx="5">
                  <c:v>2.0559999999999998E-2</c:v>
                </c:pt>
                <c:pt idx="6">
                  <c:v>2.0379999999999999E-2</c:v>
                </c:pt>
                <c:pt idx="7">
                  <c:v>1.736E-2</c:v>
                </c:pt>
                <c:pt idx="8">
                  <c:v>1.5559999999999999E-2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B85-4CDF-8457-07FEE7EE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57456"/>
        <c:axId val="591858016"/>
      </c:scatterChart>
      <c:scatterChart>
        <c:scatterStyle val="lineMarker"/>
        <c:varyColors val="0"/>
        <c:ser>
          <c:idx val="0"/>
          <c:order val="0"/>
          <c:tx>
            <c:strRef>
              <c:f>'Binary Sytem'!$E$5</c:f>
              <c:strCache>
                <c:ptCount val="1"/>
                <c:pt idx="0">
                  <c:v>Exp WAT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chemeClr val="bg1"/>
              </a:solidFill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'Binary Sytem'!$E$6:$E$16</c:f>
              <c:numCache>
                <c:formatCode>General</c:formatCode>
                <c:ptCount val="11"/>
                <c:pt idx="0">
                  <c:v>3.2605151613955008</c:v>
                </c:pt>
                <c:pt idx="1">
                  <c:v>3.2765399737876804</c:v>
                </c:pt>
                <c:pt idx="2">
                  <c:v>3.284072249589491</c:v>
                </c:pt>
                <c:pt idx="3">
                  <c:v>3.2862306933946761</c:v>
                </c:pt>
                <c:pt idx="4">
                  <c:v>3.318951211417192</c:v>
                </c:pt>
                <c:pt idx="5">
                  <c:v>3.3233632436025262</c:v>
                </c:pt>
                <c:pt idx="6">
                  <c:v>3.3467202141900936</c:v>
                </c:pt>
                <c:pt idx="7">
                  <c:v>3.3647375504710633</c:v>
                </c:pt>
                <c:pt idx="8">
                  <c:v>3.3990482664853841</c:v>
                </c:pt>
                <c:pt idx="9">
                  <c:v>3.4176349965823647</c:v>
                </c:pt>
                <c:pt idx="10">
                  <c:v>3.4904013961605584</c:v>
                </c:pt>
              </c:numCache>
            </c:numRef>
          </c:xVal>
          <c:yVal>
            <c:numRef>
              <c:f>'Binary Sytem'!$A$6:$A$16</c:f>
              <c:numCache>
                <c:formatCode>General</c:formatCode>
                <c:ptCount val="11"/>
                <c:pt idx="0">
                  <c:v>0.308</c:v>
                </c:pt>
                <c:pt idx="1">
                  <c:v>0.26800000000000002</c:v>
                </c:pt>
                <c:pt idx="2">
                  <c:v>0.252</c:v>
                </c:pt>
                <c:pt idx="3">
                  <c:v>0.23499999999999999</c:v>
                </c:pt>
                <c:pt idx="4">
                  <c:v>0.2</c:v>
                </c:pt>
                <c:pt idx="5">
                  <c:v>0.17100000000000001</c:v>
                </c:pt>
                <c:pt idx="6">
                  <c:v>0.14199999999999999</c:v>
                </c:pt>
                <c:pt idx="7">
                  <c:v>0.11700000000000001</c:v>
                </c:pt>
                <c:pt idx="8">
                  <c:v>9.2999999999999999E-2</c:v>
                </c:pt>
                <c:pt idx="9">
                  <c:v>7.1999999999999995E-2</c:v>
                </c:pt>
                <c:pt idx="10">
                  <c:v>5.1999999999999998E-2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B85-4CDF-8457-07FEE7EE600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'Binary Sytem'!$M$6:$M$14</c:f>
              <c:numCache>
                <c:formatCode>General</c:formatCode>
                <c:ptCount val="9"/>
                <c:pt idx="0">
                  <c:v>3.1279324366593682</c:v>
                </c:pt>
                <c:pt idx="1">
                  <c:v>3.1515915537346357</c:v>
                </c:pt>
                <c:pt idx="2">
                  <c:v>3.1665611146295123</c:v>
                </c:pt>
                <c:pt idx="3">
                  <c:v>3.1705770450221942</c:v>
                </c:pt>
                <c:pt idx="4">
                  <c:v>3.1826861871419481</c:v>
                </c:pt>
                <c:pt idx="5">
                  <c:v>3.2164683177870699</c:v>
                </c:pt>
                <c:pt idx="6">
                  <c:v>3.2216494845360826</c:v>
                </c:pt>
                <c:pt idx="7">
                  <c:v>3.3178500331785008</c:v>
                </c:pt>
                <c:pt idx="8">
                  <c:v>3.3255736614566014</c:v>
                </c:pt>
              </c:numCache>
            </c:numRef>
          </c:xVal>
          <c:yVal>
            <c:numRef>
              <c:f>'Binary Sytem'!$I$6:$I$14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0.46899999999999997</c:v>
                </c:pt>
                <c:pt idx="2">
                  <c:v>0.39100000000000001</c:v>
                </c:pt>
                <c:pt idx="3">
                  <c:v>0.376</c:v>
                </c:pt>
                <c:pt idx="4">
                  <c:v>0.35599999999999998</c:v>
                </c:pt>
                <c:pt idx="5">
                  <c:v>0.25700000000000001</c:v>
                </c:pt>
                <c:pt idx="6">
                  <c:v>0.223</c:v>
                </c:pt>
                <c:pt idx="7">
                  <c:v>0.104</c:v>
                </c:pt>
                <c:pt idx="8">
                  <c:v>9.8000000000000004E-2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B85-4CDF-8457-07FEE7EE600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'Binary Sytem'!$S$6:$S$19</c:f>
              <c:numCache>
                <c:formatCode>General</c:formatCode>
                <c:ptCount val="14"/>
                <c:pt idx="0">
                  <c:v>3.4334763948497855</c:v>
                </c:pt>
                <c:pt idx="1">
                  <c:v>3.4228991956186894</c:v>
                </c:pt>
                <c:pt idx="2">
                  <c:v>3.4199726402188784</c:v>
                </c:pt>
                <c:pt idx="3">
                  <c:v>3.4077355597205656</c:v>
                </c:pt>
                <c:pt idx="4">
                  <c:v>3.3869602032176123</c:v>
                </c:pt>
                <c:pt idx="5">
                  <c:v>3.377807802736025</c:v>
                </c:pt>
                <c:pt idx="6">
                  <c:v>3.3738191632928478</c:v>
                </c:pt>
                <c:pt idx="7">
                  <c:v>3.3607797008906073</c:v>
                </c:pt>
                <c:pt idx="8">
                  <c:v>3.3450409767519655</c:v>
                </c:pt>
                <c:pt idx="9">
                  <c:v>3.330557868442964</c:v>
                </c:pt>
                <c:pt idx="10">
                  <c:v>3.306878306878307</c:v>
                </c:pt>
                <c:pt idx="11">
                  <c:v>3.2835330815957975</c:v>
                </c:pt>
                <c:pt idx="12">
                  <c:v>3.2701111837802492</c:v>
                </c:pt>
                <c:pt idx="13">
                  <c:v>3.254678600488202</c:v>
                </c:pt>
              </c:numCache>
            </c:numRef>
          </c:xVal>
          <c:yVal>
            <c:numRef>
              <c:f>'Binary Sytem'!$O$6:$O$19</c:f>
              <c:numCache>
                <c:formatCode>General</c:formatCode>
                <c:ptCount val="14"/>
                <c:pt idx="0">
                  <c:v>3.2850000000000002E-4</c:v>
                </c:pt>
                <c:pt idx="1">
                  <c:v>3.5570000000000003E-4</c:v>
                </c:pt>
                <c:pt idx="2">
                  <c:v>3.7480000000000006E-4</c:v>
                </c:pt>
                <c:pt idx="3">
                  <c:v>4.3129999999999997E-4</c:v>
                </c:pt>
                <c:pt idx="4">
                  <c:v>5.9820000000000001E-4</c:v>
                </c:pt>
                <c:pt idx="5">
                  <c:v>6.6970000000000007E-4</c:v>
                </c:pt>
                <c:pt idx="6">
                  <c:v>7.5430000000000007E-4</c:v>
                </c:pt>
                <c:pt idx="7">
                  <c:v>9.1809999999999993E-4</c:v>
                </c:pt>
                <c:pt idx="8">
                  <c:v>1.157E-3</c:v>
                </c:pt>
                <c:pt idx="9">
                  <c:v>1.4210000000000002E-3</c:v>
                </c:pt>
                <c:pt idx="10">
                  <c:v>2.1070000000000004E-3</c:v>
                </c:pt>
                <c:pt idx="11">
                  <c:v>2.64E-3</c:v>
                </c:pt>
                <c:pt idx="12">
                  <c:v>3.2519999999999997E-3</c:v>
                </c:pt>
                <c:pt idx="13">
                  <c:v>4.0379999999999999E-3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B85-4CDF-8457-07FEE7EE600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'Binary Sytem'!$Y$6:$Y$16</c:f>
              <c:numCache>
                <c:formatCode>General</c:formatCode>
                <c:ptCount val="11"/>
                <c:pt idx="0">
                  <c:v>3.4572169403630078</c:v>
                </c:pt>
                <c:pt idx="1">
                  <c:v>3.4358357670503357</c:v>
                </c:pt>
                <c:pt idx="2">
                  <c:v>3.4158838599487615</c:v>
                </c:pt>
                <c:pt idx="3">
                  <c:v>3.4030968181044754</c:v>
                </c:pt>
                <c:pt idx="4">
                  <c:v>3.3869602032176123</c:v>
                </c:pt>
                <c:pt idx="5">
                  <c:v>3.3800912624640871</c:v>
                </c:pt>
                <c:pt idx="6">
                  <c:v>3.3619095646327115</c:v>
                </c:pt>
                <c:pt idx="7">
                  <c:v>3.351768057650411</c:v>
                </c:pt>
                <c:pt idx="8">
                  <c:v>3.3366700033366703</c:v>
                </c:pt>
                <c:pt idx="9">
                  <c:v>3.3217073575817975</c:v>
                </c:pt>
                <c:pt idx="10">
                  <c:v>3.3161996352180405</c:v>
                </c:pt>
              </c:numCache>
            </c:numRef>
          </c:xVal>
          <c:yVal>
            <c:numRef>
              <c:f>'Binary Sytem'!$U$6:$U$16</c:f>
              <c:numCache>
                <c:formatCode>General</c:formatCode>
                <c:ptCount val="11"/>
                <c:pt idx="0">
                  <c:v>1.3680000000000001E-3</c:v>
                </c:pt>
                <c:pt idx="1">
                  <c:v>1.8280000000000002E-3</c:v>
                </c:pt>
                <c:pt idx="2">
                  <c:v>2.297E-3</c:v>
                </c:pt>
                <c:pt idx="3">
                  <c:v>2.758E-3</c:v>
                </c:pt>
                <c:pt idx="4">
                  <c:v>3.4260000000000002E-3</c:v>
                </c:pt>
                <c:pt idx="5">
                  <c:v>3.689E-3</c:v>
                </c:pt>
                <c:pt idx="6">
                  <c:v>4.7939999999999997E-3</c:v>
                </c:pt>
                <c:pt idx="7">
                  <c:v>5.5420000000000001E-3</c:v>
                </c:pt>
                <c:pt idx="8">
                  <c:v>6.8240000000000002E-3</c:v>
                </c:pt>
                <c:pt idx="9">
                  <c:v>8.0510000000000009E-3</c:v>
                </c:pt>
                <c:pt idx="10">
                  <c:v>8.6119999999999999E-3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B85-4CDF-8457-07FEE7EE6005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xVal>
            <c:numRef>
              <c:f>'Binary Sytem'!$AE$7:$AE$14</c:f>
              <c:numCache>
                <c:formatCode>General</c:formatCode>
                <c:ptCount val="8"/>
                <c:pt idx="0">
                  <c:v>3.205641929796442</c:v>
                </c:pt>
                <c:pt idx="1">
                  <c:v>3.2430679422733908</c:v>
                </c:pt>
                <c:pt idx="2">
                  <c:v>3.3079722130334108</c:v>
                </c:pt>
                <c:pt idx="3">
                  <c:v>3.3405712376816439</c:v>
                </c:pt>
                <c:pt idx="4">
                  <c:v>3.359086328518643</c:v>
                </c:pt>
                <c:pt idx="5">
                  <c:v>3.3619095646327115</c:v>
                </c:pt>
                <c:pt idx="6">
                  <c:v>3.3681374200067364</c:v>
                </c:pt>
                <c:pt idx="7">
                  <c:v>3.377807802736025</c:v>
                </c:pt>
              </c:numCache>
            </c:numRef>
          </c:xVal>
          <c:yVal>
            <c:numRef>
              <c:f>'Binary Sytem'!$AA$7:$AA$14</c:f>
              <c:numCache>
                <c:formatCode>General</c:formatCode>
                <c:ptCount val="8"/>
                <c:pt idx="0">
                  <c:v>0.1138</c:v>
                </c:pt>
                <c:pt idx="1">
                  <c:v>7.7429999999999999E-2</c:v>
                </c:pt>
                <c:pt idx="2">
                  <c:v>3.7589999999999998E-2</c:v>
                </c:pt>
                <c:pt idx="3">
                  <c:v>2.5680000000000001E-2</c:v>
                </c:pt>
                <c:pt idx="4">
                  <c:v>2.0559999999999998E-2</c:v>
                </c:pt>
                <c:pt idx="5">
                  <c:v>2.0379999999999999E-2</c:v>
                </c:pt>
                <c:pt idx="6">
                  <c:v>1.736E-2</c:v>
                </c:pt>
                <c:pt idx="7">
                  <c:v>1.5559999999999999E-2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B85-4CDF-8457-07FEE7EE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57456"/>
        <c:axId val="591858016"/>
      </c:scatterChart>
      <c:valAx>
        <c:axId val="5918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1000/T, [1/K]</a:t>
                </a:r>
              </a:p>
            </c:rich>
          </c:tx>
          <c:layout>
            <c:manualLayout>
              <c:xMode val="edge"/>
              <c:yMode val="edge"/>
              <c:x val="0.45415521649688029"/>
              <c:y val="3.6858775999641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858016"/>
        <c:crosses val="autoZero"/>
        <c:crossBetween val="midCat"/>
      </c:valAx>
      <c:valAx>
        <c:axId val="591858016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Solute mole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fraction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8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33927886124329"/>
          <c:y val="0.58696971184266555"/>
          <c:w val="0.13995869144435866"/>
          <c:h val="0.34156785287434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6531145273489"/>
          <c:y val="0.10740730539219999"/>
          <c:w val="0.87395054814866391"/>
          <c:h val="0.80557946009040515"/>
        </c:manualLayout>
      </c:layout>
      <c:areaChart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cat>
            <c:numRef>
              <c:f>Fleming!$A$48:$A$146</c:f>
              <c:numCache>
                <c:formatCode>General</c:formatCode>
                <c:ptCount val="99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</c:numCache>
            </c:numRef>
          </c:cat>
          <c:val>
            <c:numRef>
              <c:f>Fleming!$B$48:$B$146</c:f>
              <c:numCache>
                <c:formatCode>General</c:formatCode>
                <c:ptCount val="99"/>
                <c:pt idx="0">
                  <c:v>0.32847797000000001</c:v>
                </c:pt>
                <c:pt idx="1">
                  <c:v>0.32656863000000003</c:v>
                </c:pt>
                <c:pt idx="2">
                  <c:v>0.32460452000000001</c:v>
                </c:pt>
                <c:pt idx="3">
                  <c:v>0.32258745999999999</c:v>
                </c:pt>
                <c:pt idx="4">
                  <c:v>0.32051570000000001</c:v>
                </c:pt>
                <c:pt idx="5">
                  <c:v>0.31838758</c:v>
                </c:pt>
                <c:pt idx="6">
                  <c:v>0.31620152000000001</c:v>
                </c:pt>
                <c:pt idx="7">
                  <c:v>0.31395606999999998</c:v>
                </c:pt>
                <c:pt idx="8">
                  <c:v>0.31164986</c:v>
                </c:pt>
                <c:pt idx="9">
                  <c:v>0.30928166000000001</c:v>
                </c:pt>
                <c:pt idx="10">
                  <c:v>0.30685033</c:v>
                </c:pt>
                <c:pt idx="11">
                  <c:v>0.30435487999999999</c:v>
                </c:pt>
                <c:pt idx="12">
                  <c:v>0.30179445999999999</c:v>
                </c:pt>
                <c:pt idx="13">
                  <c:v>0.29916835000000003</c:v>
                </c:pt>
                <c:pt idx="14">
                  <c:v>0.29647596999999998</c:v>
                </c:pt>
                <c:pt idx="15">
                  <c:v>0.29371691999999999</c:v>
                </c:pt>
                <c:pt idx="16">
                  <c:v>0.29089092999999999</c:v>
                </c:pt>
                <c:pt idx="17">
                  <c:v>0.28799794000000001</c:v>
                </c:pt>
                <c:pt idx="18">
                  <c:v>0.28503800000000001</c:v>
                </c:pt>
                <c:pt idx="19">
                  <c:v>0.28201140000000002</c:v>
                </c:pt>
                <c:pt idx="20">
                  <c:v>0.27891855999999998</c:v>
                </c:pt>
                <c:pt idx="21">
                  <c:v>0.27576009000000001</c:v>
                </c:pt>
                <c:pt idx="22">
                  <c:v>0.27253678999999997</c:v>
                </c:pt>
                <c:pt idx="23">
                  <c:v>0.26924964000000001</c:v>
                </c:pt>
                <c:pt idx="24">
                  <c:v>0.26589977999999997</c:v>
                </c:pt>
                <c:pt idx="25">
                  <c:v>0.26248853999999999</c:v>
                </c:pt>
                <c:pt idx="26">
                  <c:v>0.25901087</c:v>
                </c:pt>
                <c:pt idx="27">
                  <c:v>0.25548101000000001</c:v>
                </c:pt>
                <c:pt idx="28">
                  <c:v>0.25189472000000002</c:v>
                </c:pt>
                <c:pt idx="29">
                  <c:v>0.24825396999999999</c:v>
                </c:pt>
                <c:pt idx="30">
                  <c:v>0.24456085999999999</c:v>
                </c:pt>
                <c:pt idx="31">
                  <c:v>0.24081764</c:v>
                </c:pt>
                <c:pt idx="32">
                  <c:v>0.23702666</c:v>
                </c:pt>
                <c:pt idx="33">
                  <c:v>0.23319039</c:v>
                </c:pt>
                <c:pt idx="34">
                  <c:v>0.2293114</c:v>
                </c:pt>
                <c:pt idx="35">
                  <c:v>0.22539233</c:v>
                </c:pt>
                <c:pt idx="36">
                  <c:v>0.22143589</c:v>
                </c:pt>
                <c:pt idx="37">
                  <c:v>0.21744487000000001</c:v>
                </c:pt>
                <c:pt idx="38">
                  <c:v>0.21342207999999999</c:v>
                </c:pt>
                <c:pt idx="39">
                  <c:v>0.20937037</c:v>
                </c:pt>
                <c:pt idx="40">
                  <c:v>0.20529259</c:v>
                </c:pt>
                <c:pt idx="41">
                  <c:v>0.20119161999999999</c:v>
                </c:pt>
                <c:pt idx="42">
                  <c:v>0.19707031</c:v>
                </c:pt>
                <c:pt idx="43">
                  <c:v>0.19293147999999999</c:v>
                </c:pt>
                <c:pt idx="44">
                  <c:v>0.18877795</c:v>
                </c:pt>
                <c:pt idx="45">
                  <c:v>0.18461245000000001</c:v>
                </c:pt>
                <c:pt idx="46">
                  <c:v>0.18043205000000001</c:v>
                </c:pt>
                <c:pt idx="47">
                  <c:v>0.17625046</c:v>
                </c:pt>
                <c:pt idx="48">
                  <c:v>0.17206479</c:v>
                </c:pt>
                <c:pt idx="49">
                  <c:v>0.16787752</c:v>
                </c:pt>
                <c:pt idx="50">
                  <c:v>0.16369104000000001</c:v>
                </c:pt>
                <c:pt idx="51">
                  <c:v>0.15950763000000001</c:v>
                </c:pt>
                <c:pt idx="52">
                  <c:v>0.15532948999999999</c:v>
                </c:pt>
                <c:pt idx="53">
                  <c:v>0.15115872999999999</c:v>
                </c:pt>
                <c:pt idx="54">
                  <c:v>0.14699733000000001</c:v>
                </c:pt>
                <c:pt idx="55">
                  <c:v>0.14284722</c:v>
                </c:pt>
                <c:pt idx="56">
                  <c:v>0.13871022</c:v>
                </c:pt>
                <c:pt idx="57">
                  <c:v>0.13458809999999999</c:v>
                </c:pt>
                <c:pt idx="58">
                  <c:v>0.13048256</c:v>
                </c:pt>
                <c:pt idx="59">
                  <c:v>0.12639528999999999</c:v>
                </c:pt>
                <c:pt idx="60">
                  <c:v>0.12232794</c:v>
                </c:pt>
                <c:pt idx="61">
                  <c:v>0.11828221</c:v>
                </c:pt>
                <c:pt idx="62">
                  <c:v>0.11425985</c:v>
                </c:pt>
                <c:pt idx="63">
                  <c:v>0.11026270000000001</c:v>
                </c:pt>
                <c:pt idx="64">
                  <c:v>0.1062927</c:v>
                </c:pt>
                <c:pt idx="65">
                  <c:v>0.10235194</c:v>
                </c:pt>
                <c:pt idx="66">
                  <c:v>9.8442660000000001E-2</c:v>
                </c:pt>
                <c:pt idx="67">
                  <c:v>9.4567230000000002E-2</c:v>
                </c:pt>
                <c:pt idx="68">
                  <c:v>9.0728180000000005E-2</c:v>
                </c:pt>
                <c:pt idx="69">
                  <c:v>8.6924559999999998E-2</c:v>
                </c:pt>
                <c:pt idx="70">
                  <c:v>8.3166119999999996E-2</c:v>
                </c:pt>
                <c:pt idx="71">
                  <c:v>7.9452040000000002E-2</c:v>
                </c:pt>
                <c:pt idx="72">
                  <c:v>7.5784980000000002E-2</c:v>
                </c:pt>
                <c:pt idx="73">
                  <c:v>7.2167449999999994E-2</c:v>
                </c:pt>
                <c:pt idx="74">
                  <c:v>6.8601839999999997E-2</c:v>
                </c:pt>
                <c:pt idx="75">
                  <c:v>6.5090319999999993E-2</c:v>
                </c:pt>
                <c:pt idx="76">
                  <c:v>6.163486E-2</c:v>
                </c:pt>
                <c:pt idx="77">
                  <c:v>5.8237200000000003E-2</c:v>
                </c:pt>
                <c:pt idx="78">
                  <c:v>5.4898839999999997E-2</c:v>
                </c:pt>
                <c:pt idx="79">
                  <c:v>5.1621050000000002E-2</c:v>
                </c:pt>
                <c:pt idx="80">
                  <c:v>4.8404900000000001E-2</c:v>
                </c:pt>
                <c:pt idx="81">
                  <c:v>4.5251220000000002E-2</c:v>
                </c:pt>
                <c:pt idx="82">
                  <c:v>4.2160690000000001E-2</c:v>
                </c:pt>
                <c:pt idx="83">
                  <c:v>3.9133800000000003E-2</c:v>
                </c:pt>
                <c:pt idx="84">
                  <c:v>3.6170889999999997E-2</c:v>
                </c:pt>
                <c:pt idx="85">
                  <c:v>3.3272169999999997E-2</c:v>
                </c:pt>
                <c:pt idx="86">
                  <c:v>3.0437740000000001E-2</c:v>
                </c:pt>
                <c:pt idx="87">
                  <c:v>2.7667649999999998E-2</c:v>
                </c:pt>
                <c:pt idx="88">
                  <c:v>2.4961919999999999E-2</c:v>
                </c:pt>
                <c:pt idx="89">
                  <c:v>2.2320650000000001E-2</c:v>
                </c:pt>
                <c:pt idx="90">
                  <c:v>1.9742949999999999E-2</c:v>
                </c:pt>
                <c:pt idx="91">
                  <c:v>1.723177E-2</c:v>
                </c:pt>
                <c:pt idx="92">
                  <c:v>1.4787140000000001E-2</c:v>
                </c:pt>
                <c:pt idx="93">
                  <c:v>1.2411190000000001E-2</c:v>
                </c:pt>
                <c:pt idx="94">
                  <c:v>1.0107339999999999E-2</c:v>
                </c:pt>
                <c:pt idx="95">
                  <c:v>7.8807800000000004E-3</c:v>
                </c:pt>
                <c:pt idx="96">
                  <c:v>5.7389099999999998E-3</c:v>
                </c:pt>
                <c:pt idx="97">
                  <c:v>3.6910900000000002E-3</c:v>
                </c:pt>
                <c:pt idx="98">
                  <c:v>1.7498399999999999E-3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49-4377-AAF9-2D96B26E9EC2}"/>
            </c:ext>
          </c:extLst>
        </c:ser>
        <c:ser>
          <c:idx val="1"/>
          <c:order val="1"/>
          <c:spPr>
            <a:solidFill>
              <a:schemeClr val="tx2">
                <a:lumMod val="20000"/>
                <a:lumOff val="80000"/>
                <a:alpha val="54000"/>
              </a:schemeClr>
            </a:solidFill>
            <a:ln w="9525">
              <a:solidFill>
                <a:schemeClr val="accent1">
                  <a:lumMod val="20000"/>
                  <a:lumOff val="80000"/>
                  <a:alpha val="0"/>
                </a:schemeClr>
              </a:solidFill>
            </a:ln>
            <a:effectLst/>
          </c:spPr>
          <c:cat>
            <c:numRef>
              <c:f>Fleming!$A$48:$A$146</c:f>
              <c:numCache>
                <c:formatCode>General</c:formatCode>
                <c:ptCount val="99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</c:numCache>
            </c:numRef>
          </c:cat>
          <c:val>
            <c:numRef>
              <c:f>Fleming!$D$48:$D$146</c:f>
              <c:numCache>
                <c:formatCode>General</c:formatCode>
                <c:ptCount val="99"/>
                <c:pt idx="0">
                  <c:v>1.5842489999999987E-2</c:v>
                </c:pt>
                <c:pt idx="1">
                  <c:v>3.1724999999999948E-2</c:v>
                </c:pt>
                <c:pt idx="2">
                  <c:v>3.1790459999999965E-2</c:v>
                </c:pt>
                <c:pt idx="3">
                  <c:v>3.1896939999999985E-2</c:v>
                </c:pt>
                <c:pt idx="4">
                  <c:v>3.2043180000000004E-2</c:v>
                </c:pt>
                <c:pt idx="5">
                  <c:v>3.2227909999999971E-2</c:v>
                </c:pt>
                <c:pt idx="6">
                  <c:v>3.2449919999999965E-2</c:v>
                </c:pt>
                <c:pt idx="7">
                  <c:v>3.2707970000000031E-2</c:v>
                </c:pt>
                <c:pt idx="8">
                  <c:v>3.3000839999999976E-2</c:v>
                </c:pt>
                <c:pt idx="9">
                  <c:v>3.3327279999999959E-2</c:v>
                </c:pt>
                <c:pt idx="10">
                  <c:v>3.3686060000000018E-2</c:v>
                </c:pt>
                <c:pt idx="11">
                  <c:v>3.4075870000000008E-2</c:v>
                </c:pt>
                <c:pt idx="12">
                  <c:v>3.449538000000002E-2</c:v>
                </c:pt>
                <c:pt idx="13">
                  <c:v>3.4943219999999997E-2</c:v>
                </c:pt>
                <c:pt idx="14">
                  <c:v>3.5417950000000031E-2</c:v>
                </c:pt>
                <c:pt idx="15">
                  <c:v>3.5918060000000029E-2</c:v>
                </c:pt>
                <c:pt idx="16">
                  <c:v>3.6442030000000014E-2</c:v>
                </c:pt>
                <c:pt idx="17">
                  <c:v>3.6988179999999982E-2</c:v>
                </c:pt>
                <c:pt idx="18">
                  <c:v>3.7554849999999973E-2</c:v>
                </c:pt>
                <c:pt idx="19">
                  <c:v>3.8140229999999997E-2</c:v>
                </c:pt>
                <c:pt idx="20">
                  <c:v>3.8742500000000013E-2</c:v>
                </c:pt>
                <c:pt idx="21">
                  <c:v>3.9359749999999971E-2</c:v>
                </c:pt>
                <c:pt idx="22">
                  <c:v>3.9989970000000041E-2</c:v>
                </c:pt>
                <c:pt idx="23">
                  <c:v>4.063110999999997E-2</c:v>
                </c:pt>
                <c:pt idx="24">
                  <c:v>4.1281070000000031E-2</c:v>
                </c:pt>
                <c:pt idx="25">
                  <c:v>4.1937690000000027E-2</c:v>
                </c:pt>
                <c:pt idx="26">
                  <c:v>4.2605280000000023E-2</c:v>
                </c:pt>
                <c:pt idx="27">
                  <c:v>4.3269019999999991E-2</c:v>
                </c:pt>
                <c:pt idx="28">
                  <c:v>4.3932689999999996E-2</c:v>
                </c:pt>
                <c:pt idx="29">
                  <c:v>4.4593980000000033E-2</c:v>
                </c:pt>
                <c:pt idx="30">
                  <c:v>4.525060000000003E-2</c:v>
                </c:pt>
                <c:pt idx="31">
                  <c:v>4.5900219999999992E-2</c:v>
                </c:pt>
                <c:pt idx="32">
                  <c:v>4.6540560000000009E-2</c:v>
                </c:pt>
                <c:pt idx="33">
                  <c:v>4.7169370000000016E-2</c:v>
                </c:pt>
                <c:pt idx="34">
                  <c:v>4.778439000000001E-2</c:v>
                </c:pt>
                <c:pt idx="35">
                  <c:v>4.8383470000000012E-2</c:v>
                </c:pt>
                <c:pt idx="36">
                  <c:v>4.8964489999999999E-2</c:v>
                </c:pt>
                <c:pt idx="37">
                  <c:v>4.9525399999999997E-2</c:v>
                </c:pt>
                <c:pt idx="38">
                  <c:v>5.0064230000000015E-2</c:v>
                </c:pt>
                <c:pt idx="39">
                  <c:v>5.057911000000001E-2</c:v>
                </c:pt>
                <c:pt idx="40">
                  <c:v>5.1068300000000011E-2</c:v>
                </c:pt>
                <c:pt idx="41">
                  <c:v>5.1530119999999985E-2</c:v>
                </c:pt>
                <c:pt idx="42">
                  <c:v>5.1963029999999993E-2</c:v>
                </c:pt>
                <c:pt idx="43">
                  <c:v>5.2365640000000019E-2</c:v>
                </c:pt>
                <c:pt idx="44">
                  <c:v>5.2736640000000001E-2</c:v>
                </c:pt>
                <c:pt idx="45">
                  <c:v>5.3074909999999975E-2</c:v>
                </c:pt>
                <c:pt idx="46">
                  <c:v>5.3385049999999989E-2</c:v>
                </c:pt>
                <c:pt idx="47">
                  <c:v>5.3655120000000001E-2</c:v>
                </c:pt>
                <c:pt idx="48">
                  <c:v>5.3889839999999994E-2</c:v>
                </c:pt>
                <c:pt idx="49">
                  <c:v>5.4088610000000009E-2</c:v>
                </c:pt>
                <c:pt idx="50">
                  <c:v>5.4250979999999976E-2</c:v>
                </c:pt>
                <c:pt idx="51">
                  <c:v>5.4376649999999999E-2</c:v>
                </c:pt>
                <c:pt idx="52">
                  <c:v>5.445794000000001E-2</c:v>
                </c:pt>
                <c:pt idx="53">
                  <c:v>5.450967000000001E-2</c:v>
                </c:pt>
                <c:pt idx="54">
                  <c:v>5.452456E-2</c:v>
                </c:pt>
                <c:pt idx="55">
                  <c:v>5.4502760000000011E-2</c:v>
                </c:pt>
                <c:pt idx="56">
                  <c:v>5.4444540000000013E-2</c:v>
                </c:pt>
                <c:pt idx="57">
                  <c:v>5.4350250000000017E-2</c:v>
                </c:pt>
                <c:pt idx="58">
                  <c:v>5.4220290000000004E-2</c:v>
                </c:pt>
                <c:pt idx="59">
                  <c:v>5.4055070000000011E-2</c:v>
                </c:pt>
                <c:pt idx="60">
                  <c:v>5.3855039999999993E-2</c:v>
                </c:pt>
                <c:pt idx="61">
                  <c:v>5.3620589999999996E-2</c:v>
                </c:pt>
                <c:pt idx="62">
                  <c:v>5.3352060000000007E-2</c:v>
                </c:pt>
                <c:pt idx="63">
                  <c:v>5.3049670000000007E-2</c:v>
                </c:pt>
                <c:pt idx="64">
                  <c:v>5.2713549999999984E-2</c:v>
                </c:pt>
                <c:pt idx="65">
                  <c:v>5.2343670000000009E-2</c:v>
                </c:pt>
                <c:pt idx="66">
                  <c:v>5.193985999999999E-2</c:v>
                </c:pt>
                <c:pt idx="67">
                  <c:v>5.1501789999999992E-2</c:v>
                </c:pt>
                <c:pt idx="68">
                  <c:v>5.102901E-2</c:v>
                </c:pt>
                <c:pt idx="69">
                  <c:v>5.0524520000000003E-2</c:v>
                </c:pt>
                <c:pt idx="70">
                  <c:v>4.9980659999999996E-2</c:v>
                </c:pt>
                <c:pt idx="71">
                  <c:v>4.9400329999999992E-2</c:v>
                </c:pt>
                <c:pt idx="72">
                  <c:v>4.8782989999999998E-2</c:v>
                </c:pt>
                <c:pt idx="73">
                  <c:v>4.8128240000000003E-2</c:v>
                </c:pt>
                <c:pt idx="74">
                  <c:v>4.7435820000000004E-2</c:v>
                </c:pt>
                <c:pt idx="75">
                  <c:v>4.6705730000000001E-2</c:v>
                </c:pt>
                <c:pt idx="76">
                  <c:v>4.5938119999999999E-2</c:v>
                </c:pt>
                <c:pt idx="77">
                  <c:v>4.5133419999999994E-2</c:v>
                </c:pt>
                <c:pt idx="78">
                  <c:v>4.4292279999999996E-2</c:v>
                </c:pt>
                <c:pt idx="79">
                  <c:v>4.3415529999999994E-2</c:v>
                </c:pt>
                <c:pt idx="80">
                  <c:v>4.2504219999999995E-2</c:v>
                </c:pt>
                <c:pt idx="81">
                  <c:v>4.1559560000000002E-2</c:v>
                </c:pt>
                <c:pt idx="82">
                  <c:v>4.0582880000000002E-2</c:v>
                </c:pt>
                <c:pt idx="83">
                  <c:v>3.9575640000000002E-2</c:v>
                </c:pt>
                <c:pt idx="84">
                  <c:v>3.8539370000000003E-2</c:v>
                </c:pt>
                <c:pt idx="85">
                  <c:v>3.7475660000000001E-2</c:v>
                </c:pt>
                <c:pt idx="86">
                  <c:v>3.6386139999999997E-2</c:v>
                </c:pt>
                <c:pt idx="87">
                  <c:v>3.5272369999999997E-2</c:v>
                </c:pt>
                <c:pt idx="88">
                  <c:v>3.4135900000000004E-2</c:v>
                </c:pt>
                <c:pt idx="89">
                  <c:v>3.2978090000000002E-2</c:v>
                </c:pt>
                <c:pt idx="90">
                  <c:v>3.180123E-2</c:v>
                </c:pt>
                <c:pt idx="91">
                  <c:v>3.0603680000000001E-2</c:v>
                </c:pt>
                <c:pt idx="92">
                  <c:v>2.938671E-2</c:v>
                </c:pt>
                <c:pt idx="93">
                  <c:v>2.8149439999999998E-2</c:v>
                </c:pt>
                <c:pt idx="94">
                  <c:v>2.6889719999999999E-2</c:v>
                </c:pt>
                <c:pt idx="95">
                  <c:v>2.5603669999999999E-2</c:v>
                </c:pt>
                <c:pt idx="96">
                  <c:v>2.4285339999999999E-2</c:v>
                </c:pt>
                <c:pt idx="97">
                  <c:v>2.2927009999999998E-2</c:v>
                </c:pt>
                <c:pt idx="98">
                  <c:v>2.1518100000000002E-2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49-4377-AAF9-2D96B26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5904"/>
        <c:axId val="518576464"/>
      </c:areaChart>
      <c:scatterChart>
        <c:scatterStyle val="lineMarker"/>
        <c:varyColors val="0"/>
        <c:ser>
          <c:idx val="3"/>
          <c:order val="4"/>
          <c:tx>
            <c:v>Exp data - Fleming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Fleming!$F$49:$F$56</c:f>
              <c:numCache>
                <c:formatCode>General</c:formatCode>
                <c:ptCount val="8"/>
                <c:pt idx="0">
                  <c:v>263.13380352984802</c:v>
                </c:pt>
                <c:pt idx="1">
                  <c:v>273.06580501467897</c:v>
                </c:pt>
                <c:pt idx="2">
                  <c:v>283.213444470691</c:v>
                </c:pt>
                <c:pt idx="3">
                  <c:v>287.92483042553903</c:v>
                </c:pt>
                <c:pt idx="4">
                  <c:v>293.14139641615702</c:v>
                </c:pt>
                <c:pt idx="5">
                  <c:v>298.00236223129599</c:v>
                </c:pt>
                <c:pt idx="6">
                  <c:v>303.00632740525703</c:v>
                </c:pt>
                <c:pt idx="7">
                  <c:v>308.592666959133</c:v>
                </c:pt>
              </c:numCache>
            </c:numRef>
          </c:xVal>
          <c:yVal>
            <c:numRef>
              <c:f>Fleming!$G$49:$G$56</c:f>
              <c:numCache>
                <c:formatCode>General</c:formatCode>
                <c:ptCount val="8"/>
                <c:pt idx="0">
                  <c:v>0.293900381331623</c:v>
                </c:pt>
                <c:pt idx="1">
                  <c:v>0.22653882495866001</c:v>
                </c:pt>
                <c:pt idx="2">
                  <c:v>0.15133128606620899</c:v>
                </c:pt>
                <c:pt idx="3">
                  <c:v>0.116351280666824</c:v>
                </c:pt>
                <c:pt idx="4">
                  <c:v>7.0032565045725997E-2</c:v>
                </c:pt>
                <c:pt idx="5">
                  <c:v>4.9856578814159801E-2</c:v>
                </c:pt>
                <c:pt idx="6">
                  <c:v>2.1836719198191103E-2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49-4377-AAF9-2D96B26E9EC2}"/>
            </c:ext>
          </c:extLst>
        </c:ser>
        <c:ser>
          <c:idx val="5"/>
          <c:order val="5"/>
          <c:tx>
            <c:v>Fleming et al. prediction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Fleming!$H$49:$H$56</c:f>
              <c:numCache>
                <c:formatCode>General</c:formatCode>
                <c:ptCount val="8"/>
                <c:pt idx="0">
                  <c:v>263.13785306921301</c:v>
                </c:pt>
                <c:pt idx="1">
                  <c:v>273.14401174366401</c:v>
                </c:pt>
                <c:pt idx="2">
                  <c:v>283.14434920527702</c:v>
                </c:pt>
                <c:pt idx="3">
                  <c:v>287.999240711369</c:v>
                </c:pt>
                <c:pt idx="4">
                  <c:v>292.99940944217599</c:v>
                </c:pt>
                <c:pt idx="5">
                  <c:v>298.07398845881198</c:v>
                </c:pt>
                <c:pt idx="6">
                  <c:v>303.07795363277398</c:v>
                </c:pt>
                <c:pt idx="7">
                  <c:v>307.503340869976</c:v>
                </c:pt>
              </c:numCache>
            </c:numRef>
          </c:xVal>
          <c:yVal>
            <c:numRef>
              <c:f>Fleming!$I$49:$I$56</c:f>
              <c:numCache>
                <c:formatCode>General</c:formatCode>
                <c:ptCount val="8"/>
                <c:pt idx="0">
                  <c:v>0.30783754597914398</c:v>
                </c:pt>
                <c:pt idx="1">
                  <c:v>0.24570031721391603</c:v>
                </c:pt>
                <c:pt idx="2">
                  <c:v>0.16352841426787698</c:v>
                </c:pt>
                <c:pt idx="3">
                  <c:v>0.122446681065028</c:v>
                </c:pt>
                <c:pt idx="4">
                  <c:v>8.1360729592008796E-2</c:v>
                </c:pt>
                <c:pt idx="5">
                  <c:v>4.6370178517193598E-2</c:v>
                </c:pt>
                <c:pt idx="6">
                  <c:v>1.8350318901224901E-2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49-4377-AAF9-2D96B26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7584"/>
        <c:axId val="518577024"/>
      </c:scatterChart>
      <c:scatterChart>
        <c:scatterStyle val="smoothMarker"/>
        <c:varyColors val="0"/>
        <c:ser>
          <c:idx val="2"/>
          <c:order val="2"/>
          <c:tx>
            <c:v>SP-Wax, a=8.0*E-7.0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Fleming!$A$48:$A$146</c:f>
              <c:numCache>
                <c:formatCode>General</c:formatCode>
                <c:ptCount val="99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</c:numCache>
            </c:numRef>
          </c:xVal>
          <c:yVal>
            <c:numRef>
              <c:f>Fleming!$B$48:$B$146</c:f>
              <c:numCache>
                <c:formatCode>General</c:formatCode>
                <c:ptCount val="99"/>
                <c:pt idx="0">
                  <c:v>0.32847797000000001</c:v>
                </c:pt>
                <c:pt idx="1">
                  <c:v>0.32656863000000003</c:v>
                </c:pt>
                <c:pt idx="2">
                  <c:v>0.32460452000000001</c:v>
                </c:pt>
                <c:pt idx="3">
                  <c:v>0.32258745999999999</c:v>
                </c:pt>
                <c:pt idx="4">
                  <c:v>0.32051570000000001</c:v>
                </c:pt>
                <c:pt idx="5">
                  <c:v>0.31838758</c:v>
                </c:pt>
                <c:pt idx="6">
                  <c:v>0.31620152000000001</c:v>
                </c:pt>
                <c:pt idx="7">
                  <c:v>0.31395606999999998</c:v>
                </c:pt>
                <c:pt idx="8">
                  <c:v>0.31164986</c:v>
                </c:pt>
                <c:pt idx="9">
                  <c:v>0.30928166000000001</c:v>
                </c:pt>
                <c:pt idx="10">
                  <c:v>0.30685033</c:v>
                </c:pt>
                <c:pt idx="11">
                  <c:v>0.30435487999999999</c:v>
                </c:pt>
                <c:pt idx="12">
                  <c:v>0.30179445999999999</c:v>
                </c:pt>
                <c:pt idx="13">
                  <c:v>0.29916835000000003</c:v>
                </c:pt>
                <c:pt idx="14">
                  <c:v>0.29647596999999998</c:v>
                </c:pt>
                <c:pt idx="15">
                  <c:v>0.29371691999999999</c:v>
                </c:pt>
                <c:pt idx="16">
                  <c:v>0.29089092999999999</c:v>
                </c:pt>
                <c:pt idx="17">
                  <c:v>0.28799794000000001</c:v>
                </c:pt>
                <c:pt idx="18">
                  <c:v>0.28503800000000001</c:v>
                </c:pt>
                <c:pt idx="19">
                  <c:v>0.28201140000000002</c:v>
                </c:pt>
                <c:pt idx="20">
                  <c:v>0.27891855999999998</c:v>
                </c:pt>
                <c:pt idx="21">
                  <c:v>0.27576009000000001</c:v>
                </c:pt>
                <c:pt idx="22">
                  <c:v>0.27253678999999997</c:v>
                </c:pt>
                <c:pt idx="23">
                  <c:v>0.26924964000000001</c:v>
                </c:pt>
                <c:pt idx="24">
                  <c:v>0.26589977999999997</c:v>
                </c:pt>
                <c:pt idx="25">
                  <c:v>0.26248853999999999</c:v>
                </c:pt>
                <c:pt idx="26">
                  <c:v>0.25901087</c:v>
                </c:pt>
                <c:pt idx="27">
                  <c:v>0.25548101000000001</c:v>
                </c:pt>
                <c:pt idx="28">
                  <c:v>0.25189472000000002</c:v>
                </c:pt>
                <c:pt idx="29">
                  <c:v>0.24825396999999999</c:v>
                </c:pt>
                <c:pt idx="30">
                  <c:v>0.24456085999999999</c:v>
                </c:pt>
                <c:pt idx="31">
                  <c:v>0.24081764</c:v>
                </c:pt>
                <c:pt idx="32">
                  <c:v>0.23702666</c:v>
                </c:pt>
                <c:pt idx="33">
                  <c:v>0.23319039</c:v>
                </c:pt>
                <c:pt idx="34">
                  <c:v>0.2293114</c:v>
                </c:pt>
                <c:pt idx="35">
                  <c:v>0.22539233</c:v>
                </c:pt>
                <c:pt idx="36">
                  <c:v>0.22143589</c:v>
                </c:pt>
                <c:pt idx="37">
                  <c:v>0.21744487000000001</c:v>
                </c:pt>
                <c:pt idx="38">
                  <c:v>0.21342207999999999</c:v>
                </c:pt>
                <c:pt idx="39">
                  <c:v>0.20937037</c:v>
                </c:pt>
                <c:pt idx="40">
                  <c:v>0.20529259</c:v>
                </c:pt>
                <c:pt idx="41">
                  <c:v>0.20119161999999999</c:v>
                </c:pt>
                <c:pt idx="42">
                  <c:v>0.19707031</c:v>
                </c:pt>
                <c:pt idx="43">
                  <c:v>0.19293147999999999</c:v>
                </c:pt>
                <c:pt idx="44">
                  <c:v>0.18877795</c:v>
                </c:pt>
                <c:pt idx="45">
                  <c:v>0.18461245000000001</c:v>
                </c:pt>
                <c:pt idx="46">
                  <c:v>0.18043205000000001</c:v>
                </c:pt>
                <c:pt idx="47">
                  <c:v>0.17625046</c:v>
                </c:pt>
                <c:pt idx="48">
                  <c:v>0.17206479</c:v>
                </c:pt>
                <c:pt idx="49">
                  <c:v>0.16787752</c:v>
                </c:pt>
                <c:pt idx="50">
                  <c:v>0.16369104000000001</c:v>
                </c:pt>
                <c:pt idx="51">
                  <c:v>0.15950763000000001</c:v>
                </c:pt>
                <c:pt idx="52">
                  <c:v>0.15532948999999999</c:v>
                </c:pt>
                <c:pt idx="53">
                  <c:v>0.15115872999999999</c:v>
                </c:pt>
                <c:pt idx="54">
                  <c:v>0.14699733000000001</c:v>
                </c:pt>
                <c:pt idx="55">
                  <c:v>0.14284722</c:v>
                </c:pt>
                <c:pt idx="56">
                  <c:v>0.13871022</c:v>
                </c:pt>
                <c:pt idx="57">
                  <c:v>0.13458809999999999</c:v>
                </c:pt>
                <c:pt idx="58">
                  <c:v>0.13048256</c:v>
                </c:pt>
                <c:pt idx="59">
                  <c:v>0.12639528999999999</c:v>
                </c:pt>
                <c:pt idx="60">
                  <c:v>0.12232794</c:v>
                </c:pt>
                <c:pt idx="61">
                  <c:v>0.11828221</c:v>
                </c:pt>
                <c:pt idx="62">
                  <c:v>0.11425985</c:v>
                </c:pt>
                <c:pt idx="63">
                  <c:v>0.11026270000000001</c:v>
                </c:pt>
                <c:pt idx="64">
                  <c:v>0.1062927</c:v>
                </c:pt>
                <c:pt idx="65">
                  <c:v>0.10235194</c:v>
                </c:pt>
                <c:pt idx="66">
                  <c:v>9.8442660000000001E-2</c:v>
                </c:pt>
                <c:pt idx="67">
                  <c:v>9.4567230000000002E-2</c:v>
                </c:pt>
                <c:pt idx="68">
                  <c:v>9.0728180000000005E-2</c:v>
                </c:pt>
                <c:pt idx="69">
                  <c:v>8.6924559999999998E-2</c:v>
                </c:pt>
                <c:pt idx="70">
                  <c:v>8.3166119999999996E-2</c:v>
                </c:pt>
                <c:pt idx="71">
                  <c:v>7.9452040000000002E-2</c:v>
                </c:pt>
                <c:pt idx="72">
                  <c:v>7.5784980000000002E-2</c:v>
                </c:pt>
                <c:pt idx="73">
                  <c:v>7.2167449999999994E-2</c:v>
                </c:pt>
                <c:pt idx="74">
                  <c:v>6.8601839999999997E-2</c:v>
                </c:pt>
                <c:pt idx="75">
                  <c:v>6.5090319999999993E-2</c:v>
                </c:pt>
                <c:pt idx="76">
                  <c:v>6.163486E-2</c:v>
                </c:pt>
                <c:pt idx="77">
                  <c:v>5.8237200000000003E-2</c:v>
                </c:pt>
                <c:pt idx="78">
                  <c:v>5.4898839999999997E-2</c:v>
                </c:pt>
                <c:pt idx="79">
                  <c:v>5.1621050000000002E-2</c:v>
                </c:pt>
                <c:pt idx="80">
                  <c:v>4.8404900000000001E-2</c:v>
                </c:pt>
                <c:pt idx="81">
                  <c:v>4.5251220000000002E-2</c:v>
                </c:pt>
                <c:pt idx="82">
                  <c:v>4.2160690000000001E-2</c:v>
                </c:pt>
                <c:pt idx="83">
                  <c:v>3.9133800000000003E-2</c:v>
                </c:pt>
                <c:pt idx="84">
                  <c:v>3.6170889999999997E-2</c:v>
                </c:pt>
                <c:pt idx="85">
                  <c:v>3.3272169999999997E-2</c:v>
                </c:pt>
                <c:pt idx="86">
                  <c:v>3.0437740000000001E-2</c:v>
                </c:pt>
                <c:pt idx="87">
                  <c:v>2.7667649999999998E-2</c:v>
                </c:pt>
                <c:pt idx="88">
                  <c:v>2.4961919999999999E-2</c:v>
                </c:pt>
                <c:pt idx="89">
                  <c:v>2.2320650000000001E-2</c:v>
                </c:pt>
                <c:pt idx="90">
                  <c:v>1.9742949999999999E-2</c:v>
                </c:pt>
                <c:pt idx="91">
                  <c:v>1.723177E-2</c:v>
                </c:pt>
                <c:pt idx="92">
                  <c:v>1.4787140000000001E-2</c:v>
                </c:pt>
                <c:pt idx="93">
                  <c:v>1.2411190000000001E-2</c:v>
                </c:pt>
                <c:pt idx="94">
                  <c:v>1.0107339999999999E-2</c:v>
                </c:pt>
                <c:pt idx="95">
                  <c:v>7.8807800000000004E-3</c:v>
                </c:pt>
                <c:pt idx="96">
                  <c:v>5.7389099999999998E-3</c:v>
                </c:pt>
                <c:pt idx="97">
                  <c:v>3.6910900000000002E-3</c:v>
                </c:pt>
                <c:pt idx="98">
                  <c:v>1.7498399999999999E-3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549-4377-AAF9-2D96B26E9EC2}"/>
            </c:ext>
          </c:extLst>
        </c:ser>
        <c:ser>
          <c:idx val="4"/>
          <c:order val="3"/>
          <c:tx>
            <c:v>SP-Wax, a=0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Fleming!$A$48:$A$153</c:f>
              <c:numCache>
                <c:formatCode>General</c:formatCode>
                <c:ptCount val="106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  <c:pt idx="99">
                  <c:v>304.5</c:v>
                </c:pt>
                <c:pt idx="100">
                  <c:v>305</c:v>
                </c:pt>
                <c:pt idx="101">
                  <c:v>305.5</c:v>
                </c:pt>
                <c:pt idx="102">
                  <c:v>306</c:v>
                </c:pt>
                <c:pt idx="103">
                  <c:v>306.5</c:v>
                </c:pt>
                <c:pt idx="104">
                  <c:v>307</c:v>
                </c:pt>
                <c:pt idx="105">
                  <c:v>307.5</c:v>
                </c:pt>
              </c:numCache>
            </c:numRef>
          </c:xVal>
          <c:yVal>
            <c:numRef>
              <c:f>Fleming!$C$48:$C$153</c:f>
              <c:numCache>
                <c:formatCode>General</c:formatCode>
                <c:ptCount val="106"/>
                <c:pt idx="0">
                  <c:v>0.36016294999999998</c:v>
                </c:pt>
                <c:pt idx="1">
                  <c:v>0.35829362999999997</c:v>
                </c:pt>
                <c:pt idx="2">
                  <c:v>0.35639497999999997</c:v>
                </c:pt>
                <c:pt idx="3">
                  <c:v>0.35448439999999998</c:v>
                </c:pt>
                <c:pt idx="4">
                  <c:v>0.35255888000000002</c:v>
                </c:pt>
                <c:pt idx="5">
                  <c:v>0.35061548999999997</c:v>
                </c:pt>
                <c:pt idx="6">
                  <c:v>0.34865143999999998</c:v>
                </c:pt>
                <c:pt idx="7">
                  <c:v>0.34666404000000001</c:v>
                </c:pt>
                <c:pt idx="8">
                  <c:v>0.34465069999999998</c:v>
                </c:pt>
                <c:pt idx="9">
                  <c:v>0.34260893999999997</c:v>
                </c:pt>
                <c:pt idx="10">
                  <c:v>0.34053639000000002</c:v>
                </c:pt>
                <c:pt idx="11">
                  <c:v>0.33843075</c:v>
                </c:pt>
                <c:pt idx="12">
                  <c:v>0.33628984000000001</c:v>
                </c:pt>
                <c:pt idx="13">
                  <c:v>0.33411157000000002</c:v>
                </c:pt>
                <c:pt idx="14">
                  <c:v>0.33189392000000001</c:v>
                </c:pt>
                <c:pt idx="15">
                  <c:v>0.32963498000000002</c:v>
                </c:pt>
                <c:pt idx="16">
                  <c:v>0.32733296000000001</c:v>
                </c:pt>
                <c:pt idx="17">
                  <c:v>0.32498611999999999</c:v>
                </c:pt>
                <c:pt idx="18">
                  <c:v>0.32259284999999999</c:v>
                </c:pt>
                <c:pt idx="19">
                  <c:v>0.32015163000000002</c:v>
                </c:pt>
                <c:pt idx="20">
                  <c:v>0.31766106</c:v>
                </c:pt>
                <c:pt idx="21">
                  <c:v>0.31511983999999998</c:v>
                </c:pt>
                <c:pt idx="22">
                  <c:v>0.31252676000000001</c:v>
                </c:pt>
                <c:pt idx="23">
                  <c:v>0.30988074999999998</c:v>
                </c:pt>
                <c:pt idx="24">
                  <c:v>0.30718085000000001</c:v>
                </c:pt>
                <c:pt idx="25">
                  <c:v>0.30442623000000002</c:v>
                </c:pt>
                <c:pt idx="26">
                  <c:v>0.30161615000000003</c:v>
                </c:pt>
                <c:pt idx="27">
                  <c:v>0.29875003</c:v>
                </c:pt>
                <c:pt idx="28">
                  <c:v>0.29582741000000001</c:v>
                </c:pt>
                <c:pt idx="29">
                  <c:v>0.29284795000000002</c:v>
                </c:pt>
                <c:pt idx="30">
                  <c:v>0.28981146000000002</c:v>
                </c:pt>
                <c:pt idx="31">
                  <c:v>0.28671785999999999</c:v>
                </c:pt>
                <c:pt idx="32">
                  <c:v>0.28356722000000001</c:v>
                </c:pt>
                <c:pt idx="33">
                  <c:v>0.28035976000000001</c:v>
                </c:pt>
                <c:pt idx="34">
                  <c:v>0.27709579000000001</c:v>
                </c:pt>
                <c:pt idx="35">
                  <c:v>0.27377580000000001</c:v>
                </c:pt>
                <c:pt idx="36">
                  <c:v>0.27040038</c:v>
                </c:pt>
                <c:pt idx="37">
                  <c:v>0.26697027000000001</c:v>
                </c:pt>
                <c:pt idx="38">
                  <c:v>0.26348631</c:v>
                </c:pt>
                <c:pt idx="39">
                  <c:v>0.25994948000000001</c:v>
                </c:pt>
                <c:pt idx="40">
                  <c:v>0.25636089000000001</c:v>
                </c:pt>
                <c:pt idx="41">
                  <c:v>0.25272173999999997</c:v>
                </c:pt>
                <c:pt idx="42">
                  <c:v>0.24903333999999999</c:v>
                </c:pt>
                <c:pt idx="43">
                  <c:v>0.24529712000000001</c:v>
                </c:pt>
                <c:pt idx="44">
                  <c:v>0.24151459</c:v>
                </c:pt>
                <c:pt idx="45">
                  <c:v>0.23768735999999999</c:v>
                </c:pt>
                <c:pt idx="46">
                  <c:v>0.2338171</c:v>
                </c:pt>
                <c:pt idx="47">
                  <c:v>0.22990558</c:v>
                </c:pt>
                <c:pt idx="48">
                  <c:v>0.22595462999999999</c:v>
                </c:pt>
                <c:pt idx="49">
                  <c:v>0.22196613000000001</c:v>
                </c:pt>
                <c:pt idx="50">
                  <c:v>0.21794201999999999</c:v>
                </c:pt>
                <c:pt idx="51">
                  <c:v>0.21388428000000001</c:v>
                </c:pt>
                <c:pt idx="52">
                  <c:v>0.20978743</c:v>
                </c:pt>
                <c:pt idx="53">
                  <c:v>0.2056684</c:v>
                </c:pt>
                <c:pt idx="54">
                  <c:v>0.20152189000000001</c:v>
                </c:pt>
                <c:pt idx="55">
                  <c:v>0.19734998000000001</c:v>
                </c:pt>
                <c:pt idx="56">
                  <c:v>0.19315476000000001</c:v>
                </c:pt>
                <c:pt idx="57">
                  <c:v>0.18893835</c:v>
                </c:pt>
                <c:pt idx="58">
                  <c:v>0.18470285</c:v>
                </c:pt>
                <c:pt idx="59">
                  <c:v>0.18045036</c:v>
                </c:pt>
                <c:pt idx="60">
                  <c:v>0.17618297999999999</c:v>
                </c:pt>
                <c:pt idx="61">
                  <c:v>0.17190279999999999</c:v>
                </c:pt>
                <c:pt idx="62">
                  <c:v>0.16761191</c:v>
                </c:pt>
                <c:pt idx="63">
                  <c:v>0.16331237000000001</c:v>
                </c:pt>
                <c:pt idx="64">
                  <c:v>0.15900624999999999</c:v>
                </c:pt>
                <c:pt idx="65">
                  <c:v>0.15469561000000001</c:v>
                </c:pt>
                <c:pt idx="66">
                  <c:v>0.15038251999999999</c:v>
                </c:pt>
                <c:pt idx="67">
                  <c:v>0.14606901999999999</c:v>
                </c:pt>
                <c:pt idx="68">
                  <c:v>0.14175719000000001</c:v>
                </c:pt>
                <c:pt idx="69">
                  <c:v>0.13744908</c:v>
                </c:pt>
                <c:pt idx="70">
                  <c:v>0.13314677999999999</c:v>
                </c:pt>
                <c:pt idx="71">
                  <c:v>0.12885236999999999</c:v>
                </c:pt>
                <c:pt idx="72">
                  <c:v>0.12456797</c:v>
                </c:pt>
                <c:pt idx="73">
                  <c:v>0.12029569</c:v>
                </c:pt>
                <c:pt idx="74">
                  <c:v>0.11603766</c:v>
                </c:pt>
                <c:pt idx="75">
                  <c:v>0.11179604999999999</c:v>
                </c:pt>
                <c:pt idx="76">
                  <c:v>0.10757298</c:v>
                </c:pt>
                <c:pt idx="77">
                  <c:v>0.10337062</c:v>
                </c:pt>
                <c:pt idx="78">
                  <c:v>9.9191119999999994E-2</c:v>
                </c:pt>
                <c:pt idx="79">
                  <c:v>9.5036579999999996E-2</c:v>
                </c:pt>
                <c:pt idx="80">
                  <c:v>9.0909119999999996E-2</c:v>
                </c:pt>
                <c:pt idx="81">
                  <c:v>8.6810780000000004E-2</c:v>
                </c:pt>
                <c:pt idx="82">
                  <c:v>8.2743570000000002E-2</c:v>
                </c:pt>
                <c:pt idx="83">
                  <c:v>7.8709440000000006E-2</c:v>
                </c:pt>
                <c:pt idx="84">
                  <c:v>7.4710260000000001E-2</c:v>
                </c:pt>
                <c:pt idx="85">
                  <c:v>7.0747829999999998E-2</c:v>
                </c:pt>
                <c:pt idx="86">
                  <c:v>6.6823880000000002E-2</c:v>
                </c:pt>
                <c:pt idx="87">
                  <c:v>6.2940019999999999E-2</c:v>
                </c:pt>
                <c:pt idx="88">
                  <c:v>5.9097820000000002E-2</c:v>
                </c:pt>
                <c:pt idx="89">
                  <c:v>5.5298739999999999E-2</c:v>
                </c:pt>
                <c:pt idx="90">
                  <c:v>5.1544180000000002E-2</c:v>
                </c:pt>
                <c:pt idx="91">
                  <c:v>4.7835450000000002E-2</c:v>
                </c:pt>
                <c:pt idx="92">
                  <c:v>4.4173850000000001E-2</c:v>
                </c:pt>
                <c:pt idx="93">
                  <c:v>4.056063E-2</c:v>
                </c:pt>
                <c:pt idx="94">
                  <c:v>3.6997059999999998E-2</c:v>
                </c:pt>
                <c:pt idx="95">
                  <c:v>3.3484449999999999E-2</c:v>
                </c:pt>
                <c:pt idx="96">
                  <c:v>3.0024249999999999E-2</c:v>
                </c:pt>
                <c:pt idx="97">
                  <c:v>2.6618099999999999E-2</c:v>
                </c:pt>
                <c:pt idx="98">
                  <c:v>2.3267940000000001E-2</c:v>
                </c:pt>
                <c:pt idx="99">
                  <c:v>1.997293E-2</c:v>
                </c:pt>
                <c:pt idx="100">
                  <c:v>1.6742380000000001E-2</c:v>
                </c:pt>
                <c:pt idx="101">
                  <c:v>1.357716E-2</c:v>
                </c:pt>
                <c:pt idx="102">
                  <c:v>1.0482180000000001E-2</c:v>
                </c:pt>
                <c:pt idx="103">
                  <c:v>7.4635500000000002E-3</c:v>
                </c:pt>
                <c:pt idx="104">
                  <c:v>4.5285799999999999E-3</c:v>
                </c:pt>
                <c:pt idx="105">
                  <c:v>1.6854000000000001E-3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549-4377-AAF9-2D96B26E9EC2}"/>
            </c:ext>
          </c:extLst>
        </c:ser>
        <c:ser>
          <c:idx val="6"/>
          <c:order val="6"/>
          <c:tx>
            <c:v>SP-Wax, a=8.0E-7.0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Fleming!$A$48:$A$150</c:f>
              <c:numCache>
                <c:formatCode>General</c:formatCode>
                <c:ptCount val="103"/>
                <c:pt idx="0">
                  <c:v>255</c:v>
                </c:pt>
                <c:pt idx="1">
                  <c:v>255.5</c:v>
                </c:pt>
                <c:pt idx="2">
                  <c:v>256</c:v>
                </c:pt>
                <c:pt idx="3">
                  <c:v>256.5</c:v>
                </c:pt>
                <c:pt idx="4">
                  <c:v>257</c:v>
                </c:pt>
                <c:pt idx="5">
                  <c:v>257.5</c:v>
                </c:pt>
                <c:pt idx="6">
                  <c:v>258</c:v>
                </c:pt>
                <c:pt idx="7">
                  <c:v>258.5</c:v>
                </c:pt>
                <c:pt idx="8">
                  <c:v>259</c:v>
                </c:pt>
                <c:pt idx="9">
                  <c:v>259.5</c:v>
                </c:pt>
                <c:pt idx="10">
                  <c:v>260</c:v>
                </c:pt>
                <c:pt idx="11">
                  <c:v>260.5</c:v>
                </c:pt>
                <c:pt idx="12">
                  <c:v>261</c:v>
                </c:pt>
                <c:pt idx="13">
                  <c:v>261.5</c:v>
                </c:pt>
                <c:pt idx="14">
                  <c:v>262</c:v>
                </c:pt>
                <c:pt idx="15">
                  <c:v>262.5</c:v>
                </c:pt>
                <c:pt idx="16">
                  <c:v>263</c:v>
                </c:pt>
                <c:pt idx="17">
                  <c:v>263.5</c:v>
                </c:pt>
                <c:pt idx="18">
                  <c:v>264</c:v>
                </c:pt>
                <c:pt idx="19">
                  <c:v>264.5</c:v>
                </c:pt>
                <c:pt idx="20">
                  <c:v>265</c:v>
                </c:pt>
                <c:pt idx="21">
                  <c:v>265.5</c:v>
                </c:pt>
                <c:pt idx="22">
                  <c:v>266</c:v>
                </c:pt>
                <c:pt idx="23">
                  <c:v>266.5</c:v>
                </c:pt>
                <c:pt idx="24">
                  <c:v>267</c:v>
                </c:pt>
                <c:pt idx="25">
                  <c:v>267.5</c:v>
                </c:pt>
                <c:pt idx="26">
                  <c:v>268</c:v>
                </c:pt>
                <c:pt idx="27">
                  <c:v>268.5</c:v>
                </c:pt>
                <c:pt idx="28">
                  <c:v>269</c:v>
                </c:pt>
                <c:pt idx="29">
                  <c:v>269.5</c:v>
                </c:pt>
                <c:pt idx="30">
                  <c:v>270</c:v>
                </c:pt>
                <c:pt idx="31">
                  <c:v>270.5</c:v>
                </c:pt>
                <c:pt idx="32">
                  <c:v>271</c:v>
                </c:pt>
                <c:pt idx="33">
                  <c:v>271.5</c:v>
                </c:pt>
                <c:pt idx="34">
                  <c:v>272</c:v>
                </c:pt>
                <c:pt idx="35">
                  <c:v>272.5</c:v>
                </c:pt>
                <c:pt idx="36">
                  <c:v>273</c:v>
                </c:pt>
                <c:pt idx="37">
                  <c:v>273.5</c:v>
                </c:pt>
                <c:pt idx="38">
                  <c:v>274</c:v>
                </c:pt>
                <c:pt idx="39">
                  <c:v>274.5</c:v>
                </c:pt>
                <c:pt idx="40">
                  <c:v>275</c:v>
                </c:pt>
                <c:pt idx="41">
                  <c:v>275.5</c:v>
                </c:pt>
                <c:pt idx="42">
                  <c:v>276</c:v>
                </c:pt>
                <c:pt idx="43">
                  <c:v>276.5</c:v>
                </c:pt>
                <c:pt idx="44">
                  <c:v>277</c:v>
                </c:pt>
                <c:pt idx="45">
                  <c:v>277.5</c:v>
                </c:pt>
                <c:pt idx="46">
                  <c:v>278</c:v>
                </c:pt>
                <c:pt idx="47">
                  <c:v>278.5</c:v>
                </c:pt>
                <c:pt idx="48">
                  <c:v>279</c:v>
                </c:pt>
                <c:pt idx="49">
                  <c:v>279.5</c:v>
                </c:pt>
                <c:pt idx="50">
                  <c:v>280</c:v>
                </c:pt>
                <c:pt idx="51">
                  <c:v>280.5</c:v>
                </c:pt>
                <c:pt idx="52">
                  <c:v>281</c:v>
                </c:pt>
                <c:pt idx="53">
                  <c:v>281.5</c:v>
                </c:pt>
                <c:pt idx="54">
                  <c:v>282</c:v>
                </c:pt>
                <c:pt idx="55">
                  <c:v>282.5</c:v>
                </c:pt>
                <c:pt idx="56">
                  <c:v>283</c:v>
                </c:pt>
                <c:pt idx="57">
                  <c:v>283.5</c:v>
                </c:pt>
                <c:pt idx="58">
                  <c:v>284</c:v>
                </c:pt>
                <c:pt idx="59">
                  <c:v>284.5</c:v>
                </c:pt>
                <c:pt idx="60">
                  <c:v>285</c:v>
                </c:pt>
                <c:pt idx="61">
                  <c:v>285.5</c:v>
                </c:pt>
                <c:pt idx="62">
                  <c:v>286</c:v>
                </c:pt>
                <c:pt idx="63">
                  <c:v>286.5</c:v>
                </c:pt>
                <c:pt idx="64">
                  <c:v>287</c:v>
                </c:pt>
                <c:pt idx="65">
                  <c:v>287.5</c:v>
                </c:pt>
                <c:pt idx="66">
                  <c:v>288</c:v>
                </c:pt>
                <c:pt idx="67">
                  <c:v>288.5</c:v>
                </c:pt>
                <c:pt idx="68">
                  <c:v>289</c:v>
                </c:pt>
                <c:pt idx="69">
                  <c:v>289.5</c:v>
                </c:pt>
                <c:pt idx="70">
                  <c:v>290</c:v>
                </c:pt>
                <c:pt idx="71">
                  <c:v>290.5</c:v>
                </c:pt>
                <c:pt idx="72">
                  <c:v>291</c:v>
                </c:pt>
                <c:pt idx="73">
                  <c:v>291.5</c:v>
                </c:pt>
                <c:pt idx="74">
                  <c:v>292</c:v>
                </c:pt>
                <c:pt idx="75">
                  <c:v>292.5</c:v>
                </c:pt>
                <c:pt idx="76">
                  <c:v>293</c:v>
                </c:pt>
                <c:pt idx="77">
                  <c:v>293.5</c:v>
                </c:pt>
                <c:pt idx="78">
                  <c:v>294</c:v>
                </c:pt>
                <c:pt idx="79">
                  <c:v>294.5</c:v>
                </c:pt>
                <c:pt idx="80">
                  <c:v>295</c:v>
                </c:pt>
                <c:pt idx="81">
                  <c:v>295.5</c:v>
                </c:pt>
                <c:pt idx="82">
                  <c:v>296</c:v>
                </c:pt>
                <c:pt idx="83">
                  <c:v>296.5</c:v>
                </c:pt>
                <c:pt idx="84">
                  <c:v>297</c:v>
                </c:pt>
                <c:pt idx="85">
                  <c:v>297.5</c:v>
                </c:pt>
                <c:pt idx="86">
                  <c:v>298</c:v>
                </c:pt>
                <c:pt idx="87">
                  <c:v>298.5</c:v>
                </c:pt>
                <c:pt idx="88">
                  <c:v>299</c:v>
                </c:pt>
                <c:pt idx="89">
                  <c:v>299.5</c:v>
                </c:pt>
                <c:pt idx="90">
                  <c:v>300</c:v>
                </c:pt>
                <c:pt idx="91">
                  <c:v>300.5</c:v>
                </c:pt>
                <c:pt idx="92">
                  <c:v>301</c:v>
                </c:pt>
                <c:pt idx="93">
                  <c:v>301.5</c:v>
                </c:pt>
                <c:pt idx="94">
                  <c:v>302</c:v>
                </c:pt>
                <c:pt idx="95">
                  <c:v>302.5</c:v>
                </c:pt>
                <c:pt idx="96">
                  <c:v>303</c:v>
                </c:pt>
                <c:pt idx="97">
                  <c:v>303.5</c:v>
                </c:pt>
                <c:pt idx="98">
                  <c:v>304</c:v>
                </c:pt>
                <c:pt idx="99">
                  <c:v>304.5</c:v>
                </c:pt>
                <c:pt idx="100">
                  <c:v>305</c:v>
                </c:pt>
                <c:pt idx="101">
                  <c:v>305.5</c:v>
                </c:pt>
                <c:pt idx="102">
                  <c:v>306</c:v>
                </c:pt>
              </c:numCache>
            </c:numRef>
          </c:xVal>
          <c:yVal>
            <c:numRef>
              <c:f>Fleming!$E$48:$E$150</c:f>
              <c:numCache>
                <c:formatCode>General</c:formatCode>
                <c:ptCount val="103"/>
                <c:pt idx="0">
                  <c:v>0.34530434999999998</c:v>
                </c:pt>
                <c:pt idx="1">
                  <c:v>0.34349264000000002</c:v>
                </c:pt>
                <c:pt idx="2">
                  <c:v>0.34164095</c:v>
                </c:pt>
                <c:pt idx="3">
                  <c:v>0.33975745000000002</c:v>
                </c:pt>
                <c:pt idx="4">
                  <c:v>0.33783980000000002</c:v>
                </c:pt>
                <c:pt idx="5">
                  <c:v>0.33588572</c:v>
                </c:pt>
                <c:pt idx="6">
                  <c:v>0.33389302999999998</c:v>
                </c:pt>
                <c:pt idx="7">
                  <c:v>0.33185964000000001</c:v>
                </c:pt>
                <c:pt idx="8">
                  <c:v>0.32978353999999999</c:v>
                </c:pt>
                <c:pt idx="9">
                  <c:v>0.32766281000000003</c:v>
                </c:pt>
                <c:pt idx="10">
                  <c:v>0.32549565000000003</c:v>
                </c:pt>
                <c:pt idx="11">
                  <c:v>0.32328031000000002</c:v>
                </c:pt>
                <c:pt idx="12">
                  <c:v>0.32101518000000001</c:v>
                </c:pt>
                <c:pt idx="13">
                  <c:v>0.31869871</c:v>
                </c:pt>
                <c:pt idx="14">
                  <c:v>0.31632948</c:v>
                </c:pt>
                <c:pt idx="15">
                  <c:v>0.31390615999999999</c:v>
                </c:pt>
                <c:pt idx="16">
                  <c:v>0.31142755999999999</c:v>
                </c:pt>
                <c:pt idx="17">
                  <c:v>0.30889256999999998</c:v>
                </c:pt>
                <c:pt idx="18">
                  <c:v>0.30630023000000001</c:v>
                </c:pt>
                <c:pt idx="19">
                  <c:v>0.30364967999999998</c:v>
                </c:pt>
                <c:pt idx="20">
                  <c:v>0.30094020999999999</c:v>
                </c:pt>
                <c:pt idx="21">
                  <c:v>0.29817122000000001</c:v>
                </c:pt>
                <c:pt idx="22">
                  <c:v>0.29534227000000002</c:v>
                </c:pt>
                <c:pt idx="23">
                  <c:v>0.29245305999999999</c:v>
                </c:pt>
                <c:pt idx="24">
                  <c:v>0.28950340000000002</c:v>
                </c:pt>
                <c:pt idx="25">
                  <c:v>0.28649329000000001</c:v>
                </c:pt>
                <c:pt idx="26">
                  <c:v>0.28342285</c:v>
                </c:pt>
                <c:pt idx="27">
                  <c:v>0.28029235000000002</c:v>
                </c:pt>
                <c:pt idx="28">
                  <c:v>0.27710222000000001</c:v>
                </c:pt>
                <c:pt idx="29">
                  <c:v>0.27385302</c:v>
                </c:pt>
                <c:pt idx="30">
                  <c:v>0.27054549</c:v>
                </c:pt>
                <c:pt idx="31">
                  <c:v>0.26718047</c:v>
                </c:pt>
                <c:pt idx="32">
                  <c:v>0.26375897999999998</c:v>
                </c:pt>
                <c:pt idx="33">
                  <c:v>0.26028215999999998</c:v>
                </c:pt>
                <c:pt idx="34">
                  <c:v>0.25675129000000002</c:v>
                </c:pt>
                <c:pt idx="35">
                  <c:v>0.25316777000000001</c:v>
                </c:pt>
                <c:pt idx="36">
                  <c:v>0.24953313999999999</c:v>
                </c:pt>
                <c:pt idx="37">
                  <c:v>0.24584903999999999</c:v>
                </c:pt>
                <c:pt idx="38">
                  <c:v>0.24211721999999999</c:v>
                </c:pt>
                <c:pt idx="39">
                  <c:v>0.23833287</c:v>
                </c:pt>
                <c:pt idx="40">
                  <c:v>0.23451095999999999</c:v>
                </c:pt>
                <c:pt idx="41">
                  <c:v>0.23064715</c:v>
                </c:pt>
                <c:pt idx="42">
                  <c:v>0.22674353999999999</c:v>
                </c:pt>
                <c:pt idx="43">
                  <c:v>0.22280231</c:v>
                </c:pt>
                <c:pt idx="44">
                  <c:v>0.21882566000000001</c:v>
                </c:pt>
                <c:pt idx="45">
                  <c:v>0.21481585</c:v>
                </c:pt>
                <c:pt idx="46">
                  <c:v>0.21077519</c:v>
                </c:pt>
                <c:pt idx="47">
                  <c:v>0.20670599000000001</c:v>
                </c:pt>
                <c:pt idx="48">
                  <c:v>0.2026106</c:v>
                </c:pt>
                <c:pt idx="49">
                  <c:v>0.19849135000000001</c:v>
                </c:pt>
                <c:pt idx="50">
                  <c:v>0.19435058999999999</c:v>
                </c:pt>
                <c:pt idx="51">
                  <c:v>0.19019064999999999</c:v>
                </c:pt>
                <c:pt idx="52">
                  <c:v>0.18601386</c:v>
                </c:pt>
                <c:pt idx="53">
                  <c:v>0.18182249</c:v>
                </c:pt>
                <c:pt idx="54">
                  <c:v>0.17761883000000001</c:v>
                </c:pt>
                <c:pt idx="55">
                  <c:v>0.17340511</c:v>
                </c:pt>
                <c:pt idx="56">
                  <c:v>0.16918352</c:v>
                </c:pt>
                <c:pt idx="57">
                  <c:v>0.16495623000000001</c:v>
                </c:pt>
                <c:pt idx="58">
                  <c:v>0.16072537000000001</c:v>
                </c:pt>
                <c:pt idx="59">
                  <c:v>0.15649304</c:v>
                </c:pt>
                <c:pt idx="60">
                  <c:v>0.15226128</c:v>
                </c:pt>
                <c:pt idx="61">
                  <c:v>0.14803215</c:v>
                </c:pt>
                <c:pt idx="62">
                  <c:v>0.14380763999999999</c:v>
                </c:pt>
                <c:pt idx="63">
                  <c:v>0.13958977</c:v>
                </c:pt>
                <c:pt idx="64">
                  <c:v>0.13538052</c:v>
                </c:pt>
                <c:pt idx="65">
                  <c:v>0.13118189999999999</c:v>
                </c:pt>
                <c:pt idx="66">
                  <c:v>0.12699593000000001</c:v>
                </c:pt>
                <c:pt idx="67">
                  <c:v>0.12282464999999999</c:v>
                </c:pt>
                <c:pt idx="68">
                  <c:v>0.11867013999999999</c:v>
                </c:pt>
                <c:pt idx="69">
                  <c:v>0.11453452</c:v>
                </c:pt>
                <c:pt idx="70">
                  <c:v>0.11041993999999999</c:v>
                </c:pt>
                <c:pt idx="71">
                  <c:v>0.1063286</c:v>
                </c:pt>
                <c:pt idx="72">
                  <c:v>0.10226274</c:v>
                </c:pt>
                <c:pt idx="73">
                  <c:v>9.8224629999999993E-2</c:v>
                </c:pt>
                <c:pt idx="74">
                  <c:v>9.4216530000000007E-2</c:v>
                </c:pt>
                <c:pt idx="75">
                  <c:v>9.0240710000000002E-2</c:v>
                </c:pt>
                <c:pt idx="76">
                  <c:v>8.6299429999999996E-2</c:v>
                </c:pt>
                <c:pt idx="77">
                  <c:v>8.2394880000000004E-2</c:v>
                </c:pt>
                <c:pt idx="78">
                  <c:v>7.8529210000000002E-2</c:v>
                </c:pt>
                <c:pt idx="79">
                  <c:v>7.4704469999999995E-2</c:v>
                </c:pt>
                <c:pt idx="80">
                  <c:v>7.092263E-2</c:v>
                </c:pt>
                <c:pt idx="81">
                  <c:v>6.7185519999999999E-2</c:v>
                </c:pt>
                <c:pt idx="82">
                  <c:v>6.3494880000000004E-2</c:v>
                </c:pt>
                <c:pt idx="83">
                  <c:v>5.9852309999999999E-2</c:v>
                </c:pt>
                <c:pt idx="84">
                  <c:v>5.6255859999999998E-2</c:v>
                </c:pt>
                <c:pt idx="85">
                  <c:v>5.2713709999999997E-2</c:v>
                </c:pt>
                <c:pt idx="86">
                  <c:v>4.922369E-2</c:v>
                </c:pt>
                <c:pt idx="87">
                  <c:v>4.5786889999999997E-2</c:v>
                </c:pt>
                <c:pt idx="88">
                  <c:v>4.2404329999999997E-2</c:v>
                </c:pt>
                <c:pt idx="89">
                  <c:v>3.9076939999999998E-2</c:v>
                </c:pt>
                <c:pt idx="90">
                  <c:v>3.58056E-2</c:v>
                </c:pt>
                <c:pt idx="91">
                  <c:v>3.2591160000000001E-2</c:v>
                </c:pt>
                <c:pt idx="92">
                  <c:v>2.9434510000000001E-2</c:v>
                </c:pt>
                <c:pt idx="93">
                  <c:v>2.633663E-2</c:v>
                </c:pt>
                <c:pt idx="94">
                  <c:v>2.3298719999999998E-2</c:v>
                </c:pt>
                <c:pt idx="95">
                  <c:v>2.032229E-2</c:v>
                </c:pt>
                <c:pt idx="96">
                  <c:v>1.7409379999999999E-2</c:v>
                </c:pt>
                <c:pt idx="97">
                  <c:v>1.4562739999999999E-2</c:v>
                </c:pt>
                <c:pt idx="98">
                  <c:v>1.178615E-2</c:v>
                </c:pt>
                <c:pt idx="99">
                  <c:v>9.0846999999999994E-3</c:v>
                </c:pt>
                <c:pt idx="100">
                  <c:v>6.4639600000000004E-3</c:v>
                </c:pt>
                <c:pt idx="101">
                  <c:v>3.9346199999999998E-3</c:v>
                </c:pt>
                <c:pt idx="102">
                  <c:v>1.5051800000000001E-3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549-4377-AAF9-2D96B26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7584"/>
        <c:axId val="518577024"/>
      </c:scatterChart>
      <c:catAx>
        <c:axId val="5185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85764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857646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Solidified wax fractio,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8575904"/>
        <c:crossesAt val="1"/>
        <c:crossBetween val="between"/>
      </c:valAx>
      <c:valAx>
        <c:axId val="518577024"/>
        <c:scaling>
          <c:orientation val="minMax"/>
          <c:max val="0.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8577584"/>
        <c:crosses val="max"/>
        <c:crossBetween val="midCat"/>
      </c:valAx>
      <c:valAx>
        <c:axId val="518577584"/>
        <c:scaling>
          <c:orientation val="minMax"/>
          <c:max val="305"/>
          <c:min val="25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7024"/>
        <c:crosses val="max"/>
        <c:crossBetween val="midCat"/>
        <c:majorUnit val="10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55482806857773947"/>
          <c:y val="0.20132381543290936"/>
          <c:w val="0.39261585254861969"/>
          <c:h val="0.3659259547403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Garden Banks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9759405074366"/>
          <c:y val="0.14226638437161593"/>
          <c:w val="0.80789129483814526"/>
          <c:h val="0.71942287518273718"/>
        </c:manualLayout>
      </c:layout>
      <c:scatterChart>
        <c:scatterStyle val="lineMarker"/>
        <c:varyColors val="0"/>
        <c:ser>
          <c:idx val="0"/>
          <c:order val="0"/>
          <c:tx>
            <c:v>Actual composition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Rittirong!$A$6:$A$67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Rittirong!$C$6:$C$67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2.9871796999999999E-2</c:v>
                </c:pt>
                <c:pt idx="5">
                  <c:v>8.9484367999999995E-2</c:v>
                </c:pt>
                <c:pt idx="6">
                  <c:v>0.13251105599999999</c:v>
                </c:pt>
                <c:pt idx="7">
                  <c:v>0.13161999799999999</c:v>
                </c:pt>
                <c:pt idx="8">
                  <c:v>0.11214027999999999</c:v>
                </c:pt>
                <c:pt idx="9">
                  <c:v>9.0245245000000002E-2</c:v>
                </c:pt>
                <c:pt idx="10">
                  <c:v>7.3424487999999996E-2</c:v>
                </c:pt>
                <c:pt idx="11">
                  <c:v>5.8765243000000002E-2</c:v>
                </c:pt>
                <c:pt idx="12">
                  <c:v>4.9557533000000001E-2</c:v>
                </c:pt>
                <c:pt idx="13">
                  <c:v>3.8813595999999999E-2</c:v>
                </c:pt>
                <c:pt idx="14">
                  <c:v>3.9294971999999997E-2</c:v>
                </c:pt>
                <c:pt idx="15">
                  <c:v>2.8134032E-2</c:v>
                </c:pt>
                <c:pt idx="16">
                  <c:v>2.1972496000000001E-2</c:v>
                </c:pt>
                <c:pt idx="17">
                  <c:v>1.7841840000000001E-2</c:v>
                </c:pt>
                <c:pt idx="18">
                  <c:v>1.8502241999999999E-2</c:v>
                </c:pt>
                <c:pt idx="19">
                  <c:v>1.3189641E-2</c:v>
                </c:pt>
                <c:pt idx="20">
                  <c:v>1.0367415E-2</c:v>
                </c:pt>
                <c:pt idx="21">
                  <c:v>8.3964380000000009E-3</c:v>
                </c:pt>
                <c:pt idx="22">
                  <c:v>5.9958779999999996E-3</c:v>
                </c:pt>
                <c:pt idx="23">
                  <c:v>5.650642E-3</c:v>
                </c:pt>
                <c:pt idx="24">
                  <c:v>5.4769179999999999E-3</c:v>
                </c:pt>
                <c:pt idx="25">
                  <c:v>3.2989920000000002E-3</c:v>
                </c:pt>
                <c:pt idx="26">
                  <c:v>2.713203E-3</c:v>
                </c:pt>
                <c:pt idx="27">
                  <c:v>1.8178140000000001E-3</c:v>
                </c:pt>
                <c:pt idx="28">
                  <c:v>1.63116E-3</c:v>
                </c:pt>
                <c:pt idx="29">
                  <c:v>1.6070839999999999E-3</c:v>
                </c:pt>
                <c:pt idx="30">
                  <c:v>1.361651E-3</c:v>
                </c:pt>
                <c:pt idx="31">
                  <c:v>1.145575E-3</c:v>
                </c:pt>
                <c:pt idx="32">
                  <c:v>9.0611000000000001E-4</c:v>
                </c:pt>
                <c:pt idx="33">
                  <c:v>8.3095200000000004E-4</c:v>
                </c:pt>
                <c:pt idx="34">
                  <c:v>6.5701099999999999E-4</c:v>
                </c:pt>
                <c:pt idx="35">
                  <c:v>4.6973000000000002E-4</c:v>
                </c:pt>
                <c:pt idx="36">
                  <c:v>3.8191800000000003E-4</c:v>
                </c:pt>
                <c:pt idx="37">
                  <c:v>2.4529899999999998E-4</c:v>
                </c:pt>
                <c:pt idx="38">
                  <c:v>2.3132200000000001E-4</c:v>
                </c:pt>
                <c:pt idx="39">
                  <c:v>1.8608700000000001E-4</c:v>
                </c:pt>
                <c:pt idx="40">
                  <c:v>2.2191100000000001E-4</c:v>
                </c:pt>
                <c:pt idx="41">
                  <c:v>1.30703E-4</c:v>
                </c:pt>
                <c:pt idx="42">
                  <c:v>1.5390799999999999E-4</c:v>
                </c:pt>
                <c:pt idx="43">
                  <c:v>1.67515E-4</c:v>
                </c:pt>
                <c:pt idx="44">
                  <c:v>1.5043200000000001E-4</c:v>
                </c:pt>
                <c:pt idx="45" formatCode="0.00E+00">
                  <c:v>6.0504200000000003E-5</c:v>
                </c:pt>
                <c:pt idx="46" formatCode="0.00E+00">
                  <c:v>6.2421899999999999E-5</c:v>
                </c:pt>
                <c:pt idx="47" formatCode="0.00E+00">
                  <c:v>5.48385E-5</c:v>
                </c:pt>
                <c:pt idx="48" formatCode="0.00E+00">
                  <c:v>4.5825200000000003E-5</c:v>
                </c:pt>
                <c:pt idx="49" formatCode="0.00E+00">
                  <c:v>3.8309200000000002E-5</c:v>
                </c:pt>
                <c:pt idx="50" formatCode="0.00E+00">
                  <c:v>3.2038600000000002E-5</c:v>
                </c:pt>
                <c:pt idx="51" formatCode="0.00E+00">
                  <c:v>2.6804700000000001E-5</c:v>
                </c:pt>
                <c:pt idx="52" formatCode="0.00E+00">
                  <c:v>2.2434099999999999E-5</c:v>
                </c:pt>
                <c:pt idx="53" formatCode="0.00E+00">
                  <c:v>1.8782799999999999E-5</c:v>
                </c:pt>
                <c:pt idx="54" formatCode="0.00E+00">
                  <c:v>1.5731099999999999E-5</c:v>
                </c:pt>
                <c:pt idx="55" formatCode="0.00E+00">
                  <c:v>1.31795E-5</c:v>
                </c:pt>
                <c:pt idx="56" formatCode="0.00E+00">
                  <c:v>1.1045399999999999E-5</c:v>
                </c:pt>
                <c:pt idx="57" formatCode="0.00E+00">
                  <c:v>9.25962E-6</c:v>
                </c:pt>
                <c:pt idx="58" formatCode="0.00E+00">
                  <c:v>7.7648700000000004E-6</c:v>
                </c:pt>
                <c:pt idx="59" formatCode="0.00E+00">
                  <c:v>6.5132800000000003E-6</c:v>
                </c:pt>
                <c:pt idx="60" formatCode="0.00E+00">
                  <c:v>5.4649400000000002E-6</c:v>
                </c:pt>
                <c:pt idx="61" formatCode="0.00E+00">
                  <c:v>4.58656E-6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90-4881-841A-C2B691A9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8000"/>
        <c:axId val="452738560"/>
      </c:scatterChart>
      <c:scatterChart>
        <c:scatterStyle val="smoothMarker"/>
        <c:varyColors val="0"/>
        <c:ser>
          <c:idx val="1"/>
          <c:order val="1"/>
          <c:tx>
            <c:v>Fitted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Rittirong!$A$6:$A$67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Rittirong!$F$6:$F$67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3.1822000000000003E-2</c:v>
                </c:pt>
                <c:pt idx="5">
                  <c:v>9.5328719000000006E-2</c:v>
                </c:pt>
                <c:pt idx="6">
                  <c:v>0.14116554100000001</c:v>
                </c:pt>
                <c:pt idx="7">
                  <c:v>0.127219311</c:v>
                </c:pt>
                <c:pt idx="8">
                  <c:v>0.105100019</c:v>
                </c:pt>
                <c:pt idx="9">
                  <c:v>8.6826550000000002E-2</c:v>
                </c:pt>
                <c:pt idx="10">
                  <c:v>7.1730242999999999E-2</c:v>
                </c:pt>
                <c:pt idx="11">
                  <c:v>5.9258691000000002E-2</c:v>
                </c:pt>
                <c:pt idx="12">
                  <c:v>4.8955536000000001E-2</c:v>
                </c:pt>
                <c:pt idx="13">
                  <c:v>4.0443764E-2</c:v>
                </c:pt>
                <c:pt idx="14">
                  <c:v>3.3411911000000002E-2</c:v>
                </c:pt>
                <c:pt idx="15">
                  <c:v>2.7602669E-2</c:v>
                </c:pt>
                <c:pt idx="16">
                  <c:v>2.2803463999999999E-2</c:v>
                </c:pt>
                <c:pt idx="17">
                  <c:v>1.8838685000000001E-2</c:v>
                </c:pt>
                <c:pt idx="18">
                  <c:v>1.5563251E-2</c:v>
                </c:pt>
                <c:pt idx="19">
                  <c:v>1.2857309000000001E-2</c:v>
                </c:pt>
                <c:pt idx="20">
                  <c:v>1.0621841999999999E-2</c:v>
                </c:pt>
                <c:pt idx="21">
                  <c:v>8.7750499999999995E-3</c:v>
                </c:pt>
                <c:pt idx="22">
                  <c:v>7.2493549999999999E-3</c:v>
                </c:pt>
                <c:pt idx="23">
                  <c:v>5.9889280000000001E-3</c:v>
                </c:pt>
                <c:pt idx="24">
                  <c:v>4.9476490000000001E-3</c:v>
                </c:pt>
                <c:pt idx="25">
                  <c:v>4.0874140000000002E-3</c:v>
                </c:pt>
                <c:pt idx="26">
                  <c:v>3.3767459999999999E-3</c:v>
                </c:pt>
                <c:pt idx="27">
                  <c:v>2.7896399999999999E-3</c:v>
                </c:pt>
                <c:pt idx="28">
                  <c:v>2.3046120000000002E-3</c:v>
                </c:pt>
                <c:pt idx="29">
                  <c:v>1.9039149999999999E-3</c:v>
                </c:pt>
                <c:pt idx="30">
                  <c:v>1.5728859999999999E-3</c:v>
                </c:pt>
                <c:pt idx="31">
                  <c:v>1.2994129999999999E-3</c:v>
                </c:pt>
                <c:pt idx="32">
                  <c:v>1.0734869999999999E-3</c:v>
                </c:pt>
                <c:pt idx="33">
                  <c:v>8.8684300000000001E-4</c:v>
                </c:pt>
                <c:pt idx="34">
                  <c:v>7.3264999999999995E-4</c:v>
                </c:pt>
                <c:pt idx="35">
                  <c:v>6.0526600000000003E-4</c:v>
                </c:pt>
                <c:pt idx="36">
                  <c:v>5.0003000000000005E-4</c:v>
                </c:pt>
                <c:pt idx="37">
                  <c:v>4.1309099999999998E-4</c:v>
                </c:pt>
                <c:pt idx="38">
                  <c:v>3.4126799999999999E-4</c:v>
                </c:pt>
                <c:pt idx="39">
                  <c:v>2.81933E-4</c:v>
                </c:pt>
                <c:pt idx="40">
                  <c:v>2.32914E-4</c:v>
                </c:pt>
                <c:pt idx="41">
                  <c:v>1.92418E-4</c:v>
                </c:pt>
                <c:pt idx="42">
                  <c:v>1.5896199999999999E-4</c:v>
                </c:pt>
                <c:pt idx="43">
                  <c:v>1.3132399999999999E-4</c:v>
                </c:pt>
                <c:pt idx="44">
                  <c:v>1.08491E-4</c:v>
                </c:pt>
                <c:pt idx="45" formatCode="0.00E+00">
                  <c:v>8.9599999999999996E-5</c:v>
                </c:pt>
                <c:pt idx="46" formatCode="0.00E+00">
                  <c:v>7.3999999999999996E-5</c:v>
                </c:pt>
                <c:pt idx="47" formatCode="0.00E+00">
                  <c:v>6.1199999999999997E-5</c:v>
                </c:pt>
                <c:pt idx="48" formatCode="0.00E+00">
                  <c:v>5.0500000000000001E-5</c:v>
                </c:pt>
                <c:pt idx="49" formatCode="0.00E+00">
                  <c:v>4.1699999999999997E-5</c:v>
                </c:pt>
                <c:pt idx="50" formatCode="0.00E+00">
                  <c:v>3.4499999999999998E-5</c:v>
                </c:pt>
                <c:pt idx="51" formatCode="0.00E+00">
                  <c:v>2.8500000000000002E-5</c:v>
                </c:pt>
                <c:pt idx="52" formatCode="0.00E+00">
                  <c:v>2.3499999999999999E-5</c:v>
                </c:pt>
                <c:pt idx="53" formatCode="0.00E+00">
                  <c:v>1.9400000000000001E-5</c:v>
                </c:pt>
                <c:pt idx="54" formatCode="0.00E+00">
                  <c:v>1.6099999999999998E-5</c:v>
                </c:pt>
                <c:pt idx="55" formatCode="0.00E+00">
                  <c:v>1.33E-5</c:v>
                </c:pt>
                <c:pt idx="56" formatCode="0.00E+00">
                  <c:v>1.1E-5</c:v>
                </c:pt>
                <c:pt idx="57" formatCode="0.00E+00">
                  <c:v>9.0599999999999997E-6</c:v>
                </c:pt>
                <c:pt idx="58" formatCode="0.00E+00">
                  <c:v>7.4800000000000004E-6</c:v>
                </c:pt>
                <c:pt idx="59" formatCode="0.00E+00">
                  <c:v>6.1800000000000001E-6</c:v>
                </c:pt>
                <c:pt idx="60" formatCode="0.00E+00">
                  <c:v>5.1100000000000002E-6</c:v>
                </c:pt>
                <c:pt idx="61" formatCode="0.00E+00">
                  <c:v>4.2200000000000003E-6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90-4881-841A-C2B691A9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8000"/>
        <c:axId val="452738560"/>
      </c:scatterChart>
      <c:valAx>
        <c:axId val="4527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8560"/>
        <c:crosses val="autoZero"/>
        <c:crossBetween val="midCat"/>
      </c:valAx>
      <c:valAx>
        <c:axId val="452738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7418767927641"/>
          <c:y val="2.4671764706577233E-2"/>
          <c:w val="0.81541043687946968"/>
          <c:h val="0.77480864631033941"/>
        </c:manualLayout>
      </c:layout>
      <c:scatterChart>
        <c:scatterStyle val="smoothMarker"/>
        <c:varyColors val="0"/>
        <c:ser>
          <c:idx val="0"/>
          <c:order val="0"/>
          <c:tx>
            <c:v>SP-Wax prediction - Rittirong case</c:v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Rittirong!$A$73:$A$153</c:f>
              <c:numCache>
                <c:formatCode>General</c:formatCode>
                <c:ptCount val="81"/>
                <c:pt idx="0">
                  <c:v>270.14999999999998</c:v>
                </c:pt>
                <c:pt idx="1">
                  <c:v>270.64999999999998</c:v>
                </c:pt>
                <c:pt idx="2">
                  <c:v>271.14999999999998</c:v>
                </c:pt>
                <c:pt idx="3">
                  <c:v>271.64999999999998</c:v>
                </c:pt>
                <c:pt idx="4">
                  <c:v>272.14999999999998</c:v>
                </c:pt>
                <c:pt idx="5">
                  <c:v>272.64999999999998</c:v>
                </c:pt>
                <c:pt idx="6">
                  <c:v>273.14999999999998</c:v>
                </c:pt>
                <c:pt idx="7">
                  <c:v>273.64999999999998</c:v>
                </c:pt>
                <c:pt idx="8">
                  <c:v>274.14999999999998</c:v>
                </c:pt>
                <c:pt idx="9">
                  <c:v>274.64999999999998</c:v>
                </c:pt>
                <c:pt idx="10">
                  <c:v>275.14999999999998</c:v>
                </c:pt>
                <c:pt idx="11">
                  <c:v>275.64999999999998</c:v>
                </c:pt>
                <c:pt idx="12">
                  <c:v>276.14999999999998</c:v>
                </c:pt>
                <c:pt idx="13">
                  <c:v>276.64999999999998</c:v>
                </c:pt>
                <c:pt idx="14">
                  <c:v>277.14999999999998</c:v>
                </c:pt>
                <c:pt idx="15">
                  <c:v>277.64999999999998</c:v>
                </c:pt>
                <c:pt idx="16">
                  <c:v>278.14999999999998</c:v>
                </c:pt>
                <c:pt idx="17">
                  <c:v>278.64999999999998</c:v>
                </c:pt>
                <c:pt idx="18">
                  <c:v>279.14999999999998</c:v>
                </c:pt>
                <c:pt idx="19">
                  <c:v>279.64999999999998</c:v>
                </c:pt>
                <c:pt idx="20">
                  <c:v>280.14999999999998</c:v>
                </c:pt>
                <c:pt idx="21">
                  <c:v>280.64999999999998</c:v>
                </c:pt>
                <c:pt idx="22">
                  <c:v>281.14999999999998</c:v>
                </c:pt>
                <c:pt idx="23">
                  <c:v>281.64999999999998</c:v>
                </c:pt>
                <c:pt idx="24">
                  <c:v>282.14999999999998</c:v>
                </c:pt>
                <c:pt idx="25">
                  <c:v>282.64999999999998</c:v>
                </c:pt>
                <c:pt idx="26">
                  <c:v>283.14999999999998</c:v>
                </c:pt>
                <c:pt idx="27">
                  <c:v>283.64999999999998</c:v>
                </c:pt>
                <c:pt idx="28">
                  <c:v>284.14999999999998</c:v>
                </c:pt>
                <c:pt idx="29">
                  <c:v>284.64999999999998</c:v>
                </c:pt>
                <c:pt idx="30">
                  <c:v>285.14999999999998</c:v>
                </c:pt>
                <c:pt idx="31">
                  <c:v>285.64999999999998</c:v>
                </c:pt>
                <c:pt idx="32">
                  <c:v>286.14999999999998</c:v>
                </c:pt>
                <c:pt idx="33">
                  <c:v>286.64999999999998</c:v>
                </c:pt>
                <c:pt idx="34">
                  <c:v>287.14999999999998</c:v>
                </c:pt>
                <c:pt idx="35">
                  <c:v>287.64999999999998</c:v>
                </c:pt>
                <c:pt idx="36">
                  <c:v>288.14999999999998</c:v>
                </c:pt>
                <c:pt idx="37">
                  <c:v>288.64999999999998</c:v>
                </c:pt>
                <c:pt idx="38">
                  <c:v>289.14999999999998</c:v>
                </c:pt>
                <c:pt idx="39">
                  <c:v>289.64999999999998</c:v>
                </c:pt>
                <c:pt idx="40">
                  <c:v>290.14999999999998</c:v>
                </c:pt>
                <c:pt idx="41">
                  <c:v>290.64999999999998</c:v>
                </c:pt>
                <c:pt idx="42">
                  <c:v>291.14999999999998</c:v>
                </c:pt>
                <c:pt idx="43">
                  <c:v>291.64999999999998</c:v>
                </c:pt>
                <c:pt idx="44">
                  <c:v>292.14999999999998</c:v>
                </c:pt>
                <c:pt idx="45">
                  <c:v>292.64999999999998</c:v>
                </c:pt>
                <c:pt idx="46">
                  <c:v>293.14999999999998</c:v>
                </c:pt>
                <c:pt idx="47">
                  <c:v>293.64999999999998</c:v>
                </c:pt>
                <c:pt idx="48">
                  <c:v>294.14999999999998</c:v>
                </c:pt>
                <c:pt idx="49">
                  <c:v>294.64999999999998</c:v>
                </c:pt>
                <c:pt idx="50">
                  <c:v>295.14999999999998</c:v>
                </c:pt>
                <c:pt idx="51">
                  <c:v>295.64999999999998</c:v>
                </c:pt>
                <c:pt idx="52">
                  <c:v>296.14999999999998</c:v>
                </c:pt>
                <c:pt idx="53">
                  <c:v>296.64999999999998</c:v>
                </c:pt>
                <c:pt idx="54">
                  <c:v>297.14999999999998</c:v>
                </c:pt>
                <c:pt idx="55">
                  <c:v>297.64999999999998</c:v>
                </c:pt>
                <c:pt idx="56">
                  <c:v>298.14999999999998</c:v>
                </c:pt>
                <c:pt idx="57">
                  <c:v>298.64999999999998</c:v>
                </c:pt>
                <c:pt idx="58">
                  <c:v>299.14999999999998</c:v>
                </c:pt>
                <c:pt idx="59">
                  <c:v>299.64999999999998</c:v>
                </c:pt>
                <c:pt idx="60">
                  <c:v>300.14999999999998</c:v>
                </c:pt>
                <c:pt idx="61">
                  <c:v>300.64999999999998</c:v>
                </c:pt>
                <c:pt idx="62">
                  <c:v>301.14999999999998</c:v>
                </c:pt>
                <c:pt idx="63">
                  <c:v>301.64999999999998</c:v>
                </c:pt>
                <c:pt idx="64">
                  <c:v>302.14999999999998</c:v>
                </c:pt>
                <c:pt idx="65">
                  <c:v>302.64999999999998</c:v>
                </c:pt>
                <c:pt idx="66">
                  <c:v>303.14999999999998</c:v>
                </c:pt>
                <c:pt idx="67">
                  <c:v>303.64999999999998</c:v>
                </c:pt>
                <c:pt idx="68">
                  <c:v>304.14999999999998</c:v>
                </c:pt>
                <c:pt idx="69">
                  <c:v>304.64999999999998</c:v>
                </c:pt>
                <c:pt idx="70">
                  <c:v>305.14999999999998</c:v>
                </c:pt>
                <c:pt idx="71">
                  <c:v>305.64999999999998</c:v>
                </c:pt>
                <c:pt idx="72">
                  <c:v>306.14999999999998</c:v>
                </c:pt>
                <c:pt idx="73">
                  <c:v>306.64999999999998</c:v>
                </c:pt>
                <c:pt idx="74">
                  <c:v>307.14999999999998</c:v>
                </c:pt>
                <c:pt idx="75">
                  <c:v>307.64999999999998</c:v>
                </c:pt>
                <c:pt idx="76">
                  <c:v>308.14999999999998</c:v>
                </c:pt>
                <c:pt idx="77">
                  <c:v>308.64999999999998</c:v>
                </c:pt>
                <c:pt idx="78">
                  <c:v>309.14999999999998</c:v>
                </c:pt>
                <c:pt idx="79">
                  <c:v>309.64999999999998</c:v>
                </c:pt>
                <c:pt idx="80">
                  <c:v>310.14999999999998</c:v>
                </c:pt>
              </c:numCache>
            </c:numRef>
          </c:xVal>
          <c:yVal>
            <c:numRef>
              <c:f>Rittirong!$B$73:$B$153</c:f>
              <c:numCache>
                <c:formatCode>General</c:formatCode>
                <c:ptCount val="81"/>
                <c:pt idx="0">
                  <c:v>9.8068900000000004E-3</c:v>
                </c:pt>
                <c:pt idx="1">
                  <c:v>9.4822900000000009E-3</c:v>
                </c:pt>
                <c:pt idx="2">
                  <c:v>9.1629099999999998E-3</c:v>
                </c:pt>
                <c:pt idx="3">
                  <c:v>8.84974E-3</c:v>
                </c:pt>
                <c:pt idx="4">
                  <c:v>8.5432400000000006E-3</c:v>
                </c:pt>
                <c:pt idx="5">
                  <c:v>8.2431899999999992E-3</c:v>
                </c:pt>
                <c:pt idx="6">
                  <c:v>7.9495799999999995E-3</c:v>
                </c:pt>
                <c:pt idx="7">
                  <c:v>7.6623999999999998E-3</c:v>
                </c:pt>
                <c:pt idx="8">
                  <c:v>7.3816400000000001E-3</c:v>
                </c:pt>
                <c:pt idx="9">
                  <c:v>7.1071299999999997E-3</c:v>
                </c:pt>
                <c:pt idx="10">
                  <c:v>6.8391800000000003E-3</c:v>
                </c:pt>
                <c:pt idx="11">
                  <c:v>6.5775900000000003E-3</c:v>
                </c:pt>
                <c:pt idx="12">
                  <c:v>6.3223300000000001E-3</c:v>
                </c:pt>
                <c:pt idx="13">
                  <c:v>6.0733899999999997E-3</c:v>
                </c:pt>
                <c:pt idx="14">
                  <c:v>5.8306E-3</c:v>
                </c:pt>
                <c:pt idx="15">
                  <c:v>5.5941799999999998E-3</c:v>
                </c:pt>
                <c:pt idx="16">
                  <c:v>5.3639500000000001E-3</c:v>
                </c:pt>
                <c:pt idx="17">
                  <c:v>5.1398800000000003E-3</c:v>
                </c:pt>
                <c:pt idx="18">
                  <c:v>4.9219199999999998E-3</c:v>
                </c:pt>
                <c:pt idx="19">
                  <c:v>4.7099200000000003E-3</c:v>
                </c:pt>
                <c:pt idx="20">
                  <c:v>4.5040200000000001E-3</c:v>
                </c:pt>
                <c:pt idx="21">
                  <c:v>4.3040800000000001E-3</c:v>
                </c:pt>
                <c:pt idx="22">
                  <c:v>4.1100199999999998E-3</c:v>
                </c:pt>
                <c:pt idx="23">
                  <c:v>3.9217200000000001E-3</c:v>
                </c:pt>
                <c:pt idx="24">
                  <c:v>3.7392599999999999E-3</c:v>
                </c:pt>
                <c:pt idx="25">
                  <c:v>3.5624900000000002E-3</c:v>
                </c:pt>
                <c:pt idx="26">
                  <c:v>3.3913599999999999E-3</c:v>
                </c:pt>
                <c:pt idx="27">
                  <c:v>3.2257200000000001E-3</c:v>
                </c:pt>
                <c:pt idx="28">
                  <c:v>3.0656099999999999E-3</c:v>
                </c:pt>
                <c:pt idx="29">
                  <c:v>2.9109100000000001E-3</c:v>
                </c:pt>
                <c:pt idx="30">
                  <c:v>2.7615299999999999E-3</c:v>
                </c:pt>
                <c:pt idx="31">
                  <c:v>2.6173400000000001E-3</c:v>
                </c:pt>
                <c:pt idx="32">
                  <c:v>2.4783499999999998E-3</c:v>
                </c:pt>
                <c:pt idx="33">
                  <c:v>2.3444300000000002E-3</c:v>
                </c:pt>
                <c:pt idx="34">
                  <c:v>2.2155E-3</c:v>
                </c:pt>
                <c:pt idx="35">
                  <c:v>2.0914200000000001E-3</c:v>
                </c:pt>
                <c:pt idx="36">
                  <c:v>1.97218E-3</c:v>
                </c:pt>
                <c:pt idx="37">
                  <c:v>1.85764E-3</c:v>
                </c:pt>
                <c:pt idx="38">
                  <c:v>1.7476900000000001E-3</c:v>
                </c:pt>
                <c:pt idx="39">
                  <c:v>1.6423E-3</c:v>
                </c:pt>
                <c:pt idx="40">
                  <c:v>1.5412900000000001E-3</c:v>
                </c:pt>
                <c:pt idx="41">
                  <c:v>1.44461E-3</c:v>
                </c:pt>
                <c:pt idx="42">
                  <c:v>1.3521900000000001E-3</c:v>
                </c:pt>
                <c:pt idx="43">
                  <c:v>1.2638899999999999E-3</c:v>
                </c:pt>
                <c:pt idx="44">
                  <c:v>1.1796E-3</c:v>
                </c:pt>
                <c:pt idx="45">
                  <c:v>1.09925E-3</c:v>
                </c:pt>
                <c:pt idx="46">
                  <c:v>1.02272E-3</c:v>
                </c:pt>
                <c:pt idx="47">
                  <c:v>9.4990999999999999E-4</c:v>
                </c:pt>
                <c:pt idx="48">
                  <c:v>8.8073000000000003E-4</c:v>
                </c:pt>
                <c:pt idx="49">
                  <c:v>8.1505E-4</c:v>
                </c:pt>
                <c:pt idx="50">
                  <c:v>7.5279999999999998E-4</c:v>
                </c:pt>
                <c:pt idx="51">
                  <c:v>6.9384999999999998E-4</c:v>
                </c:pt>
                <c:pt idx="52">
                  <c:v>6.3812999999999999E-4</c:v>
                </c:pt>
                <c:pt idx="53">
                  <c:v>5.8551000000000002E-4</c:v>
                </c:pt>
                <c:pt idx="54">
                  <c:v>5.3591000000000001E-4</c:v>
                </c:pt>
                <c:pt idx="55">
                  <c:v>4.8921000000000001E-4</c:v>
                </c:pt>
                <c:pt idx="56">
                  <c:v>4.4533000000000002E-4</c:v>
                </c:pt>
                <c:pt idx="57">
                  <c:v>4.0414999999999998E-4</c:v>
                </c:pt>
                <c:pt idx="58">
                  <c:v>3.6559E-4</c:v>
                </c:pt>
                <c:pt idx="59">
                  <c:v>3.2955000000000001E-4</c:v>
                </c:pt>
                <c:pt idx="60">
                  <c:v>2.9592000000000003E-4</c:v>
                </c:pt>
                <c:pt idx="61">
                  <c:v>2.6462000000000002E-4</c:v>
                </c:pt>
                <c:pt idx="62">
                  <c:v>2.3556E-4</c:v>
                </c:pt>
                <c:pt idx="63">
                  <c:v>2.0864000000000001E-4</c:v>
                </c:pt>
                <c:pt idx="64">
                  <c:v>1.8377000000000001E-4</c:v>
                </c:pt>
                <c:pt idx="65">
                  <c:v>1.6087E-4</c:v>
                </c:pt>
                <c:pt idx="66">
                  <c:v>1.3985000000000001E-4</c:v>
                </c:pt>
                <c:pt idx="67">
                  <c:v>1.2063E-4</c:v>
                </c:pt>
                <c:pt idx="68">
                  <c:v>1.0313E-4</c:v>
                </c:pt>
                <c:pt idx="69">
                  <c:v>8.7250000000000007E-5</c:v>
                </c:pt>
                <c:pt idx="70">
                  <c:v>7.2940000000000003E-5</c:v>
                </c:pt>
                <c:pt idx="71">
                  <c:v>6.0109999999999999E-5</c:v>
                </c:pt>
                <c:pt idx="72">
                  <c:v>4.8699999999999998E-5</c:v>
                </c:pt>
                <c:pt idx="73">
                  <c:v>3.8630000000000001E-5</c:v>
                </c:pt>
                <c:pt idx="74">
                  <c:v>2.9830000000000001E-5</c:v>
                </c:pt>
                <c:pt idx="75">
                  <c:v>2.228E-5</c:v>
                </c:pt>
                <c:pt idx="76">
                  <c:v>1.5889999999999999E-5</c:v>
                </c:pt>
                <c:pt idx="77">
                  <c:v>1.06E-5</c:v>
                </c:pt>
                <c:pt idx="78">
                  <c:v>6.3500000000000002E-6</c:v>
                </c:pt>
                <c:pt idx="79">
                  <c:v>3.1300000000000001E-6</c:v>
                </c:pt>
                <c:pt idx="80">
                  <c:v>8.6000000000000002E-7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4C3-4660-9B94-DADF4C3B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1184"/>
        <c:axId val="519111744"/>
      </c:scatterChart>
      <c:scatterChart>
        <c:scatterStyle val="lineMarker"/>
        <c:varyColors val="0"/>
        <c:ser>
          <c:idx val="2"/>
          <c:order val="1"/>
          <c:tx>
            <c:v>Experimenta data - Rittirong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2225">
                <a:solidFill>
                  <a:srgbClr val="C00000"/>
                </a:solidFill>
              </a:ln>
              <a:effectLst/>
            </c:spPr>
          </c:marker>
          <c:xVal>
            <c:numRef>
              <c:f>Rittirong!$C$73:$C$133</c:f>
              <c:numCache>
                <c:formatCode>General</c:formatCode>
                <c:ptCount val="61"/>
                <c:pt idx="0">
                  <c:v>283.90199999999999</c:v>
                </c:pt>
                <c:pt idx="1">
                  <c:v>288.14999999999998</c:v>
                </c:pt>
                <c:pt idx="2">
                  <c:v>293.19099999999997</c:v>
                </c:pt>
                <c:pt idx="3">
                  <c:v>298.17700000000002</c:v>
                </c:pt>
                <c:pt idx="4">
                  <c:v>303.16399999999999</c:v>
                </c:pt>
                <c:pt idx="5">
                  <c:v>308.14999999999998</c:v>
                </c:pt>
              </c:numCache>
            </c:numRef>
          </c:xVal>
          <c:yVal>
            <c:numRef>
              <c:f>Rittirong!$D$73:$D$78</c:f>
              <c:numCache>
                <c:formatCode>General</c:formatCode>
                <c:ptCount val="6"/>
                <c:pt idx="0">
                  <c:v>2.6900000000000001E-3</c:v>
                </c:pt>
                <c:pt idx="1">
                  <c:v>2.0600000000000002E-3</c:v>
                </c:pt>
                <c:pt idx="2">
                  <c:v>1.2700000000000001E-3</c:v>
                </c:pt>
                <c:pt idx="3">
                  <c:v>7.6000000000000004E-4</c:v>
                </c:pt>
                <c:pt idx="4">
                  <c:v>4.6000000000000001E-4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C3-4660-9B94-DADF4C3B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1184"/>
        <c:axId val="519111744"/>
      </c:scatterChart>
      <c:valAx>
        <c:axId val="519111184"/>
        <c:scaling>
          <c:orientation val="minMax"/>
          <c:max val="318"/>
          <c:min val="2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[°K]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111744"/>
        <c:crosses val="autoZero"/>
        <c:crossBetween val="midCat"/>
        <c:majorUnit val="5"/>
      </c:valAx>
      <c:valAx>
        <c:axId val="51911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weight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fraction, [-]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1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66706152881332"/>
          <c:y val="6.8080187269357426E-2"/>
          <c:w val="0.53361317445938727"/>
          <c:h val="0.2125173280002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tx>
            <c:v>SP-Wax CND of Test AR-21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Rittirong!$A$190:$A$251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Rittirong!$C$190:$C$251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2.1299999999999999E-7</c:v>
                </c:pt>
                <c:pt idx="10">
                  <c:v>1.79E-7</c:v>
                </c:pt>
                <c:pt idx="11">
                  <c:v>1.5800000000000001E-7</c:v>
                </c:pt>
                <c:pt idx="12">
                  <c:v>1.4600000000000001E-7</c:v>
                </c:pt>
                <c:pt idx="13">
                  <c:v>1.43E-7</c:v>
                </c:pt>
                <c:pt idx="14">
                  <c:v>1.49E-7</c:v>
                </c:pt>
                <c:pt idx="15">
                  <c:v>1.6500000000000001E-7</c:v>
                </c:pt>
                <c:pt idx="16">
                  <c:v>1.9600000000000001E-7</c:v>
                </c:pt>
                <c:pt idx="17">
                  <c:v>2.4999999999999999E-7</c:v>
                </c:pt>
                <c:pt idx="18">
                  <c:v>3.4200000000000002E-7</c:v>
                </c:pt>
                <c:pt idx="19">
                  <c:v>5.0299999999999999E-7</c:v>
                </c:pt>
                <c:pt idx="20">
                  <c:v>7.9599999999999998E-7</c:v>
                </c:pt>
                <c:pt idx="21">
                  <c:v>1.35E-6</c:v>
                </c:pt>
                <c:pt idx="22">
                  <c:v>2.4530000000000001E-6</c:v>
                </c:pt>
                <c:pt idx="23">
                  <c:v>4.758E-6</c:v>
                </c:pt>
                <c:pt idx="24">
                  <c:v>9.8230000000000006E-6</c:v>
                </c:pt>
                <c:pt idx="25">
                  <c:v>2.1498999999999999E-5</c:v>
                </c:pt>
                <c:pt idx="26">
                  <c:v>4.9648000000000003E-5</c:v>
                </c:pt>
                <c:pt idx="27">
                  <c:v>1.20359E-4</c:v>
                </c:pt>
                <c:pt idx="28">
                  <c:v>3.0450200000000001E-4</c:v>
                </c:pt>
                <c:pt idx="29">
                  <c:v>7.9832000000000004E-4</c:v>
                </c:pt>
                <c:pt idx="30">
                  <c:v>2.148161E-3</c:v>
                </c:pt>
                <c:pt idx="31">
                  <c:v>5.8324630000000004E-3</c:v>
                </c:pt>
                <c:pt idx="32">
                  <c:v>1.533726E-2</c:v>
                </c:pt>
                <c:pt idx="33">
                  <c:v>3.5301669000000001E-2</c:v>
                </c:pt>
                <c:pt idx="34">
                  <c:v>6.1458374000000003E-2</c:v>
                </c:pt>
                <c:pt idx="35">
                  <c:v>7.9647622000000001E-2</c:v>
                </c:pt>
                <c:pt idx="36">
                  <c:v>8.6209863999999997E-2</c:v>
                </c:pt>
                <c:pt idx="37">
                  <c:v>8.5283978999999996E-2</c:v>
                </c:pt>
                <c:pt idx="38">
                  <c:v>8.0474512999999998E-2</c:v>
                </c:pt>
                <c:pt idx="39">
                  <c:v>7.3817121999999999E-2</c:v>
                </c:pt>
                <c:pt idx="40">
                  <c:v>6.6435839999999996E-2</c:v>
                </c:pt>
                <c:pt idx="41">
                  <c:v>5.8977773999999997E-2</c:v>
                </c:pt>
                <c:pt idx="42">
                  <c:v>5.1817298999999997E-2</c:v>
                </c:pt>
                <c:pt idx="43">
                  <c:v>4.5162340000000002E-2</c:v>
                </c:pt>
                <c:pt idx="44">
                  <c:v>3.9112610999999999E-2</c:v>
                </c:pt>
                <c:pt idx="45">
                  <c:v>3.3689586000000001E-2</c:v>
                </c:pt>
                <c:pt idx="46">
                  <c:v>2.8899676999999999E-2</c:v>
                </c:pt>
                <c:pt idx="47">
                  <c:v>2.4742798E-2</c:v>
                </c:pt>
                <c:pt idx="48">
                  <c:v>2.1073861999999999E-2</c:v>
                </c:pt>
                <c:pt idx="49">
                  <c:v>1.7920392E-2</c:v>
                </c:pt>
                <c:pt idx="50">
                  <c:v>1.5239414999999999E-2</c:v>
                </c:pt>
                <c:pt idx="51">
                  <c:v>1.2917446000000001E-2</c:v>
                </c:pt>
                <c:pt idx="52">
                  <c:v>1.0912889E-2</c:v>
                </c:pt>
                <c:pt idx="53">
                  <c:v>9.2194180000000001E-3</c:v>
                </c:pt>
                <c:pt idx="54">
                  <c:v>7.8225310000000006E-3</c:v>
                </c:pt>
                <c:pt idx="55">
                  <c:v>6.6000140000000004E-3</c:v>
                </c:pt>
                <c:pt idx="56">
                  <c:v>5.5707070000000003E-3</c:v>
                </c:pt>
                <c:pt idx="57">
                  <c:v>4.6787790000000001E-3</c:v>
                </c:pt>
                <c:pt idx="58">
                  <c:v>3.9367100000000004E-3</c:v>
                </c:pt>
                <c:pt idx="59">
                  <c:v>3.312892E-3</c:v>
                </c:pt>
                <c:pt idx="60">
                  <c:v>2.7886790000000001E-3</c:v>
                </c:pt>
                <c:pt idx="61">
                  <c:v>2.341363E-3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5D3-47C8-8D92-B3ADE82EFDA5}"/>
            </c:ext>
          </c:extLst>
        </c:ser>
        <c:ser>
          <c:idx val="3"/>
          <c:order val="3"/>
          <c:tx>
            <c:v>SP-Wax CND of Test AR-7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Rittirong!$G$190:$G$251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Rittirong!$I$190:$I$251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1.8300000000000001E-7</c:v>
                </c:pt>
                <c:pt idx="10">
                  <c:v>1.5099999999999999E-7</c:v>
                </c:pt>
                <c:pt idx="11">
                  <c:v>1.31E-7</c:v>
                </c:pt>
                <c:pt idx="12">
                  <c:v>1.1899999999999999E-7</c:v>
                </c:pt>
                <c:pt idx="13">
                  <c:v>1.14E-7</c:v>
                </c:pt>
                <c:pt idx="14">
                  <c:v>1.17E-7</c:v>
                </c:pt>
                <c:pt idx="15">
                  <c:v>1.2700000000000001E-7</c:v>
                </c:pt>
                <c:pt idx="16">
                  <c:v>1.48E-7</c:v>
                </c:pt>
                <c:pt idx="17">
                  <c:v>1.8400000000000001E-7</c:v>
                </c:pt>
                <c:pt idx="18">
                  <c:v>2.4699999999999998E-7</c:v>
                </c:pt>
                <c:pt idx="19">
                  <c:v>3.5499999999999999E-7</c:v>
                </c:pt>
                <c:pt idx="20">
                  <c:v>5.51E-7</c:v>
                </c:pt>
                <c:pt idx="21">
                  <c:v>9.1500000000000003E-7</c:v>
                </c:pt>
                <c:pt idx="22">
                  <c:v>1.6300000000000001E-6</c:v>
                </c:pt>
                <c:pt idx="23">
                  <c:v>3.1030000000000002E-6</c:v>
                </c:pt>
                <c:pt idx="24">
                  <c:v>6.2920000000000001E-6</c:v>
                </c:pt>
                <c:pt idx="25">
                  <c:v>1.3545E-5</c:v>
                </c:pt>
                <c:pt idx="26">
                  <c:v>3.0812000000000002E-5</c:v>
                </c:pt>
                <c:pt idx="27">
                  <c:v>7.3701999999999993E-5</c:v>
                </c:pt>
                <c:pt idx="28">
                  <c:v>1.8435399999999999E-4</c:v>
                </c:pt>
                <c:pt idx="29">
                  <c:v>4.7913600000000002E-4</c:v>
                </c:pt>
                <c:pt idx="30">
                  <c:v>1.2834859999999999E-3</c:v>
                </c:pt>
                <c:pt idx="31">
                  <c:v>3.5001989999999998E-3</c:v>
                </c:pt>
                <c:pt idx="32">
                  <c:v>9.4708550000000002E-3</c:v>
                </c:pt>
                <c:pt idx="33">
                  <c:v>2.3799179E-2</c:v>
                </c:pt>
                <c:pt idx="34">
                  <c:v>4.8455485E-2</c:v>
                </c:pt>
                <c:pt idx="35">
                  <c:v>7.2075083999999998E-2</c:v>
                </c:pt>
                <c:pt idx="36">
                  <c:v>8.4148421000000001E-2</c:v>
                </c:pt>
                <c:pt idx="37">
                  <c:v>8.6440925000000002E-2</c:v>
                </c:pt>
                <c:pt idx="38">
                  <c:v>8.3270012000000004E-2</c:v>
                </c:pt>
                <c:pt idx="39">
                  <c:v>7.7380414999999994E-2</c:v>
                </c:pt>
                <c:pt idx="40">
                  <c:v>7.0275214000000003E-2</c:v>
                </c:pt>
                <c:pt idx="41">
                  <c:v>6.2804724000000006E-2</c:v>
                </c:pt>
                <c:pt idx="42">
                  <c:v>5.5463577E-2</c:v>
                </c:pt>
                <c:pt idx="43">
                  <c:v>4.8535775000000003E-2</c:v>
                </c:pt>
                <c:pt idx="44">
                  <c:v>4.2169942000000002E-2</c:v>
                </c:pt>
                <c:pt idx="45">
                  <c:v>3.6417816999999998E-2</c:v>
                </c:pt>
                <c:pt idx="46">
                  <c:v>3.1306695000000002E-2</c:v>
                </c:pt>
                <c:pt idx="47">
                  <c:v>2.6851033E-2</c:v>
                </c:pt>
                <c:pt idx="48">
                  <c:v>2.2902625999999999E-2</c:v>
                </c:pt>
                <c:pt idx="49">
                  <c:v>1.9499137E-2</c:v>
                </c:pt>
                <c:pt idx="50">
                  <c:v>1.6599018E-2</c:v>
                </c:pt>
                <c:pt idx="51">
                  <c:v>1.4081933E-2</c:v>
                </c:pt>
                <c:pt idx="52">
                  <c:v>1.190516E-2</c:v>
                </c:pt>
                <c:pt idx="53">
                  <c:v>1.0063847000000001E-2</c:v>
                </c:pt>
                <c:pt idx="54">
                  <c:v>8.5435949999999993E-3</c:v>
                </c:pt>
                <c:pt idx="55">
                  <c:v>7.2115779999999997E-3</c:v>
                </c:pt>
                <c:pt idx="56">
                  <c:v>6.089204E-3</c:v>
                </c:pt>
                <c:pt idx="57">
                  <c:v>5.1158699999999998E-3</c:v>
                </c:pt>
                <c:pt idx="58">
                  <c:v>4.3056630000000004E-3</c:v>
                </c:pt>
                <c:pt idx="59">
                  <c:v>3.6242499999999999E-3</c:v>
                </c:pt>
                <c:pt idx="60">
                  <c:v>3.051392E-3</c:v>
                </c:pt>
                <c:pt idx="61">
                  <c:v>2.561972E-3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5D3-47C8-8D92-B3ADE82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5856"/>
        <c:axId val="519126416"/>
      </c:scatterChart>
      <c:scatterChart>
        <c:scatterStyle val="lineMarker"/>
        <c:varyColors val="0"/>
        <c:ser>
          <c:idx val="0"/>
          <c:order val="0"/>
          <c:tx>
            <c:v>Experimental CND data of Test AR-21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Rittirong!$A$158:$A$188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Rittirong!$B$158:$B$188</c:f>
              <c:numCache>
                <c:formatCode>General</c:formatCode>
                <c:ptCount val="31"/>
                <c:pt idx="0">
                  <c:v>3.8742897860205121E-3</c:v>
                </c:pt>
                <c:pt idx="1">
                  <c:v>1.4990354962525796E-2</c:v>
                </c:pt>
                <c:pt idx="2">
                  <c:v>2.4134447470510949E-2</c:v>
                </c:pt>
                <c:pt idx="3">
                  <c:v>4.1149617243709642E-2</c:v>
                </c:pt>
                <c:pt idx="4">
                  <c:v>6.3408168667796527E-2</c:v>
                </c:pt>
                <c:pt idx="5">
                  <c:v>8.1737186248157873E-2</c:v>
                </c:pt>
                <c:pt idx="6">
                  <c:v>9.6129464238136161E-2</c:v>
                </c:pt>
                <c:pt idx="7">
                  <c:v>0.1006858980410382</c:v>
                </c:pt>
                <c:pt idx="8">
                  <c:v>0.10196371711491481</c:v>
                </c:pt>
                <c:pt idx="9">
                  <c:v>9.4714735977772732E-2</c:v>
                </c:pt>
                <c:pt idx="10">
                  <c:v>8.0257606267879714E-2</c:v>
                </c:pt>
                <c:pt idx="11">
                  <c:v>7.6945364721120707E-2</c:v>
                </c:pt>
                <c:pt idx="12">
                  <c:v>5.5272880691819209E-2</c:v>
                </c:pt>
                <c:pt idx="13">
                  <c:v>4.7368176608872124E-2</c:v>
                </c:pt>
                <c:pt idx="14">
                  <c:v>3.4220090875036864E-2</c:v>
                </c:pt>
                <c:pt idx="15">
                  <c:v>2.8940680490862462E-2</c:v>
                </c:pt>
                <c:pt idx="16">
                  <c:v>1.7104040648637468E-2</c:v>
                </c:pt>
                <c:pt idx="17">
                  <c:v>1.2480353210268236E-2</c:v>
                </c:pt>
                <c:pt idx="18">
                  <c:v>7.85666577189904E-3</c:v>
                </c:pt>
                <c:pt idx="19">
                  <c:v>5.8558701167501798E-3</c:v>
                </c:pt>
                <c:pt idx="20">
                  <c:v>3.1993515157962365E-3</c:v>
                </c:pt>
                <c:pt idx="21">
                  <c:v>2.5100017522575627E-3</c:v>
                </c:pt>
                <c:pt idx="22">
                  <c:v>1.8206519887188882E-3</c:v>
                </c:pt>
                <c:pt idx="23">
                  <c:v>1.1615636095453957E-3</c:v>
                </c:pt>
                <c:pt idx="24">
                  <c:v>7.8907574358252788E-4</c:v>
                </c:pt>
                <c:pt idx="25">
                  <c:v>5.3603653213103307E-4</c:v>
                </c:pt>
                <c:pt idx="26">
                  <c:v>3.6414142256422337E-4</c:v>
                </c:pt>
                <c:pt idx="27">
                  <c:v>2.473692886190875E-4</c:v>
                </c:pt>
                <c:pt idx="28">
                  <c:v>1.6804340610582718E-4</c:v>
                </c:pt>
                <c:pt idx="29">
                  <c:v>1.1415558694972538E-4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D3-47C8-8D92-B3ADE82EFDA5}"/>
            </c:ext>
          </c:extLst>
        </c:ser>
        <c:ser>
          <c:idx val="1"/>
          <c:order val="2"/>
          <c:tx>
            <c:v>Experimental CND data of Test AR-7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Rittirong!$G$158:$G$187</c:f>
              <c:numCache>
                <c:formatCode>General</c:formatCode>
                <c:ptCount val="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Rittirong!$H$158:$H$187</c:f>
              <c:numCache>
                <c:formatCode>General</c:formatCode>
                <c:ptCount val="30"/>
                <c:pt idx="0">
                  <c:v>3.4622837274269564E-3</c:v>
                </c:pt>
                <c:pt idx="1">
                  <c:v>8.0786620306628754E-3</c:v>
                </c:pt>
                <c:pt idx="2">
                  <c:v>1.4426182197612313E-2</c:v>
                </c:pt>
                <c:pt idx="3">
                  <c:v>2.3081891516179748E-2</c:v>
                </c:pt>
                <c:pt idx="4">
                  <c:v>3.7508073713792063E-2</c:v>
                </c:pt>
                <c:pt idx="5">
                  <c:v>5.4242445063022428E-2</c:v>
                </c:pt>
                <c:pt idx="6">
                  <c:v>7.5593194715488324E-2</c:v>
                </c:pt>
                <c:pt idx="7">
                  <c:v>9.405870792843242E-2</c:v>
                </c:pt>
                <c:pt idx="8">
                  <c:v>0.10675374826233096</c:v>
                </c:pt>
                <c:pt idx="9">
                  <c:v>0.10963898470185375</c:v>
                </c:pt>
                <c:pt idx="10">
                  <c:v>0.1004062280953814</c:v>
                </c:pt>
                <c:pt idx="11">
                  <c:v>9.9829180807477422E-2</c:v>
                </c:pt>
                <c:pt idx="12">
                  <c:v>7.3862052851774662E-2</c:v>
                </c:pt>
                <c:pt idx="13">
                  <c:v>5.8281776078353345E-2</c:v>
                </c:pt>
                <c:pt idx="14">
                  <c:v>3.9816262865410061E-2</c:v>
                </c:pt>
                <c:pt idx="15">
                  <c:v>3.1737600834747123E-2</c:v>
                </c:pt>
                <c:pt idx="16">
                  <c:v>1.9042560500848252E-2</c:v>
                </c:pt>
                <c:pt idx="17">
                  <c:v>1.4426182197612313E-2</c:v>
                </c:pt>
                <c:pt idx="18">
                  <c:v>9.8098038943763757E-3</c:v>
                </c:pt>
                <c:pt idx="19">
                  <c:v>7.5016147427583767E-3</c:v>
                </c:pt>
                <c:pt idx="20">
                  <c:v>5.3948754544264725E-3</c:v>
                </c:pt>
                <c:pt idx="21">
                  <c:v>3.8437540763009447E-3</c:v>
                </c:pt>
                <c:pt idx="22">
                  <c:v>2.7386073179794549E-3</c:v>
                </c:pt>
                <c:pt idx="23">
                  <c:v>1.9512096490075879E-3</c:v>
                </c:pt>
                <c:pt idx="24">
                  <c:v>1.3902026294113901E-3</c:v>
                </c:pt>
                <c:pt idx="25">
                  <c:v>9.9049497413325905E-4</c:v>
                </c:pt>
                <c:pt idx="26">
                  <c:v>7.0571028498100116E-4</c:v>
                </c:pt>
                <c:pt idx="27">
                  <c:v>5.0280619219069398E-4</c:v>
                </c:pt>
                <c:pt idx="28">
                  <c:v>3.5824058722923698E-4</c:v>
                </c:pt>
                <c:pt idx="29">
                  <c:v>2.5524013095223734E-4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D3-47C8-8D92-B3ADE82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5856"/>
        <c:axId val="519126416"/>
      </c:scatterChart>
      <c:valAx>
        <c:axId val="519125856"/>
        <c:scaling>
          <c:orientation val="minMax"/>
          <c:max val="6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26416"/>
        <c:crosses val="autoZero"/>
        <c:crossBetween val="midCat"/>
      </c:valAx>
      <c:valAx>
        <c:axId val="51912641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Solid-phase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 composition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1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61765882312607"/>
          <c:y val="7.7560894944420797E-2"/>
          <c:w val="0.32646667352357445"/>
          <c:h val="0.2649453192240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9789590616526"/>
          <c:y val="0.11172236746104609"/>
          <c:w val="0.84159048583657337"/>
          <c:h val="0.79031745669130571"/>
        </c:manualLayout>
      </c:layout>
      <c:scatterChart>
        <c:scatterStyle val="smoothMarker"/>
        <c:varyColors val="0"/>
        <c:ser>
          <c:idx val="0"/>
          <c:order val="0"/>
          <c:tx>
            <c:v>Test AR-21, CCN=31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Rittirong!$B$256:$B$317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Rittirong!$C$256:$C$317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-4.1982679999999998E-3</c:v>
                </c:pt>
                <c:pt idx="5">
                  <c:v>-1.5022160999999999E-2</c:v>
                </c:pt>
                <c:pt idx="6">
                  <c:v>-2.5866573E-2</c:v>
                </c:pt>
                <c:pt idx="7">
                  <c:v>-2.6574683000000002E-2</c:v>
                </c:pt>
                <c:pt idx="8">
                  <c:v>-2.4650343000000002E-2</c:v>
                </c:pt>
                <c:pt idx="9">
                  <c:v>-2.2591714999999998E-2</c:v>
                </c:pt>
                <c:pt idx="10">
                  <c:v>-2.0503840999999998E-2</c:v>
                </c:pt>
                <c:pt idx="11">
                  <c:v>-1.8459044000000001E-2</c:v>
                </c:pt>
                <c:pt idx="12">
                  <c:v>-1.6505460999999999E-2</c:v>
                </c:pt>
                <c:pt idx="13">
                  <c:v>-1.4673185E-2</c:v>
                </c:pt>
                <c:pt idx="14">
                  <c:v>-1.2979088E-2</c:v>
                </c:pt>
                <c:pt idx="15">
                  <c:v>-1.1430505000000001E-2</c:v>
                </c:pt>
                <c:pt idx="16">
                  <c:v>-1.0028041E-2</c:v>
                </c:pt>
                <c:pt idx="17">
                  <c:v>-8.7676869999999997E-3</c:v>
                </c:pt>
                <c:pt idx="18">
                  <c:v>-7.6423970000000004E-3</c:v>
                </c:pt>
                <c:pt idx="19">
                  <c:v>-6.6432629999999999E-3</c:v>
                </c:pt>
                <c:pt idx="20">
                  <c:v>-5.7603410000000004E-3</c:v>
                </c:pt>
                <c:pt idx="21">
                  <c:v>-4.9832390000000004E-3</c:v>
                </c:pt>
                <c:pt idx="22">
                  <c:v>-4.301437E-3</c:v>
                </c:pt>
                <c:pt idx="23">
                  <c:v>-3.7043499999999999E-3</c:v>
                </c:pt>
                <c:pt idx="24">
                  <c:v>-3.180886E-3</c:v>
                </c:pt>
                <c:pt idx="25">
                  <c:v>-2.7179309999999998E-3</c:v>
                </c:pt>
                <c:pt idx="26">
                  <c:v>-2.2959550000000001E-3</c:v>
                </c:pt>
                <c:pt idx="27">
                  <c:v>-1.8767289999999999E-3</c:v>
                </c:pt>
                <c:pt idx="28">
                  <c:v>-1.3687630000000001E-3</c:v>
                </c:pt>
                <c:pt idx="29">
                  <c:v>-5.30552E-4</c:v>
                </c:pt>
                <c:pt idx="30">
                  <c:v>1.2885150000000001E-3</c:v>
                </c:pt>
                <c:pt idx="31">
                  <c:v>5.7142240000000004E-3</c:v>
                </c:pt>
                <c:pt idx="32">
                  <c:v>1.5513265E-2</c:v>
                </c:pt>
                <c:pt idx="33">
                  <c:v>2.8980230999999999E-2</c:v>
                </c:pt>
                <c:pt idx="34">
                  <c:v>3.2422920000000001E-2</c:v>
                </c:pt>
                <c:pt idx="35">
                  <c:v>2.4591262999999999E-2</c:v>
                </c:pt>
                <c:pt idx="36">
                  <c:v>1.6600520000000001E-2</c:v>
                </c:pt>
                <c:pt idx="37">
                  <c:v>1.1369521E-2</c:v>
                </c:pt>
                <c:pt idx="38">
                  <c:v>8.0162010000000006E-3</c:v>
                </c:pt>
                <c:pt idx="39">
                  <c:v>5.7444009999999997E-3</c:v>
                </c:pt>
                <c:pt idx="40">
                  <c:v>4.1450599999999999E-3</c:v>
                </c:pt>
                <c:pt idx="41">
                  <c:v>2.9995450000000002E-3</c:v>
                </c:pt>
                <c:pt idx="42">
                  <c:v>2.1736099999999999E-3</c:v>
                </c:pt>
                <c:pt idx="43">
                  <c:v>1.576636E-3</c:v>
                </c:pt>
                <c:pt idx="44">
                  <c:v>1.1447370000000001E-3</c:v>
                </c:pt>
                <c:pt idx="45">
                  <c:v>8.3201499999999997E-4</c:v>
                </c:pt>
                <c:pt idx="46">
                  <c:v>6.0547499999999996E-4</c:v>
                </c:pt>
                <c:pt idx="47">
                  <c:v>4.4142900000000002E-4</c:v>
                </c:pt>
                <c:pt idx="48">
                  <c:v>3.22243E-4</c:v>
                </c:pt>
                <c:pt idx="49">
                  <c:v>2.35737E-4</c:v>
                </c:pt>
                <c:pt idx="50">
                  <c:v>1.7288000000000001E-4</c:v>
                </c:pt>
                <c:pt idx="51">
                  <c:v>1.2706300000000001E-4</c:v>
                </c:pt>
                <c:pt idx="52">
                  <c:v>9.3620000000000002E-5</c:v>
                </c:pt>
                <c:pt idx="53">
                  <c:v>6.9176000000000003E-5</c:v>
                </c:pt>
                <c:pt idx="54">
                  <c:v>5.1307000000000002E-5</c:v>
                </c:pt>
                <c:pt idx="55">
                  <c:v>3.8145000000000002E-5</c:v>
                </c:pt>
                <c:pt idx="56">
                  <c:v>2.8475000000000001E-5</c:v>
                </c:pt>
                <c:pt idx="57">
                  <c:v>2.1321000000000001E-5</c:v>
                </c:pt>
                <c:pt idx="58">
                  <c:v>1.6030999999999999E-5</c:v>
                </c:pt>
                <c:pt idx="59">
                  <c:v>1.2092999999999999E-5</c:v>
                </c:pt>
                <c:pt idx="60">
                  <c:v>9.1770000000000004E-6</c:v>
                </c:pt>
                <c:pt idx="61">
                  <c:v>7.6380000000000004E-6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3F-403B-91B6-3655BA966064}"/>
            </c:ext>
          </c:extLst>
        </c:ser>
        <c:ser>
          <c:idx val="1"/>
          <c:order val="1"/>
          <c:tx>
            <c:v>Test AR-7, CCN=31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Rittirong!$B$256:$B$317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Rittirong!$G$256:$G$317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-1.0929104E-2</c:v>
                </c:pt>
                <c:pt idx="5">
                  <c:v>-3.9106307E-2</c:v>
                </c:pt>
                <c:pt idx="6">
                  <c:v>-6.7336927000000005E-2</c:v>
                </c:pt>
                <c:pt idx="7">
                  <c:v>-6.9180307999999996E-2</c:v>
                </c:pt>
                <c:pt idx="8">
                  <c:v>-6.4170785999999994E-2</c:v>
                </c:pt>
                <c:pt idx="9">
                  <c:v>-5.8811718999999998E-2</c:v>
                </c:pt>
                <c:pt idx="10">
                  <c:v>-5.3376476999999999E-2</c:v>
                </c:pt>
                <c:pt idx="11">
                  <c:v>-4.8053378000000001E-2</c:v>
                </c:pt>
                <c:pt idx="12">
                  <c:v>-4.2967731000000002E-2</c:v>
                </c:pt>
                <c:pt idx="13">
                  <c:v>-3.8197879999999997E-2</c:v>
                </c:pt>
                <c:pt idx="14">
                  <c:v>-3.3787742000000003E-2</c:v>
                </c:pt>
                <c:pt idx="15">
                  <c:v>-2.9756418999999999E-2</c:v>
                </c:pt>
                <c:pt idx="16">
                  <c:v>-2.6105485000000001E-2</c:v>
                </c:pt>
                <c:pt idx="17">
                  <c:v>-2.2824509E-2</c:v>
                </c:pt>
                <c:pt idx="18">
                  <c:v>-1.9895161000000001E-2</c:v>
                </c:pt>
                <c:pt idx="19">
                  <c:v>-1.7294266999999999E-2</c:v>
                </c:pt>
                <c:pt idx="20">
                  <c:v>-1.4995985E-2</c:v>
                </c:pt>
                <c:pt idx="21">
                  <c:v>-1.2973349E-2</c:v>
                </c:pt>
                <c:pt idx="22">
                  <c:v>-1.1199181000000001E-2</c:v>
                </c:pt>
                <c:pt idx="23">
                  <c:v>-9.6463959999999998E-3</c:v>
                </c:pt>
                <c:pt idx="24">
                  <c:v>-8.2873029999999993E-3</c:v>
                </c:pt>
                <c:pt idx="25">
                  <c:v>-7.0907330000000001E-3</c:v>
                </c:pt>
                <c:pt idx="26">
                  <c:v>-6.0136649999999996E-3</c:v>
                </c:pt>
                <c:pt idx="27">
                  <c:v>-4.9776489999999998E-3</c:v>
                </c:pt>
                <c:pt idx="28">
                  <c:v>-3.8025519999999998E-3</c:v>
                </c:pt>
                <c:pt idx="29">
                  <c:v>-2.0213259999999999E-3</c:v>
                </c:pt>
                <c:pt idx="30">
                  <c:v>1.6146520000000001E-3</c:v>
                </c:pt>
                <c:pt idx="31">
                  <c:v>1.0207229999999999E-2</c:v>
                </c:pt>
                <c:pt idx="32">
                  <c:v>2.9084191999999998E-2</c:v>
                </c:pt>
                <c:pt idx="33">
                  <c:v>5.7166033999999998E-2</c:v>
                </c:pt>
                <c:pt idx="34">
                  <c:v>7.5280126000000003E-2</c:v>
                </c:pt>
                <c:pt idx="35">
                  <c:v>7.0067025000000005E-2</c:v>
                </c:pt>
                <c:pt idx="36">
                  <c:v>5.1649137999999997E-2</c:v>
                </c:pt>
                <c:pt idx="37">
                  <c:v>3.5362691000000002E-2</c:v>
                </c:pt>
                <c:pt idx="38">
                  <c:v>2.4564083E-2</c:v>
                </c:pt>
                <c:pt idx="39">
                  <c:v>1.74687E-2</c:v>
                </c:pt>
                <c:pt idx="40">
                  <c:v>1.2584699E-2</c:v>
                </c:pt>
                <c:pt idx="41">
                  <c:v>9.1171789999999996E-3</c:v>
                </c:pt>
                <c:pt idx="42">
                  <c:v>6.6213849999999996E-3</c:v>
                </c:pt>
                <c:pt idx="43">
                  <c:v>4.8155130000000004E-3</c:v>
                </c:pt>
                <c:pt idx="44">
                  <c:v>3.5061910000000001E-3</c:v>
                </c:pt>
                <c:pt idx="45">
                  <c:v>2.5557150000000001E-3</c:v>
                </c:pt>
                <c:pt idx="46">
                  <c:v>1.8652849999999999E-3</c:v>
                </c:pt>
                <c:pt idx="47">
                  <c:v>1.3639329999999999E-3</c:v>
                </c:pt>
                <c:pt idx="48">
                  <c:v>9.9861299999999997E-4</c:v>
                </c:pt>
                <c:pt idx="49">
                  <c:v>7.3270799999999999E-4</c:v>
                </c:pt>
                <c:pt idx="50">
                  <c:v>5.3894499999999998E-4</c:v>
                </c:pt>
                <c:pt idx="51">
                  <c:v>3.9729700000000001E-4</c:v>
                </c:pt>
                <c:pt idx="52">
                  <c:v>2.9360399999999999E-4</c:v>
                </c:pt>
                <c:pt idx="53">
                  <c:v>2.1759399999999999E-4</c:v>
                </c:pt>
                <c:pt idx="54">
                  <c:v>1.6187299999999999E-4</c:v>
                </c:pt>
                <c:pt idx="55">
                  <c:v>1.20709E-4</c:v>
                </c:pt>
                <c:pt idx="56">
                  <c:v>9.0381000000000001E-5</c:v>
                </c:pt>
                <c:pt idx="57">
                  <c:v>6.7879000000000005E-5</c:v>
                </c:pt>
                <c:pt idx="58">
                  <c:v>5.1189000000000001E-5</c:v>
                </c:pt>
                <c:pt idx="59">
                  <c:v>3.8730999999999999E-5</c:v>
                </c:pt>
                <c:pt idx="60">
                  <c:v>2.9482999999999999E-5</c:v>
                </c:pt>
                <c:pt idx="61">
                  <c:v>2.4637000000000001E-5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3F-403B-91B6-3655BA96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36096"/>
        <c:axId val="519136656"/>
      </c:scatterChart>
      <c:valAx>
        <c:axId val="5191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8081363529749022"/>
              <c:y val="0.58288782636845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136656"/>
        <c:crosses val="autoZero"/>
        <c:crossBetween val="midCat"/>
      </c:valAx>
      <c:valAx>
        <c:axId val="5191366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Concentration Gradient, [Kg/m3]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948813978694083E-2"/>
              <c:y val="0.18381128857268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13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27078772829743"/>
          <c:y val="0.14378001053715206"/>
          <c:w val="0.38687729386523773"/>
          <c:h val="0.23063013025804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88209</xdr:colOff>
      <xdr:row>42</xdr:row>
      <xdr:rowOff>94008</xdr:rowOff>
    </xdr:from>
    <xdr:to>
      <xdr:col>13</xdr:col>
      <xdr:colOff>726384</xdr:colOff>
      <xdr:row>54</xdr:row>
      <xdr:rowOff>239367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13D5165-0CBB-4982-B008-874299D62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127138</xdr:colOff>
      <xdr:row>54</xdr:row>
      <xdr:rowOff>324262</xdr:rowOff>
    </xdr:from>
    <xdr:to>
      <xdr:col>13</xdr:col>
      <xdr:colOff>765314</xdr:colOff>
      <xdr:row>68</xdr:row>
      <xdr:rowOff>18221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9EB9B8D-8394-4FAC-A333-37563395C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30</xdr:row>
      <xdr:rowOff>19049</xdr:rowOff>
    </xdr:from>
    <xdr:to>
      <xdr:col>13</xdr:col>
      <xdr:colOff>628650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9475ACE-AC43-4F8D-9B90-5EFE0A2E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0.71093</cdr:x>
      <cdr:y>0.37364</cdr:y>
    </cdr:from>
    <cdr:to>
      <cdr:x>0.89886</cdr:x>
      <cdr:y>0.49195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50" y="941734"/>
          <a:ext cx="629478" cy="298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45° line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875042</xdr:colOff>
      <xdr:row>26</xdr:row>
      <xdr:rowOff>185737</xdr:rowOff>
    </xdr:from>
    <xdr:to>
      <xdr:col>20</xdr:col>
      <xdr:colOff>135687</xdr:colOff>
      <xdr:row>46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9966112-CAC1-443B-A5A1-ABCF96457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104977</xdr:colOff>
      <xdr:row>57</xdr:row>
      <xdr:rowOff>118908</xdr:rowOff>
    </xdr:from>
    <xdr:to>
      <xdr:col>11</xdr:col>
      <xdr:colOff>495874</xdr:colOff>
      <xdr:row>81</xdr:row>
      <xdr:rowOff>146846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38ED8EA-3C8A-4DBF-AAB4-CDFB355C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38100</xdr:rowOff>
    </xdr:from>
    <xdr:to>
      <xdr:col>14</xdr:col>
      <xdr:colOff>228600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EA652E-3BF7-4F2E-8AE3-9C4C22631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1238250</xdr:colOff>
      <xdr:row>78</xdr:row>
      <xdr:rowOff>85725</xdr:rowOff>
    </xdr:from>
    <xdr:to>
      <xdr:col>12</xdr:col>
      <xdr:colOff>247650</xdr:colOff>
      <xdr:row>96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3BEAC47-7A55-41E1-BFFB-68F3423C6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895350</xdr:colOff>
      <xdr:row>173</xdr:row>
      <xdr:rowOff>180975</xdr:rowOff>
    </xdr:from>
    <xdr:to>
      <xdr:col>19</xdr:col>
      <xdr:colOff>409575</xdr:colOff>
      <xdr:row>194</xdr:row>
      <xdr:rowOff>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C805C11-13C7-4D30-8D77-D6F5D8192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259</xdr:row>
      <xdr:rowOff>0</xdr:rowOff>
    </xdr:from>
    <xdr:to>
      <xdr:col>13</xdr:col>
      <xdr:colOff>238125</xdr:colOff>
      <xdr:row>279</xdr:row>
      <xdr:rowOff>110023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DD91478-01F3-405D-BD50-F182E03F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8</xdr:row>
      <xdr:rowOff>95250</xdr:rowOff>
    </xdr:from>
    <xdr:to>
      <xdr:col>13</xdr:col>
      <xdr:colOff>180975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9671AE-00D9-44B8-A25F-53A39355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67</xdr:row>
      <xdr:rowOff>138112</xdr:rowOff>
    </xdr:from>
    <xdr:to>
      <xdr:col>11</xdr:col>
      <xdr:colOff>204787</xdr:colOff>
      <xdr:row>82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42414C0-9578-462E-A4AD-E7235228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186</xdr:row>
      <xdr:rowOff>123825</xdr:rowOff>
    </xdr:from>
    <xdr:to>
      <xdr:col>24</xdr:col>
      <xdr:colOff>295275</xdr:colOff>
      <xdr:row>210</xdr:row>
      <xdr:rowOff>132363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B92C414-AD7C-4501-B083-88B46C44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291</xdr:row>
      <xdr:rowOff>0</xdr:rowOff>
    </xdr:from>
    <xdr:to>
      <xdr:col>23</xdr:col>
      <xdr:colOff>194864</xdr:colOff>
      <xdr:row>312</xdr:row>
      <xdr:rowOff>137512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B557C69-B692-4A9B-8F09-B784870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12</xdr:row>
      <xdr:rowOff>95250</xdr:rowOff>
    </xdr:from>
    <xdr:to>
      <xdr:col>18</xdr:col>
      <xdr:colOff>28574</xdr:colOff>
      <xdr:row>34</xdr:row>
      <xdr:rowOff>94760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8E8ABB-8BE7-425F-BDC5-C064E4958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190500</xdr:colOff>
      <xdr:row>12</xdr:row>
      <xdr:rowOff>190499</xdr:rowOff>
    </xdr:from>
    <xdr:to>
      <xdr:col>30</xdr:col>
      <xdr:colOff>459223</xdr:colOff>
      <xdr:row>37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5D28602-EF6A-4653-9C29-46EB4C2E14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5240"/>
        <a:stretch/>
      </xdr:blipFill>
      <xdr:spPr>
        <a:xfrm>
          <a:off x="13554075" y="2828924"/>
          <a:ext cx="5755123" cy="4638676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4</xdr:row>
      <xdr:rowOff>52387</xdr:rowOff>
    </xdr:from>
    <xdr:to>
      <xdr:col>7</xdr:col>
      <xdr:colOff>581025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9F85AE2-4005-489D-8EFD-47F816756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323851</xdr:colOff>
      <xdr:row>7</xdr:row>
      <xdr:rowOff>66676</xdr:rowOff>
    </xdr:from>
    <xdr:to>
      <xdr:col>22</xdr:col>
      <xdr:colOff>395288</xdr:colOff>
      <xdr:row>33</xdr:row>
      <xdr:rowOff>128589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34925A-71A2-4151-924A-B29C916EB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yas\OneDrive\Desktop\My%20Reserach\SoftwareX\Second%20revision\Book1%20(version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yas\OneDrive\Desktop\My%20Reserach\SoftwareX\SP-Wax%20Results-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bility Curve"/>
      <sheetName val="Sheet2"/>
    </sheetNames>
    <sheetDataSet>
      <sheetData sheetId="0"/>
      <sheetData sheetId="1">
        <row r="2">
          <cell r="K2">
            <v>278.14999999999998</v>
          </cell>
          <cell r="M2">
            <v>1.6991208543203202E-2</v>
          </cell>
          <cell r="N2">
            <v>2.04425477785414E-2</v>
          </cell>
          <cell r="R2">
            <v>270.14999999999998</v>
          </cell>
          <cell r="S2">
            <v>2.1130690000000001E-2</v>
          </cell>
        </row>
        <row r="3">
          <cell r="A3">
            <v>1</v>
          </cell>
          <cell r="B3">
            <v>0</v>
          </cell>
          <cell r="K3">
            <v>283.14999999999998</v>
          </cell>
          <cell r="M3">
            <v>1.3466145539472601E-2</v>
          </cell>
          <cell r="N3">
            <v>1.2492690883351601E-2</v>
          </cell>
          <cell r="R3">
            <v>270.64999999999998</v>
          </cell>
          <cell r="S3">
            <v>2.0853920000000001E-2</v>
          </cell>
        </row>
        <row r="4">
          <cell r="A4">
            <v>2</v>
          </cell>
          <cell r="B4">
            <v>0</v>
          </cell>
          <cell r="K4">
            <v>288.14999999999998</v>
          </cell>
          <cell r="M4">
            <v>1.0295066047058701E-2</v>
          </cell>
          <cell r="N4">
            <v>1.1180024825350502E-2</v>
          </cell>
          <cell r="R4">
            <v>271.14999999999998</v>
          </cell>
          <cell r="S4">
            <v>2.057488E-2</v>
          </cell>
        </row>
        <row r="5">
          <cell r="A5">
            <v>3</v>
          </cell>
          <cell r="B5">
            <v>0</v>
          </cell>
          <cell r="K5">
            <v>293.14999999999998</v>
          </cell>
          <cell r="M5">
            <v>7.4779700659615604E-3</v>
          </cell>
          <cell r="N5">
            <v>3.9382717315852899E-3</v>
          </cell>
          <cell r="R5">
            <v>271.64999999999998</v>
          </cell>
          <cell r="S5">
            <v>2.0295379999999998E-2</v>
          </cell>
        </row>
        <row r="6">
          <cell r="A6">
            <v>4</v>
          </cell>
          <cell r="B6">
            <v>0</v>
          </cell>
          <cell r="K6">
            <v>298.14999999999998</v>
          </cell>
          <cell r="M6">
            <v>5.1033534740103107E-3</v>
          </cell>
          <cell r="N6">
            <v>2.6254688947931599E-3</v>
          </cell>
          <cell r="R6">
            <v>272.14999999999998</v>
          </cell>
          <cell r="S6">
            <v>2.0015399999999999E-2</v>
          </cell>
        </row>
        <row r="7">
          <cell r="A7">
            <v>5</v>
          </cell>
          <cell r="B7">
            <v>0</v>
          </cell>
          <cell r="K7">
            <v>303.14999999999998</v>
          </cell>
          <cell r="M7">
            <v>3.2597121490341601E-3</v>
          </cell>
          <cell r="N7">
            <v>2.5071552405083901E-4</v>
          </cell>
          <cell r="R7">
            <v>272.64999999999998</v>
          </cell>
          <cell r="S7">
            <v>1.973488E-2</v>
          </cell>
        </row>
        <row r="8">
          <cell r="A8">
            <v>6</v>
          </cell>
          <cell r="B8">
            <v>0</v>
          </cell>
          <cell r="K8">
            <v>308.14999999999998</v>
          </cell>
          <cell r="M8">
            <v>1.4724499999999999E-3</v>
          </cell>
          <cell r="R8">
            <v>273.14999999999998</v>
          </cell>
          <cell r="S8">
            <v>1.945382E-2</v>
          </cell>
        </row>
        <row r="9">
          <cell r="A9">
            <v>7</v>
          </cell>
          <cell r="B9">
            <v>0</v>
          </cell>
          <cell r="R9">
            <v>273.64999999999998</v>
          </cell>
          <cell r="S9">
            <v>1.9172169999999999E-2</v>
          </cell>
        </row>
        <row r="10">
          <cell r="A10">
            <v>8</v>
          </cell>
          <cell r="B10">
            <v>0</v>
          </cell>
          <cell r="R10">
            <v>274.14999999999998</v>
          </cell>
          <cell r="S10">
            <v>1.8889920000000001E-2</v>
          </cell>
        </row>
        <row r="11">
          <cell r="A11">
            <v>9</v>
          </cell>
          <cell r="B11">
            <v>0</v>
          </cell>
          <cell r="R11">
            <v>274.64999999999998</v>
          </cell>
          <cell r="S11">
            <v>1.8607080000000002E-2</v>
          </cell>
        </row>
        <row r="12">
          <cell r="A12">
            <v>10</v>
          </cell>
          <cell r="B12">
            <v>0</v>
          </cell>
          <cell r="R12">
            <v>275.14999999999998</v>
          </cell>
          <cell r="S12">
            <v>1.8323659999999999E-2</v>
          </cell>
        </row>
        <row r="13">
          <cell r="A13">
            <v>11</v>
          </cell>
          <cell r="B13">
            <v>0.11114771751817411</v>
          </cell>
          <cell r="R13">
            <v>275.64999999999998</v>
          </cell>
          <cell r="S13">
            <v>1.803971E-2</v>
          </cell>
        </row>
        <row r="14">
          <cell r="A14">
            <v>12</v>
          </cell>
          <cell r="B14">
            <v>9.9919024708911522E-2</v>
          </cell>
          <cell r="R14">
            <v>276.14999999999998</v>
          </cell>
          <cell r="S14">
            <v>1.7755279999999998E-2</v>
          </cell>
        </row>
        <row r="15">
          <cell r="A15">
            <v>13</v>
          </cell>
          <cell r="B15">
            <v>8.9824710049917003E-2</v>
          </cell>
          <cell r="R15">
            <v>276.64999999999998</v>
          </cell>
          <cell r="S15">
            <v>1.7470449999999998E-2</v>
          </cell>
        </row>
        <row r="16">
          <cell r="A16">
            <v>14</v>
          </cell>
          <cell r="B16">
            <v>8.0750173043192791E-2</v>
          </cell>
          <cell r="R16">
            <v>277.14999999999998</v>
          </cell>
          <cell r="S16">
            <v>1.718486E-2</v>
          </cell>
        </row>
        <row r="17">
          <cell r="A17">
            <v>15</v>
          </cell>
          <cell r="B17">
            <v>7.5400149783094825E-2</v>
          </cell>
          <cell r="R17">
            <v>277.64999999999998</v>
          </cell>
          <cell r="S17">
            <v>1.6899500000000001E-2</v>
          </cell>
        </row>
        <row r="18">
          <cell r="A18">
            <v>16</v>
          </cell>
          <cell r="B18">
            <v>6.3812893938387169E-2</v>
          </cell>
          <cell r="R18">
            <v>278.14999999999998</v>
          </cell>
          <cell r="S18">
            <v>1.661402E-2</v>
          </cell>
        </row>
        <row r="19">
          <cell r="A19">
            <v>17</v>
          </cell>
          <cell r="B19">
            <v>5.3112689737719099E-2</v>
          </cell>
          <cell r="R19">
            <v>278.64999999999998</v>
          </cell>
          <cell r="S19">
            <v>1.6328510000000001E-2</v>
          </cell>
        </row>
        <row r="20">
          <cell r="A20">
            <v>18</v>
          </cell>
          <cell r="B20">
            <v>4.6475843547698903E-2</v>
          </cell>
          <cell r="R20">
            <v>279.14999999999998</v>
          </cell>
          <cell r="S20">
            <v>1.6043060000000001E-2</v>
          </cell>
        </row>
        <row r="21">
          <cell r="A21">
            <v>19</v>
          </cell>
          <cell r="B21">
            <v>4.2048355971556609E-2</v>
          </cell>
          <cell r="R21">
            <v>279.64999999999998</v>
          </cell>
          <cell r="S21">
            <v>1.5757750000000001E-2</v>
          </cell>
        </row>
        <row r="22">
          <cell r="A22">
            <v>20</v>
          </cell>
          <cell r="B22">
            <v>3.9995385741226859E-2</v>
          </cell>
          <cell r="R22">
            <v>280.14999999999998</v>
          </cell>
          <cell r="S22">
            <v>1.5472639999999999E-2</v>
          </cell>
        </row>
        <row r="23">
          <cell r="A23">
            <v>21</v>
          </cell>
          <cell r="B23">
            <v>3.4997649328594262E-2</v>
          </cell>
          <cell r="R23">
            <v>280.64999999999998</v>
          </cell>
          <cell r="S23">
            <v>1.51878E-2</v>
          </cell>
        </row>
        <row r="24">
          <cell r="A24">
            <v>22</v>
          </cell>
          <cell r="B24">
            <v>3.2196376046302766E-2</v>
          </cell>
          <cell r="R24">
            <v>281.14999999999998</v>
          </cell>
          <cell r="S24">
            <v>1.490328E-2</v>
          </cell>
        </row>
        <row r="25">
          <cell r="A25">
            <v>23</v>
          </cell>
          <cell r="B25">
            <v>2.8647211440347438E-2</v>
          </cell>
          <cell r="R25">
            <v>281.64999999999998</v>
          </cell>
          <cell r="S25">
            <v>1.4619119999999999E-2</v>
          </cell>
        </row>
        <row r="26">
          <cell r="A26">
            <v>24</v>
          </cell>
          <cell r="B26">
            <v>2.5918155589793899E-2</v>
          </cell>
          <cell r="R26">
            <v>282.14999999999998</v>
          </cell>
          <cell r="S26">
            <v>1.433538E-2</v>
          </cell>
        </row>
        <row r="27">
          <cell r="A27">
            <v>25</v>
          </cell>
          <cell r="B27">
            <v>2.5489288674220695E-2</v>
          </cell>
          <cell r="R27">
            <v>282.64999999999998</v>
          </cell>
          <cell r="S27">
            <v>1.405211E-2</v>
          </cell>
        </row>
        <row r="28">
          <cell r="A28">
            <v>26</v>
          </cell>
          <cell r="B28">
            <v>2.2679479239040196E-2</v>
          </cell>
          <cell r="R28">
            <v>283.14999999999998</v>
          </cell>
          <cell r="S28">
            <v>1.376904E-2</v>
          </cell>
        </row>
        <row r="29">
          <cell r="A29">
            <v>27</v>
          </cell>
          <cell r="B29">
            <v>2.0864173912327855E-2</v>
          </cell>
          <cell r="R29">
            <v>283.64999999999998</v>
          </cell>
          <cell r="S29">
            <v>1.348685E-2</v>
          </cell>
        </row>
        <row r="30">
          <cell r="A30">
            <v>28</v>
          </cell>
          <cell r="B30">
            <v>1.6517789177131266E-2</v>
          </cell>
          <cell r="R30">
            <v>284.14999999999998</v>
          </cell>
          <cell r="S30">
            <v>1.320525E-2</v>
          </cell>
        </row>
        <row r="31">
          <cell r="A31">
            <v>29</v>
          </cell>
          <cell r="B31">
            <v>1.5195676338352246E-2</v>
          </cell>
          <cell r="R31">
            <v>284.64999999999998</v>
          </cell>
          <cell r="S31">
            <v>1.292424E-2</v>
          </cell>
        </row>
        <row r="32">
          <cell r="A32">
            <v>30</v>
          </cell>
          <cell r="B32">
            <v>1.3748071237218693E-2</v>
          </cell>
          <cell r="R32">
            <v>285.14999999999998</v>
          </cell>
          <cell r="S32">
            <v>1.264381E-2</v>
          </cell>
        </row>
        <row r="33">
          <cell r="A33">
            <v>31</v>
          </cell>
          <cell r="B33">
            <v>1.0012916958765706E-2</v>
          </cell>
          <cell r="R33">
            <v>285.64999999999998</v>
          </cell>
          <cell r="S33">
            <v>1.2363910000000001E-2</v>
          </cell>
        </row>
        <row r="34">
          <cell r="A34">
            <v>32</v>
          </cell>
          <cell r="B34">
            <v>8.6167446482105694E-3</v>
          </cell>
          <cell r="R34">
            <v>286.14999999999998</v>
          </cell>
          <cell r="S34">
            <v>1.208448E-2</v>
          </cell>
        </row>
        <row r="35">
          <cell r="A35">
            <v>33</v>
          </cell>
          <cell r="B35">
            <v>8.7617246335994076E-3</v>
          </cell>
          <cell r="R35">
            <v>286.64999999999998</v>
          </cell>
          <cell r="S35">
            <v>1.1805390000000001E-2</v>
          </cell>
        </row>
        <row r="36">
          <cell r="A36">
            <v>34</v>
          </cell>
          <cell r="B36">
            <v>9.2114655100972286E-3</v>
          </cell>
          <cell r="R36">
            <v>287.14999999999998</v>
          </cell>
          <cell r="S36">
            <v>1.152652E-2</v>
          </cell>
        </row>
        <row r="37">
          <cell r="A37">
            <v>35</v>
          </cell>
          <cell r="B37">
            <v>6.7088421080801295E-3</v>
          </cell>
          <cell r="R37">
            <v>287.64999999999998</v>
          </cell>
          <cell r="S37">
            <v>1.1247699999999999E-2</v>
          </cell>
        </row>
        <row r="38">
          <cell r="A38">
            <v>36</v>
          </cell>
          <cell r="B38">
            <v>4.9683569302614583E-3</v>
          </cell>
          <cell r="R38">
            <v>288.14999999999998</v>
          </cell>
          <cell r="S38">
            <v>1.096872E-2</v>
          </cell>
        </row>
        <row r="39">
          <cell r="A39">
            <v>37</v>
          </cell>
          <cell r="B39">
            <v>2.6775016084967704E-3</v>
          </cell>
          <cell r="R39">
            <v>288.64999999999998</v>
          </cell>
          <cell r="S39">
            <v>1.068941E-2</v>
          </cell>
        </row>
        <row r="40">
          <cell r="A40">
            <v>38</v>
          </cell>
          <cell r="B40">
            <v>2.1273649987074094E-3</v>
          </cell>
          <cell r="R40">
            <v>289.14999999999998</v>
          </cell>
          <cell r="S40">
            <v>1.040955E-2</v>
          </cell>
        </row>
        <row r="41">
          <cell r="A41">
            <v>39</v>
          </cell>
          <cell r="B41">
            <v>1.6902629762624978E-3</v>
          </cell>
          <cell r="R41">
            <v>289.64999999999998</v>
          </cell>
          <cell r="S41">
            <v>1.0128969999999999E-2</v>
          </cell>
        </row>
        <row r="42">
          <cell r="A42">
            <v>40</v>
          </cell>
          <cell r="B42">
            <v>1.3429707317078492E-3</v>
          </cell>
          <cell r="R42">
            <v>290.14999999999998</v>
          </cell>
          <cell r="S42">
            <v>9.8475300000000002E-3</v>
          </cell>
        </row>
        <row r="43">
          <cell r="A43">
            <v>41</v>
          </cell>
          <cell r="B43">
            <v>1.0670353735203774E-3</v>
          </cell>
          <cell r="R43">
            <v>290.64999999999998</v>
          </cell>
          <cell r="S43">
            <v>9.5648899999999995E-3</v>
          </cell>
        </row>
        <row r="44">
          <cell r="A44">
            <v>42</v>
          </cell>
          <cell r="B44">
            <v>8.4779545932163578E-4</v>
          </cell>
          <cell r="R44">
            <v>291.14999999999998</v>
          </cell>
          <cell r="S44">
            <v>9.2814600000000001E-3</v>
          </cell>
        </row>
        <row r="45">
          <cell r="A45">
            <v>43</v>
          </cell>
          <cell r="B45">
            <v>6.7360198048078761E-4</v>
          </cell>
          <cell r="R45">
            <v>291.64999999999998</v>
          </cell>
          <cell r="S45">
            <v>8.9970599999999994E-3</v>
          </cell>
        </row>
        <row r="46">
          <cell r="A46">
            <v>44</v>
          </cell>
          <cell r="B46">
            <v>5.351994082047804E-4</v>
          </cell>
          <cell r="R46">
            <v>292.14999999999998</v>
          </cell>
          <cell r="S46">
            <v>8.7117900000000005E-3</v>
          </cell>
        </row>
        <row r="47">
          <cell r="A47">
            <v>45</v>
          </cell>
          <cell r="B47">
            <v>4.2523391385859726E-4</v>
          </cell>
          <cell r="R47">
            <v>292.64999999999998</v>
          </cell>
          <cell r="S47">
            <v>8.4258100000000006E-3</v>
          </cell>
        </row>
        <row r="48">
          <cell r="A48">
            <v>46</v>
          </cell>
          <cell r="B48">
            <v>3.3786263348466351E-4</v>
          </cell>
          <cell r="R48">
            <v>293.14999999999998</v>
          </cell>
          <cell r="S48">
            <v>8.1390899999999999E-3</v>
          </cell>
        </row>
        <row r="49">
          <cell r="A49">
            <v>47</v>
          </cell>
          <cell r="B49">
            <v>2.6844321533383311E-4</v>
          </cell>
          <cell r="R49">
            <v>293.64999999999998</v>
          </cell>
          <cell r="S49">
            <v>7.8522799999999997E-3</v>
          </cell>
        </row>
        <row r="50">
          <cell r="A50">
            <v>48</v>
          </cell>
          <cell r="B50">
            <v>2.1328715494676857E-4</v>
          </cell>
          <cell r="R50">
            <v>294.14999999999998</v>
          </cell>
          <cell r="S50">
            <v>7.5654800000000003E-3</v>
          </cell>
        </row>
        <row r="51">
          <cell r="A51">
            <v>49</v>
          </cell>
          <cell r="B51">
            <v>1.6946381158754279E-4</v>
          </cell>
          <cell r="R51">
            <v>294.64999999999998</v>
          </cell>
          <cell r="S51">
            <v>7.2788499999999999E-3</v>
          </cell>
        </row>
        <row r="52">
          <cell r="A52">
            <v>50</v>
          </cell>
          <cell r="B52">
            <v>1.3464469271459676E-4</v>
          </cell>
          <cell r="R52">
            <v>295.14999999999998</v>
          </cell>
          <cell r="S52">
            <v>6.99316E-3</v>
          </cell>
        </row>
        <row r="53">
          <cell r="A53">
            <v>51</v>
          </cell>
          <cell r="B53">
            <v>1.0697973276048294E-4</v>
          </cell>
          <cell r="R53">
            <v>295.64999999999998</v>
          </cell>
          <cell r="S53">
            <v>6.7087600000000002E-3</v>
          </cell>
        </row>
        <row r="54">
          <cell r="A54">
            <v>52</v>
          </cell>
          <cell r="B54">
            <v>8.4998992465030421E-5</v>
          </cell>
          <cell r="R54">
            <v>296.14999999999998</v>
          </cell>
          <cell r="S54">
            <v>6.4261199999999996E-3</v>
          </cell>
        </row>
        <row r="55">
          <cell r="A55">
            <v>53</v>
          </cell>
          <cell r="B55">
            <v>6.7534555692394329E-5</v>
          </cell>
          <cell r="R55">
            <v>296.64999999999998</v>
          </cell>
          <cell r="S55">
            <v>6.1462699999999997E-3</v>
          </cell>
        </row>
        <row r="56">
          <cell r="A56">
            <v>54</v>
          </cell>
          <cell r="B56">
            <v>5.365847382774018E-5</v>
          </cell>
          <cell r="R56">
            <v>297.14999999999998</v>
          </cell>
          <cell r="S56">
            <v>5.8696E-3</v>
          </cell>
        </row>
        <row r="57">
          <cell r="A57">
            <v>55</v>
          </cell>
          <cell r="B57">
            <v>4.2633460515185254E-5</v>
          </cell>
          <cell r="R57">
            <v>297.64999999999998</v>
          </cell>
          <cell r="S57">
            <v>5.5969799999999997E-3</v>
          </cell>
        </row>
        <row r="58">
          <cell r="A58">
            <v>56</v>
          </cell>
          <cell r="B58">
            <v>3.3873716970313772E-5</v>
          </cell>
          <cell r="R58">
            <v>298.14999999999998</v>
          </cell>
          <cell r="S58">
            <v>5.32863E-3</v>
          </cell>
        </row>
        <row r="59">
          <cell r="A59">
            <v>57</v>
          </cell>
          <cell r="B59">
            <v>2.691380637460171E-5</v>
          </cell>
          <cell r="R59">
            <v>298.64999999999998</v>
          </cell>
          <cell r="S59">
            <v>5.0646800000000002E-3</v>
          </cell>
        </row>
        <row r="60">
          <cell r="A60">
            <v>58</v>
          </cell>
          <cell r="B60">
            <v>2.1383923535889519E-5</v>
          </cell>
          <cell r="R60">
            <v>299.14999999999998</v>
          </cell>
          <cell r="S60">
            <v>4.8049299999999998E-3</v>
          </cell>
        </row>
        <row r="61">
          <cell r="A61">
            <v>59</v>
          </cell>
          <cell r="B61">
            <v>1.6990245802626125E-5</v>
          </cell>
          <cell r="R61">
            <v>299.64999999999998</v>
          </cell>
          <cell r="S61">
            <v>4.5494799999999998E-3</v>
          </cell>
        </row>
        <row r="62">
          <cell r="A62">
            <v>60</v>
          </cell>
          <cell r="B62">
            <v>1.3499321204977679E-5</v>
          </cell>
          <cell r="R62">
            <v>300.14999999999998</v>
          </cell>
          <cell r="S62">
            <v>4.2981900000000003E-3</v>
          </cell>
        </row>
        <row r="63">
          <cell r="R63">
            <v>300.64999999999998</v>
          </cell>
          <cell r="S63">
            <v>4.0512200000000003E-3</v>
          </cell>
        </row>
        <row r="64">
          <cell r="R64">
            <v>301.14999999999998</v>
          </cell>
          <cell r="S64">
            <v>3.8093799999999998E-3</v>
          </cell>
        </row>
        <row r="65">
          <cell r="R65">
            <v>301.64999999999998</v>
          </cell>
          <cell r="S65">
            <v>3.5735699999999999E-3</v>
          </cell>
        </row>
        <row r="66">
          <cell r="R66">
            <v>302.14999999999998</v>
          </cell>
          <cell r="S66">
            <v>3.3453699999999999E-3</v>
          </cell>
        </row>
        <row r="67">
          <cell r="R67">
            <v>302.64999999999998</v>
          </cell>
          <cell r="S67">
            <v>3.1260300000000001E-3</v>
          </cell>
        </row>
        <row r="68">
          <cell r="R68">
            <v>303.14999999999998</v>
          </cell>
          <cell r="S68">
            <v>2.9161899999999999E-3</v>
          </cell>
        </row>
        <row r="69">
          <cell r="R69">
            <v>303.64999999999998</v>
          </cell>
          <cell r="S69">
            <v>2.7154800000000002E-3</v>
          </cell>
        </row>
        <row r="70">
          <cell r="R70">
            <v>304.14999999999998</v>
          </cell>
          <cell r="S70">
            <v>2.5224000000000002E-3</v>
          </cell>
        </row>
        <row r="71">
          <cell r="R71">
            <v>304.64999999999998</v>
          </cell>
          <cell r="S71">
            <v>2.3351800000000001E-3</v>
          </cell>
        </row>
        <row r="72">
          <cell r="R72">
            <v>305.14999999999998</v>
          </cell>
          <cell r="S72">
            <v>2.15182E-3</v>
          </cell>
        </row>
        <row r="73">
          <cell r="R73">
            <v>305.64999999999998</v>
          </cell>
          <cell r="S73">
            <v>1.9705299999999999E-3</v>
          </cell>
        </row>
        <row r="74">
          <cell r="R74">
            <v>306.14999999999998</v>
          </cell>
          <cell r="S74">
            <v>1.78973E-3</v>
          </cell>
        </row>
        <row r="75">
          <cell r="R75">
            <v>306.64999999999998</v>
          </cell>
          <cell r="S75">
            <v>1.6082100000000001E-3</v>
          </cell>
        </row>
        <row r="76">
          <cell r="R76">
            <v>307.14999999999998</v>
          </cell>
          <cell r="S76">
            <v>1.4249099999999999E-3</v>
          </cell>
        </row>
        <row r="77">
          <cell r="R77">
            <v>307.64999999999998</v>
          </cell>
          <cell r="S77">
            <v>1.2389499999999999E-3</v>
          </cell>
        </row>
        <row r="78">
          <cell r="R78">
            <v>308.14999999999998</v>
          </cell>
          <cell r="S78">
            <v>1.0496699999999999E-3</v>
          </cell>
        </row>
        <row r="79">
          <cell r="R79">
            <v>308.64999999999998</v>
          </cell>
          <cell r="S79">
            <v>8.5689000000000002E-4</v>
          </cell>
        </row>
        <row r="80">
          <cell r="R80">
            <v>309.14999999999998</v>
          </cell>
          <cell r="S80">
            <v>6.6133000000000001E-4</v>
          </cell>
        </row>
        <row r="81">
          <cell r="R81">
            <v>309.64999999999998</v>
          </cell>
          <cell r="S81">
            <v>4.6560999999999998E-4</v>
          </cell>
        </row>
        <row r="82">
          <cell r="R82">
            <v>310.14999999999998</v>
          </cell>
          <cell r="S82">
            <v>2.7682E-4</v>
          </cell>
        </row>
        <row r="83">
          <cell r="R83">
            <v>310.64999999999998</v>
          </cell>
          <cell r="S83">
            <v>1.6695999999999999E-4</v>
          </cell>
        </row>
        <row r="84">
          <cell r="R84">
            <v>311.14999999999998</v>
          </cell>
          <cell r="S84">
            <v>1.2570999999999999E-4</v>
          </cell>
        </row>
        <row r="85">
          <cell r="R85">
            <v>311.64999999999998</v>
          </cell>
          <cell r="S85">
            <v>9.4489999999999998E-5</v>
          </cell>
        </row>
        <row r="86">
          <cell r="R86">
            <v>312.14999999999998</v>
          </cell>
          <cell r="S86">
            <v>6.9380000000000003E-5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&amp; 2"/>
      <sheetName val="Binary Sytem"/>
      <sheetName val="Fleming"/>
      <sheetName val="Rittirong"/>
      <sheetName val="Panacharoensawad"/>
      <sheetName val="Dauphin"/>
      <sheetName val="Dauphin (2)"/>
    </sheetNames>
    <sheetDataSet>
      <sheetData sheetId="0"/>
      <sheetData sheetId="1"/>
      <sheetData sheetId="2"/>
      <sheetData sheetId="3"/>
      <sheetData sheetId="4"/>
      <sheetData sheetId="5">
        <row r="3">
          <cell r="T3">
            <v>260</v>
          </cell>
          <cell r="V3">
            <v>86.950701516180118</v>
          </cell>
          <cell r="AD3">
            <v>260</v>
          </cell>
          <cell r="AG3">
            <v>89.003158447880097</v>
          </cell>
          <cell r="AN3">
            <v>260</v>
          </cell>
          <cell r="AP3">
            <v>85.811591001569482</v>
          </cell>
          <cell r="AY3">
            <v>260</v>
          </cell>
          <cell r="BA3">
            <v>84.317765584240348</v>
          </cell>
        </row>
        <row r="4">
          <cell r="F4">
            <v>308.78592750107299</v>
          </cell>
          <cell r="G4">
            <v>8.6355785837639504E-2</v>
          </cell>
          <cell r="H4">
            <v>310.46222807910698</v>
          </cell>
          <cell r="I4">
            <v>0</v>
          </cell>
          <cell r="T4">
            <v>260.5</v>
          </cell>
          <cell r="V4">
            <v>86.19949932111335</v>
          </cell>
          <cell r="AD4">
            <v>260.5</v>
          </cell>
          <cell r="AG4">
            <v>88.376875847000605</v>
          </cell>
          <cell r="AN4">
            <v>260.5</v>
          </cell>
          <cell r="AP4">
            <v>84.936202987850933</v>
          </cell>
          <cell r="AY4">
            <v>260.5</v>
          </cell>
          <cell r="BA4">
            <v>83.295172558543982</v>
          </cell>
        </row>
        <row r="5">
          <cell r="F5">
            <v>303.18977307895801</v>
          </cell>
          <cell r="G5">
            <v>6.6148531951640699</v>
          </cell>
          <cell r="H5">
            <v>306.25395589365701</v>
          </cell>
          <cell r="I5">
            <v>6.9775474956822103</v>
          </cell>
          <cell r="T5">
            <v>261</v>
          </cell>
          <cell r="V5">
            <v>85.426148449875512</v>
          </cell>
          <cell r="AD5">
            <v>261</v>
          </cell>
          <cell r="AG5">
            <v>87.734430400752288</v>
          </cell>
          <cell r="AN5">
            <v>261</v>
          </cell>
          <cell r="AP5">
            <v>84.033462186827862</v>
          </cell>
          <cell r="AY5">
            <v>261</v>
          </cell>
          <cell r="BA5">
            <v>82.230280951095921</v>
          </cell>
        </row>
        <row r="6">
          <cell r="F6">
            <v>298.11664520251099</v>
          </cell>
          <cell r="G6">
            <v>14.8359240069084</v>
          </cell>
          <cell r="H6">
            <v>298.113849870715</v>
          </cell>
          <cell r="I6">
            <v>13.143350604490401</v>
          </cell>
          <cell r="T6">
            <v>261.5</v>
          </cell>
          <cell r="V6">
            <v>84.631381534283761</v>
          </cell>
          <cell r="AD6">
            <v>261.5</v>
          </cell>
          <cell r="AG6">
            <v>87.076676715435482</v>
          </cell>
          <cell r="AN6">
            <v>261.5</v>
          </cell>
          <cell r="AP6">
            <v>83.103377317909647</v>
          </cell>
          <cell r="AY6">
            <v>261.5</v>
          </cell>
          <cell r="BA6">
            <v>81.129669275284101</v>
          </cell>
        </row>
        <row r="7">
          <cell r="F7">
            <v>293.270937534317</v>
          </cell>
          <cell r="G7">
            <v>20.759930915371299</v>
          </cell>
          <cell r="H7">
            <v>294.18800602993002</v>
          </cell>
          <cell r="I7">
            <v>16.044905008635499</v>
          </cell>
          <cell r="T7">
            <v>262</v>
          </cell>
          <cell r="V7">
            <v>83.814562118126261</v>
          </cell>
          <cell r="AD7">
            <v>262</v>
          </cell>
          <cell r="AG7">
            <v>86.403258013662651</v>
          </cell>
          <cell r="AN7">
            <v>262</v>
          </cell>
          <cell r="AP7">
            <v>82.144878800209241</v>
          </cell>
          <cell r="AY7">
            <v>262</v>
          </cell>
          <cell r="BA7">
            <v>79.987505622020336</v>
          </cell>
        </row>
        <row r="8">
          <cell r="F8">
            <v>288.03058891650898</v>
          </cell>
          <cell r="G8">
            <v>32.728842832469702</v>
          </cell>
          <cell r="H8">
            <v>286.332125350664</v>
          </cell>
          <cell r="I8">
            <v>19.309153713298699</v>
          </cell>
          <cell r="T8">
            <v>262.5</v>
          </cell>
          <cell r="V8">
            <v>82.975076374745399</v>
          </cell>
          <cell r="AD8">
            <v>262.5</v>
          </cell>
          <cell r="AG8">
            <v>85.7138507066405</v>
          </cell>
          <cell r="AN8">
            <v>262.5</v>
          </cell>
          <cell r="AP8">
            <v>81.156920304598017</v>
          </cell>
          <cell r="AY8">
            <v>262.5</v>
          </cell>
          <cell r="BA8">
            <v>78.809816797097554</v>
          </cell>
        </row>
        <row r="9">
          <cell r="F9">
            <v>283.25007237912598</v>
          </cell>
          <cell r="G9">
            <v>43.126079447322901</v>
          </cell>
          <cell r="H9">
            <v>283.34311699461898</v>
          </cell>
          <cell r="I9">
            <v>29.4645941278065</v>
          </cell>
          <cell r="T9">
            <v>263</v>
          </cell>
          <cell r="V9">
            <v>82.112355736591965</v>
          </cell>
          <cell r="AD9">
            <v>263</v>
          </cell>
          <cell r="AG9">
            <v>85.008156097021327</v>
          </cell>
          <cell r="AN9">
            <v>263</v>
          </cell>
          <cell r="AP9">
            <v>80.138475847235938</v>
          </cell>
          <cell r="AY9">
            <v>263</v>
          </cell>
          <cell r="BA9">
            <v>77.590953794488925</v>
          </cell>
        </row>
        <row r="10">
          <cell r="F10">
            <v>273.11120428883697</v>
          </cell>
          <cell r="G10">
            <v>64.041450777202002</v>
          </cell>
          <cell r="H10">
            <v>273.44923976958398</v>
          </cell>
          <cell r="I10">
            <v>58.7219343696027</v>
          </cell>
          <cell r="T10">
            <v>263.5</v>
          </cell>
          <cell r="V10">
            <v>81.225859923059502</v>
          </cell>
          <cell r="AD10">
            <v>263.5</v>
          </cell>
          <cell r="AG10">
            <v>84.285919738916405</v>
          </cell>
          <cell r="AN10">
            <v>263.5</v>
          </cell>
          <cell r="AP10">
            <v>79.088536883101767</v>
          </cell>
          <cell r="AY10">
            <v>263.5</v>
          </cell>
          <cell r="BA10">
            <v>76.329057599472293</v>
          </cell>
        </row>
        <row r="11">
          <cell r="F11">
            <v>263.08135413858798</v>
          </cell>
          <cell r="G11">
            <v>80.967184801381705</v>
          </cell>
          <cell r="H11">
            <v>263.48258408457798</v>
          </cell>
          <cell r="I11">
            <v>78.911917098445599</v>
          </cell>
          <cell r="T11">
            <v>264</v>
          </cell>
          <cell r="V11">
            <v>80.315085426567094</v>
          </cell>
          <cell r="AD11">
            <v>264</v>
          </cell>
          <cell r="AG11">
            <v>83.546914843598756</v>
          </cell>
          <cell r="AN11">
            <v>264</v>
          </cell>
          <cell r="AP11">
            <v>78.006132651281732</v>
          </cell>
          <cell r="AY11">
            <v>264</v>
          </cell>
          <cell r="BA11">
            <v>75.02226320050373</v>
          </cell>
        </row>
        <row r="12">
          <cell r="T12">
            <v>264.5</v>
          </cell>
          <cell r="V12">
            <v>79.379582484725049</v>
          </cell>
          <cell r="AD12">
            <v>264.5</v>
          </cell>
          <cell r="AG12">
            <v>82.790956108084202</v>
          </cell>
          <cell r="AN12">
            <v>264.5</v>
          </cell>
          <cell r="AP12">
            <v>76.890318549090267</v>
          </cell>
          <cell r="AY12">
            <v>264.5</v>
          </cell>
          <cell r="BA12">
            <v>73.668687595574355</v>
          </cell>
        </row>
        <row r="13">
          <cell r="F13">
            <v>311.38668423732298</v>
          </cell>
          <cell r="G13">
            <v>0</v>
          </cell>
          <cell r="H13">
            <v>312.88957441073399</v>
          </cell>
          <cell r="I13">
            <v>0</v>
          </cell>
          <cell r="T13">
            <v>265</v>
          </cell>
          <cell r="V13">
            <v>78.418938108169243</v>
          </cell>
          <cell r="AD13">
            <v>265</v>
          </cell>
          <cell r="AG13">
            <v>82.017894183698886</v>
          </cell>
          <cell r="AN13">
            <v>265</v>
          </cell>
          <cell r="AP13">
            <v>75.740199383828383</v>
          </cell>
          <cell r="AY13">
            <v>265</v>
          </cell>
          <cell r="BA13">
            <v>72.266444784264351</v>
          </cell>
        </row>
        <row r="14">
          <cell r="F14">
            <v>307.17821238531599</v>
          </cell>
          <cell r="G14">
            <v>6.6148531951640699</v>
          </cell>
          <cell r="H14">
            <v>308.21687781405001</v>
          </cell>
          <cell r="I14">
            <v>5.5267702936096699</v>
          </cell>
          <cell r="T14">
            <v>265.5</v>
          </cell>
          <cell r="V14">
            <v>77.432795881421129</v>
          </cell>
          <cell r="AD14">
            <v>265.5</v>
          </cell>
          <cell r="AG14">
            <v>81.227618441795514</v>
          </cell>
          <cell r="AN14">
            <v>265.5</v>
          </cell>
          <cell r="AP14">
            <v>74.554917746904579</v>
          </cell>
          <cell r="AY14">
            <v>265.5</v>
          </cell>
          <cell r="BA14">
            <v>70.813657761386466</v>
          </cell>
        </row>
        <row r="15">
          <cell r="F15">
            <v>303.19516407599298</v>
          </cell>
          <cell r="G15">
            <v>9.8791018998272904</v>
          </cell>
          <cell r="H15">
            <v>303.13496460910198</v>
          </cell>
          <cell r="I15">
            <v>8.4283246977547392</v>
          </cell>
          <cell r="T15">
            <v>266</v>
          </cell>
          <cell r="V15">
            <v>76.420844648110418</v>
          </cell>
          <cell r="AD15">
            <v>266</v>
          </cell>
          <cell r="AG15">
            <v>80.420059739469536</v>
          </cell>
          <cell r="AN15">
            <v>266</v>
          </cell>
          <cell r="AP15">
            <v>73.333677265593195</v>
          </cell>
          <cell r="AY15">
            <v>266</v>
          </cell>
          <cell r="BA15">
            <v>69.308458516986008</v>
          </cell>
        </row>
        <row r="16">
          <cell r="F16">
            <v>298.05664540217799</v>
          </cell>
          <cell r="G16">
            <v>13.506044905008601</v>
          </cell>
          <cell r="H16">
            <v>299.094711831241</v>
          </cell>
          <cell r="I16">
            <v>12.055267702936099</v>
          </cell>
          <cell r="T16">
            <v>266.5</v>
          </cell>
          <cell r="V16">
            <v>75.382843969223785</v>
          </cell>
          <cell r="AD16">
            <v>266.5</v>
          </cell>
          <cell r="AG16">
            <v>79.595190419559145</v>
          </cell>
          <cell r="AN16">
            <v>266.5</v>
          </cell>
          <cell r="AP16">
            <v>72.07573969656454</v>
          </cell>
          <cell r="AY16">
            <v>266.5</v>
          </cell>
          <cell r="BA16">
            <v>67.749021018860006</v>
          </cell>
        </row>
        <row r="17">
          <cell r="F17">
            <v>283.32015534058098</v>
          </cell>
          <cell r="G17">
            <v>15.5613126079447</v>
          </cell>
          <cell r="H17">
            <v>279.21291443289698</v>
          </cell>
          <cell r="I17">
            <v>13.6269430051813</v>
          </cell>
          <cell r="T17">
            <v>267</v>
          </cell>
          <cell r="V17">
            <v>74.31860149355056</v>
          </cell>
          <cell r="AD17">
            <v>267</v>
          </cell>
          <cell r="AG17">
            <v>78.753021544929069</v>
          </cell>
          <cell r="AN17">
            <v>267</v>
          </cell>
          <cell r="AP17">
            <v>70.780442364703816</v>
          </cell>
          <cell r="AY17">
            <v>267</v>
          </cell>
          <cell r="BA17">
            <v>66.133564210968203</v>
          </cell>
        </row>
        <row r="18">
          <cell r="F18">
            <v>278.44280052312598</v>
          </cell>
          <cell r="G18">
            <v>37.322970639032803</v>
          </cell>
          <cell r="H18">
            <v>273.14365010432499</v>
          </cell>
          <cell r="I18">
            <v>48.687392055267701</v>
          </cell>
          <cell r="T18">
            <v>267.5</v>
          </cell>
          <cell r="V18">
            <v>73.228004073319752</v>
          </cell>
          <cell r="AD18">
            <v>267.5</v>
          </cell>
          <cell r="AG18">
            <v>77.893613961335291</v>
          </cell>
          <cell r="AN18">
            <v>267.5</v>
          </cell>
          <cell r="AP18">
            <v>69.447203976050659</v>
          </cell>
          <cell r="AY18">
            <v>267.5</v>
          </cell>
          <cell r="BA18">
            <v>64.460378999130469</v>
          </cell>
        </row>
        <row r="19">
          <cell r="F19">
            <v>273.32544650433698</v>
          </cell>
          <cell r="G19">
            <v>53.765112262521498</v>
          </cell>
          <cell r="H19">
            <v>263.31156967863598</v>
          </cell>
          <cell r="I19">
            <v>80.3626943005181</v>
          </cell>
          <cell r="T19">
            <v>268</v>
          </cell>
          <cell r="V19">
            <v>72.111000792034389</v>
          </cell>
          <cell r="AD19">
            <v>268</v>
          </cell>
          <cell r="AG19">
            <v>77.017061703128036</v>
          </cell>
          <cell r="AN19">
            <v>268</v>
          </cell>
          <cell r="AP19">
            <v>68.075533337208611</v>
          </cell>
          <cell r="AY19">
            <v>268</v>
          </cell>
          <cell r="BA19">
            <v>62.727867230367906</v>
          </cell>
        </row>
        <row r="20">
          <cell r="F20">
            <v>263.018159673345</v>
          </cell>
          <cell r="G20">
            <v>77.702936096718403</v>
          </cell>
          <cell r="T20">
            <v>268.5</v>
          </cell>
          <cell r="V20">
            <v>70.967619936637234</v>
          </cell>
          <cell r="AD20">
            <v>268.5</v>
          </cell>
          <cell r="AG20">
            <v>76.123511353264945</v>
          </cell>
          <cell r="AN20">
            <v>268.5</v>
          </cell>
          <cell r="AP20">
            <v>66.665049700633588</v>
          </cell>
          <cell r="AY20">
            <v>268.5</v>
          </cell>
          <cell r="BA20">
            <v>60.934580672243719</v>
          </cell>
        </row>
        <row r="21">
          <cell r="T21">
            <v>269</v>
          </cell>
          <cell r="V21">
            <v>69.795160104095942</v>
          </cell>
          <cell r="AD21">
            <v>269</v>
          </cell>
          <cell r="AG21">
            <v>75.213145449014036</v>
          </cell>
          <cell r="AN21">
            <v>269</v>
          </cell>
          <cell r="AP21">
            <v>65.215494390513257</v>
          </cell>
          <cell r="AY21">
            <v>269</v>
          </cell>
          <cell r="BA21">
            <v>59.079259992204143</v>
          </cell>
        </row>
        <row r="22">
          <cell r="T22">
            <v>269.5</v>
          </cell>
          <cell r="V22">
            <v>68.599140076940472</v>
          </cell>
          <cell r="AD22">
            <v>269.5</v>
          </cell>
          <cell r="AG22">
            <v>74.286190779102256</v>
          </cell>
          <cell r="AN22">
            <v>269.5</v>
          </cell>
          <cell r="AP22">
            <v>63.72674533511595</v>
          </cell>
          <cell r="AY22">
            <v>269.5</v>
          </cell>
          <cell r="BA22">
            <v>57.160921711492911</v>
          </cell>
        </row>
        <row r="23">
          <cell r="T23">
            <v>270</v>
          </cell>
          <cell r="V23">
            <v>67.377285584973961</v>
          </cell>
          <cell r="AD23">
            <v>270</v>
          </cell>
          <cell r="AG23">
            <v>73.342921149431646</v>
          </cell>
          <cell r="AN23">
            <v>270</v>
          </cell>
          <cell r="AP23">
            <v>62.198837412079264</v>
          </cell>
          <cell r="AY23">
            <v>270</v>
          </cell>
          <cell r="BA23">
            <v>55.178942160654863</v>
          </cell>
        </row>
        <row r="24">
          <cell r="T24">
            <v>270.5</v>
          </cell>
          <cell r="V24">
            <v>66.129958701063572</v>
          </cell>
          <cell r="AD24">
            <v>270.5</v>
          </cell>
          <cell r="AG24">
            <v>72.383649085930813</v>
          </cell>
          <cell r="AN24">
            <v>270.5</v>
          </cell>
          <cell r="AP24">
            <v>60.627777131895591</v>
          </cell>
          <cell r="AY24">
            <v>270.5</v>
          </cell>
          <cell r="BA24">
            <v>53.126703846961114</v>
          </cell>
        </row>
        <row r="25">
          <cell r="T25">
            <v>271</v>
          </cell>
          <cell r="V25">
            <v>64.857626159764635</v>
          </cell>
          <cell r="AD25">
            <v>271</v>
          </cell>
          <cell r="AG25">
            <v>71.406427524407462</v>
          </cell>
          <cell r="AN25">
            <v>271</v>
          </cell>
          <cell r="AP25">
            <v>59.021760739405906</v>
          </cell>
          <cell r="AY25">
            <v>271</v>
          </cell>
          <cell r="BA25">
            <v>51.015795628317001</v>
          </cell>
        </row>
        <row r="26">
          <cell r="T26">
            <v>271.5</v>
          </cell>
          <cell r="V26">
            <v>63.560856528626374</v>
          </cell>
          <cell r="AD26">
            <v>271.5</v>
          </cell>
          <cell r="AG26">
            <v>70.41611029676136</v>
          </cell>
          <cell r="AN26">
            <v>271.5</v>
          </cell>
          <cell r="AP26">
            <v>57.377771318955986</v>
          </cell>
          <cell r="AY26">
            <v>271.5</v>
          </cell>
          <cell r="BA26">
            <v>48.842412521363677</v>
          </cell>
        </row>
        <row r="27">
          <cell r="T27">
            <v>272</v>
          </cell>
          <cell r="V27">
            <v>62.240323036886167</v>
          </cell>
          <cell r="AD27">
            <v>272</v>
          </cell>
          <cell r="AG27">
            <v>69.410957767513906</v>
          </cell>
          <cell r="AN27">
            <v>272</v>
          </cell>
          <cell r="AP27">
            <v>55.696733127942785</v>
          </cell>
          <cell r="AY27">
            <v>272</v>
          </cell>
          <cell r="BA27">
            <v>46.609031213456873</v>
          </cell>
        </row>
        <row r="28">
          <cell r="T28">
            <v>272.5</v>
          </cell>
          <cell r="V28">
            <v>60.896823376329465</v>
          </cell>
          <cell r="AD28">
            <v>272.5</v>
          </cell>
          <cell r="AG28">
            <v>68.391437342699902</v>
          </cell>
          <cell r="AN28">
            <v>272.5</v>
          </cell>
          <cell r="AP28">
            <v>53.979893041911275</v>
          </cell>
          <cell r="AY28">
            <v>272.5</v>
          </cell>
          <cell r="BA28">
            <v>44.319855476597404</v>
          </cell>
        </row>
        <row r="29">
          <cell r="T29">
            <v>273</v>
          </cell>
          <cell r="V29">
            <v>59.531274043901327</v>
          </cell>
          <cell r="AD29">
            <v>273</v>
          </cell>
          <cell r="AG29">
            <v>67.358052382664496</v>
          </cell>
          <cell r="AN29">
            <v>273</v>
          </cell>
          <cell r="AP29">
            <v>52.228899029239074</v>
          </cell>
          <cell r="AY29">
            <v>273</v>
          </cell>
          <cell r="BA29">
            <v>41.981571766963512</v>
          </cell>
        </row>
        <row r="30">
          <cell r="T30">
            <v>273.5</v>
          </cell>
          <cell r="V30">
            <v>58.144724485177633</v>
          </cell>
          <cell r="AD30">
            <v>273.5</v>
          </cell>
          <cell r="AG30">
            <v>66.311331139198501</v>
          </cell>
          <cell r="AN30">
            <v>273.5</v>
          </cell>
          <cell r="AP30">
            <v>50.445872812881454</v>
          </cell>
          <cell r="AY30">
            <v>273.5</v>
          </cell>
          <cell r="BA30">
            <v>39.593679349944537</v>
          </cell>
        </row>
        <row r="31">
          <cell r="T31">
            <v>274</v>
          </cell>
          <cell r="V31">
            <v>56.738376895225151</v>
          </cell>
          <cell r="AD31">
            <v>274</v>
          </cell>
          <cell r="AG31">
            <v>65.251840584119265</v>
          </cell>
          <cell r="AN31">
            <v>274</v>
          </cell>
          <cell r="AP31">
            <v>48.633531942103112</v>
          </cell>
          <cell r="AY31">
            <v>274</v>
          </cell>
          <cell r="BA31">
            <v>37.187610566399812</v>
          </cell>
        </row>
        <row r="32">
          <cell r="T32">
            <v>274.5</v>
          </cell>
          <cell r="V32">
            <v>55.313591875990028</v>
          </cell>
          <cell r="AD32">
            <v>274.5</v>
          </cell>
          <cell r="AG32">
            <v>64.180172580689771</v>
          </cell>
          <cell r="AN32">
            <v>274.5</v>
          </cell>
          <cell r="AP32">
            <v>46.795320583619123</v>
          </cell>
          <cell r="AY32">
            <v>274.5</v>
          </cell>
          <cell r="BA32">
            <v>34.769599112470395</v>
          </cell>
        </row>
        <row r="33">
          <cell r="T33">
            <v>275</v>
          </cell>
          <cell r="V33">
            <v>53.87190257976917</v>
          </cell>
          <cell r="AD33">
            <v>275</v>
          </cell>
          <cell r="AG33">
            <v>63.096941117902482</v>
          </cell>
          <cell r="AN33">
            <v>275</v>
          </cell>
          <cell r="AP33">
            <v>44.930692321106768</v>
          </cell>
          <cell r="AY33">
            <v>275</v>
          </cell>
          <cell r="BA33">
            <v>32.383022997811167</v>
          </cell>
        </row>
        <row r="34">
          <cell r="T34">
            <v>275.5</v>
          </cell>
          <cell r="V34">
            <v>52.415051482235789</v>
          </cell>
          <cell r="AD34">
            <v>275.5</v>
          </cell>
          <cell r="AG34">
            <v>62.002787841911669</v>
          </cell>
          <cell r="AN34">
            <v>275.5</v>
          </cell>
          <cell r="AP34">
            <v>43.053592396674986</v>
          </cell>
          <cell r="AY34">
            <v>275.5</v>
          </cell>
          <cell r="BA34">
            <v>30.056627987166806</v>
          </cell>
        </row>
        <row r="35">
          <cell r="T35">
            <v>276</v>
          </cell>
          <cell r="V35">
            <v>50.945001697216554</v>
          </cell>
          <cell r="AD35">
            <v>276</v>
          </cell>
          <cell r="AG35">
            <v>60.898376524601048</v>
          </cell>
          <cell r="AN35">
            <v>276</v>
          </cell>
          <cell r="AP35">
            <v>41.167119107132471</v>
          </cell>
          <cell r="AY35">
            <v>276</v>
          </cell>
          <cell r="BA35">
            <v>27.856714941081229</v>
          </cell>
        </row>
        <row r="36">
          <cell r="T36">
            <v>276.5</v>
          </cell>
          <cell r="V36">
            <v>49.463979407105668</v>
          </cell>
          <cell r="AD36">
            <v>276.5</v>
          </cell>
          <cell r="AG36">
            <v>59.784382000719091</v>
          </cell>
          <cell r="AN36">
            <v>276.5</v>
          </cell>
          <cell r="AP36">
            <v>39.280064523629591</v>
          </cell>
          <cell r="AY36">
            <v>276.5</v>
          </cell>
          <cell r="BA36">
            <v>25.829024616953017</v>
          </cell>
        </row>
        <row r="37">
          <cell r="T37">
            <v>277</v>
          </cell>
          <cell r="V37">
            <v>47.971104887983699</v>
          </cell>
          <cell r="AD37">
            <v>277</v>
          </cell>
          <cell r="AG37">
            <v>58.66150123074371</v>
          </cell>
          <cell r="AN37">
            <v>277</v>
          </cell>
          <cell r="AP37">
            <v>37.398901354414917</v>
          </cell>
          <cell r="AY37">
            <v>277</v>
          </cell>
          <cell r="BA37">
            <v>24.038073820874938</v>
          </cell>
        </row>
        <row r="38">
          <cell r="T38">
            <v>277.5</v>
          </cell>
          <cell r="V38">
            <v>46.475528965829362</v>
          </cell>
          <cell r="AD38">
            <v>277.5</v>
          </cell>
          <cell r="AG38">
            <v>57.530442238017542</v>
          </cell>
          <cell r="AN38">
            <v>277.5</v>
          </cell>
          <cell r="AP38">
            <v>35.545070627216177</v>
          </cell>
          <cell r="AY38">
            <v>277.5</v>
          </cell>
          <cell r="BA38">
            <v>22.505924859824294</v>
          </cell>
        </row>
        <row r="39">
          <cell r="T39">
            <v>278</v>
          </cell>
          <cell r="V39">
            <v>44.977559968318616</v>
          </cell>
          <cell r="AD39">
            <v>278</v>
          </cell>
          <cell r="AG39">
            <v>56.391921343031782</v>
          </cell>
          <cell r="AN39">
            <v>278</v>
          </cell>
          <cell r="AP39">
            <v>33.732087426611628</v>
          </cell>
          <cell r="AY39">
            <v>278</v>
          </cell>
          <cell r="BA39">
            <v>21.230062067104438</v>
          </cell>
        </row>
        <row r="40">
          <cell r="T40">
            <v>278.5</v>
          </cell>
          <cell r="V40">
            <v>43.480914799728438</v>
          </cell>
          <cell r="AD40">
            <v>278.5</v>
          </cell>
          <cell r="AG40">
            <v>55.24666592914236</v>
          </cell>
          <cell r="AN40">
            <v>278.5</v>
          </cell>
          <cell r="AP40">
            <v>31.979794221938029</v>
          </cell>
          <cell r="AY40">
            <v>278.5</v>
          </cell>
          <cell r="BA40">
            <v>20.188465113489851</v>
          </cell>
        </row>
        <row r="41">
          <cell r="T41">
            <v>279</v>
          </cell>
          <cell r="V41">
            <v>41.989847816248009</v>
          </cell>
          <cell r="AD41">
            <v>279</v>
          </cell>
          <cell r="AG41">
            <v>54.095408911137547</v>
          </cell>
          <cell r="AN41">
            <v>279</v>
          </cell>
          <cell r="AP41">
            <v>30.304749171656098</v>
          </cell>
          <cell r="AY41">
            <v>279</v>
          </cell>
          <cell r="BA41">
            <v>19.33227789271686</v>
          </cell>
        </row>
        <row r="42">
          <cell r="T42">
            <v>279.5</v>
          </cell>
          <cell r="V42">
            <v>40.509204571169946</v>
          </cell>
          <cell r="AD42">
            <v>279.5</v>
          </cell>
          <cell r="AG42">
            <v>52.93888596952182</v>
          </cell>
          <cell r="AN42">
            <v>279.5</v>
          </cell>
          <cell r="AP42">
            <v>28.738955414753235</v>
          </cell>
          <cell r="AY42">
            <v>279.5</v>
          </cell>
          <cell r="BA42">
            <v>18.629528349974514</v>
          </cell>
        </row>
        <row r="43">
          <cell r="T43">
            <v>280</v>
          </cell>
          <cell r="V43">
            <v>39.044475560081459</v>
          </cell>
          <cell r="AD43">
            <v>280</v>
          </cell>
          <cell r="AG43">
            <v>51.777832784799628</v>
          </cell>
          <cell r="AN43">
            <v>280</v>
          </cell>
          <cell r="AP43">
            <v>27.297811428239253</v>
          </cell>
          <cell r="AY43">
            <v>280</v>
          </cell>
          <cell r="BA43">
            <v>18.049953524631949</v>
          </cell>
        </row>
        <row r="44">
          <cell r="T44">
            <v>280.5</v>
          </cell>
          <cell r="V44">
            <v>37.598834577958804</v>
          </cell>
          <cell r="AD44">
            <v>280.5</v>
          </cell>
          <cell r="AG44">
            <v>50.612985037475454</v>
          </cell>
          <cell r="AN44">
            <v>280.5</v>
          </cell>
          <cell r="AP44">
            <v>25.994989246061724</v>
          </cell>
          <cell r="AY44">
            <v>280.5</v>
          </cell>
          <cell r="BA44">
            <v>17.560121135798028</v>
          </cell>
        </row>
        <row r="45">
          <cell r="T45">
            <v>281</v>
          </cell>
          <cell r="V45">
            <v>36.184560986648556</v>
          </cell>
          <cell r="AD45">
            <v>281</v>
          </cell>
          <cell r="AG45">
            <v>49.445075642337592</v>
          </cell>
          <cell r="AN45">
            <v>281</v>
          </cell>
          <cell r="AP45">
            <v>24.835833866186125</v>
          </cell>
          <cell r="AY45">
            <v>281</v>
          </cell>
          <cell r="BA45">
            <v>17.14374381577764</v>
          </cell>
        </row>
        <row r="46">
          <cell r="T46">
            <v>281.5</v>
          </cell>
          <cell r="V46">
            <v>34.806466395112011</v>
          </cell>
          <cell r="AD46">
            <v>281.5</v>
          </cell>
          <cell r="AG46">
            <v>48.274831982741937</v>
          </cell>
          <cell r="AN46">
            <v>281.5</v>
          </cell>
          <cell r="AP46">
            <v>23.817023193629012</v>
          </cell>
          <cell r="AY46">
            <v>281.5</v>
          </cell>
          <cell r="BA46">
            <v>16.787247758687897</v>
          </cell>
        </row>
        <row r="47">
          <cell r="T47">
            <v>282</v>
          </cell>
          <cell r="V47">
            <v>33.472202421362297</v>
          </cell>
          <cell r="AD47">
            <v>282</v>
          </cell>
          <cell r="AG47">
            <v>47.102978676328242</v>
          </cell>
          <cell r="AN47">
            <v>282</v>
          </cell>
          <cell r="AP47">
            <v>22.928218915305465</v>
          </cell>
          <cell r="AY47">
            <v>282</v>
          </cell>
          <cell r="BA47">
            <v>16.473856855866391</v>
          </cell>
        </row>
        <row r="48">
          <cell r="T48">
            <v>282.5</v>
          </cell>
          <cell r="V48">
            <v>32.189349966055666</v>
          </cell>
          <cell r="AD48">
            <v>282.5</v>
          </cell>
          <cell r="AG48">
            <v>45.930226512155329</v>
          </cell>
          <cell r="AN48">
            <v>282.5</v>
          </cell>
          <cell r="AP48">
            <v>22.154830552810548</v>
          </cell>
          <cell r="AY48">
            <v>282.5</v>
          </cell>
          <cell r="BA48">
            <v>16.197373392102186</v>
          </cell>
        </row>
        <row r="49">
          <cell r="T49">
            <v>283</v>
          </cell>
          <cell r="V49">
            <v>30.964946820547627</v>
          </cell>
          <cell r="AD49">
            <v>283</v>
          </cell>
          <cell r="AG49">
            <v>44.757280747849663</v>
          </cell>
          <cell r="AN49">
            <v>283</v>
          </cell>
          <cell r="AP49">
            <v>21.483119223391263</v>
          </cell>
          <cell r="AY49">
            <v>283</v>
          </cell>
          <cell r="BA49">
            <v>15.950700128931667</v>
          </cell>
        </row>
        <row r="50">
          <cell r="T50">
            <v>283.5</v>
          </cell>
          <cell r="V50">
            <v>29.804904955872363</v>
          </cell>
          <cell r="AD50">
            <v>283.5</v>
          </cell>
          <cell r="AG50">
            <v>43.584835578172978</v>
          </cell>
          <cell r="AN50">
            <v>283.5</v>
          </cell>
          <cell r="AP50">
            <v>20.891963610998076</v>
          </cell>
          <cell r="AY50">
            <v>283.5</v>
          </cell>
          <cell r="BA50">
            <v>15.72982819105874</v>
          </cell>
        </row>
        <row r="51">
          <cell r="T51">
            <v>284</v>
          </cell>
          <cell r="V51">
            <v>28.713490042996149</v>
          </cell>
          <cell r="AD51">
            <v>284</v>
          </cell>
          <cell r="AG51">
            <v>42.413571369306091</v>
          </cell>
          <cell r="AN51">
            <v>284</v>
          </cell>
          <cell r="AP51">
            <v>20.370397605068877</v>
          </cell>
          <cell r="AY51">
            <v>284</v>
          </cell>
          <cell r="BA51">
            <v>15.526865761146594</v>
          </cell>
        </row>
        <row r="52">
          <cell r="T52">
            <v>284.5</v>
          </cell>
          <cell r="V52">
            <v>27.692885833899066</v>
          </cell>
          <cell r="AD52">
            <v>284.5</v>
          </cell>
          <cell r="AG52">
            <v>41.244157424565095</v>
          </cell>
          <cell r="AN52">
            <v>284.5</v>
          </cell>
          <cell r="AP52">
            <v>19.906170435389171</v>
          </cell>
          <cell r="AY52">
            <v>284.5</v>
          </cell>
          <cell r="BA52">
            <v>15.340304638541573</v>
          </cell>
        </row>
        <row r="53">
          <cell r="T53">
            <v>285</v>
          </cell>
          <cell r="V53">
            <v>26.743049898167005</v>
          </cell>
          <cell r="AD53">
            <v>285</v>
          </cell>
          <cell r="AG53">
            <v>40.077251984401371</v>
          </cell>
          <cell r="AN53">
            <v>285</v>
          </cell>
          <cell r="AP53">
            <v>19.490539440795203</v>
          </cell>
          <cell r="AY53">
            <v>285</v>
          </cell>
          <cell r="BA53">
            <v>15.167251356780906</v>
          </cell>
        </row>
        <row r="54">
          <cell r="T54">
            <v>285.5</v>
          </cell>
          <cell r="V54">
            <v>25.861792826431319</v>
          </cell>
          <cell r="AD54">
            <v>285.5</v>
          </cell>
          <cell r="AG54">
            <v>38.913488397820622</v>
          </cell>
          <cell r="AN54">
            <v>285.5</v>
          </cell>
          <cell r="AP54">
            <v>19.11133813869673</v>
          </cell>
          <cell r="AY54">
            <v>285.5</v>
          </cell>
          <cell r="BA54">
            <v>15.005307187190789</v>
          </cell>
        </row>
        <row r="55">
          <cell r="T55">
            <v>286</v>
          </cell>
          <cell r="V55">
            <v>25.045137474541747</v>
          </cell>
          <cell r="AD55">
            <v>286</v>
          </cell>
          <cell r="AG55">
            <v>37.753497248112403</v>
          </cell>
          <cell r="AN55">
            <v>286</v>
          </cell>
          <cell r="AP55">
            <v>18.763608091611921</v>
          </cell>
          <cell r="AY55">
            <v>286</v>
          </cell>
          <cell r="BA55">
            <v>14.852469191328597</v>
          </cell>
        </row>
        <row r="56">
          <cell r="T56">
            <v>286.5</v>
          </cell>
          <cell r="V56">
            <v>24.287785698121741</v>
          </cell>
          <cell r="AD56">
            <v>286.5</v>
          </cell>
          <cell r="AG56">
            <v>36.597886992836806</v>
          </cell>
          <cell r="AN56">
            <v>286.5</v>
          </cell>
          <cell r="AP56">
            <v>18.441460791722371</v>
          </cell>
          <cell r="AY56">
            <v>286.5</v>
          </cell>
          <cell r="BA56">
            <v>14.708212647296934</v>
          </cell>
        </row>
        <row r="57">
          <cell r="T57">
            <v>287</v>
          </cell>
          <cell r="V57">
            <v>23.583641661009274</v>
          </cell>
          <cell r="AD57">
            <v>287</v>
          </cell>
          <cell r="AG57">
            <v>35.447252260972981</v>
          </cell>
          <cell r="AN57">
            <v>287</v>
          </cell>
          <cell r="AP57">
            <v>18.140001743881875</v>
          </cell>
          <cell r="AY57">
            <v>287</v>
          </cell>
          <cell r="BA57">
            <v>14.568516686156338</v>
          </cell>
        </row>
        <row r="58">
          <cell r="T58">
            <v>287.5</v>
          </cell>
          <cell r="V58">
            <v>22.926278569812172</v>
          </cell>
          <cell r="AD58">
            <v>287.5</v>
          </cell>
          <cell r="AG58">
            <v>34.302165555770671</v>
          </cell>
          <cell r="AN58">
            <v>287.5</v>
          </cell>
          <cell r="AP58">
            <v>17.856187874207983</v>
          </cell>
          <cell r="AY58">
            <v>287.5</v>
          </cell>
          <cell r="BA58">
            <v>14.433555215735662</v>
          </cell>
        </row>
        <row r="59">
          <cell r="T59">
            <v>288</v>
          </cell>
          <cell r="V59">
            <v>22.31065852002715</v>
          </cell>
          <cell r="AD59">
            <v>288</v>
          </cell>
          <cell r="AG59">
            <v>33.163191083331036</v>
          </cell>
          <cell r="AN59">
            <v>288</v>
          </cell>
          <cell r="AP59">
            <v>17.584226588385743</v>
          </cell>
          <cell r="AY59">
            <v>288</v>
          </cell>
          <cell r="BA59">
            <v>14.302200833558215</v>
          </cell>
        </row>
        <row r="60">
          <cell r="T60">
            <v>288.5</v>
          </cell>
          <cell r="V60">
            <v>21.727630685675486</v>
          </cell>
          <cell r="AD60">
            <v>288.5</v>
          </cell>
          <cell r="AG60">
            <v>32.030873689741959</v>
          </cell>
          <cell r="AN60">
            <v>288.5</v>
          </cell>
          <cell r="AP60">
            <v>17.322522234493977</v>
          </cell>
          <cell r="AY60">
            <v>288.5</v>
          </cell>
          <cell r="BA60">
            <v>14.173446073581003</v>
          </cell>
        </row>
        <row r="61">
          <cell r="T61">
            <v>289</v>
          </cell>
          <cell r="V61">
            <v>21.173220751301198</v>
          </cell>
          <cell r="AD61">
            <v>289</v>
          </cell>
          <cell r="AG61">
            <v>30.905738861078081</v>
          </cell>
          <cell r="AN61">
            <v>289</v>
          </cell>
          <cell r="AP61">
            <v>17.068525838516535</v>
          </cell>
          <cell r="AY61">
            <v>289</v>
          </cell>
          <cell r="BA61">
            <v>14.04637941890798</v>
          </cell>
        </row>
        <row r="62">
          <cell r="T62">
            <v>289.5</v>
          </cell>
          <cell r="V62">
            <v>20.642218262050232</v>
          </cell>
          <cell r="AD62">
            <v>289.5</v>
          </cell>
          <cell r="AG62">
            <v>29.788298254833091</v>
          </cell>
          <cell r="AN62">
            <v>289.5</v>
          </cell>
          <cell r="AP62">
            <v>16.82000813811544</v>
          </cell>
          <cell r="AY62">
            <v>289.5</v>
          </cell>
          <cell r="BA62">
            <v>13.920167311324997</v>
          </cell>
        </row>
        <row r="63">
          <cell r="T63">
            <v>290</v>
          </cell>
          <cell r="V63">
            <v>20.129916270649463</v>
          </cell>
          <cell r="AD63">
            <v>290</v>
          </cell>
          <cell r="AG63">
            <v>28.679046934203615</v>
          </cell>
          <cell r="AN63">
            <v>290</v>
          </cell>
          <cell r="AP63">
            <v>16.575007266174499</v>
          </cell>
          <cell r="AY63">
            <v>290</v>
          </cell>
          <cell r="BA63">
            <v>13.794030164013074</v>
          </cell>
        </row>
        <row r="64">
          <cell r="T64">
            <v>290.5</v>
          </cell>
          <cell r="V64">
            <v>19.632102851323825</v>
          </cell>
          <cell r="AD64">
            <v>290.5</v>
          </cell>
          <cell r="AG64">
            <v>27.576906269878592</v>
          </cell>
          <cell r="AN64">
            <v>290.5</v>
          </cell>
          <cell r="AP64">
            <v>16.331761901993836</v>
          </cell>
          <cell r="AY64">
            <v>290.5</v>
          </cell>
          <cell r="BA64">
            <v>13.667233366315854</v>
          </cell>
        </row>
        <row r="65">
          <cell r="T65">
            <v>291</v>
          </cell>
          <cell r="V65">
            <v>19.146011541072639</v>
          </cell>
          <cell r="AD65">
            <v>291</v>
          </cell>
          <cell r="AG65">
            <v>26.485446801449235</v>
          </cell>
          <cell r="AN65">
            <v>291</v>
          </cell>
          <cell r="AP65">
            <v>16.088682206591869</v>
          </cell>
          <cell r="AY65">
            <v>291</v>
          </cell>
          <cell r="BA65">
            <v>13.539081286917934</v>
          </cell>
        </row>
        <row r="66">
          <cell r="T66">
            <v>291.5</v>
          </cell>
          <cell r="V66">
            <v>18.66612072867164</v>
          </cell>
          <cell r="AD66">
            <v>291.5</v>
          </cell>
          <cell r="AG66">
            <v>25.403576071023597</v>
          </cell>
          <cell r="AN66">
            <v>291.5</v>
          </cell>
          <cell r="AP66">
            <v>15.844942742544902</v>
          </cell>
          <cell r="AY66">
            <v>291.5</v>
          </cell>
          <cell r="BA66">
            <v>13.408899283379808</v>
          </cell>
        </row>
        <row r="67">
          <cell r="T67">
            <v>292</v>
          </cell>
          <cell r="V67">
            <v>18.19068793844761</v>
          </cell>
          <cell r="AD67">
            <v>292</v>
          </cell>
          <cell r="AG67">
            <v>24.331722764609896</v>
          </cell>
          <cell r="AN67">
            <v>292</v>
          </cell>
          <cell r="AP67">
            <v>15.59783177352787</v>
          </cell>
          <cell r="AY67">
            <v>292</v>
          </cell>
          <cell r="BA67">
            <v>13.276030703727026</v>
          </cell>
        </row>
        <row r="68">
          <cell r="T68">
            <v>292.5</v>
          </cell>
          <cell r="V68">
            <v>17.717057026476574</v>
          </cell>
          <cell r="AD68">
            <v>292.5</v>
          </cell>
          <cell r="AG68">
            <v>23.270315568216393</v>
          </cell>
          <cell r="AN68">
            <v>292.5</v>
          </cell>
          <cell r="AP68">
            <v>15.346840667325464</v>
          </cell>
          <cell r="AY68">
            <v>292.5</v>
          </cell>
          <cell r="BA68">
            <v>13.139830889628497</v>
          </cell>
        </row>
        <row r="69">
          <cell r="T69">
            <v>293</v>
          </cell>
          <cell r="V69">
            <v>17.242863204344872</v>
          </cell>
          <cell r="AD69">
            <v>293</v>
          </cell>
          <cell r="AG69">
            <v>22.219758276405681</v>
          </cell>
          <cell r="AN69">
            <v>293</v>
          </cell>
          <cell r="AP69">
            <v>15.090771958379348</v>
          </cell>
          <cell r="AY69">
            <v>293</v>
          </cell>
          <cell r="BA69">
            <v>12.999655182753141</v>
          </cell>
        </row>
        <row r="70">
          <cell r="T70">
            <v>293.5</v>
          </cell>
          <cell r="V70">
            <v>16.766007580900656</v>
          </cell>
          <cell r="AD70">
            <v>293.5</v>
          </cell>
          <cell r="AG70">
            <v>21.180449152307993</v>
          </cell>
          <cell r="AN70">
            <v>293.5</v>
          </cell>
          <cell r="AP70">
            <v>14.82848340405743</v>
          </cell>
          <cell r="AY70">
            <v>293.5</v>
          </cell>
          <cell r="BA70">
            <v>12.855407633954005</v>
          </cell>
        </row>
        <row r="71">
          <cell r="T71">
            <v>294</v>
          </cell>
          <cell r="V71">
            <v>16.284614731839781</v>
          </cell>
          <cell r="AD71">
            <v>294</v>
          </cell>
          <cell r="AG71">
            <v>20.152772630472661</v>
          </cell>
          <cell r="AN71">
            <v>294</v>
          </cell>
          <cell r="AP71">
            <v>14.558876358774627</v>
          </cell>
          <cell r="AY71">
            <v>294</v>
          </cell>
          <cell r="BA71">
            <v>12.705289196725737</v>
          </cell>
        </row>
        <row r="72">
          <cell r="T72">
            <v>294.5</v>
          </cell>
          <cell r="V72">
            <v>15.79702421362299</v>
          </cell>
          <cell r="AD72">
            <v>294.5</v>
          </cell>
          <cell r="AG72">
            <v>19.137099316868106</v>
          </cell>
          <cell r="AN72">
            <v>294.5</v>
          </cell>
          <cell r="AP72">
            <v>14.280887054583498</v>
          </cell>
          <cell r="AY72">
            <v>294.5</v>
          </cell>
          <cell r="BA72">
            <v>12.549260891727387</v>
          </cell>
        </row>
        <row r="73">
          <cell r="T73">
            <v>295</v>
          </cell>
          <cell r="V73">
            <v>15.30177359131025</v>
          </cell>
          <cell r="AD73">
            <v>295</v>
          </cell>
          <cell r="AG73">
            <v>18.133794286030373</v>
          </cell>
          <cell r="AN73">
            <v>295</v>
          </cell>
          <cell r="AP73">
            <v>13.993477881764804</v>
          </cell>
          <cell r="AY73">
            <v>295</v>
          </cell>
          <cell r="BA73">
            <v>12.386645078108604</v>
          </cell>
        </row>
        <row r="74">
          <cell r="T74">
            <v>295.5</v>
          </cell>
          <cell r="V74">
            <v>14.797578637700838</v>
          </cell>
          <cell r="AD74">
            <v>295.5</v>
          </cell>
          <cell r="AG74">
            <v>17.143208783914595</v>
          </cell>
          <cell r="AN74">
            <v>295.5</v>
          </cell>
          <cell r="AP74">
            <v>13.695646108236934</v>
          </cell>
          <cell r="AY74">
            <v>295.5</v>
          </cell>
          <cell r="BA74">
            <v>12.2167611166082</v>
          </cell>
        </row>
        <row r="75">
          <cell r="T75">
            <v>296</v>
          </cell>
          <cell r="V75">
            <v>14.283330504639055</v>
          </cell>
          <cell r="AD75">
            <v>296</v>
          </cell>
          <cell r="AG75">
            <v>16.165682993611195</v>
          </cell>
          <cell r="AN75">
            <v>296</v>
          </cell>
          <cell r="AP75">
            <v>13.386394814857869</v>
          </cell>
          <cell r="AY75">
            <v>296</v>
          </cell>
          <cell r="BA75">
            <v>12.038895385445715</v>
          </cell>
        </row>
        <row r="76">
          <cell r="T76">
            <v>296.5</v>
          </cell>
          <cell r="V76">
            <v>13.758087236931429</v>
          </cell>
          <cell r="AD76">
            <v>296.5</v>
          </cell>
          <cell r="AG76">
            <v>15.201551566778218</v>
          </cell>
          <cell r="AN76">
            <v>296.5</v>
          </cell>
          <cell r="AP76">
            <v>13.064759053653429</v>
          </cell>
          <cell r="AY76">
            <v>296.5</v>
          </cell>
          <cell r="BA76">
            <v>11.852319270786484</v>
          </cell>
        </row>
        <row r="77">
          <cell r="T77">
            <v>297</v>
          </cell>
          <cell r="V77">
            <v>13.221070943652407</v>
          </cell>
          <cell r="AD77">
            <v>297</v>
          </cell>
          <cell r="AG77">
            <v>14.251135326492797</v>
          </cell>
          <cell r="AN77">
            <v>297</v>
          </cell>
          <cell r="AP77">
            <v>12.72979131546823</v>
          </cell>
          <cell r="AY77">
            <v>297</v>
          </cell>
          <cell r="BA77">
            <v>11.65627717309826</v>
          </cell>
        </row>
        <row r="78">
          <cell r="T78">
            <v>297.5</v>
          </cell>
          <cell r="V78">
            <v>12.671670626838649</v>
          </cell>
          <cell r="AD78">
            <v>297.5</v>
          </cell>
          <cell r="AG78">
            <v>13.314755095832068</v>
          </cell>
          <cell r="AN78">
            <v>297.5</v>
          </cell>
          <cell r="AP78">
            <v>12.380564436435503</v>
          </cell>
          <cell r="AY78">
            <v>297.5</v>
          </cell>
          <cell r="BA78">
            <v>11.449980510329524</v>
          </cell>
        </row>
        <row r="79">
          <cell r="T79">
            <v>298</v>
          </cell>
          <cell r="V79">
            <v>12.109436524100472</v>
          </cell>
          <cell r="AD79">
            <v>298</v>
          </cell>
          <cell r="AG79">
            <v>12.392720635008436</v>
          </cell>
          <cell r="AN79">
            <v>298</v>
          </cell>
          <cell r="AP79">
            <v>12.016168691507291</v>
          </cell>
          <cell r="AY79">
            <v>298</v>
          </cell>
          <cell r="BA79">
            <v>11.232622709963721</v>
          </cell>
        </row>
        <row r="80">
          <cell r="T80">
            <v>298.5</v>
          </cell>
          <cell r="V80">
            <v>11.534080108621858</v>
          </cell>
          <cell r="AD80">
            <v>298.5</v>
          </cell>
          <cell r="AG80">
            <v>11.485341704234314</v>
          </cell>
          <cell r="AN80">
            <v>298.5</v>
          </cell>
          <cell r="AP80">
            <v>11.635735046212867</v>
          </cell>
          <cell r="AY80">
            <v>298.5</v>
          </cell>
          <cell r="BA80">
            <v>11.003358220143326</v>
          </cell>
        </row>
        <row r="81">
          <cell r="T81">
            <v>299</v>
          </cell>
          <cell r="V81">
            <v>10.94549106132609</v>
          </cell>
          <cell r="AD81">
            <v>299</v>
          </cell>
          <cell r="AG81">
            <v>10.592930829438284</v>
          </cell>
          <cell r="AN81">
            <v>299</v>
          </cell>
          <cell r="AP81">
            <v>11.238417717839907</v>
          </cell>
          <cell r="AY81">
            <v>299</v>
          </cell>
          <cell r="BA81">
            <v>10.761305508080719</v>
          </cell>
        </row>
        <row r="82">
          <cell r="T82">
            <v>299.5</v>
          </cell>
          <cell r="V82">
            <v>10.343714641321563</v>
          </cell>
          <cell r="AD82">
            <v>299.5</v>
          </cell>
          <cell r="AG82">
            <v>9.7158005365489402</v>
          </cell>
          <cell r="AN82">
            <v>299.5</v>
          </cell>
          <cell r="AP82">
            <v>10.82342033366273</v>
          </cell>
          <cell r="AY82">
            <v>299.5</v>
          </cell>
          <cell r="BA82">
            <v>10.505556055290695</v>
          </cell>
        </row>
        <row r="83">
          <cell r="T83">
            <v>300</v>
          </cell>
          <cell r="V83">
            <v>9.7289714867617096</v>
          </cell>
          <cell r="AD83">
            <v>300</v>
          </cell>
          <cell r="AG83">
            <v>8.8542771800757816</v>
          </cell>
          <cell r="AN83">
            <v>300</v>
          </cell>
          <cell r="AP83">
            <v>10.389984305063066</v>
          </cell>
          <cell r="AY83">
            <v>300</v>
          </cell>
          <cell r="BA83">
            <v>10.235165362357952</v>
          </cell>
        </row>
        <row r="84">
          <cell r="T84">
            <v>300.5</v>
          </cell>
          <cell r="V84">
            <v>9.1016491287621619</v>
          </cell>
          <cell r="AD84">
            <v>300.5</v>
          </cell>
          <cell r="AG84">
            <v>8.0087147716901317</v>
          </cell>
          <cell r="AN84">
            <v>300.5</v>
          </cell>
          <cell r="AP84">
            <v>9.9374207986979002</v>
          </cell>
          <cell r="AY84">
            <v>300.5</v>
          </cell>
          <cell r="BA84">
            <v>9.9491469521153792</v>
          </cell>
        </row>
        <row r="85">
          <cell r="T85">
            <v>301</v>
          </cell>
          <cell r="V85">
            <v>8.4623076487893183</v>
          </cell>
          <cell r="AD85">
            <v>301</v>
          </cell>
          <cell r="AG85">
            <v>7.1794866830765827</v>
          </cell>
          <cell r="AN85">
            <v>301</v>
          </cell>
          <cell r="AP85">
            <v>9.4651049235598421</v>
          </cell>
          <cell r="AY85">
            <v>301</v>
          </cell>
          <cell r="BA85">
            <v>9.6464903601091443</v>
          </cell>
        </row>
        <row r="86">
          <cell r="T86">
            <v>301.5</v>
          </cell>
          <cell r="V86">
            <v>7.8116627064946806</v>
          </cell>
          <cell r="AD86">
            <v>301.5</v>
          </cell>
          <cell r="AG86">
            <v>6.3670354288242956</v>
          </cell>
          <cell r="AN86">
            <v>301.5</v>
          </cell>
          <cell r="AP86">
            <v>8.9724902633261614</v>
          </cell>
          <cell r="AY86">
            <v>301.5</v>
          </cell>
          <cell r="BA86">
            <v>9.32614314413361</v>
          </cell>
        </row>
        <row r="87">
          <cell r="T87">
            <v>302</v>
          </cell>
          <cell r="V87">
            <v>7.1505996831862397</v>
          </cell>
          <cell r="AD87">
            <v>302</v>
          </cell>
          <cell r="AG87">
            <v>5.5718671349946076</v>
          </cell>
          <cell r="AN87">
            <v>302</v>
          </cell>
          <cell r="AP87">
            <v>8.45913794105679</v>
          </cell>
          <cell r="AY87">
            <v>302</v>
          </cell>
          <cell r="BA87">
            <v>8.9870228778747254</v>
          </cell>
        </row>
        <row r="88">
          <cell r="T88">
            <v>302.5</v>
          </cell>
          <cell r="V88">
            <v>6.4801482235799943</v>
          </cell>
          <cell r="AD88">
            <v>302.5</v>
          </cell>
          <cell r="AG88">
            <v>4.7946123848770652</v>
          </cell>
          <cell r="AN88">
            <v>302.5</v>
          </cell>
          <cell r="AP88">
            <v>7.9247049933151184</v>
          </cell>
          <cell r="AY88">
            <v>302.5</v>
          </cell>
          <cell r="BA88">
            <v>8.6280261461425436</v>
          </cell>
        </row>
        <row r="89">
          <cell r="T89">
            <v>303</v>
          </cell>
          <cell r="V89">
            <v>5.8007722335369989</v>
          </cell>
          <cell r="AD89">
            <v>303</v>
          </cell>
          <cell r="AG89">
            <v>4.0355809386840731</v>
          </cell>
          <cell r="AN89">
            <v>303</v>
          </cell>
          <cell r="AP89">
            <v>7.3681218392140879</v>
          </cell>
          <cell r="AY89">
            <v>303</v>
          </cell>
          <cell r="BA89">
            <v>8.2480135528170084</v>
          </cell>
        </row>
        <row r="90">
          <cell r="T90">
            <v>303.5</v>
          </cell>
          <cell r="V90">
            <v>5.1151929169495345</v>
          </cell>
          <cell r="AD90">
            <v>303.5</v>
          </cell>
          <cell r="AG90">
            <v>3.2967392206211801</v>
          </cell>
          <cell r="AN90">
            <v>303.5</v>
          </cell>
          <cell r="AP90">
            <v>6.790937627158053</v>
          </cell>
          <cell r="AY90">
            <v>303.5</v>
          </cell>
          <cell r="BA90">
            <v>7.8458337081346894</v>
          </cell>
        </row>
        <row r="91">
          <cell r="T91">
            <v>304</v>
          </cell>
          <cell r="V91">
            <v>4.4241825073546046</v>
          </cell>
          <cell r="AD91">
            <v>304</v>
          </cell>
          <cell r="AG91">
            <v>2.5789335398401421</v>
          </cell>
          <cell r="AN91">
            <v>304</v>
          </cell>
          <cell r="AP91">
            <v>6.1924722432133912</v>
          </cell>
          <cell r="AY91">
            <v>304</v>
          </cell>
          <cell r="BA91">
            <v>7.4194027165602243</v>
          </cell>
        </row>
        <row r="92">
          <cell r="T92">
            <v>304.5</v>
          </cell>
          <cell r="V92">
            <v>3.7293081013804028</v>
          </cell>
          <cell r="AD92">
            <v>304.5</v>
          </cell>
          <cell r="AG92">
            <v>1.8838620460768321</v>
          </cell>
          <cell r="AN92">
            <v>304.5</v>
          </cell>
          <cell r="AP92">
            <v>5.5729930826018705</v>
          </cell>
          <cell r="AY92">
            <v>304.5</v>
          </cell>
          <cell r="BA92">
            <v>6.9692872777427963</v>
          </cell>
        </row>
        <row r="93">
          <cell r="T93">
            <v>305</v>
          </cell>
          <cell r="V93">
            <v>3.0322640868974879</v>
          </cell>
          <cell r="AD93">
            <v>305</v>
          </cell>
          <cell r="AG93">
            <v>1.2136183864811796</v>
          </cell>
          <cell r="AN93">
            <v>305</v>
          </cell>
          <cell r="AP93">
            <v>4.9329506481427652</v>
          </cell>
          <cell r="AY93">
            <v>305</v>
          </cell>
          <cell r="BA93">
            <v>6.4935054421156799</v>
          </cell>
        </row>
        <row r="94">
          <cell r="T94">
            <v>305.5</v>
          </cell>
          <cell r="V94">
            <v>2.334872143018782</v>
          </cell>
          <cell r="AD94">
            <v>305.5</v>
          </cell>
          <cell r="AG94">
            <v>0.57063362557734343</v>
          </cell>
          <cell r="AN94">
            <v>305.5</v>
          </cell>
          <cell r="AP94">
            <v>4.2730134278904837</v>
          </cell>
          <cell r="AY94">
            <v>305.5</v>
          </cell>
          <cell r="BA94">
            <v>5.9909298072021837</v>
          </cell>
        </row>
        <row r="95">
          <cell r="T95">
            <v>306</v>
          </cell>
          <cell r="V95">
            <v>1.6391264992079653</v>
          </cell>
          <cell r="AD95">
            <v>306</v>
          </cell>
          <cell r="AG95">
            <v>0.50011616007965265</v>
          </cell>
          <cell r="AN95">
            <v>306</v>
          </cell>
          <cell r="AP95">
            <v>3.5940708016043703</v>
          </cell>
          <cell r="AY95">
            <v>306</v>
          </cell>
          <cell r="BA95">
            <v>5.4604569578123598</v>
          </cell>
        </row>
        <row r="96">
          <cell r="T96">
            <v>306.5</v>
          </cell>
          <cell r="V96">
            <v>0.9470779588142112</v>
          </cell>
          <cell r="AN96">
            <v>306.5</v>
          </cell>
          <cell r="AP96">
            <v>2.8972824507353363</v>
          </cell>
          <cell r="AY96">
            <v>306.5</v>
          </cell>
          <cell r="BA96">
            <v>4.9010494437947889</v>
          </cell>
        </row>
        <row r="97">
          <cell r="T97">
            <v>307</v>
          </cell>
          <cell r="V97">
            <v>0.26178716904276977</v>
          </cell>
          <cell r="AN97">
            <v>307</v>
          </cell>
          <cell r="AP97">
            <v>2.1840899843050625</v>
          </cell>
          <cell r="AY97">
            <v>307</v>
          </cell>
          <cell r="BA97">
            <v>4.3117507720907922</v>
          </cell>
        </row>
        <row r="98">
          <cell r="T98">
            <v>307.5</v>
          </cell>
          <cell r="V98">
            <v>3.5463340122199587E-2</v>
          </cell>
          <cell r="AN98">
            <v>307.5</v>
          </cell>
          <cell r="AP98">
            <v>1.4559640760332495</v>
          </cell>
          <cell r="AY98">
            <v>307.5</v>
          </cell>
          <cell r="BA98">
            <v>3.6917183892536958</v>
          </cell>
        </row>
        <row r="99">
          <cell r="T99">
            <v>308</v>
          </cell>
          <cell r="V99">
            <v>0.41494116315908564</v>
          </cell>
          <cell r="AN99">
            <v>308</v>
          </cell>
          <cell r="AP99">
            <v>0.71588967040632423</v>
          </cell>
          <cell r="AY99">
            <v>308</v>
          </cell>
          <cell r="BA99">
            <v>3.0402656592006241</v>
          </cell>
        </row>
        <row r="100">
          <cell r="T100">
            <v>308.5</v>
          </cell>
          <cell r="V100">
            <v>0.30511427924869877</v>
          </cell>
          <cell r="AY100">
            <v>308.5</v>
          </cell>
          <cell r="BA100">
            <v>2.3569008425534466</v>
          </cell>
        </row>
        <row r="101">
          <cell r="AY101">
            <v>309</v>
          </cell>
          <cell r="BA101">
            <v>1.6410212587328714</v>
          </cell>
        </row>
        <row r="102">
          <cell r="AY102">
            <v>309.5</v>
          </cell>
          <cell r="BA102">
            <v>0.89359839285178866</v>
          </cell>
        </row>
        <row r="103">
          <cell r="AY103">
            <v>310</v>
          </cell>
          <cell r="BA103">
            <v>0.11472219723546523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30" zoomScale="115" zoomScaleNormal="115" workbookViewId="0">
      <selection activeCell="D51" sqref="D51"/>
    </sheetView>
  </sheetViews>
  <sheetFormatPr defaultRowHeight="15" x14ac:dyDescent="0.25"/>
  <cols>
    <col min="1" max="1" width="28.28515625" customWidth="1"/>
    <col min="2" max="2" width="15.5703125" customWidth="1"/>
    <col min="3" max="3" width="9.85546875" bestFit="1" customWidth="1"/>
    <col min="4" max="4" width="10.42578125" bestFit="1" customWidth="1"/>
    <col min="5" max="5" width="11.7109375" bestFit="1" customWidth="1"/>
    <col min="6" max="6" width="12.7109375" customWidth="1"/>
    <col min="7" max="7" width="13.140625" customWidth="1"/>
    <col min="8" max="8" width="13" customWidth="1"/>
    <col min="9" max="9" width="9" customWidth="1"/>
    <col min="10" max="10" width="8.140625" customWidth="1"/>
    <col min="11" max="11" width="8.42578125" customWidth="1"/>
    <col min="12" max="12" width="12.42578125" customWidth="1"/>
    <col min="13" max="13" width="13.140625" bestFit="1" customWidth="1"/>
    <col min="14" max="14" width="12.42578125" customWidth="1"/>
    <col min="15" max="15" width="16.7109375" customWidth="1"/>
  </cols>
  <sheetData>
    <row r="1" spans="1:17" ht="42.75" customHeight="1" x14ac:dyDescent="0.25">
      <c r="A1" s="197" t="s">
        <v>45</v>
      </c>
      <c r="B1" s="199" t="s">
        <v>46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 ht="45" customHeight="1" thickBot="1" x14ac:dyDescent="0.3">
      <c r="A2" s="198"/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4"/>
    </row>
    <row r="3" spans="1:17" ht="15.75" thickBot="1" x14ac:dyDescent="0.3"/>
    <row r="4" spans="1:17" ht="15.75" thickBot="1" x14ac:dyDescent="0.3">
      <c r="A4" s="208" t="s">
        <v>41</v>
      </c>
      <c r="B4" s="209"/>
      <c r="C4" s="209"/>
      <c r="D4" s="209"/>
      <c r="E4" s="209"/>
      <c r="F4" s="210"/>
    </row>
    <row r="5" spans="1:17" ht="48" x14ac:dyDescent="0.25">
      <c r="A5" s="7" t="s">
        <v>0</v>
      </c>
      <c r="B5" s="3" t="s">
        <v>1</v>
      </c>
      <c r="C5" s="3" t="s">
        <v>1</v>
      </c>
      <c r="D5" s="3" t="s">
        <v>1</v>
      </c>
      <c r="E5" s="3" t="s">
        <v>2</v>
      </c>
      <c r="F5" s="20" t="s">
        <v>2</v>
      </c>
      <c r="G5" s="32" t="s">
        <v>15</v>
      </c>
      <c r="H5" s="6" t="s">
        <v>47</v>
      </c>
      <c r="I5" s="2"/>
      <c r="J5" s="2"/>
      <c r="K5" s="2"/>
      <c r="L5" s="2"/>
    </row>
    <row r="6" spans="1:17" x14ac:dyDescent="0.25">
      <c r="A6" s="7" t="s">
        <v>3</v>
      </c>
      <c r="B6" s="1">
        <v>27</v>
      </c>
      <c r="C6" s="1">
        <v>28</v>
      </c>
      <c r="D6" s="1">
        <v>29</v>
      </c>
      <c r="E6" s="4" t="s">
        <v>4</v>
      </c>
      <c r="F6" s="8" t="s">
        <v>5</v>
      </c>
      <c r="G6" s="33" t="s">
        <v>16</v>
      </c>
      <c r="H6" s="26">
        <v>5.4949514535134378</v>
      </c>
      <c r="I6" s="2"/>
      <c r="J6" s="2"/>
      <c r="K6" s="2"/>
      <c r="L6" s="2"/>
    </row>
    <row r="7" spans="1:17" x14ac:dyDescent="0.25">
      <c r="A7" s="7" t="s">
        <v>6</v>
      </c>
      <c r="B7" s="5">
        <v>40.549999999999997</v>
      </c>
      <c r="C7" s="5">
        <v>40.479999999999997</v>
      </c>
      <c r="D7" s="5">
        <v>40.33</v>
      </c>
      <c r="E7" s="5">
        <v>25.08</v>
      </c>
      <c r="F7" s="21">
        <v>26.02</v>
      </c>
      <c r="G7" s="33" t="s">
        <v>17</v>
      </c>
      <c r="H7" s="26">
        <v>2.956376956376956</v>
      </c>
      <c r="I7" s="2"/>
      <c r="J7" s="2"/>
      <c r="K7" s="2"/>
      <c r="L7" s="2"/>
    </row>
    <row r="8" spans="1:17" ht="15.75" thickBot="1" x14ac:dyDescent="0.3">
      <c r="A8" s="7" t="s">
        <v>7</v>
      </c>
      <c r="B8" s="5">
        <v>29.54</v>
      </c>
      <c r="C8" s="5">
        <v>29.3</v>
      </c>
      <c r="D8" s="5">
        <v>29.53</v>
      </c>
      <c r="E8" s="5">
        <v>16.8</v>
      </c>
      <c r="F8" s="21">
        <v>16.47</v>
      </c>
      <c r="G8" s="34" t="s">
        <v>18</v>
      </c>
      <c r="H8" s="30">
        <v>1.9047619047619047</v>
      </c>
      <c r="I8" s="2"/>
      <c r="J8" s="2"/>
      <c r="K8" s="2"/>
      <c r="L8" s="2"/>
    </row>
    <row r="9" spans="1:17" x14ac:dyDescent="0.25">
      <c r="A9" s="7" t="s">
        <v>8</v>
      </c>
      <c r="B9" s="5">
        <v>37.51</v>
      </c>
      <c r="C9" s="5">
        <v>35.99</v>
      </c>
      <c r="D9" s="5">
        <v>34</v>
      </c>
      <c r="E9" s="5">
        <v>18.010000000000002</v>
      </c>
      <c r="F9" s="27">
        <v>19.73</v>
      </c>
      <c r="G9" s="205" t="s">
        <v>10</v>
      </c>
      <c r="H9" s="206"/>
      <c r="I9" s="206"/>
      <c r="J9" s="206"/>
      <c r="K9" s="206"/>
      <c r="L9" s="207"/>
    </row>
    <row r="10" spans="1:17" x14ac:dyDescent="0.25">
      <c r="A10" s="7" t="s">
        <v>9</v>
      </c>
      <c r="B10" s="24">
        <v>44.846757521964207</v>
      </c>
      <c r="C10" s="24">
        <v>43.560869545768412</v>
      </c>
      <c r="D10" s="24">
        <v>42.776093044715758</v>
      </c>
      <c r="E10" s="24">
        <v>40.520461713247279</v>
      </c>
      <c r="F10" s="28">
        <v>39.618455209694794</v>
      </c>
      <c r="G10" s="31" t="s">
        <v>10</v>
      </c>
      <c r="H10" s="1"/>
      <c r="I10" s="1"/>
      <c r="J10" s="1"/>
      <c r="K10" s="1"/>
      <c r="L10" s="22" t="s">
        <v>11</v>
      </c>
    </row>
    <row r="11" spans="1:17" x14ac:dyDescent="0.25">
      <c r="A11" s="7" t="s">
        <v>42</v>
      </c>
      <c r="B11" s="24">
        <v>47.253886187000006</v>
      </c>
      <c r="C11" s="24">
        <v>46.564697869000007</v>
      </c>
      <c r="D11" s="24">
        <v>45.919366148999998</v>
      </c>
      <c r="E11" s="24">
        <v>41.885598166000001</v>
      </c>
      <c r="F11" s="28">
        <v>41.399065141999998</v>
      </c>
      <c r="G11" s="35">
        <f>ABS(B11-B10)/B10*100</f>
        <v>5.3674530736294157</v>
      </c>
      <c r="H11" s="36">
        <f t="shared" ref="H11:K11" si="0">ABS(C11-C10)/C10*100</f>
        <v>6.8957033102278658</v>
      </c>
      <c r="I11" s="36">
        <f t="shared" si="0"/>
        <v>7.3482005497754006</v>
      </c>
      <c r="J11" s="36">
        <f t="shared" si="0"/>
        <v>3.3690051767263562</v>
      </c>
      <c r="K11" s="36">
        <f t="shared" si="0"/>
        <v>4.4943951572081522</v>
      </c>
      <c r="L11" s="37">
        <f>AVERAGE(G11:K11)</f>
        <v>5.4949514535134387</v>
      </c>
    </row>
    <row r="12" spans="1:17" x14ac:dyDescent="0.25">
      <c r="A12" s="7" t="s">
        <v>12</v>
      </c>
      <c r="B12" s="25">
        <v>44</v>
      </c>
      <c r="C12" s="25">
        <v>42</v>
      </c>
      <c r="D12" s="25">
        <v>42</v>
      </c>
      <c r="E12" s="25">
        <v>40</v>
      </c>
      <c r="F12" s="29">
        <v>39</v>
      </c>
      <c r="G12" s="35"/>
      <c r="H12" s="38"/>
      <c r="I12" s="38"/>
      <c r="J12" s="38"/>
      <c r="K12" s="38"/>
      <c r="L12" s="37"/>
    </row>
    <row r="13" spans="1:17" x14ac:dyDescent="0.25">
      <c r="A13" s="7" t="s">
        <v>43</v>
      </c>
      <c r="B13" s="25">
        <v>43</v>
      </c>
      <c r="C13" s="25">
        <v>43</v>
      </c>
      <c r="D13" s="25">
        <v>42</v>
      </c>
      <c r="E13" s="25">
        <v>38</v>
      </c>
      <c r="F13" s="29">
        <v>37</v>
      </c>
      <c r="G13" s="35">
        <f t="shared" ref="G13:G15" si="1">ABS(B13-B12)/B12*100</f>
        <v>2.2727272727272729</v>
      </c>
      <c r="H13" s="36">
        <f t="shared" ref="H13" si="2">ABS(C13-C12)/C12*100</f>
        <v>2.3809523809523809</v>
      </c>
      <c r="I13" s="36">
        <f t="shared" ref="I13" si="3">ABS(D13-D12)/D12*100</f>
        <v>0</v>
      </c>
      <c r="J13" s="36">
        <f t="shared" ref="J13" si="4">ABS(E13-E12)/E12*100</f>
        <v>5</v>
      </c>
      <c r="K13" s="36">
        <f t="shared" ref="K13" si="5">ABS(F13-F12)/F12*100</f>
        <v>5.1282051282051277</v>
      </c>
      <c r="L13" s="37">
        <f t="shared" ref="L13" si="6">AVERAGE(G13:K13)</f>
        <v>2.956376956376956</v>
      </c>
    </row>
    <row r="14" spans="1:17" x14ac:dyDescent="0.25">
      <c r="A14" s="7" t="s">
        <v>13</v>
      </c>
      <c r="B14" s="25">
        <v>35</v>
      </c>
      <c r="C14" s="25">
        <v>35</v>
      </c>
      <c r="D14" s="25">
        <v>35</v>
      </c>
      <c r="E14" s="25">
        <v>30</v>
      </c>
      <c r="F14" s="29">
        <v>30</v>
      </c>
      <c r="G14" s="35"/>
      <c r="H14" s="38"/>
      <c r="I14" s="38"/>
      <c r="J14" s="38"/>
      <c r="K14" s="38"/>
      <c r="L14" s="37"/>
    </row>
    <row r="15" spans="1:17" x14ac:dyDescent="0.25">
      <c r="A15" s="7" t="s">
        <v>44</v>
      </c>
      <c r="B15" s="25">
        <v>35</v>
      </c>
      <c r="C15" s="25">
        <v>35</v>
      </c>
      <c r="D15" s="25">
        <v>34</v>
      </c>
      <c r="E15" s="25">
        <v>31</v>
      </c>
      <c r="F15" s="29">
        <v>31</v>
      </c>
      <c r="G15" s="35">
        <f t="shared" si="1"/>
        <v>0</v>
      </c>
      <c r="H15" s="36">
        <f t="shared" ref="H15" si="7">ABS(C15-C14)/C14*100</f>
        <v>0</v>
      </c>
      <c r="I15" s="36">
        <f t="shared" ref="I15" si="8">ABS(D15-D14)/D14*100</f>
        <v>2.8571428571428572</v>
      </c>
      <c r="J15" s="36">
        <f t="shared" ref="J15" si="9">ABS(E15-E14)/E14*100</f>
        <v>3.3333333333333335</v>
      </c>
      <c r="K15" s="36">
        <f t="shared" ref="K15" si="10">ABS(F15-F14)/F14*100</f>
        <v>3.3333333333333335</v>
      </c>
      <c r="L15" s="37">
        <v>1.9047619047619046E-2</v>
      </c>
    </row>
    <row r="16" spans="1:17" ht="15.75" thickBot="1" x14ac:dyDescent="0.3">
      <c r="A16" s="9" t="s">
        <v>14</v>
      </c>
      <c r="B16" s="217">
        <v>3.0000000000000001E-6</v>
      </c>
      <c r="C16" s="217"/>
      <c r="D16" s="217"/>
      <c r="E16" s="217"/>
      <c r="F16" s="218"/>
      <c r="G16" s="39"/>
      <c r="H16" s="40"/>
      <c r="I16" s="40"/>
      <c r="J16" s="40"/>
      <c r="K16" s="40"/>
      <c r="L16" s="41"/>
    </row>
    <row r="17" spans="1:14" ht="15.75" thickBot="1" x14ac:dyDescent="0.3"/>
    <row r="18" spans="1:14" x14ac:dyDescent="0.25">
      <c r="A18" s="208" t="s">
        <v>48</v>
      </c>
      <c r="B18" s="209"/>
      <c r="C18" s="210"/>
    </row>
    <row r="19" spans="1:14" ht="45" x14ac:dyDescent="0.25">
      <c r="A19" s="42" t="s">
        <v>32</v>
      </c>
      <c r="B19" s="10" t="s">
        <v>29</v>
      </c>
      <c r="C19" s="43" t="s">
        <v>173</v>
      </c>
    </row>
    <row r="20" spans="1:14" ht="30" x14ac:dyDescent="0.25">
      <c r="A20" s="42" t="s">
        <v>22</v>
      </c>
      <c r="B20" s="11" t="s">
        <v>33</v>
      </c>
      <c r="C20" s="44">
        <f>D41</f>
        <v>20.015745856353583</v>
      </c>
      <c r="D20" s="135">
        <f>AVERAGE(C20:C22)</f>
        <v>21.933684891851403</v>
      </c>
      <c r="E20" t="s">
        <v>174</v>
      </c>
    </row>
    <row r="21" spans="1:14" ht="30" x14ac:dyDescent="0.25">
      <c r="A21" s="42" t="s">
        <v>30</v>
      </c>
      <c r="B21" s="11" t="s">
        <v>33</v>
      </c>
      <c r="C21" s="44">
        <f>D51</f>
        <v>28.667258946892719</v>
      </c>
    </row>
    <row r="22" spans="1:14" ht="30" x14ac:dyDescent="0.25">
      <c r="A22" s="42" t="s">
        <v>31</v>
      </c>
      <c r="B22" s="11" t="s">
        <v>33</v>
      </c>
      <c r="C22" s="45">
        <f>D65</f>
        <v>17.118049872307914</v>
      </c>
    </row>
    <row r="23" spans="1:14" x14ac:dyDescent="0.25">
      <c r="A23" s="42" t="s">
        <v>35</v>
      </c>
      <c r="B23" s="10" t="s">
        <v>34</v>
      </c>
      <c r="C23" s="45">
        <f>'Binary Sytem'!D20</f>
        <v>7.0039993044687874</v>
      </c>
      <c r="D23">
        <f>AVERAGE(C23:C27)</f>
        <v>3.6718547142513884</v>
      </c>
      <c r="E23" t="s">
        <v>175</v>
      </c>
    </row>
    <row r="24" spans="1:14" x14ac:dyDescent="0.25">
      <c r="A24" s="42" t="s">
        <v>36</v>
      </c>
      <c r="B24" s="10" t="s">
        <v>34</v>
      </c>
      <c r="C24" s="45">
        <f>'Binary Sytem'!L20</f>
        <v>2.8539358181032908</v>
      </c>
    </row>
    <row r="25" spans="1:14" x14ac:dyDescent="0.25">
      <c r="A25" s="42" t="s">
        <v>38</v>
      </c>
      <c r="B25" s="10" t="s">
        <v>34</v>
      </c>
      <c r="C25" s="45">
        <f>'Binary Sytem'!AD19</f>
        <v>4.5621525461417809</v>
      </c>
    </row>
    <row r="26" spans="1:14" x14ac:dyDescent="0.25">
      <c r="A26" s="42" t="s">
        <v>39</v>
      </c>
      <c r="B26" s="10" t="s">
        <v>34</v>
      </c>
      <c r="C26" s="45">
        <f>'Binary Sytem'!X21</f>
        <v>0.963213362497368</v>
      </c>
    </row>
    <row r="27" spans="1:14" ht="15.75" thickBot="1" x14ac:dyDescent="0.3">
      <c r="A27" s="46" t="s">
        <v>37</v>
      </c>
      <c r="B27" s="47" t="s">
        <v>34</v>
      </c>
      <c r="C27" s="48">
        <f>'Binary Sytem'!R24</f>
        <v>2.9759725400457144</v>
      </c>
    </row>
    <row r="28" spans="1:14" ht="15.75" thickBot="1" x14ac:dyDescent="0.3"/>
    <row r="29" spans="1:14" ht="20.25" thickBot="1" x14ac:dyDescent="0.35">
      <c r="A29" s="211" t="s">
        <v>176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3"/>
    </row>
    <row r="30" spans="1:14" ht="16.5" thickBot="1" x14ac:dyDescent="0.3">
      <c r="A30" s="51" t="s">
        <v>23</v>
      </c>
      <c r="B30" s="13" t="s">
        <v>26</v>
      </c>
      <c r="C30" s="13"/>
      <c r="D30" s="13"/>
      <c r="E30" s="13"/>
      <c r="F30" s="13"/>
      <c r="G30" s="13"/>
      <c r="H30" s="13"/>
      <c r="I30" s="13"/>
      <c r="J30" s="194" t="s">
        <v>40</v>
      </c>
      <c r="K30" s="195"/>
      <c r="L30" s="195"/>
      <c r="M30" s="195"/>
      <c r="N30" s="196"/>
    </row>
    <row r="31" spans="1:14" ht="15.75" thickBot="1" x14ac:dyDescent="0.3">
      <c r="A31" s="214" t="s">
        <v>19</v>
      </c>
      <c r="B31" s="215"/>
      <c r="C31" s="215"/>
      <c r="D31" s="215"/>
      <c r="E31" s="215"/>
      <c r="F31" s="215"/>
      <c r="G31" s="215"/>
      <c r="H31" s="216"/>
      <c r="I31" s="13"/>
      <c r="J31" s="12"/>
      <c r="K31" s="13"/>
      <c r="L31" s="13"/>
      <c r="M31" s="14"/>
      <c r="N31" s="15"/>
    </row>
    <row r="32" spans="1:14" x14ac:dyDescent="0.25">
      <c r="A32" s="219" t="s">
        <v>22</v>
      </c>
      <c r="B32" s="220"/>
      <c r="C32" s="220"/>
      <c r="D32" s="220"/>
      <c r="E32" s="220"/>
      <c r="F32" s="220"/>
      <c r="G32" s="220"/>
      <c r="H32" s="13"/>
      <c r="I32" s="13"/>
      <c r="J32" s="12"/>
      <c r="K32" s="13"/>
      <c r="L32" s="13"/>
      <c r="M32" s="14"/>
      <c r="N32" s="15"/>
    </row>
    <row r="33" spans="1:14" ht="30" x14ac:dyDescent="0.25">
      <c r="A33" s="16" t="s">
        <v>20</v>
      </c>
      <c r="B33" s="14" t="s">
        <v>21</v>
      </c>
      <c r="C33" s="13" t="s">
        <v>25</v>
      </c>
      <c r="D33" s="116" t="s">
        <v>165</v>
      </c>
      <c r="F33" s="14" t="s">
        <v>168</v>
      </c>
      <c r="G33" s="14"/>
      <c r="H33" s="14"/>
      <c r="I33" s="14"/>
      <c r="J33" s="16"/>
      <c r="K33" s="13"/>
      <c r="L33" s="13"/>
      <c r="M33" s="14"/>
      <c r="N33" s="15"/>
    </row>
    <row r="34" spans="1:14" x14ac:dyDescent="0.25">
      <c r="A34" s="16">
        <v>283.90199999999999</v>
      </c>
      <c r="B34" s="14">
        <v>2.6900000000000001E-3</v>
      </c>
      <c r="C34" s="49">
        <v>3.1443399999999998E-3</v>
      </c>
      <c r="D34" s="13">
        <f t="shared" ref="D34:D39" si="11">ABS(C34-B34)</f>
        <v>4.5433999999999969E-4</v>
      </c>
      <c r="F34" s="14">
        <v>0</v>
      </c>
      <c r="G34" s="14">
        <v>0</v>
      </c>
      <c r="H34" s="14"/>
      <c r="I34" s="14"/>
      <c r="J34" s="16"/>
      <c r="K34" s="13"/>
      <c r="L34" s="13"/>
      <c r="M34" s="14"/>
      <c r="N34" s="15"/>
    </row>
    <row r="35" spans="1:14" x14ac:dyDescent="0.25">
      <c r="A35" s="16">
        <v>288.14999999999998</v>
      </c>
      <c r="B35" s="14">
        <v>2.0600000000000002E-3</v>
      </c>
      <c r="C35" s="50">
        <v>1.9721600000000001E-3</v>
      </c>
      <c r="D35" s="13">
        <f t="shared" si="11"/>
        <v>8.7840000000000053E-5</v>
      </c>
      <c r="F35" s="13">
        <v>1E-3</v>
      </c>
      <c r="G35" s="13">
        <v>1E-3</v>
      </c>
      <c r="H35" s="14"/>
      <c r="I35" s="14"/>
      <c r="J35" s="16"/>
      <c r="K35" s="14"/>
      <c r="L35" s="14"/>
      <c r="M35" s="14"/>
      <c r="N35" s="15"/>
    </row>
    <row r="36" spans="1:14" x14ac:dyDescent="0.25">
      <c r="A36" s="16">
        <v>293.19099999999997</v>
      </c>
      <c r="B36" s="14">
        <v>1.2700000000000001E-3</v>
      </c>
      <c r="C36" s="50">
        <v>1.01661E-3</v>
      </c>
      <c r="D36" s="13">
        <f t="shared" si="11"/>
        <v>2.5339000000000004E-4</v>
      </c>
      <c r="F36">
        <v>3.5000000000000001E-3</v>
      </c>
      <c r="G36">
        <v>3.5000000000000001E-3</v>
      </c>
      <c r="I36" s="13"/>
      <c r="J36" s="16"/>
      <c r="K36" s="14"/>
      <c r="L36" s="14"/>
      <c r="M36" s="14"/>
      <c r="N36" s="15"/>
    </row>
    <row r="37" spans="1:14" x14ac:dyDescent="0.25">
      <c r="A37" s="16">
        <v>298.17700000000002</v>
      </c>
      <c r="B37" s="14">
        <v>7.6000000000000004E-4</v>
      </c>
      <c r="C37" s="49">
        <v>4.4303000000000002E-4</v>
      </c>
      <c r="D37" s="13">
        <f t="shared" si="11"/>
        <v>3.1697000000000002E-4</v>
      </c>
      <c r="F37" s="13"/>
      <c r="G37" s="13"/>
      <c r="I37" s="13"/>
      <c r="J37" s="16"/>
      <c r="K37" s="14"/>
      <c r="L37" s="14"/>
      <c r="M37" s="14"/>
      <c r="N37" s="15"/>
    </row>
    <row r="38" spans="1:14" x14ac:dyDescent="0.25">
      <c r="A38" s="16">
        <v>303.16399999999999</v>
      </c>
      <c r="B38" s="14">
        <v>4.6000000000000001E-4</v>
      </c>
      <c r="C38" s="49">
        <v>1.3929E-4</v>
      </c>
      <c r="D38" s="13">
        <f t="shared" si="11"/>
        <v>3.2070999999999998E-4</v>
      </c>
      <c r="F38" s="13"/>
      <c r="G38" s="13"/>
      <c r="H38" s="14"/>
      <c r="I38" s="14"/>
      <c r="J38" s="16"/>
      <c r="K38" s="14"/>
      <c r="L38" s="14"/>
      <c r="M38" s="14"/>
      <c r="N38" s="15"/>
    </row>
    <row r="39" spans="1:14" x14ac:dyDescent="0.25">
      <c r="A39" s="16">
        <v>308.14999999999998</v>
      </c>
      <c r="B39" s="14">
        <v>0</v>
      </c>
      <c r="C39" s="49">
        <v>1.5889999999999999E-5</v>
      </c>
      <c r="D39" s="13">
        <f t="shared" si="11"/>
        <v>1.5889999999999999E-5</v>
      </c>
      <c r="F39" s="13"/>
      <c r="G39" s="13"/>
      <c r="H39" s="14"/>
      <c r="I39" s="14"/>
      <c r="J39" s="16"/>
      <c r="K39" s="14"/>
      <c r="L39" s="14"/>
      <c r="M39" s="14"/>
      <c r="N39" s="15"/>
    </row>
    <row r="40" spans="1:14" x14ac:dyDescent="0.25">
      <c r="A40" s="16" t="s">
        <v>167</v>
      </c>
      <c r="B40">
        <f>AVERAGE(B34:B39)</f>
        <v>1.2066666666666669E-3</v>
      </c>
      <c r="C40">
        <f>AVERAGE(C34:C39)</f>
        <v>1.1218866666666666E-3</v>
      </c>
      <c r="D40" s="130">
        <f>AVERAGE(D34:D39)</f>
        <v>2.4152333333333326E-4</v>
      </c>
      <c r="F40" s="13"/>
      <c r="G40" s="13"/>
      <c r="H40" s="14"/>
      <c r="I40" s="14"/>
      <c r="J40" s="16"/>
      <c r="K40" s="14"/>
      <c r="L40" s="14"/>
      <c r="M40" s="14"/>
      <c r="N40" s="15"/>
    </row>
    <row r="41" spans="1:14" ht="15.75" thickBot="1" x14ac:dyDescent="0.3">
      <c r="A41" s="16"/>
      <c r="B41" s="14"/>
      <c r="C41" s="52"/>
      <c r="D41" s="131">
        <f>D40/B40*100</f>
        <v>20.015745856353583</v>
      </c>
      <c r="E41" s="14" t="s">
        <v>166</v>
      </c>
      <c r="F41" s="14"/>
      <c r="G41" s="53"/>
      <c r="H41" s="53"/>
      <c r="I41" s="14"/>
      <c r="J41" s="16"/>
      <c r="K41" s="14"/>
      <c r="L41" s="14"/>
      <c r="M41" s="14"/>
      <c r="N41" s="15"/>
    </row>
    <row r="42" spans="1:14" ht="15.75" thickBot="1" x14ac:dyDescent="0.3">
      <c r="A42" s="214" t="s">
        <v>27</v>
      </c>
      <c r="B42" s="215"/>
      <c r="C42" s="215"/>
      <c r="D42" s="215"/>
      <c r="E42" s="215"/>
      <c r="F42" s="215"/>
      <c r="G42" s="215"/>
      <c r="H42" s="216"/>
      <c r="I42" s="14"/>
      <c r="J42" s="16"/>
      <c r="K42" s="14"/>
      <c r="L42" s="14"/>
      <c r="M42" s="14"/>
      <c r="N42" s="15"/>
    </row>
    <row r="43" spans="1:14" ht="30" x14ac:dyDescent="0.25">
      <c r="A43" s="16" t="s">
        <v>20</v>
      </c>
      <c r="B43" s="14" t="s">
        <v>21</v>
      </c>
      <c r="C43" s="13" t="s">
        <v>24</v>
      </c>
      <c r="D43" s="116" t="s">
        <v>165</v>
      </c>
      <c r="E43" s="13"/>
      <c r="F43" s="14" t="s">
        <v>168</v>
      </c>
      <c r="G43" s="14"/>
      <c r="H43" s="14"/>
      <c r="I43" s="14"/>
      <c r="J43" s="16"/>
      <c r="K43" s="14"/>
      <c r="L43" s="14"/>
      <c r="M43" s="14"/>
      <c r="N43" s="15"/>
    </row>
    <row r="44" spans="1:14" x14ac:dyDescent="0.25">
      <c r="A44" s="16">
        <v>278.14999999999998</v>
      </c>
      <c r="B44" s="14">
        <v>2.0442548000000001E-2</v>
      </c>
      <c r="C44" s="136">
        <v>1.6899500000000001E-2</v>
      </c>
      <c r="D44" s="13">
        <f>ABS(C44-B44)</f>
        <v>3.543048E-3</v>
      </c>
      <c r="E44" s="13"/>
      <c r="F44" s="14">
        <v>0</v>
      </c>
      <c r="G44" s="14">
        <v>0</v>
      </c>
      <c r="H44" s="14"/>
      <c r="I44" s="14"/>
      <c r="J44" s="16"/>
      <c r="K44" s="14"/>
      <c r="L44" s="14"/>
      <c r="M44" s="14"/>
      <c r="N44" s="15"/>
    </row>
    <row r="45" spans="1:14" x14ac:dyDescent="0.25">
      <c r="A45" s="16">
        <v>283.14999999999998</v>
      </c>
      <c r="B45" s="14">
        <v>1.2492691E-2</v>
      </c>
      <c r="C45" s="136">
        <v>1.376904E-2</v>
      </c>
      <c r="D45" s="13">
        <f t="shared" ref="D45:D49" si="12">ABS(C45-B45)</f>
        <v>1.2763489999999995E-3</v>
      </c>
      <c r="E45" s="13"/>
      <c r="F45" s="13">
        <v>1E-3</v>
      </c>
      <c r="G45" s="13">
        <v>1E-3</v>
      </c>
      <c r="H45" s="14"/>
      <c r="I45" s="14"/>
      <c r="J45" s="16"/>
      <c r="K45" s="14"/>
      <c r="L45" s="14"/>
      <c r="M45" s="14"/>
      <c r="N45" s="15"/>
    </row>
    <row r="46" spans="1:14" x14ac:dyDescent="0.25">
      <c r="A46" s="16">
        <v>288.14999999999998</v>
      </c>
      <c r="B46" s="14">
        <v>1.1180025E-2</v>
      </c>
      <c r="C46" s="136">
        <v>1.096872E-2</v>
      </c>
      <c r="D46" s="13">
        <f t="shared" si="12"/>
        <v>2.1130500000000017E-4</v>
      </c>
      <c r="E46" s="13"/>
      <c r="F46">
        <v>1.6E-2</v>
      </c>
      <c r="G46">
        <v>1.6E-2</v>
      </c>
      <c r="H46" s="14"/>
      <c r="I46" s="14"/>
      <c r="J46" s="16"/>
      <c r="K46" s="14"/>
      <c r="L46" s="14"/>
      <c r="M46" s="14"/>
      <c r="N46" s="15"/>
    </row>
    <row r="47" spans="1:14" x14ac:dyDescent="0.25">
      <c r="A47" s="16">
        <v>293.14999999999998</v>
      </c>
      <c r="B47" s="14">
        <v>3.9382719999999996E-3</v>
      </c>
      <c r="C47" s="136">
        <v>8.1390899999999999E-3</v>
      </c>
      <c r="D47" s="13">
        <f t="shared" si="12"/>
        <v>4.2008180000000003E-3</v>
      </c>
      <c r="E47" s="13"/>
      <c r="F47" s="13"/>
      <c r="G47" s="13"/>
      <c r="H47" s="14"/>
      <c r="I47" s="14"/>
      <c r="J47" s="16"/>
      <c r="K47" s="14"/>
      <c r="L47" s="14"/>
      <c r="M47" s="14"/>
      <c r="N47" s="15"/>
    </row>
    <row r="48" spans="1:14" x14ac:dyDescent="0.25">
      <c r="A48" s="16">
        <v>298.14999999999998</v>
      </c>
      <c r="B48" s="14">
        <v>2.6254690000000001E-3</v>
      </c>
      <c r="C48" s="136">
        <v>5.32863E-3</v>
      </c>
      <c r="D48" s="13">
        <f t="shared" si="12"/>
        <v>2.7031609999999999E-3</v>
      </c>
      <c r="E48" s="13"/>
      <c r="F48" s="13"/>
      <c r="G48" s="13"/>
      <c r="H48" s="14"/>
      <c r="I48" s="14"/>
      <c r="J48" s="16"/>
      <c r="K48" s="14"/>
      <c r="L48" s="14"/>
      <c r="M48" s="14"/>
      <c r="N48" s="15"/>
    </row>
    <row r="49" spans="1:14" x14ac:dyDescent="0.25">
      <c r="A49" s="16">
        <v>303.14999999999998</v>
      </c>
      <c r="B49" s="14">
        <v>2.50716E-4</v>
      </c>
      <c r="C49" s="136">
        <v>2.9161899999999999E-3</v>
      </c>
      <c r="D49" s="13">
        <f t="shared" si="12"/>
        <v>2.6654740000000001E-3</v>
      </c>
      <c r="E49" s="13"/>
      <c r="F49" s="13"/>
      <c r="G49" s="13"/>
      <c r="H49" s="14"/>
      <c r="I49" s="14"/>
      <c r="J49" s="16"/>
      <c r="K49" s="14"/>
      <c r="L49" s="14"/>
      <c r="M49" s="14"/>
      <c r="N49" s="15"/>
    </row>
    <row r="50" spans="1:14" x14ac:dyDescent="0.25">
      <c r="A50" s="16" t="s">
        <v>167</v>
      </c>
      <c r="B50">
        <f>AVERAGE(B44:B49)</f>
        <v>8.4882868333333323E-3</v>
      </c>
      <c r="C50" s="136"/>
      <c r="D50" s="130">
        <f>AVERAGE(D44:D49)</f>
        <v>2.4333591666666665E-3</v>
      </c>
      <c r="F50" s="13"/>
      <c r="G50" s="13"/>
      <c r="H50" s="14"/>
      <c r="I50" s="14"/>
      <c r="J50" s="16"/>
      <c r="K50" s="14"/>
      <c r="L50" s="14"/>
      <c r="M50" s="14"/>
      <c r="N50" s="15"/>
    </row>
    <row r="51" spans="1:14" x14ac:dyDescent="0.25">
      <c r="A51" s="16"/>
      <c r="B51" s="14"/>
      <c r="C51" s="52"/>
      <c r="D51" s="131">
        <f>D50/B50*100</f>
        <v>28.667258946892719</v>
      </c>
      <c r="E51" s="14" t="s">
        <v>166</v>
      </c>
      <c r="F51" s="14"/>
      <c r="G51" s="53"/>
      <c r="H51" s="53"/>
      <c r="I51" s="14"/>
      <c r="J51" s="16"/>
      <c r="K51" s="14"/>
      <c r="L51" s="14"/>
      <c r="M51" s="14"/>
      <c r="N51" s="15"/>
    </row>
    <row r="52" spans="1:14" x14ac:dyDescent="0.25">
      <c r="A52" s="16"/>
      <c r="B52" s="14"/>
      <c r="C52" s="14"/>
      <c r="D52" s="14"/>
      <c r="E52" s="14"/>
      <c r="F52" s="14"/>
      <c r="G52" s="14"/>
      <c r="H52" s="14"/>
      <c r="I52" s="14"/>
      <c r="J52" s="16"/>
      <c r="K52" s="14"/>
      <c r="L52" s="14"/>
      <c r="M52" s="14"/>
      <c r="N52" s="15"/>
    </row>
    <row r="53" spans="1:14" ht="15.75" thickBot="1" x14ac:dyDescent="0.3">
      <c r="A53" s="16"/>
      <c r="B53" s="14"/>
      <c r="C53" s="14"/>
      <c r="D53" s="14"/>
      <c r="E53" s="14"/>
      <c r="F53" s="14"/>
      <c r="G53" s="14"/>
      <c r="H53" s="14"/>
      <c r="I53" s="14"/>
      <c r="J53" s="16"/>
      <c r="K53" s="14"/>
      <c r="L53" s="14"/>
      <c r="M53" s="14"/>
      <c r="N53" s="15"/>
    </row>
    <row r="54" spans="1:14" ht="15.75" thickBot="1" x14ac:dyDescent="0.3">
      <c r="A54" s="214" t="s">
        <v>28</v>
      </c>
      <c r="B54" s="215"/>
      <c r="C54" s="215"/>
      <c r="D54" s="215"/>
      <c r="E54" s="215"/>
      <c r="F54" s="215"/>
      <c r="G54" s="215"/>
      <c r="H54" s="216"/>
      <c r="I54" s="14"/>
      <c r="J54" s="16"/>
      <c r="K54" s="14"/>
      <c r="L54" s="14"/>
      <c r="M54" s="14"/>
      <c r="N54" s="15"/>
    </row>
    <row r="55" spans="1:14" ht="30" x14ac:dyDescent="0.25">
      <c r="A55" s="16" t="s">
        <v>20</v>
      </c>
      <c r="B55" s="14" t="s">
        <v>21</v>
      </c>
      <c r="C55" s="13" t="s">
        <v>24</v>
      </c>
      <c r="D55" s="116" t="s">
        <v>165</v>
      </c>
      <c r="E55" s="14"/>
      <c r="F55" s="14" t="s">
        <v>168</v>
      </c>
      <c r="G55" s="14"/>
      <c r="H55" s="14"/>
      <c r="I55" s="14"/>
      <c r="J55" s="16"/>
      <c r="K55" s="14"/>
      <c r="L55" s="14"/>
      <c r="M55" s="14"/>
      <c r="N55" s="15"/>
    </row>
    <row r="56" spans="1:14" x14ac:dyDescent="0.25">
      <c r="A56" s="16">
        <v>263.13380352984802</v>
      </c>
      <c r="B56" s="14">
        <v>0.293900381331623</v>
      </c>
      <c r="C56" s="50">
        <v>0.31074865000000002</v>
      </c>
      <c r="D56" s="13">
        <f>ABS(C56-B56)</f>
        <v>1.684826866837702E-2</v>
      </c>
      <c r="E56" s="14"/>
      <c r="F56" s="14">
        <v>0</v>
      </c>
      <c r="G56" s="14">
        <v>0</v>
      </c>
      <c r="H56" s="14"/>
      <c r="I56" s="14"/>
      <c r="J56" s="16"/>
      <c r="K56" s="14"/>
      <c r="L56" s="14"/>
      <c r="M56" s="14"/>
      <c r="N56" s="15"/>
    </row>
    <row r="57" spans="1:14" x14ac:dyDescent="0.25">
      <c r="A57" s="16">
        <v>273.06580501467897</v>
      </c>
      <c r="B57" s="14">
        <v>0.22653882495866001</v>
      </c>
      <c r="C57" s="50">
        <v>0.24904097</v>
      </c>
      <c r="D57" s="13">
        <f t="shared" ref="D57:D61" si="13">ABS(C57-B57)</f>
        <v>2.2502145041339988E-2</v>
      </c>
      <c r="E57" s="14"/>
      <c r="F57" s="13">
        <v>1E-3</v>
      </c>
      <c r="G57" s="13">
        <v>1E-3</v>
      </c>
      <c r="H57" s="14"/>
      <c r="I57" s="14"/>
      <c r="J57" s="16"/>
      <c r="K57" s="14"/>
      <c r="L57" s="14"/>
      <c r="M57" s="14"/>
      <c r="N57" s="15"/>
    </row>
    <row r="58" spans="1:14" x14ac:dyDescent="0.25">
      <c r="A58" s="16">
        <v>283.213444470691</v>
      </c>
      <c r="B58" s="14">
        <v>0.15133128606620902</v>
      </c>
      <c r="C58" s="50">
        <v>0.16737609000000001</v>
      </c>
      <c r="D58" s="13">
        <f t="shared" si="13"/>
        <v>1.6044803933790985E-2</v>
      </c>
      <c r="E58" s="14"/>
      <c r="F58">
        <v>0.35</v>
      </c>
      <c r="G58">
        <v>0.35</v>
      </c>
      <c r="H58" s="14"/>
      <c r="I58" s="14"/>
      <c r="J58" s="16"/>
      <c r="K58" s="14"/>
      <c r="L58" s="14"/>
      <c r="M58" s="14"/>
      <c r="N58" s="15"/>
    </row>
    <row r="59" spans="1:14" x14ac:dyDescent="0.25">
      <c r="A59" s="16">
        <v>287.92483042553903</v>
      </c>
      <c r="B59" s="14">
        <v>0.116351280666824</v>
      </c>
      <c r="C59" s="50">
        <v>0.12761281999999999</v>
      </c>
      <c r="D59" s="13">
        <f t="shared" si="13"/>
        <v>1.1261539333175988E-2</v>
      </c>
      <c r="E59" s="14"/>
      <c r="F59" s="14"/>
      <c r="G59" s="14"/>
      <c r="H59" s="14"/>
      <c r="I59" s="14"/>
      <c r="J59" s="16"/>
      <c r="K59" s="14"/>
      <c r="L59" s="14"/>
      <c r="M59" s="14"/>
      <c r="N59" s="15"/>
    </row>
    <row r="60" spans="1:14" x14ac:dyDescent="0.25">
      <c r="A60" s="16">
        <v>293.14139641615702</v>
      </c>
      <c r="B60" s="14">
        <v>7.0032565045725997E-2</v>
      </c>
      <c r="C60" s="50">
        <v>8.5191329999999996E-2</v>
      </c>
      <c r="D60" s="13">
        <f t="shared" si="13"/>
        <v>1.5158764954273998E-2</v>
      </c>
      <c r="E60" s="14"/>
      <c r="F60" s="14"/>
      <c r="G60" s="14"/>
      <c r="H60" s="14"/>
      <c r="I60" s="14"/>
      <c r="J60" s="16"/>
      <c r="K60" s="14"/>
      <c r="L60" s="14"/>
      <c r="M60" s="14"/>
      <c r="N60" s="15"/>
    </row>
    <row r="61" spans="1:14" x14ac:dyDescent="0.25">
      <c r="A61" s="16">
        <v>298.00236223129599</v>
      </c>
      <c r="B61" s="14">
        <v>4.9856578814159801E-2</v>
      </c>
      <c r="C61" s="50">
        <v>4.9209179999999998E-2</v>
      </c>
      <c r="D61" s="13">
        <f t="shared" si="13"/>
        <v>6.4739881415980249E-4</v>
      </c>
      <c r="E61" s="14"/>
      <c r="F61" s="14"/>
      <c r="G61" s="14"/>
      <c r="H61" s="14"/>
      <c r="I61" s="14"/>
      <c r="J61" s="16"/>
      <c r="K61" s="14"/>
      <c r="L61" s="14"/>
      <c r="M61" s="14"/>
      <c r="N61" s="15"/>
    </row>
    <row r="62" spans="1:14" x14ac:dyDescent="0.25">
      <c r="A62" s="16">
        <v>303.00632740525703</v>
      </c>
      <c r="B62" s="14">
        <v>2.1836719198191103E-2</v>
      </c>
      <c r="C62" s="50">
        <v>1.7372660000000002E-2</v>
      </c>
      <c r="D62" s="130">
        <f>AVERAGE(D56:D61)</f>
        <v>1.3743820124186297E-2</v>
      </c>
      <c r="E62" s="14"/>
      <c r="F62" s="14"/>
      <c r="G62" s="14"/>
      <c r="H62" s="14"/>
      <c r="I62" s="14"/>
      <c r="J62" s="16"/>
      <c r="K62" s="14"/>
      <c r="L62" s="14"/>
      <c r="M62" s="14"/>
      <c r="N62" s="15"/>
    </row>
    <row r="63" spans="1:14" x14ac:dyDescent="0.25">
      <c r="A63" s="16">
        <v>308.592666959133</v>
      </c>
      <c r="B63" s="14">
        <v>0</v>
      </c>
      <c r="C63" s="50">
        <v>0</v>
      </c>
      <c r="D63" s="130">
        <f>AVERAGE(D57:D62)</f>
        <v>1.3226412033487844E-2</v>
      </c>
      <c r="E63" s="14"/>
      <c r="F63" s="14"/>
      <c r="G63" s="14"/>
      <c r="H63" s="14"/>
      <c r="I63" s="14"/>
      <c r="J63" s="16"/>
      <c r="K63" s="14"/>
      <c r="L63" s="14"/>
      <c r="M63" s="14"/>
      <c r="N63" s="15"/>
    </row>
    <row r="64" spans="1:14" x14ac:dyDescent="0.25">
      <c r="A64" s="16" t="s">
        <v>167</v>
      </c>
      <c r="B64">
        <f>AVERAGE(B58:B63)</f>
        <v>6.823473829851831E-2</v>
      </c>
      <c r="C64">
        <f>AVERAGE(C58:C63)</f>
        <v>7.4460346666666663E-2</v>
      </c>
      <c r="D64" s="130">
        <f>AVERAGE(D58:D63)</f>
        <v>1.1680456532179154E-2</v>
      </c>
      <c r="F64" s="14"/>
      <c r="G64" s="14"/>
      <c r="H64" s="14"/>
      <c r="I64" s="14"/>
      <c r="J64" s="16"/>
      <c r="K64" s="14"/>
      <c r="L64" s="14"/>
      <c r="M64" s="14"/>
      <c r="N64" s="15"/>
    </row>
    <row r="65" spans="1:14" x14ac:dyDescent="0.25">
      <c r="A65" s="16"/>
      <c r="B65" s="14"/>
      <c r="C65" s="52"/>
      <c r="D65" s="131">
        <f>D64/B64*100</f>
        <v>17.118049872307914</v>
      </c>
      <c r="E65" s="14" t="s">
        <v>166</v>
      </c>
      <c r="F65" s="14"/>
      <c r="G65" s="14"/>
      <c r="H65" s="14"/>
      <c r="I65" s="14"/>
      <c r="J65" s="16"/>
      <c r="K65" s="14"/>
      <c r="L65" s="14"/>
      <c r="M65" s="14"/>
      <c r="N65" s="15"/>
    </row>
    <row r="66" spans="1:14" x14ac:dyDescent="0.25">
      <c r="A66" s="16"/>
      <c r="B66" s="14"/>
      <c r="C66" s="14"/>
      <c r="D66" s="14"/>
      <c r="E66" s="14"/>
      <c r="F66" s="14"/>
      <c r="G66" s="14"/>
      <c r="H66" s="14"/>
      <c r="I66" s="14"/>
      <c r="J66" s="16"/>
      <c r="K66" s="14"/>
      <c r="L66" s="14"/>
      <c r="M66" s="14"/>
      <c r="N66" s="15"/>
    </row>
    <row r="67" spans="1:14" x14ac:dyDescent="0.25">
      <c r="A67" s="16"/>
      <c r="B67" s="14"/>
      <c r="C67" s="14"/>
      <c r="D67" s="14"/>
      <c r="E67" s="14"/>
      <c r="F67" s="14"/>
      <c r="G67" s="14"/>
      <c r="H67" s="14"/>
      <c r="I67" s="14"/>
      <c r="J67" s="16"/>
      <c r="K67" s="14"/>
      <c r="L67" s="14"/>
      <c r="M67" s="14"/>
      <c r="N67" s="15"/>
    </row>
    <row r="68" spans="1:14" ht="15.75" thickBot="1" x14ac:dyDescent="0.3">
      <c r="A68" s="17"/>
      <c r="B68" s="18"/>
      <c r="C68" s="18"/>
      <c r="D68" s="18"/>
      <c r="E68" s="18"/>
      <c r="F68" s="18"/>
      <c r="G68" s="18"/>
      <c r="H68" s="18"/>
      <c r="I68" s="18"/>
      <c r="J68" s="17"/>
      <c r="K68" s="18"/>
      <c r="L68" s="18"/>
      <c r="M68" s="18"/>
      <c r="N68" s="19"/>
    </row>
  </sheetData>
  <mergeCells count="12">
    <mergeCell ref="A42:H42"/>
    <mergeCell ref="A54:H54"/>
    <mergeCell ref="B16:F16"/>
    <mergeCell ref="A4:F4"/>
    <mergeCell ref="A31:H31"/>
    <mergeCell ref="A32:G32"/>
    <mergeCell ref="J30:N30"/>
    <mergeCell ref="A1:A2"/>
    <mergeCell ref="B1:Q2"/>
    <mergeCell ref="G9:L9"/>
    <mergeCell ref="A18:C18"/>
    <mergeCell ref="A29:N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5"/>
  <sheetViews>
    <sheetView zoomScale="106" zoomScaleNormal="106" workbookViewId="0">
      <selection activeCell="A21" sqref="A21"/>
    </sheetView>
  </sheetViews>
  <sheetFormatPr defaultRowHeight="15" x14ac:dyDescent="0.25"/>
  <cols>
    <col min="1" max="1" width="25.7109375" customWidth="1"/>
    <col min="3" max="3" width="20" bestFit="1" customWidth="1"/>
    <col min="4" max="4" width="20" customWidth="1"/>
    <col min="5" max="5" width="9.5703125" bestFit="1" customWidth="1"/>
    <col min="6" max="6" width="9.7109375" bestFit="1" customWidth="1"/>
    <col min="7" max="8" width="9.7109375" customWidth="1"/>
    <col min="9" max="9" width="20" bestFit="1" customWidth="1"/>
    <col min="14" max="15" width="20" bestFit="1" customWidth="1"/>
    <col min="21" max="22" width="20" bestFit="1" customWidth="1"/>
    <col min="27" max="27" width="20" bestFit="1" customWidth="1"/>
    <col min="31" max="31" width="20" bestFit="1" customWidth="1"/>
    <col min="38" max="38" width="20" bestFit="1" customWidth="1"/>
  </cols>
  <sheetData>
    <row r="1" spans="1:34" ht="27" customHeight="1" x14ac:dyDescent="0.25">
      <c r="A1" s="226" t="s">
        <v>45</v>
      </c>
      <c r="B1" s="199" t="s">
        <v>46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1"/>
    </row>
    <row r="2" spans="1:34" ht="30" customHeight="1" thickBot="1" x14ac:dyDescent="0.3">
      <c r="A2" s="227"/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4"/>
    </row>
    <row r="3" spans="1:34" ht="15.75" thickBot="1" x14ac:dyDescent="0.3"/>
    <row r="4" spans="1:34" x14ac:dyDescent="0.25">
      <c r="A4" s="228" t="s">
        <v>35</v>
      </c>
      <c r="B4" s="224"/>
      <c r="C4" s="224"/>
      <c r="D4" s="224"/>
      <c r="E4" s="224"/>
      <c r="F4" s="225"/>
      <c r="G4" s="124"/>
      <c r="H4" s="124"/>
      <c r="I4" s="228" t="s">
        <v>36</v>
      </c>
      <c r="J4" s="224"/>
      <c r="K4" s="224"/>
      <c r="L4" s="224"/>
      <c r="M4" s="224"/>
      <c r="N4" s="224"/>
      <c r="O4" s="228" t="s">
        <v>171</v>
      </c>
      <c r="P4" s="224"/>
      <c r="Q4" s="224"/>
      <c r="R4" s="224"/>
      <c r="S4" s="224"/>
      <c r="T4" s="225"/>
      <c r="U4" s="221" t="s">
        <v>39</v>
      </c>
      <c r="V4" s="222"/>
      <c r="W4" s="222"/>
      <c r="X4" s="222"/>
      <c r="Y4" s="222"/>
      <c r="Z4" s="223"/>
      <c r="AA4" s="224" t="s">
        <v>38</v>
      </c>
      <c r="AB4" s="224"/>
      <c r="AC4" s="224"/>
      <c r="AD4" s="224"/>
      <c r="AE4" s="224"/>
      <c r="AF4" s="225"/>
      <c r="AG4" s="102"/>
      <c r="AH4" s="102"/>
    </row>
    <row r="5" spans="1:34" s="129" customFormat="1" ht="30" x14ac:dyDescent="0.25">
      <c r="A5" s="125" t="s">
        <v>49</v>
      </c>
      <c r="B5" s="116" t="s">
        <v>50</v>
      </c>
      <c r="C5" s="116" t="s">
        <v>51</v>
      </c>
      <c r="D5" s="116" t="s">
        <v>170</v>
      </c>
      <c r="E5" s="116" t="s">
        <v>50</v>
      </c>
      <c r="F5" s="117" t="s">
        <v>51</v>
      </c>
      <c r="G5" s="116"/>
      <c r="H5" s="116"/>
      <c r="I5" s="125" t="s">
        <v>49</v>
      </c>
      <c r="J5" s="116" t="s">
        <v>50</v>
      </c>
      <c r="K5" s="116" t="s">
        <v>51</v>
      </c>
      <c r="L5" s="116" t="s">
        <v>170</v>
      </c>
      <c r="M5" s="116" t="s">
        <v>50</v>
      </c>
      <c r="N5" s="116" t="s">
        <v>51</v>
      </c>
      <c r="O5" s="125" t="s">
        <v>49</v>
      </c>
      <c r="P5" s="116" t="s">
        <v>50</v>
      </c>
      <c r="Q5" s="116" t="s">
        <v>51</v>
      </c>
      <c r="R5" s="116" t="s">
        <v>170</v>
      </c>
      <c r="S5" s="116" t="s">
        <v>50</v>
      </c>
      <c r="T5" s="117" t="s">
        <v>51</v>
      </c>
      <c r="U5" s="126" t="s">
        <v>49</v>
      </c>
      <c r="V5" s="127" t="s">
        <v>50</v>
      </c>
      <c r="W5" s="127" t="s">
        <v>51</v>
      </c>
      <c r="X5" s="116" t="s">
        <v>170</v>
      </c>
      <c r="Y5" s="127" t="s">
        <v>50</v>
      </c>
      <c r="Z5" s="128" t="s">
        <v>51</v>
      </c>
      <c r="AA5" s="116" t="s">
        <v>49</v>
      </c>
      <c r="AB5" s="116" t="s">
        <v>50</v>
      </c>
      <c r="AC5" s="116" t="s">
        <v>51</v>
      </c>
      <c r="AD5" s="116" t="s">
        <v>170</v>
      </c>
      <c r="AE5" s="116" t="s">
        <v>50</v>
      </c>
      <c r="AF5" s="117" t="s">
        <v>51</v>
      </c>
    </row>
    <row r="6" spans="1:34" x14ac:dyDescent="0.25">
      <c r="A6" s="60">
        <v>0.308</v>
      </c>
      <c r="B6" s="76">
        <v>306.7</v>
      </c>
      <c r="C6" s="77">
        <v>304.995</v>
      </c>
      <c r="D6" s="77">
        <f>ABS(B6-C6)</f>
        <v>1.7049999999999841</v>
      </c>
      <c r="E6" s="76">
        <f t="shared" ref="E6:E16" si="0">1000/B6</f>
        <v>3.2605151613955008</v>
      </c>
      <c r="F6" s="66">
        <f t="shared" ref="F6:F16" si="1">1000/C6</f>
        <v>3.2787422744635157</v>
      </c>
      <c r="G6" s="113"/>
      <c r="H6" s="113"/>
      <c r="I6" s="60">
        <v>0.55900000000000005</v>
      </c>
      <c r="J6" s="76">
        <v>319.7</v>
      </c>
      <c r="K6" s="77">
        <v>318.303</v>
      </c>
      <c r="L6" s="77">
        <f>ABS(J6-K6)</f>
        <v>1.3969999999999914</v>
      </c>
      <c r="M6" s="76">
        <f t="shared" ref="M6:M14" si="2">1000/J6</f>
        <v>3.1279324366593682</v>
      </c>
      <c r="N6" s="113">
        <f t="shared" ref="N6:N14" si="3">1000/K6</f>
        <v>3.1416606189699752</v>
      </c>
      <c r="O6" s="60">
        <v>3.2850000000000002E-4</v>
      </c>
      <c r="P6" s="98">
        <v>291.25</v>
      </c>
      <c r="Q6" s="77">
        <v>291.00599999999997</v>
      </c>
      <c r="R6" s="77">
        <f>ABS(P6-Q6)</f>
        <v>0.24400000000002819</v>
      </c>
      <c r="S6" s="76">
        <f t="shared" ref="S6:S19" si="4">1000/P6</f>
        <v>3.4334763948497855</v>
      </c>
      <c r="T6" s="66">
        <f t="shared" ref="T6:T19" si="5">1000/Q6</f>
        <v>3.4363552641526294</v>
      </c>
      <c r="U6" s="111">
        <v>1.3680000000000001E-3</v>
      </c>
      <c r="V6" s="98">
        <v>289.25</v>
      </c>
      <c r="W6" s="87">
        <v>288.988</v>
      </c>
      <c r="X6" s="77">
        <f>ABS(V6-W6)</f>
        <v>0.26200000000000045</v>
      </c>
      <c r="Y6" s="87">
        <f t="shared" ref="Y6:Y16" si="6">1000/V6</f>
        <v>3.4572169403630078</v>
      </c>
      <c r="Z6" s="70">
        <f t="shared" ref="Z6:Z16" si="7">1000/W6</f>
        <v>3.4603512948634547</v>
      </c>
      <c r="AA6" s="76">
        <v>0.13</v>
      </c>
      <c r="AB6" s="76"/>
      <c r="AC6" s="77">
        <v>312.25599999999997</v>
      </c>
      <c r="AD6" s="77"/>
      <c r="AE6" s="76"/>
      <c r="AF6" s="66">
        <f>1000/AC6</f>
        <v>3.2025005124000825</v>
      </c>
    </row>
    <row r="7" spans="1:34" x14ac:dyDescent="0.25">
      <c r="A7" s="60">
        <v>0.26800000000000002</v>
      </c>
      <c r="B7" s="76">
        <v>305.2</v>
      </c>
      <c r="C7" s="77">
        <v>303.45999999999998</v>
      </c>
      <c r="D7" s="77">
        <f t="shared" ref="D7:D16" si="8">ABS(B7-C7)</f>
        <v>1.7400000000000091</v>
      </c>
      <c r="E7" s="76">
        <f t="shared" si="0"/>
        <v>3.2765399737876804</v>
      </c>
      <c r="F7" s="66">
        <f t="shared" si="1"/>
        <v>3.2953272259935416</v>
      </c>
      <c r="G7" s="113"/>
      <c r="H7" s="113"/>
      <c r="I7" s="60">
        <v>0.46899999999999997</v>
      </c>
      <c r="J7" s="110">
        <v>317.3</v>
      </c>
      <c r="K7" s="77">
        <v>316.39600000000002</v>
      </c>
      <c r="L7" s="77">
        <f t="shared" ref="L7:L14" si="9">ABS(J7-K7)</f>
        <v>0.90399999999999636</v>
      </c>
      <c r="M7" s="76">
        <f t="shared" si="2"/>
        <v>3.1515915537346357</v>
      </c>
      <c r="N7" s="113">
        <f t="shared" si="3"/>
        <v>3.1605962148699729</v>
      </c>
      <c r="O7" s="60">
        <v>3.5570000000000003E-4</v>
      </c>
      <c r="P7" s="98">
        <v>292.14999999999998</v>
      </c>
      <c r="Q7" s="77">
        <v>291.45600000000002</v>
      </c>
      <c r="R7" s="77">
        <f t="shared" ref="R7:R19" si="10">ABS(P7-Q7)</f>
        <v>0.69399999999995998</v>
      </c>
      <c r="S7" s="76">
        <f t="shared" si="4"/>
        <v>3.4228991956186894</v>
      </c>
      <c r="T7" s="66">
        <f t="shared" si="5"/>
        <v>3.4310496267018005</v>
      </c>
      <c r="U7" s="111">
        <v>1.8280000000000002E-3</v>
      </c>
      <c r="V7" s="98">
        <v>291.04999999999995</v>
      </c>
      <c r="W7" s="87">
        <v>290.858</v>
      </c>
      <c r="X7" s="77">
        <f t="shared" ref="X7:X16" si="11">ABS(V7-W7)</f>
        <v>0.19199999999995043</v>
      </c>
      <c r="Y7" s="87">
        <f t="shared" si="6"/>
        <v>3.4358357670503357</v>
      </c>
      <c r="Z7" s="70">
        <f t="shared" si="7"/>
        <v>3.4381038169828577</v>
      </c>
      <c r="AA7" s="110">
        <v>0.1138</v>
      </c>
      <c r="AB7" s="98">
        <v>311.95</v>
      </c>
      <c r="AC7" s="77">
        <v>311.01299999999998</v>
      </c>
      <c r="AD7" s="77">
        <f t="shared" ref="AD7:AD14" si="12">ABS(AB7-AC7)</f>
        <v>0.93700000000001182</v>
      </c>
      <c r="AE7" s="76">
        <f>1000/AB7</f>
        <v>3.205641929796442</v>
      </c>
      <c r="AF7" s="66">
        <f t="shared" ref="AF7:AF14" si="13">1000/AC7</f>
        <v>3.2152996820068616</v>
      </c>
    </row>
    <row r="8" spans="1:34" x14ac:dyDescent="0.25">
      <c r="A8" s="60">
        <v>0.252</v>
      </c>
      <c r="B8" s="76">
        <v>304.5</v>
      </c>
      <c r="C8" s="77">
        <v>302.786</v>
      </c>
      <c r="D8" s="77">
        <f t="shared" si="8"/>
        <v>1.7139999999999986</v>
      </c>
      <c r="E8" s="76">
        <f t="shared" si="0"/>
        <v>3.284072249589491</v>
      </c>
      <c r="F8" s="66">
        <f t="shared" si="1"/>
        <v>3.3026626065934357</v>
      </c>
      <c r="G8" s="113"/>
      <c r="H8" s="113"/>
      <c r="I8" s="60">
        <v>0.39100000000000001</v>
      </c>
      <c r="J8" s="110">
        <v>315.8</v>
      </c>
      <c r="K8" s="77">
        <v>314.42200000000003</v>
      </c>
      <c r="L8" s="77">
        <f t="shared" si="9"/>
        <v>1.3779999999999859</v>
      </c>
      <c r="M8" s="76">
        <f t="shared" si="2"/>
        <v>3.1665611146295123</v>
      </c>
      <c r="N8" s="113">
        <f t="shared" si="3"/>
        <v>3.1804390278033976</v>
      </c>
      <c r="O8" s="60">
        <v>3.7480000000000006E-4</v>
      </c>
      <c r="P8" s="98">
        <v>292.39999999999998</v>
      </c>
      <c r="Q8" s="77">
        <v>291.75400000000002</v>
      </c>
      <c r="R8" s="77">
        <f t="shared" si="10"/>
        <v>0.64599999999995816</v>
      </c>
      <c r="S8" s="76">
        <f t="shared" si="4"/>
        <v>3.4199726402188784</v>
      </c>
      <c r="T8" s="66">
        <f t="shared" si="5"/>
        <v>3.4275451236315524</v>
      </c>
      <c r="U8" s="111">
        <v>2.297E-3</v>
      </c>
      <c r="V8" s="98">
        <v>292.75</v>
      </c>
      <c r="W8" s="87">
        <v>292.35000000000002</v>
      </c>
      <c r="X8" s="77">
        <f t="shared" si="11"/>
        <v>0.39999999999997726</v>
      </c>
      <c r="Y8" s="87">
        <f t="shared" si="6"/>
        <v>3.4158838599487615</v>
      </c>
      <c r="Z8" s="70">
        <f t="shared" si="7"/>
        <v>3.4205575508807935</v>
      </c>
      <c r="AA8" s="110">
        <v>7.7429999999999999E-2</v>
      </c>
      <c r="AB8" s="98">
        <v>308.34999999999997</v>
      </c>
      <c r="AC8" s="77">
        <v>307.51</v>
      </c>
      <c r="AD8" s="77">
        <f t="shared" si="12"/>
        <v>0.83999999999997499</v>
      </c>
      <c r="AE8" s="76">
        <f t="shared" ref="AE8:AE14" si="14">1000/AB8</f>
        <v>3.2430679422733908</v>
      </c>
      <c r="AF8" s="66">
        <f t="shared" si="13"/>
        <v>3.2519267666092162</v>
      </c>
    </row>
    <row r="9" spans="1:34" x14ac:dyDescent="0.25">
      <c r="A9" s="60">
        <v>0.23499999999999999</v>
      </c>
      <c r="B9" s="76">
        <v>304.3</v>
      </c>
      <c r="C9" s="77">
        <v>302.02600000000001</v>
      </c>
      <c r="D9" s="77">
        <f t="shared" si="8"/>
        <v>2.2740000000000009</v>
      </c>
      <c r="E9" s="76">
        <f t="shared" si="0"/>
        <v>3.2862306933946761</v>
      </c>
      <c r="F9" s="66">
        <f t="shared" si="1"/>
        <v>3.3109732274704826</v>
      </c>
      <c r="G9" s="113"/>
      <c r="H9" s="113"/>
      <c r="I9" s="60">
        <v>0.376</v>
      </c>
      <c r="J9" s="110">
        <v>315.39999999999998</v>
      </c>
      <c r="K9" s="77">
        <v>313.99900000000002</v>
      </c>
      <c r="L9" s="77">
        <f t="shared" si="9"/>
        <v>1.4009999999999536</v>
      </c>
      <c r="M9" s="76">
        <f t="shared" si="2"/>
        <v>3.1705770450221942</v>
      </c>
      <c r="N9" s="113">
        <f t="shared" si="3"/>
        <v>3.1847235182277647</v>
      </c>
      <c r="O9" s="60">
        <v>4.3129999999999997E-4</v>
      </c>
      <c r="P9" s="98">
        <v>293.45</v>
      </c>
      <c r="Q9" s="77">
        <v>292.553</v>
      </c>
      <c r="R9" s="77">
        <f t="shared" si="10"/>
        <v>0.89699999999999136</v>
      </c>
      <c r="S9" s="76">
        <f t="shared" si="4"/>
        <v>3.4077355597205656</v>
      </c>
      <c r="T9" s="66">
        <f t="shared" si="5"/>
        <v>3.4181840555386547</v>
      </c>
      <c r="U9" s="111">
        <v>2.758E-3</v>
      </c>
      <c r="V9" s="98">
        <v>293.84999999999997</v>
      </c>
      <c r="W9" s="87">
        <v>293.55700000000002</v>
      </c>
      <c r="X9" s="77">
        <f t="shared" si="11"/>
        <v>0.29299999999994952</v>
      </c>
      <c r="Y9" s="87">
        <f t="shared" si="6"/>
        <v>3.4030968181044754</v>
      </c>
      <c r="Z9" s="70">
        <f t="shared" si="7"/>
        <v>3.4064934578293142</v>
      </c>
      <c r="AA9" s="110">
        <v>3.7589999999999998E-2</v>
      </c>
      <c r="AB9" s="98">
        <v>302.29999999999995</v>
      </c>
      <c r="AC9" s="77">
        <v>301.27999999999997</v>
      </c>
      <c r="AD9" s="77">
        <f t="shared" si="12"/>
        <v>1.0199999999999818</v>
      </c>
      <c r="AE9" s="76">
        <f t="shared" si="14"/>
        <v>3.3079722130334108</v>
      </c>
      <c r="AF9" s="66">
        <f t="shared" si="13"/>
        <v>3.319171534784918</v>
      </c>
    </row>
    <row r="10" spans="1:34" x14ac:dyDescent="0.25">
      <c r="A10" s="60">
        <v>0.2</v>
      </c>
      <c r="B10" s="76">
        <v>301.3</v>
      </c>
      <c r="C10" s="77">
        <v>300.28699999999998</v>
      </c>
      <c r="D10" s="77">
        <f t="shared" si="8"/>
        <v>1.0130000000000337</v>
      </c>
      <c r="E10" s="76">
        <f t="shared" si="0"/>
        <v>3.318951211417192</v>
      </c>
      <c r="F10" s="66">
        <f t="shared" si="1"/>
        <v>3.330147492232431</v>
      </c>
      <c r="G10" s="113"/>
      <c r="H10" s="113"/>
      <c r="I10" s="60">
        <v>0.35599999999999998</v>
      </c>
      <c r="J10" s="110">
        <v>314.2</v>
      </c>
      <c r="K10" s="77">
        <v>313.40899999999999</v>
      </c>
      <c r="L10" s="77">
        <f t="shared" si="9"/>
        <v>0.79099999999999682</v>
      </c>
      <c r="M10" s="76">
        <f t="shared" si="2"/>
        <v>3.1826861871419481</v>
      </c>
      <c r="N10" s="113">
        <f t="shared" si="3"/>
        <v>3.1907188370467985</v>
      </c>
      <c r="O10" s="60">
        <v>5.9820000000000001E-4</v>
      </c>
      <c r="P10" s="98">
        <v>295.25</v>
      </c>
      <c r="Q10" s="77">
        <v>294.45299999999997</v>
      </c>
      <c r="R10" s="77">
        <f t="shared" si="10"/>
        <v>0.79700000000002547</v>
      </c>
      <c r="S10" s="76">
        <f t="shared" si="4"/>
        <v>3.3869602032176123</v>
      </c>
      <c r="T10" s="66">
        <f t="shared" si="5"/>
        <v>3.3961277351563748</v>
      </c>
      <c r="U10" s="111">
        <v>3.4260000000000002E-3</v>
      </c>
      <c r="V10" s="98">
        <v>295.25</v>
      </c>
      <c r="W10" s="87">
        <v>295.00200000000001</v>
      </c>
      <c r="X10" s="77">
        <f t="shared" si="11"/>
        <v>0.24799999999999045</v>
      </c>
      <c r="Y10" s="87">
        <f t="shared" si="6"/>
        <v>3.3869602032176123</v>
      </c>
      <c r="Z10" s="70">
        <f t="shared" si="7"/>
        <v>3.3898075267286321</v>
      </c>
      <c r="AA10" s="110">
        <v>2.5680000000000001E-2</v>
      </c>
      <c r="AB10" s="98">
        <v>299.34999999999997</v>
      </c>
      <c r="AC10" s="77">
        <v>298.14800000000002</v>
      </c>
      <c r="AD10" s="77">
        <f t="shared" si="12"/>
        <v>1.2019999999999413</v>
      </c>
      <c r="AE10" s="76">
        <f t="shared" si="14"/>
        <v>3.3405712376816439</v>
      </c>
      <c r="AF10" s="66">
        <f t="shared" si="13"/>
        <v>3.3540389336839418</v>
      </c>
    </row>
    <row r="11" spans="1:34" x14ac:dyDescent="0.25">
      <c r="A11" s="60">
        <v>0.17100000000000001</v>
      </c>
      <c r="B11" s="76">
        <v>300.89999999999998</v>
      </c>
      <c r="C11" s="77">
        <v>298.62400000000002</v>
      </c>
      <c r="D11" s="77">
        <f t="shared" si="8"/>
        <v>2.2759999999999536</v>
      </c>
      <c r="E11" s="76">
        <f t="shared" si="0"/>
        <v>3.3233632436025262</v>
      </c>
      <c r="F11" s="66">
        <f t="shared" si="1"/>
        <v>3.348692670381483</v>
      </c>
      <c r="G11" s="113"/>
      <c r="H11" s="113"/>
      <c r="I11" s="60">
        <v>0.25700000000000001</v>
      </c>
      <c r="J11" s="110">
        <v>310.89999999999998</v>
      </c>
      <c r="K11" s="77">
        <v>309.93099999999998</v>
      </c>
      <c r="L11" s="77">
        <f t="shared" si="9"/>
        <v>0.96899999999999409</v>
      </c>
      <c r="M11" s="76">
        <f t="shared" si="2"/>
        <v>3.2164683177870699</v>
      </c>
      <c r="N11" s="113">
        <f t="shared" si="3"/>
        <v>3.2265246135430146</v>
      </c>
      <c r="O11" s="60">
        <v>6.6970000000000007E-4</v>
      </c>
      <c r="P11" s="98">
        <v>296.04999999999995</v>
      </c>
      <c r="Q11" s="77">
        <v>295.11900000000003</v>
      </c>
      <c r="R11" s="77">
        <f t="shared" si="10"/>
        <v>0.93099999999992633</v>
      </c>
      <c r="S11" s="76">
        <f t="shared" si="4"/>
        <v>3.377807802736025</v>
      </c>
      <c r="T11" s="66">
        <f t="shared" si="5"/>
        <v>3.3884636367024825</v>
      </c>
      <c r="U11" s="111">
        <v>3.689E-3</v>
      </c>
      <c r="V11" s="98">
        <v>295.84999999999997</v>
      </c>
      <c r="W11" s="87">
        <v>295.49900000000002</v>
      </c>
      <c r="X11" s="77">
        <f t="shared" si="11"/>
        <v>0.35099999999994225</v>
      </c>
      <c r="Y11" s="87">
        <f t="shared" si="6"/>
        <v>3.3800912624640871</v>
      </c>
      <c r="Z11" s="70">
        <f t="shared" si="7"/>
        <v>3.3841062067891934</v>
      </c>
      <c r="AA11" s="110">
        <v>2.0559999999999998E-2</v>
      </c>
      <c r="AB11" s="98">
        <v>297.7</v>
      </c>
      <c r="AC11" s="77">
        <v>296.36200000000002</v>
      </c>
      <c r="AD11" s="77">
        <f t="shared" si="12"/>
        <v>1.3379999999999654</v>
      </c>
      <c r="AE11" s="76">
        <f t="shared" si="14"/>
        <v>3.359086328518643</v>
      </c>
      <c r="AF11" s="66">
        <f t="shared" si="13"/>
        <v>3.3742517596722923</v>
      </c>
    </row>
    <row r="12" spans="1:34" x14ac:dyDescent="0.25">
      <c r="A12" s="60">
        <v>0.14199999999999999</v>
      </c>
      <c r="B12" s="76">
        <v>298.8</v>
      </c>
      <c r="C12" s="77">
        <v>296.68299999999999</v>
      </c>
      <c r="D12" s="77">
        <f t="shared" si="8"/>
        <v>2.1170000000000186</v>
      </c>
      <c r="E12" s="76">
        <f t="shared" si="0"/>
        <v>3.3467202141900936</v>
      </c>
      <c r="F12" s="66">
        <f t="shared" si="1"/>
        <v>3.3706009444423848</v>
      </c>
      <c r="G12" s="113"/>
      <c r="H12" s="113"/>
      <c r="I12" s="60">
        <v>0.223</v>
      </c>
      <c r="J12" s="110">
        <v>310.39999999999998</v>
      </c>
      <c r="K12" s="77">
        <v>308.44299999999998</v>
      </c>
      <c r="L12" s="77">
        <f t="shared" si="9"/>
        <v>1.9569999999999936</v>
      </c>
      <c r="M12" s="76">
        <f t="shared" si="2"/>
        <v>3.2216494845360826</v>
      </c>
      <c r="N12" s="113">
        <f t="shared" si="3"/>
        <v>3.2420901106525357</v>
      </c>
      <c r="O12" s="60">
        <v>7.5430000000000007E-4</v>
      </c>
      <c r="P12" s="98">
        <v>296.39999999999998</v>
      </c>
      <c r="Q12" s="77">
        <v>295.81299999999999</v>
      </c>
      <c r="R12" s="77">
        <f t="shared" si="10"/>
        <v>0.58699999999998909</v>
      </c>
      <c r="S12" s="76">
        <f t="shared" si="4"/>
        <v>3.3738191632928478</v>
      </c>
      <c r="T12" s="66">
        <f t="shared" si="5"/>
        <v>3.3805140409650694</v>
      </c>
      <c r="U12" s="111">
        <v>4.7939999999999997E-3</v>
      </c>
      <c r="V12" s="98">
        <v>297.45</v>
      </c>
      <c r="W12" s="87">
        <v>297.27300000000002</v>
      </c>
      <c r="X12" s="77">
        <f t="shared" si="11"/>
        <v>0.17699999999996407</v>
      </c>
      <c r="Y12" s="87">
        <f t="shared" si="6"/>
        <v>3.3619095646327115</v>
      </c>
      <c r="Z12" s="70">
        <f t="shared" si="7"/>
        <v>3.3639112869315406</v>
      </c>
      <c r="AA12" s="110">
        <v>2.0379999999999999E-2</v>
      </c>
      <c r="AB12" s="98">
        <v>297.45</v>
      </c>
      <c r="AC12" s="77">
        <v>296.29199999999997</v>
      </c>
      <c r="AD12" s="77">
        <f t="shared" si="12"/>
        <v>1.1580000000000155</v>
      </c>
      <c r="AE12" s="76">
        <f t="shared" si="14"/>
        <v>3.3619095646327115</v>
      </c>
      <c r="AF12" s="66">
        <f t="shared" si="13"/>
        <v>3.3750489382096043</v>
      </c>
    </row>
    <row r="13" spans="1:34" x14ac:dyDescent="0.25">
      <c r="A13" s="60">
        <v>0.11700000000000001</v>
      </c>
      <c r="B13" s="76">
        <v>297.2</v>
      </c>
      <c r="C13" s="77">
        <v>294.69900000000001</v>
      </c>
      <c r="D13" s="77">
        <f t="shared" si="8"/>
        <v>2.5009999999999764</v>
      </c>
      <c r="E13" s="76">
        <f t="shared" si="0"/>
        <v>3.3647375504710633</v>
      </c>
      <c r="F13" s="66">
        <f t="shared" si="1"/>
        <v>3.3932928174170933</v>
      </c>
      <c r="G13" s="113"/>
      <c r="H13" s="113"/>
      <c r="I13" s="60">
        <v>0.104</v>
      </c>
      <c r="J13" s="110">
        <v>301.39999999999998</v>
      </c>
      <c r="K13" s="77">
        <v>300.77699999999999</v>
      </c>
      <c r="L13" s="77">
        <f t="shared" si="9"/>
        <v>0.62299999999999045</v>
      </c>
      <c r="M13" s="76">
        <f t="shared" si="2"/>
        <v>3.3178500331785008</v>
      </c>
      <c r="N13" s="113">
        <f t="shared" si="3"/>
        <v>3.3247223025696782</v>
      </c>
      <c r="O13" s="60">
        <v>9.1809999999999993E-4</v>
      </c>
      <c r="P13" s="98">
        <v>297.54999999999995</v>
      </c>
      <c r="Q13" s="77">
        <v>296.97899999999998</v>
      </c>
      <c r="R13" s="77">
        <f t="shared" si="10"/>
        <v>0.57099999999996953</v>
      </c>
      <c r="S13" s="76">
        <f t="shared" si="4"/>
        <v>3.3607797008906073</v>
      </c>
      <c r="T13" s="66">
        <f t="shared" si="5"/>
        <v>3.3672414547829983</v>
      </c>
      <c r="U13" s="111">
        <v>5.5420000000000001E-3</v>
      </c>
      <c r="V13" s="98">
        <v>298.34999999999997</v>
      </c>
      <c r="W13" s="87">
        <v>298.26499999999999</v>
      </c>
      <c r="X13" s="77">
        <f t="shared" si="11"/>
        <v>8.4999999999979536E-2</v>
      </c>
      <c r="Y13" s="87">
        <f t="shared" si="6"/>
        <v>3.351768057650411</v>
      </c>
      <c r="Z13" s="70">
        <f t="shared" si="7"/>
        <v>3.3527232494593737</v>
      </c>
      <c r="AA13" s="110">
        <v>1.736E-2</v>
      </c>
      <c r="AB13" s="98">
        <v>296.89999999999998</v>
      </c>
      <c r="AC13" s="77">
        <v>295.02300000000002</v>
      </c>
      <c r="AD13" s="77">
        <f t="shared" si="12"/>
        <v>1.8769999999999527</v>
      </c>
      <c r="AE13" s="76">
        <f t="shared" si="14"/>
        <v>3.3681374200067364</v>
      </c>
      <c r="AF13" s="66">
        <f t="shared" si="13"/>
        <v>3.3895662372086242</v>
      </c>
    </row>
    <row r="14" spans="1:34" ht="15.75" thickBot="1" x14ac:dyDescent="0.3">
      <c r="A14" s="60">
        <v>9.2999999999999999E-2</v>
      </c>
      <c r="B14" s="76">
        <v>294.2</v>
      </c>
      <c r="C14" s="77">
        <v>292.39499999999998</v>
      </c>
      <c r="D14" s="77">
        <f t="shared" si="8"/>
        <v>1.8050000000000068</v>
      </c>
      <c r="E14" s="76">
        <f t="shared" si="0"/>
        <v>3.3990482664853841</v>
      </c>
      <c r="F14" s="66">
        <f t="shared" si="1"/>
        <v>3.4200311222832132</v>
      </c>
      <c r="G14" s="113"/>
      <c r="H14" s="113"/>
      <c r="I14" s="63">
        <v>9.8000000000000004E-2</v>
      </c>
      <c r="J14" s="134">
        <v>300.7</v>
      </c>
      <c r="K14" s="79">
        <v>300.20400000000001</v>
      </c>
      <c r="L14" s="79">
        <f t="shared" si="9"/>
        <v>0.4959999999999809</v>
      </c>
      <c r="M14" s="78">
        <f t="shared" si="2"/>
        <v>3.3255736614566014</v>
      </c>
      <c r="N14" s="114">
        <f t="shared" si="3"/>
        <v>3.3310682069526054</v>
      </c>
      <c r="O14" s="60">
        <v>1.157E-3</v>
      </c>
      <c r="P14" s="98">
        <v>298.95</v>
      </c>
      <c r="Q14" s="77">
        <v>298.36099999999999</v>
      </c>
      <c r="R14" s="77">
        <f t="shared" si="10"/>
        <v>0.58899999999999864</v>
      </c>
      <c r="S14" s="76">
        <f t="shared" si="4"/>
        <v>3.3450409767519655</v>
      </c>
      <c r="T14" s="66">
        <f t="shared" si="5"/>
        <v>3.3516444843662545</v>
      </c>
      <c r="U14" s="111">
        <v>6.8240000000000002E-3</v>
      </c>
      <c r="V14" s="98">
        <v>299.7</v>
      </c>
      <c r="W14" s="87">
        <v>299.70299999999997</v>
      </c>
      <c r="X14" s="77">
        <f t="shared" si="11"/>
        <v>2.9999999999859028E-3</v>
      </c>
      <c r="Y14" s="87">
        <f t="shared" si="6"/>
        <v>3.3366700033366703</v>
      </c>
      <c r="Z14" s="70">
        <f t="shared" si="7"/>
        <v>3.3366366035708688</v>
      </c>
      <c r="AA14" s="134">
        <v>1.5559999999999999E-2</v>
      </c>
      <c r="AB14" s="133">
        <v>296.04999999999995</v>
      </c>
      <c r="AC14" s="79">
        <v>294.16399999999999</v>
      </c>
      <c r="AD14" s="79">
        <f t="shared" si="12"/>
        <v>1.8859999999999673</v>
      </c>
      <c r="AE14" s="78">
        <f t="shared" si="14"/>
        <v>3.377807802736025</v>
      </c>
      <c r="AF14" s="80">
        <f t="shared" si="13"/>
        <v>3.3994642444350771</v>
      </c>
    </row>
    <row r="15" spans="1:34" x14ac:dyDescent="0.25">
      <c r="A15" s="60">
        <v>7.1999999999999995E-2</v>
      </c>
      <c r="B15" s="76">
        <v>292.60000000000002</v>
      </c>
      <c r="C15" s="77">
        <v>289.887</v>
      </c>
      <c r="D15" s="77">
        <f t="shared" si="8"/>
        <v>2.7130000000000223</v>
      </c>
      <c r="E15" s="76">
        <f t="shared" si="0"/>
        <v>3.4176349965823647</v>
      </c>
      <c r="F15" s="66">
        <f t="shared" si="1"/>
        <v>3.4496200243543176</v>
      </c>
      <c r="G15" s="113"/>
      <c r="H15" s="113"/>
      <c r="I15" s="76"/>
      <c r="J15" s="76"/>
      <c r="K15" s="14"/>
      <c r="L15" s="77"/>
      <c r="M15" s="14"/>
      <c r="N15" s="76"/>
      <c r="O15" s="60">
        <v>1.4210000000000002E-3</v>
      </c>
      <c r="P15" s="98">
        <v>300.25</v>
      </c>
      <c r="Q15" s="77">
        <v>299.601</v>
      </c>
      <c r="R15" s="77">
        <f t="shared" si="10"/>
        <v>0.64900000000000091</v>
      </c>
      <c r="S15" s="76">
        <f t="shared" si="4"/>
        <v>3.330557868442964</v>
      </c>
      <c r="T15" s="66">
        <f t="shared" si="5"/>
        <v>3.3377725708525672</v>
      </c>
      <c r="U15" s="111">
        <v>8.0510000000000009E-3</v>
      </c>
      <c r="V15" s="98">
        <v>301.04999999999995</v>
      </c>
      <c r="W15" s="87">
        <v>300.858</v>
      </c>
      <c r="X15" s="77">
        <f t="shared" si="11"/>
        <v>0.19199999999995043</v>
      </c>
      <c r="Y15" s="87">
        <f t="shared" si="6"/>
        <v>3.3217073575817975</v>
      </c>
      <c r="Z15" s="70">
        <f t="shared" si="7"/>
        <v>3.3238271875768635</v>
      </c>
      <c r="AA15" s="76"/>
      <c r="AB15" s="76"/>
      <c r="AC15" s="76"/>
      <c r="AD15" s="76"/>
      <c r="AE15" s="76"/>
      <c r="AF15" s="76"/>
    </row>
    <row r="16" spans="1:34" ht="15.75" thickBot="1" x14ac:dyDescent="0.3">
      <c r="A16" s="63">
        <v>5.1999999999999998E-2</v>
      </c>
      <c r="B16" s="78">
        <v>286.5</v>
      </c>
      <c r="C16" s="79">
        <v>286.78199999999998</v>
      </c>
      <c r="D16" s="79">
        <f t="shared" si="8"/>
        <v>0.28199999999998226</v>
      </c>
      <c r="E16" s="78">
        <f t="shared" si="0"/>
        <v>3.4904013961605584</v>
      </c>
      <c r="F16" s="80">
        <f t="shared" si="1"/>
        <v>3.4869691961141216</v>
      </c>
      <c r="G16" s="113"/>
      <c r="H16" s="113"/>
      <c r="I16" s="76"/>
      <c r="J16" s="76"/>
      <c r="K16" s="76"/>
      <c r="L16" s="77"/>
      <c r="M16" s="76"/>
      <c r="N16" s="76"/>
      <c r="O16" s="60">
        <v>2.1070000000000004E-3</v>
      </c>
      <c r="P16" s="98">
        <v>302.39999999999998</v>
      </c>
      <c r="Q16" s="77">
        <v>302.00799999999998</v>
      </c>
      <c r="R16" s="77">
        <f t="shared" si="10"/>
        <v>0.39199999999999591</v>
      </c>
      <c r="S16" s="76">
        <f t="shared" si="4"/>
        <v>3.306878306878307</v>
      </c>
      <c r="T16" s="66">
        <f t="shared" si="5"/>
        <v>3.3111705650181453</v>
      </c>
      <c r="U16" s="112">
        <v>8.6119999999999999E-3</v>
      </c>
      <c r="V16" s="133">
        <v>301.54999999999995</v>
      </c>
      <c r="W16" s="88">
        <v>301.33100000000002</v>
      </c>
      <c r="X16" s="79">
        <f t="shared" si="11"/>
        <v>0.21899999999993724</v>
      </c>
      <c r="Y16" s="88">
        <f t="shared" si="6"/>
        <v>3.3161996352180405</v>
      </c>
      <c r="Z16" s="72">
        <f t="shared" si="7"/>
        <v>3.3186097679959907</v>
      </c>
      <c r="AA16" s="55"/>
      <c r="AB16" s="55"/>
      <c r="AC16" s="55"/>
      <c r="AD16" s="123"/>
      <c r="AE16" s="55"/>
      <c r="AF16" s="55"/>
    </row>
    <row r="17" spans="1:32" x14ac:dyDescent="0.25">
      <c r="A17" s="76"/>
      <c r="B17" s="76"/>
      <c r="C17" s="87"/>
      <c r="D17" s="87"/>
      <c r="E17" s="87"/>
      <c r="F17" s="76"/>
      <c r="G17" s="76"/>
      <c r="H17" s="76"/>
      <c r="I17" s="55"/>
      <c r="J17" s="55"/>
      <c r="K17" s="55"/>
      <c r="L17" s="123"/>
      <c r="M17" s="55"/>
      <c r="N17" s="55"/>
      <c r="O17" s="60">
        <v>2.64E-3</v>
      </c>
      <c r="P17" s="98">
        <v>304.54999999999995</v>
      </c>
      <c r="Q17" s="77">
        <v>303.40499999999997</v>
      </c>
      <c r="R17" s="77">
        <f t="shared" si="10"/>
        <v>1.1449999999999818</v>
      </c>
      <c r="S17" s="76">
        <f t="shared" si="4"/>
        <v>3.2835330815957975</v>
      </c>
      <c r="T17" s="66">
        <f t="shared" si="5"/>
        <v>3.2959245892453986</v>
      </c>
      <c r="U17" s="87"/>
      <c r="V17" s="87"/>
      <c r="W17" s="87"/>
      <c r="X17" s="87"/>
      <c r="Y17" s="87"/>
      <c r="Z17" s="87"/>
      <c r="AA17" s="123" t="s">
        <v>169</v>
      </c>
      <c r="AB17" s="123">
        <f>AVERAGE(AB7:AB14)</f>
        <v>301.25625000000002</v>
      </c>
      <c r="AC17" s="123">
        <f t="shared" ref="AC17:AD17" si="15">AVERAGE(AC7:AC14)</f>
        <v>299.97400000000005</v>
      </c>
      <c r="AD17" s="123">
        <f t="shared" si="15"/>
        <v>1.2822499999999764</v>
      </c>
      <c r="AE17" s="55"/>
      <c r="AF17" s="55"/>
    </row>
    <row r="18" spans="1:32" x14ac:dyDescent="0.25">
      <c r="A18" s="55" t="s">
        <v>169</v>
      </c>
      <c r="B18" s="55">
        <f>AVERAGE(B6:B16)</f>
        <v>299.29090909090905</v>
      </c>
      <c r="C18" s="123">
        <f>AVERAGE(C6:C16)</f>
        <v>297.51127272727274</v>
      </c>
      <c r="D18" s="123">
        <f>AVERAGE(D6:D16)</f>
        <v>1.8309090909090897</v>
      </c>
      <c r="E18" s="55"/>
      <c r="F18" s="55"/>
      <c r="G18" s="123"/>
      <c r="H18" s="123"/>
      <c r="I18" s="123" t="s">
        <v>169</v>
      </c>
      <c r="J18" s="123">
        <f>AVERAGE(J6:J14)</f>
        <v>311.75555555555553</v>
      </c>
      <c r="K18" s="123">
        <f t="shared" ref="K18:L18" si="16">AVERAGE(K6:K14)</f>
        <v>310.6537777777778</v>
      </c>
      <c r="L18" s="123">
        <f t="shared" si="16"/>
        <v>1.1017777777777649</v>
      </c>
      <c r="M18" s="55"/>
      <c r="N18" s="55"/>
      <c r="O18" s="60">
        <v>3.2519999999999997E-3</v>
      </c>
      <c r="P18" s="98">
        <v>305.79999999999995</v>
      </c>
      <c r="Q18" s="77">
        <v>304.70999999999998</v>
      </c>
      <c r="R18" s="77">
        <f t="shared" si="10"/>
        <v>1.089999999999975</v>
      </c>
      <c r="S18" s="76">
        <f t="shared" si="4"/>
        <v>3.2701111837802492</v>
      </c>
      <c r="T18" s="66">
        <f t="shared" si="5"/>
        <v>3.2818089330839162</v>
      </c>
      <c r="U18" s="55"/>
      <c r="V18" s="55"/>
      <c r="W18" s="55"/>
      <c r="X18" s="123"/>
      <c r="Y18" s="55"/>
      <c r="Z18" s="55"/>
      <c r="AA18" s="123"/>
      <c r="AB18" s="123"/>
      <c r="AC18" s="123"/>
      <c r="AD18" s="123">
        <f>AD17/AB17*100</f>
        <v>0.42563432293935027</v>
      </c>
      <c r="AE18" s="55"/>
      <c r="AF18" s="55"/>
    </row>
    <row r="19" spans="1:32" ht="15.75" thickBot="1" x14ac:dyDescent="0.3">
      <c r="A19" s="55"/>
      <c r="B19" s="55"/>
      <c r="C19" s="55"/>
      <c r="D19" s="123">
        <f>D18/B18*100</f>
        <v>0.61174898244335063</v>
      </c>
      <c r="E19" s="55"/>
      <c r="F19" s="55"/>
      <c r="G19" s="123"/>
      <c r="H19" s="123"/>
      <c r="I19" s="123"/>
      <c r="J19" s="123"/>
      <c r="K19" s="123"/>
      <c r="L19" s="123">
        <f>L18/J18*100</f>
        <v>0.35341079193099595</v>
      </c>
      <c r="M19" s="55"/>
      <c r="N19" s="55"/>
      <c r="O19" s="63">
        <v>4.0379999999999999E-3</v>
      </c>
      <c r="P19" s="133">
        <v>307.25</v>
      </c>
      <c r="Q19" s="79">
        <v>306.07799999999997</v>
      </c>
      <c r="R19" s="79">
        <f t="shared" si="10"/>
        <v>1.1720000000000255</v>
      </c>
      <c r="S19" s="78">
        <f t="shared" si="4"/>
        <v>3.254678600488202</v>
      </c>
      <c r="T19" s="80">
        <f t="shared" si="5"/>
        <v>3.2671410555479325</v>
      </c>
      <c r="U19" s="123" t="s">
        <v>169</v>
      </c>
      <c r="V19" s="123">
        <f>AVERAGE(V6:V16)</f>
        <v>296.00909090909084</v>
      </c>
      <c r="W19" s="123">
        <f t="shared" ref="W19:X19" si="17">AVERAGE(W6:W16)</f>
        <v>295.78945454545459</v>
      </c>
      <c r="X19" s="123">
        <f t="shared" si="17"/>
        <v>0.22018181818178431</v>
      </c>
      <c r="Y19" s="55"/>
      <c r="Z19" s="55"/>
      <c r="AA19" s="123"/>
      <c r="AB19">
        <f>AB17-273.15</f>
        <v>28.106250000000045</v>
      </c>
      <c r="AC19" s="123"/>
      <c r="AD19" s="132">
        <f>AD17/AB19*100</f>
        <v>4.5621525461417809</v>
      </c>
      <c r="AE19" s="55"/>
      <c r="AF19" s="55"/>
    </row>
    <row r="20" spans="1:32" x14ac:dyDescent="0.25">
      <c r="A20" s="55"/>
      <c r="B20">
        <f>B18-273.15</f>
        <v>26.140909090909076</v>
      </c>
      <c r="C20" s="55"/>
      <c r="D20" s="132">
        <f>D18/B20*100</f>
        <v>7.0039993044687874</v>
      </c>
      <c r="E20" s="55"/>
      <c r="F20" s="55"/>
      <c r="G20" s="123"/>
      <c r="H20" s="123"/>
      <c r="I20" s="123"/>
      <c r="J20">
        <f>J18-273.15</f>
        <v>38.605555555555554</v>
      </c>
      <c r="K20" s="123"/>
      <c r="L20" s="132">
        <f>L18/J20*100</f>
        <v>2.8539358181032908</v>
      </c>
      <c r="M20" s="55"/>
      <c r="N20" s="55"/>
      <c r="O20" s="76"/>
      <c r="P20" s="76"/>
      <c r="Q20" s="76"/>
      <c r="R20" s="76"/>
      <c r="S20" s="76"/>
      <c r="T20" s="76"/>
      <c r="U20" s="123"/>
      <c r="V20" s="123"/>
      <c r="W20" s="123"/>
      <c r="X20" s="123">
        <f>X19/V19*100</f>
        <v>7.4383464881288289E-2</v>
      </c>
      <c r="Y20" s="55"/>
      <c r="Z20" s="55"/>
      <c r="AD20" t="s">
        <v>172</v>
      </c>
      <c r="AE20" s="55"/>
      <c r="AF20" s="55"/>
    </row>
    <row r="21" spans="1:32" x14ac:dyDescent="0.25">
      <c r="D21" t="s">
        <v>172</v>
      </c>
      <c r="L21" t="s">
        <v>172</v>
      </c>
      <c r="U21" s="123"/>
      <c r="V21">
        <f>V19-273.15</f>
        <v>22.859090909090867</v>
      </c>
      <c r="W21" s="123"/>
      <c r="X21" s="132">
        <f>X19/V21*100</f>
        <v>0.963213362497368</v>
      </c>
    </row>
    <row r="22" spans="1:32" x14ac:dyDescent="0.25">
      <c r="O22" s="123" t="s">
        <v>169</v>
      </c>
      <c r="P22" s="123">
        <f>AVERAGE(P6:P19)</f>
        <v>298.12142857142857</v>
      </c>
      <c r="Q22" s="123">
        <f t="shared" ref="Q22:R22" si="18">AVERAGE(Q6:Q19)</f>
        <v>297.37828571428571</v>
      </c>
      <c r="R22" s="123">
        <f t="shared" si="18"/>
        <v>0.74314285714284467</v>
      </c>
      <c r="X22" t="s">
        <v>172</v>
      </c>
    </row>
    <row r="23" spans="1:32" x14ac:dyDescent="0.25">
      <c r="O23" s="123"/>
      <c r="P23" s="123"/>
      <c r="Q23" s="123"/>
      <c r="R23" s="123">
        <f>R22/P22*100</f>
        <v>0.24927522342285802</v>
      </c>
    </row>
    <row r="24" spans="1:32" x14ac:dyDescent="0.25">
      <c r="O24" s="123"/>
      <c r="P24">
        <f>P22-273.15</f>
        <v>24.971428571428589</v>
      </c>
      <c r="Q24" s="123"/>
      <c r="R24" s="132">
        <f>R22/P24*100</f>
        <v>2.9759725400457144</v>
      </c>
    </row>
    <row r="25" spans="1:32" x14ac:dyDescent="0.25">
      <c r="R25" t="s">
        <v>172</v>
      </c>
    </row>
  </sheetData>
  <mergeCells count="7">
    <mergeCell ref="U4:Z4"/>
    <mergeCell ref="AA4:AF4"/>
    <mergeCell ref="A1:A2"/>
    <mergeCell ref="B1:V2"/>
    <mergeCell ref="A4:F4"/>
    <mergeCell ref="I4:N4"/>
    <mergeCell ref="O4:T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53"/>
  <sheetViews>
    <sheetView tabSelected="1" topLeftCell="A47" zoomScale="91" zoomScaleNormal="91" workbookViewId="0">
      <selection activeCell="R57" sqref="R57"/>
    </sheetView>
  </sheetViews>
  <sheetFormatPr defaultRowHeight="15" x14ac:dyDescent="0.25"/>
  <cols>
    <col min="1" max="1" width="27.140625" customWidth="1"/>
    <col min="4" max="4" width="9.5703125" customWidth="1"/>
    <col min="7" max="7" width="13.5703125" bestFit="1" customWidth="1"/>
    <col min="8" max="8" width="28.28515625" bestFit="1" customWidth="1"/>
    <col min="19" max="19" width="13.5703125" customWidth="1"/>
    <col min="20" max="20" width="12.28515625" bestFit="1" customWidth="1"/>
    <col min="22" max="22" width="12.28515625" bestFit="1" customWidth="1"/>
  </cols>
  <sheetData>
    <row r="1" spans="1:17" ht="31.5" customHeight="1" x14ac:dyDescent="0.25">
      <c r="A1" s="226" t="s">
        <v>45</v>
      </c>
      <c r="B1" s="199" t="s">
        <v>46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 ht="41.25" customHeight="1" thickBot="1" x14ac:dyDescent="0.3">
      <c r="A2" s="229"/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30"/>
      <c r="M2" s="230"/>
      <c r="N2" s="230"/>
      <c r="O2" s="230"/>
      <c r="P2" s="230"/>
      <c r="Q2" s="231"/>
    </row>
    <row r="3" spans="1:17" ht="15.75" thickBot="1" x14ac:dyDescent="0.3">
      <c r="A3" s="232" t="s">
        <v>57</v>
      </c>
      <c r="B3" s="233"/>
      <c r="C3" s="233"/>
      <c r="D3" s="233"/>
      <c r="E3" s="233"/>
      <c r="F3" s="233"/>
      <c r="G3" s="233"/>
      <c r="H3" s="233"/>
      <c r="I3" s="233"/>
      <c r="J3" s="233"/>
      <c r="K3" s="234"/>
    </row>
    <row r="4" spans="1:17" ht="15.75" thickBot="1" x14ac:dyDescent="0.3">
      <c r="A4" s="235" t="s">
        <v>54</v>
      </c>
      <c r="B4" s="236"/>
      <c r="D4" s="73" t="s">
        <v>66</v>
      </c>
      <c r="E4" s="74"/>
      <c r="F4" s="74" t="s">
        <v>55</v>
      </c>
      <c r="G4" s="74" t="s">
        <v>56</v>
      </c>
      <c r="H4" s="75" t="s">
        <v>52</v>
      </c>
    </row>
    <row r="5" spans="1:17" x14ac:dyDescent="0.25">
      <c r="A5" s="73" t="s">
        <v>66</v>
      </c>
      <c r="B5" s="75" t="s">
        <v>53</v>
      </c>
      <c r="D5" s="60">
        <v>1</v>
      </c>
      <c r="E5" s="76">
        <v>0</v>
      </c>
      <c r="F5" s="76">
        <v>0</v>
      </c>
      <c r="G5" s="113">
        <f>F5/(12*D5+2*D5+2)</f>
        <v>0</v>
      </c>
      <c r="H5" s="66">
        <f t="shared" ref="H5:H40" si="0">G5/$G$41</f>
        <v>0</v>
      </c>
    </row>
    <row r="6" spans="1:17" x14ac:dyDescent="0.25">
      <c r="A6" s="60">
        <v>10</v>
      </c>
      <c r="B6" s="61">
        <v>63.9</v>
      </c>
      <c r="D6" s="60">
        <v>2</v>
      </c>
      <c r="E6" s="76">
        <v>0</v>
      </c>
      <c r="F6" s="76">
        <v>0</v>
      </c>
      <c r="G6" s="113">
        <f t="shared" ref="G6:G40" si="1">F6/(12*D6+2*D6+2)</f>
        <v>0</v>
      </c>
      <c r="H6" s="66">
        <f t="shared" si="0"/>
        <v>0</v>
      </c>
    </row>
    <row r="7" spans="1:17" x14ac:dyDescent="0.25">
      <c r="A7" s="60">
        <v>18</v>
      </c>
      <c r="B7" s="61">
        <v>4.2850000000000001</v>
      </c>
      <c r="D7" s="60">
        <v>3</v>
      </c>
      <c r="E7" s="76">
        <v>0</v>
      </c>
      <c r="F7" s="76">
        <v>0</v>
      </c>
      <c r="G7" s="113">
        <f t="shared" si="1"/>
        <v>0</v>
      </c>
      <c r="H7" s="66">
        <f t="shared" si="0"/>
        <v>0</v>
      </c>
    </row>
    <row r="8" spans="1:17" x14ac:dyDescent="0.25">
      <c r="A8" s="60">
        <v>19</v>
      </c>
      <c r="B8" s="61">
        <v>3.8439999999999999</v>
      </c>
      <c r="D8" s="60">
        <v>4</v>
      </c>
      <c r="E8" s="76">
        <v>0</v>
      </c>
      <c r="F8" s="76">
        <v>0</v>
      </c>
      <c r="G8" s="113">
        <f t="shared" si="1"/>
        <v>0</v>
      </c>
      <c r="H8" s="66">
        <f t="shared" si="0"/>
        <v>0</v>
      </c>
    </row>
    <row r="9" spans="1:17" x14ac:dyDescent="0.25">
      <c r="A9" s="60">
        <v>20</v>
      </c>
      <c r="B9" s="61">
        <v>3.4729999999999999</v>
      </c>
      <c r="D9" s="60">
        <v>5</v>
      </c>
      <c r="E9" s="76">
        <v>0</v>
      </c>
      <c r="F9" s="76">
        <v>0</v>
      </c>
      <c r="G9" s="113">
        <f t="shared" si="1"/>
        <v>0</v>
      </c>
      <c r="H9" s="66">
        <f t="shared" si="0"/>
        <v>0</v>
      </c>
    </row>
    <row r="10" spans="1:17" x14ac:dyDescent="0.25">
      <c r="A10" s="60">
        <v>21</v>
      </c>
      <c r="B10" s="61">
        <v>3.1160000000000001</v>
      </c>
      <c r="D10" s="60">
        <v>6</v>
      </c>
      <c r="E10" s="76">
        <v>0</v>
      </c>
      <c r="F10" s="76">
        <v>0</v>
      </c>
      <c r="G10" s="113">
        <f t="shared" si="1"/>
        <v>0</v>
      </c>
      <c r="H10" s="66">
        <f t="shared" si="0"/>
        <v>0</v>
      </c>
    </row>
    <row r="11" spans="1:17" x14ac:dyDescent="0.25">
      <c r="A11" s="60">
        <v>22</v>
      </c>
      <c r="B11" s="61">
        <v>2.7890000000000001</v>
      </c>
      <c r="D11" s="60">
        <v>7</v>
      </c>
      <c r="E11" s="76">
        <v>0</v>
      </c>
      <c r="F11" s="76">
        <v>0</v>
      </c>
      <c r="G11" s="113">
        <f t="shared" si="1"/>
        <v>0</v>
      </c>
      <c r="H11" s="66">
        <f t="shared" si="0"/>
        <v>0</v>
      </c>
    </row>
    <row r="12" spans="1:17" x14ac:dyDescent="0.25">
      <c r="A12" s="60">
        <v>23</v>
      </c>
      <c r="B12" s="61">
        <v>2.5070000000000001</v>
      </c>
      <c r="D12" s="60">
        <v>8</v>
      </c>
      <c r="E12" s="76">
        <v>0</v>
      </c>
      <c r="F12" s="76">
        <v>0</v>
      </c>
      <c r="G12" s="113">
        <f t="shared" si="1"/>
        <v>0</v>
      </c>
      <c r="H12" s="66">
        <f t="shared" si="0"/>
        <v>0</v>
      </c>
    </row>
    <row r="13" spans="1:17" x14ac:dyDescent="0.25">
      <c r="A13" s="60">
        <v>24</v>
      </c>
      <c r="B13" s="61">
        <v>2.254</v>
      </c>
      <c r="D13" s="60">
        <v>9</v>
      </c>
      <c r="E13" s="76">
        <v>0</v>
      </c>
      <c r="F13" s="76">
        <v>0</v>
      </c>
      <c r="G13" s="113">
        <f t="shared" si="1"/>
        <v>0</v>
      </c>
      <c r="H13" s="66">
        <f t="shared" si="0"/>
        <v>0</v>
      </c>
    </row>
    <row r="14" spans="1:17" x14ac:dyDescent="0.25">
      <c r="A14" s="60">
        <v>25</v>
      </c>
      <c r="B14" s="61">
        <v>2.0009999999999999</v>
      </c>
      <c r="D14" s="60">
        <v>10</v>
      </c>
      <c r="E14" s="76">
        <v>63.9</v>
      </c>
      <c r="F14" s="76">
        <v>0.63900000000000001</v>
      </c>
      <c r="G14" s="113">
        <f>F14/(12*D14+2*D14+2)</f>
        <v>4.4999999999999997E-3</v>
      </c>
      <c r="H14" s="66">
        <f t="shared" si="0"/>
        <v>0.8010997335945983</v>
      </c>
    </row>
    <row r="15" spans="1:17" x14ac:dyDescent="0.25">
      <c r="A15" s="60">
        <v>26</v>
      </c>
      <c r="B15" s="61">
        <v>2.0059999999999998</v>
      </c>
      <c r="D15" s="60">
        <v>11</v>
      </c>
      <c r="E15" s="76">
        <v>0</v>
      </c>
      <c r="F15" s="76">
        <v>0</v>
      </c>
      <c r="G15" s="113">
        <f t="shared" si="1"/>
        <v>0</v>
      </c>
      <c r="H15" s="66">
        <f t="shared" si="0"/>
        <v>0</v>
      </c>
    </row>
    <row r="16" spans="1:17" x14ac:dyDescent="0.25">
      <c r="A16" s="60">
        <v>27</v>
      </c>
      <c r="B16" s="61">
        <v>1.595</v>
      </c>
      <c r="D16" s="60">
        <v>12</v>
      </c>
      <c r="E16" s="76">
        <v>0</v>
      </c>
      <c r="F16" s="76">
        <v>0</v>
      </c>
      <c r="G16" s="113">
        <f t="shared" si="1"/>
        <v>0</v>
      </c>
      <c r="H16" s="66">
        <f t="shared" si="0"/>
        <v>0</v>
      </c>
    </row>
    <row r="17" spans="1:8" x14ac:dyDescent="0.25">
      <c r="A17" s="60">
        <v>28</v>
      </c>
      <c r="B17" s="61">
        <v>1.4419999999999999</v>
      </c>
      <c r="D17" s="60">
        <v>13</v>
      </c>
      <c r="E17" s="76">
        <v>0</v>
      </c>
      <c r="F17" s="76">
        <v>0</v>
      </c>
      <c r="G17" s="113">
        <f t="shared" si="1"/>
        <v>0</v>
      </c>
      <c r="H17" s="66">
        <f t="shared" si="0"/>
        <v>0</v>
      </c>
    </row>
    <row r="18" spans="1:8" x14ac:dyDescent="0.25">
      <c r="A18" s="60">
        <v>29</v>
      </c>
      <c r="B18" s="61">
        <v>1.2629999999999999</v>
      </c>
      <c r="D18" s="60">
        <v>14</v>
      </c>
      <c r="E18" s="76">
        <v>0</v>
      </c>
      <c r="F18" s="76">
        <v>0</v>
      </c>
      <c r="G18" s="113">
        <f t="shared" si="1"/>
        <v>0</v>
      </c>
      <c r="H18" s="66">
        <f t="shared" si="0"/>
        <v>0</v>
      </c>
    </row>
    <row r="19" spans="1:8" x14ac:dyDescent="0.25">
      <c r="A19" s="60">
        <v>30</v>
      </c>
      <c r="B19" s="61">
        <v>1.1200000000000001</v>
      </c>
      <c r="D19" s="60">
        <v>15</v>
      </c>
      <c r="E19" s="76">
        <v>0</v>
      </c>
      <c r="F19" s="76">
        <v>0</v>
      </c>
      <c r="G19" s="113">
        <f t="shared" si="1"/>
        <v>0</v>
      </c>
      <c r="H19" s="66">
        <f t="shared" si="0"/>
        <v>0</v>
      </c>
    </row>
    <row r="20" spans="1:8" x14ac:dyDescent="0.25">
      <c r="A20" s="60">
        <v>31</v>
      </c>
      <c r="B20" s="61">
        <v>0.99099999999999999</v>
      </c>
      <c r="D20" s="60">
        <v>16</v>
      </c>
      <c r="E20" s="76">
        <v>0</v>
      </c>
      <c r="F20" s="76">
        <v>0</v>
      </c>
      <c r="G20" s="113">
        <f t="shared" si="1"/>
        <v>0</v>
      </c>
      <c r="H20" s="66">
        <f t="shared" si="0"/>
        <v>0</v>
      </c>
    </row>
    <row r="21" spans="1:8" x14ac:dyDescent="0.25">
      <c r="A21" s="60">
        <v>32</v>
      </c>
      <c r="B21" s="61">
        <v>0.877</v>
      </c>
      <c r="D21" s="60">
        <v>17</v>
      </c>
      <c r="E21" s="76">
        <v>0</v>
      </c>
      <c r="F21" s="76">
        <v>0</v>
      </c>
      <c r="G21" s="113">
        <f t="shared" si="1"/>
        <v>0</v>
      </c>
      <c r="H21" s="66">
        <f t="shared" si="0"/>
        <v>0</v>
      </c>
    </row>
    <row r="22" spans="1:8" x14ac:dyDescent="0.25">
      <c r="A22" s="60">
        <v>33</v>
      </c>
      <c r="B22" s="61">
        <v>0.80200000000000005</v>
      </c>
      <c r="D22" s="60">
        <v>18</v>
      </c>
      <c r="E22" s="76">
        <v>4.2850000000000001</v>
      </c>
      <c r="F22" s="76">
        <f>E22*0.01</f>
        <v>4.2849999999999999E-2</v>
      </c>
      <c r="G22" s="113">
        <f t="shared" si="1"/>
        <v>1.687007874015748E-4</v>
      </c>
      <c r="H22" s="66">
        <f t="shared" si="0"/>
        <v>3.0032479076577901E-2</v>
      </c>
    </row>
    <row r="23" spans="1:8" x14ac:dyDescent="0.25">
      <c r="A23" s="60">
        <v>34</v>
      </c>
      <c r="B23" s="61">
        <v>0.69399999999999995</v>
      </c>
      <c r="D23" s="60">
        <v>19</v>
      </c>
      <c r="E23" s="76">
        <v>3.8439999999999999</v>
      </c>
      <c r="F23" s="76">
        <f t="shared" ref="F23:F40" si="2">E23*0.01</f>
        <v>3.8440000000000002E-2</v>
      </c>
      <c r="G23" s="113">
        <f t="shared" si="1"/>
        <v>1.4343283582089552E-4</v>
      </c>
      <c r="H23" s="66">
        <f t="shared" si="0"/>
        <v>2.5534223681074924E-2</v>
      </c>
    </row>
    <row r="24" spans="1:8" x14ac:dyDescent="0.25">
      <c r="A24" s="60">
        <v>35</v>
      </c>
      <c r="B24" s="61">
        <v>0.51500000000000001</v>
      </c>
      <c r="D24" s="60">
        <v>20</v>
      </c>
      <c r="E24" s="76">
        <v>3.4729999999999999</v>
      </c>
      <c r="F24" s="76">
        <f t="shared" si="2"/>
        <v>3.4729999999999997E-2</v>
      </c>
      <c r="G24" s="113">
        <f t="shared" si="1"/>
        <v>1.2315602836879432E-4</v>
      </c>
      <c r="H24" s="66">
        <f t="shared" si="0"/>
        <v>2.1924502559291095E-2</v>
      </c>
    </row>
    <row r="25" spans="1:8" x14ac:dyDescent="0.25">
      <c r="A25" s="60">
        <v>36</v>
      </c>
      <c r="B25" s="61">
        <v>0.53</v>
      </c>
      <c r="D25" s="60">
        <v>21</v>
      </c>
      <c r="E25" s="76">
        <v>3.1160000000000001</v>
      </c>
      <c r="F25" s="76">
        <f t="shared" si="2"/>
        <v>3.116E-2</v>
      </c>
      <c r="G25" s="113">
        <f t="shared" si="1"/>
        <v>1.0527027027027028E-4</v>
      </c>
      <c r="H25" s="66">
        <f t="shared" si="0"/>
        <v>1.8740441215321084E-2</v>
      </c>
    </row>
    <row r="26" spans="1:8" ht="15.75" thickBot="1" x14ac:dyDescent="0.3">
      <c r="A26" s="17"/>
      <c r="B26" s="19">
        <f>SUM(B6:B25)</f>
        <v>100.00400000000002</v>
      </c>
      <c r="D26" s="60">
        <v>22</v>
      </c>
      <c r="E26" s="76">
        <v>2.7890000000000001</v>
      </c>
      <c r="F26" s="76">
        <f t="shared" si="2"/>
        <v>2.7890000000000002E-2</v>
      </c>
      <c r="G26" s="113">
        <f t="shared" si="1"/>
        <v>8.9967741935483876E-5</v>
      </c>
      <c r="H26" s="66">
        <f t="shared" si="0"/>
        <v>1.6016252021471934E-2</v>
      </c>
    </row>
    <row r="27" spans="1:8" x14ac:dyDescent="0.25">
      <c r="D27" s="60">
        <v>23</v>
      </c>
      <c r="E27" s="76">
        <v>2.5070000000000001</v>
      </c>
      <c r="F27" s="76">
        <f t="shared" si="2"/>
        <v>2.5070000000000002E-2</v>
      </c>
      <c r="G27" s="113">
        <f t="shared" si="1"/>
        <v>7.7376543209876548E-5</v>
      </c>
      <c r="H27" s="66">
        <f t="shared" si="0"/>
        <v>1.3774739589311785E-2</v>
      </c>
    </row>
    <row r="28" spans="1:8" x14ac:dyDescent="0.25">
      <c r="D28" s="60">
        <v>24</v>
      </c>
      <c r="E28" s="76">
        <v>2.254</v>
      </c>
      <c r="F28" s="76">
        <f t="shared" si="2"/>
        <v>2.2540000000000001E-2</v>
      </c>
      <c r="G28" s="113">
        <f t="shared" si="1"/>
        <v>6.6686390532544378E-5</v>
      </c>
      <c r="H28" s="66">
        <f t="shared" si="0"/>
        <v>1.1871655486668143E-2</v>
      </c>
    </row>
    <row r="29" spans="1:8" x14ac:dyDescent="0.25">
      <c r="D29" s="60">
        <v>25</v>
      </c>
      <c r="E29" s="76">
        <v>2.0009999999999999</v>
      </c>
      <c r="F29" s="76">
        <f t="shared" si="2"/>
        <v>2.001E-2</v>
      </c>
      <c r="G29" s="113">
        <f t="shared" si="1"/>
        <v>5.6846590909090909E-5</v>
      </c>
      <c r="H29" s="66">
        <f t="shared" si="0"/>
        <v>1.0119953074007522E-2</v>
      </c>
    </row>
    <row r="30" spans="1:8" x14ac:dyDescent="0.25">
      <c r="D30" s="60">
        <v>26</v>
      </c>
      <c r="E30" s="76">
        <v>2.0059999999999998</v>
      </c>
      <c r="F30" s="76">
        <f t="shared" si="2"/>
        <v>2.0059999999999998E-2</v>
      </c>
      <c r="G30" s="113">
        <f t="shared" si="1"/>
        <v>5.4808743169398899E-5</v>
      </c>
      <c r="H30" s="66">
        <f t="shared" si="0"/>
        <v>9.7571710114800481E-3</v>
      </c>
    </row>
    <row r="31" spans="1:8" x14ac:dyDescent="0.25">
      <c r="D31" s="60">
        <v>27</v>
      </c>
      <c r="E31" s="76">
        <v>1.595</v>
      </c>
      <c r="F31" s="76">
        <f t="shared" si="2"/>
        <v>1.5949999999999999E-2</v>
      </c>
      <c r="G31" s="113">
        <f t="shared" si="1"/>
        <v>4.1973684210526316E-5</v>
      </c>
      <c r="H31" s="66">
        <f t="shared" si="0"/>
        <v>7.472246053119207E-3</v>
      </c>
    </row>
    <row r="32" spans="1:8" x14ac:dyDescent="0.25">
      <c r="D32" s="60">
        <v>28</v>
      </c>
      <c r="E32" s="76">
        <v>1.4419999999999999</v>
      </c>
      <c r="F32" s="76">
        <f t="shared" si="2"/>
        <v>1.4420000000000001E-2</v>
      </c>
      <c r="G32" s="113">
        <f t="shared" si="1"/>
        <v>3.6598984771573604E-5</v>
      </c>
      <c r="H32" s="66">
        <f t="shared" si="0"/>
        <v>6.5154304334089728E-3</v>
      </c>
    </row>
    <row r="33" spans="1:9" x14ac:dyDescent="0.25">
      <c r="D33" s="60">
        <v>29</v>
      </c>
      <c r="E33" s="76">
        <v>1.2629999999999999</v>
      </c>
      <c r="F33" s="76">
        <f t="shared" si="2"/>
        <v>1.2629999999999999E-2</v>
      </c>
      <c r="G33" s="113">
        <f t="shared" si="1"/>
        <v>3.095588235294117E-5</v>
      </c>
      <c r="H33" s="66">
        <f t="shared" si="0"/>
        <v>5.5108331346948669E-3</v>
      </c>
    </row>
    <row r="34" spans="1:9" x14ac:dyDescent="0.25">
      <c r="D34" s="60">
        <v>30</v>
      </c>
      <c r="E34" s="76">
        <v>1.1200000000000001</v>
      </c>
      <c r="F34" s="76">
        <f t="shared" si="2"/>
        <v>1.1200000000000002E-2</v>
      </c>
      <c r="G34" s="113">
        <f t="shared" si="1"/>
        <v>2.6540284360189577E-5</v>
      </c>
      <c r="H34" s="66">
        <f t="shared" si="0"/>
        <v>4.7247588289939454E-3</v>
      </c>
    </row>
    <row r="35" spans="1:9" x14ac:dyDescent="0.25">
      <c r="D35" s="60">
        <v>31</v>
      </c>
      <c r="E35" s="76">
        <v>0.99099999999999999</v>
      </c>
      <c r="F35" s="76">
        <f t="shared" si="2"/>
        <v>9.9100000000000004E-3</v>
      </c>
      <c r="G35" s="113">
        <f t="shared" si="1"/>
        <v>2.2729357798165138E-5</v>
      </c>
      <c r="H35" s="66">
        <f t="shared" si="0"/>
        <v>4.0463294393080886E-3</v>
      </c>
    </row>
    <row r="36" spans="1:9" x14ac:dyDescent="0.25">
      <c r="D36" s="60">
        <v>32</v>
      </c>
      <c r="E36" s="76">
        <v>0.877</v>
      </c>
      <c r="F36" s="76">
        <f t="shared" si="2"/>
        <v>8.77E-3</v>
      </c>
      <c r="G36" s="113">
        <f t="shared" si="1"/>
        <v>1.948888888888889E-5</v>
      </c>
      <c r="H36" s="66">
        <f t="shared" si="0"/>
        <v>3.4694541548763594E-3</v>
      </c>
    </row>
    <row r="37" spans="1:9" x14ac:dyDescent="0.25">
      <c r="D37" s="60">
        <v>33</v>
      </c>
      <c r="E37" s="76">
        <v>0.80200000000000005</v>
      </c>
      <c r="F37" s="76">
        <f t="shared" si="2"/>
        <v>8.0200000000000011E-3</v>
      </c>
      <c r="G37" s="113">
        <f t="shared" si="1"/>
        <v>1.7284482758620693E-5</v>
      </c>
      <c r="H37" s="66">
        <f t="shared" si="0"/>
        <v>3.0770210073892143E-3</v>
      </c>
    </row>
    <row r="38" spans="1:9" x14ac:dyDescent="0.25">
      <c r="D38" s="60">
        <v>34</v>
      </c>
      <c r="E38" s="76">
        <v>0.69399999999999995</v>
      </c>
      <c r="F38" s="76">
        <f t="shared" si="2"/>
        <v>6.94E-3</v>
      </c>
      <c r="G38" s="113">
        <f t="shared" si="1"/>
        <v>1.4518828451882845E-5</v>
      </c>
      <c r="H38" s="66">
        <f t="shared" si="0"/>
        <v>2.5846732455353382E-3</v>
      </c>
    </row>
    <row r="39" spans="1:9" x14ac:dyDescent="0.25">
      <c r="D39" s="60">
        <v>35</v>
      </c>
      <c r="E39" s="76">
        <v>0.51500000000000001</v>
      </c>
      <c r="F39" s="76">
        <f t="shared" si="2"/>
        <v>5.1500000000000001E-3</v>
      </c>
      <c r="G39" s="113">
        <f t="shared" si="1"/>
        <v>1.0467479674796748E-5</v>
      </c>
      <c r="H39" s="66">
        <f t="shared" si="0"/>
        <v>1.8634433730858994E-3</v>
      </c>
    </row>
    <row r="40" spans="1:9" x14ac:dyDescent="0.25">
      <c r="D40" s="60">
        <v>36</v>
      </c>
      <c r="E40" s="76">
        <v>0.53</v>
      </c>
      <c r="F40" s="76">
        <f t="shared" si="2"/>
        <v>5.3E-3</v>
      </c>
      <c r="G40" s="113">
        <f t="shared" si="1"/>
        <v>1.0474308300395257E-5</v>
      </c>
      <c r="H40" s="66">
        <f t="shared" si="0"/>
        <v>1.8646590197854067E-3</v>
      </c>
    </row>
    <row r="41" spans="1:9" ht="15.75" thickBot="1" x14ac:dyDescent="0.3">
      <c r="D41" s="63"/>
      <c r="E41" s="78"/>
      <c r="F41" s="78">
        <f>SUM(F5:F40)</f>
        <v>1.00004</v>
      </c>
      <c r="G41" s="114">
        <f>SUM(G5:G40)</f>
        <v>5.6172781131859093E-3</v>
      </c>
      <c r="H41" s="80">
        <f>SUM(H5:H40)</f>
        <v>1</v>
      </c>
    </row>
    <row r="44" spans="1:9" ht="15.75" thickBot="1" x14ac:dyDescent="0.3"/>
    <row r="45" spans="1:9" ht="15.75" thickBot="1" x14ac:dyDescent="0.3">
      <c r="A45" s="232" t="s">
        <v>65</v>
      </c>
      <c r="B45" s="233"/>
      <c r="C45" s="233"/>
      <c r="D45" s="233"/>
      <c r="E45" s="233"/>
      <c r="F45" s="233"/>
      <c r="G45" s="233"/>
      <c r="H45" s="233"/>
      <c r="I45" s="234"/>
    </row>
    <row r="46" spans="1:9" x14ac:dyDescent="0.25">
      <c r="A46" s="92"/>
      <c r="B46" s="115" t="s">
        <v>60</v>
      </c>
      <c r="C46" s="115" t="s">
        <v>59</v>
      </c>
      <c r="D46" s="115"/>
      <c r="E46" s="93" t="s">
        <v>61</v>
      </c>
    </row>
    <row r="47" spans="1:9" ht="45.75" thickBot="1" x14ac:dyDescent="0.3">
      <c r="A47" s="60" t="s">
        <v>62</v>
      </c>
      <c r="B47" s="116" t="s">
        <v>63</v>
      </c>
      <c r="C47" s="116" t="s">
        <v>63</v>
      </c>
      <c r="D47" s="14"/>
      <c r="E47" s="117" t="s">
        <v>63</v>
      </c>
    </row>
    <row r="48" spans="1:9" x14ac:dyDescent="0.25">
      <c r="A48" s="118">
        <v>255</v>
      </c>
      <c r="B48" s="50">
        <v>0.32847797000000001</v>
      </c>
      <c r="C48" s="50">
        <v>0.36016294999999998</v>
      </c>
      <c r="D48" s="54">
        <f>(C48-B48)*0.5</f>
        <v>1.5842489999999987E-2</v>
      </c>
      <c r="E48" s="119">
        <v>0.34530434999999998</v>
      </c>
      <c r="F48" s="56" t="s">
        <v>58</v>
      </c>
      <c r="G48" s="57"/>
      <c r="H48" s="57" t="s">
        <v>64</v>
      </c>
      <c r="I48" s="58"/>
    </row>
    <row r="49" spans="1:9" x14ac:dyDescent="0.25">
      <c r="A49" s="118">
        <f t="shared" ref="A49:A80" si="3">A48+0.5</f>
        <v>255.5</v>
      </c>
      <c r="B49" s="50">
        <v>0.32656863000000003</v>
      </c>
      <c r="C49" s="50">
        <v>0.35829362999999997</v>
      </c>
      <c r="D49" s="54">
        <f t="shared" ref="D49:D80" si="4">C49-B49</f>
        <v>3.1724999999999948E-2</v>
      </c>
      <c r="E49" s="119">
        <v>0.34349264000000002</v>
      </c>
      <c r="F49" s="16">
        <v>263.13380352984802</v>
      </c>
      <c r="G49" s="14">
        <v>0.293900381331623</v>
      </c>
      <c r="H49" s="14">
        <v>263.13785306921301</v>
      </c>
      <c r="I49" s="15">
        <v>0.30783754597914398</v>
      </c>
    </row>
    <row r="50" spans="1:9" x14ac:dyDescent="0.25">
      <c r="A50" s="118">
        <f t="shared" si="3"/>
        <v>256</v>
      </c>
      <c r="B50" s="50">
        <v>0.32460452000000001</v>
      </c>
      <c r="C50" s="50">
        <v>0.35639497999999997</v>
      </c>
      <c r="D50" s="54">
        <f t="shared" si="4"/>
        <v>3.1790459999999965E-2</v>
      </c>
      <c r="E50" s="119">
        <v>0.34164095</v>
      </c>
      <c r="F50" s="16">
        <v>273.06580501467897</v>
      </c>
      <c r="G50" s="14">
        <v>0.22653882495866001</v>
      </c>
      <c r="H50" s="14">
        <v>273.14401174366401</v>
      </c>
      <c r="I50" s="15">
        <v>0.24570031721391603</v>
      </c>
    </row>
    <row r="51" spans="1:9" x14ac:dyDescent="0.25">
      <c r="A51" s="118">
        <f t="shared" si="3"/>
        <v>256.5</v>
      </c>
      <c r="B51" s="50">
        <v>0.32258745999999999</v>
      </c>
      <c r="C51" s="50">
        <v>0.35448439999999998</v>
      </c>
      <c r="D51" s="54">
        <f t="shared" si="4"/>
        <v>3.1896939999999985E-2</v>
      </c>
      <c r="E51" s="119">
        <v>0.33975745000000002</v>
      </c>
      <c r="F51" s="16">
        <v>283.213444470691</v>
      </c>
      <c r="G51" s="14">
        <v>0.15133128606620899</v>
      </c>
      <c r="H51" s="14">
        <v>283.14434920527702</v>
      </c>
      <c r="I51" s="15">
        <v>0.16352841426787698</v>
      </c>
    </row>
    <row r="52" spans="1:9" x14ac:dyDescent="0.25">
      <c r="A52" s="118">
        <f t="shared" si="3"/>
        <v>257</v>
      </c>
      <c r="B52" s="50">
        <v>0.32051570000000001</v>
      </c>
      <c r="C52" s="50">
        <v>0.35255888000000002</v>
      </c>
      <c r="D52" s="54">
        <f t="shared" si="4"/>
        <v>3.2043180000000004E-2</v>
      </c>
      <c r="E52" s="119">
        <v>0.33783980000000002</v>
      </c>
      <c r="F52" s="16">
        <v>287.92483042553903</v>
      </c>
      <c r="G52" s="14">
        <v>0.116351280666824</v>
      </c>
      <c r="H52" s="14">
        <v>287.999240711369</v>
      </c>
      <c r="I52" s="15">
        <v>0.122446681065028</v>
      </c>
    </row>
    <row r="53" spans="1:9" x14ac:dyDescent="0.25">
      <c r="A53" s="118">
        <f t="shared" si="3"/>
        <v>257.5</v>
      </c>
      <c r="B53" s="50">
        <v>0.31838758</v>
      </c>
      <c r="C53" s="50">
        <v>0.35061548999999997</v>
      </c>
      <c r="D53" s="54">
        <f t="shared" si="4"/>
        <v>3.2227909999999971E-2</v>
      </c>
      <c r="E53" s="119">
        <v>0.33588572</v>
      </c>
      <c r="F53" s="16">
        <v>293.14139641615702</v>
      </c>
      <c r="G53" s="14">
        <v>7.0032565045725997E-2</v>
      </c>
      <c r="H53" s="14">
        <v>292.99940944217599</v>
      </c>
      <c r="I53" s="15">
        <v>8.1360729592008796E-2</v>
      </c>
    </row>
    <row r="54" spans="1:9" x14ac:dyDescent="0.25">
      <c r="A54" s="118">
        <f t="shared" si="3"/>
        <v>258</v>
      </c>
      <c r="B54" s="50">
        <v>0.31620152000000001</v>
      </c>
      <c r="C54" s="50">
        <v>0.34865143999999998</v>
      </c>
      <c r="D54" s="54">
        <f t="shared" si="4"/>
        <v>3.2449919999999965E-2</v>
      </c>
      <c r="E54" s="119">
        <v>0.33389302999999998</v>
      </c>
      <c r="F54" s="16">
        <v>298.00236223129599</v>
      </c>
      <c r="G54" s="14">
        <v>4.9856578814159801E-2</v>
      </c>
      <c r="H54" s="14">
        <v>298.07398845881198</v>
      </c>
      <c r="I54" s="15">
        <v>4.6370178517193598E-2</v>
      </c>
    </row>
    <row r="55" spans="1:9" x14ac:dyDescent="0.25">
      <c r="A55" s="118">
        <f t="shared" si="3"/>
        <v>258.5</v>
      </c>
      <c r="B55" s="50">
        <v>0.31395606999999998</v>
      </c>
      <c r="C55" s="50">
        <v>0.34666404000000001</v>
      </c>
      <c r="D55" s="54">
        <f t="shared" si="4"/>
        <v>3.2707970000000031E-2</v>
      </c>
      <c r="E55" s="119">
        <v>0.33185964000000001</v>
      </c>
      <c r="F55" s="16">
        <v>303.00632740525703</v>
      </c>
      <c r="G55" s="14">
        <v>2.1836719198191103E-2</v>
      </c>
      <c r="H55" s="14">
        <v>303.07795363277398</v>
      </c>
      <c r="I55" s="15">
        <v>1.8350318901224901E-2</v>
      </c>
    </row>
    <row r="56" spans="1:9" x14ac:dyDescent="0.25">
      <c r="A56" s="118">
        <f t="shared" si="3"/>
        <v>259</v>
      </c>
      <c r="B56" s="50">
        <v>0.31164986</v>
      </c>
      <c r="C56" s="50">
        <v>0.34465069999999998</v>
      </c>
      <c r="D56" s="54">
        <f t="shared" si="4"/>
        <v>3.3000839999999976E-2</v>
      </c>
      <c r="E56" s="119">
        <v>0.32978353999999999</v>
      </c>
      <c r="F56" s="16">
        <v>308.592666959133</v>
      </c>
      <c r="G56" s="14">
        <v>0</v>
      </c>
      <c r="H56" s="14">
        <v>307.503340869976</v>
      </c>
      <c r="I56" s="15">
        <v>0</v>
      </c>
    </row>
    <row r="57" spans="1:9" ht="15.75" thickBot="1" x14ac:dyDescent="0.3">
      <c r="A57" s="118">
        <f t="shared" si="3"/>
        <v>259.5</v>
      </c>
      <c r="B57" s="50">
        <v>0.30928166000000001</v>
      </c>
      <c r="C57" s="50">
        <v>0.34260893999999997</v>
      </c>
      <c r="D57" s="54">
        <f t="shared" si="4"/>
        <v>3.3327279999999959E-2</v>
      </c>
      <c r="E57" s="119">
        <v>0.32766281000000003</v>
      </c>
      <c r="F57" s="17"/>
      <c r="G57" s="18">
        <v>0</v>
      </c>
      <c r="H57" s="18"/>
      <c r="I57" s="19">
        <v>0</v>
      </c>
    </row>
    <row r="58" spans="1:9" x14ac:dyDescent="0.25">
      <c r="A58" s="118">
        <f t="shared" si="3"/>
        <v>260</v>
      </c>
      <c r="B58" s="50">
        <v>0.30685033</v>
      </c>
      <c r="C58" s="50">
        <v>0.34053639000000002</v>
      </c>
      <c r="D58" s="54">
        <f t="shared" si="4"/>
        <v>3.3686060000000018E-2</v>
      </c>
      <c r="E58" s="119">
        <v>0.32549565000000003</v>
      </c>
    </row>
    <row r="59" spans="1:9" x14ac:dyDescent="0.25">
      <c r="A59" s="118">
        <f t="shared" si="3"/>
        <v>260.5</v>
      </c>
      <c r="B59" s="50">
        <v>0.30435487999999999</v>
      </c>
      <c r="C59" s="50">
        <v>0.33843075</v>
      </c>
      <c r="D59" s="54">
        <f t="shared" si="4"/>
        <v>3.4075870000000008E-2</v>
      </c>
      <c r="E59" s="119">
        <v>0.32328031000000002</v>
      </c>
    </row>
    <row r="60" spans="1:9" x14ac:dyDescent="0.25">
      <c r="A60" s="118">
        <f t="shared" si="3"/>
        <v>261</v>
      </c>
      <c r="B60" s="50">
        <v>0.30179445999999999</v>
      </c>
      <c r="C60" s="50">
        <v>0.33628984000000001</v>
      </c>
      <c r="D60" s="54">
        <f t="shared" si="4"/>
        <v>3.449538000000002E-2</v>
      </c>
      <c r="E60" s="119">
        <v>0.32101518000000001</v>
      </c>
    </row>
    <row r="61" spans="1:9" x14ac:dyDescent="0.25">
      <c r="A61" s="118">
        <f t="shared" si="3"/>
        <v>261.5</v>
      </c>
      <c r="B61" s="50">
        <v>0.29916835000000003</v>
      </c>
      <c r="C61" s="50">
        <v>0.33411157000000002</v>
      </c>
      <c r="D61" s="54">
        <f t="shared" si="4"/>
        <v>3.4943219999999997E-2</v>
      </c>
      <c r="E61" s="119">
        <v>0.31869871</v>
      </c>
    </row>
    <row r="62" spans="1:9" x14ac:dyDescent="0.25">
      <c r="A62" s="118">
        <f t="shared" si="3"/>
        <v>262</v>
      </c>
      <c r="B62" s="50">
        <v>0.29647596999999998</v>
      </c>
      <c r="C62" s="50">
        <v>0.33189392000000001</v>
      </c>
      <c r="D62" s="54">
        <f t="shared" si="4"/>
        <v>3.5417950000000031E-2</v>
      </c>
      <c r="E62" s="119">
        <v>0.31632948</v>
      </c>
    </row>
    <row r="63" spans="1:9" x14ac:dyDescent="0.25">
      <c r="A63" s="118">
        <f t="shared" si="3"/>
        <v>262.5</v>
      </c>
      <c r="B63" s="50">
        <v>0.29371691999999999</v>
      </c>
      <c r="C63" s="50">
        <v>0.32963498000000002</v>
      </c>
      <c r="D63" s="54">
        <f t="shared" si="4"/>
        <v>3.5918060000000029E-2</v>
      </c>
      <c r="E63" s="119">
        <v>0.31390615999999999</v>
      </c>
    </row>
    <row r="64" spans="1:9" x14ac:dyDescent="0.25">
      <c r="A64" s="118">
        <f t="shared" si="3"/>
        <v>263</v>
      </c>
      <c r="B64" s="50">
        <v>0.29089092999999999</v>
      </c>
      <c r="C64" s="50">
        <v>0.32733296000000001</v>
      </c>
      <c r="D64" s="54">
        <f t="shared" si="4"/>
        <v>3.6442030000000014E-2</v>
      </c>
      <c r="E64" s="119">
        <v>0.31142755999999999</v>
      </c>
    </row>
    <row r="65" spans="1:5" x14ac:dyDescent="0.25">
      <c r="A65" s="118">
        <f t="shared" si="3"/>
        <v>263.5</v>
      </c>
      <c r="B65" s="50">
        <v>0.28799794000000001</v>
      </c>
      <c r="C65" s="50">
        <v>0.32498611999999999</v>
      </c>
      <c r="D65" s="54">
        <f t="shared" si="4"/>
        <v>3.6988179999999982E-2</v>
      </c>
      <c r="E65" s="119">
        <v>0.30889256999999998</v>
      </c>
    </row>
    <row r="66" spans="1:5" x14ac:dyDescent="0.25">
      <c r="A66" s="118">
        <f t="shared" si="3"/>
        <v>264</v>
      </c>
      <c r="B66" s="50">
        <v>0.28503800000000001</v>
      </c>
      <c r="C66" s="50">
        <v>0.32259284999999999</v>
      </c>
      <c r="D66" s="54">
        <f t="shared" si="4"/>
        <v>3.7554849999999973E-2</v>
      </c>
      <c r="E66" s="119">
        <v>0.30630023000000001</v>
      </c>
    </row>
    <row r="67" spans="1:5" x14ac:dyDescent="0.25">
      <c r="A67" s="118">
        <f t="shared" si="3"/>
        <v>264.5</v>
      </c>
      <c r="B67" s="50">
        <v>0.28201140000000002</v>
      </c>
      <c r="C67" s="50">
        <v>0.32015163000000002</v>
      </c>
      <c r="D67" s="54">
        <f t="shared" si="4"/>
        <v>3.8140229999999997E-2</v>
      </c>
      <c r="E67" s="119">
        <v>0.30364967999999998</v>
      </c>
    </row>
    <row r="68" spans="1:5" x14ac:dyDescent="0.25">
      <c r="A68" s="118">
        <f t="shared" si="3"/>
        <v>265</v>
      </c>
      <c r="B68" s="50">
        <v>0.27891855999999998</v>
      </c>
      <c r="C68" s="50">
        <v>0.31766106</v>
      </c>
      <c r="D68" s="54">
        <f t="shared" si="4"/>
        <v>3.8742500000000013E-2</v>
      </c>
      <c r="E68" s="119">
        <v>0.30094020999999999</v>
      </c>
    </row>
    <row r="69" spans="1:5" x14ac:dyDescent="0.25">
      <c r="A69" s="118">
        <f t="shared" si="3"/>
        <v>265.5</v>
      </c>
      <c r="B69" s="50">
        <v>0.27576009000000001</v>
      </c>
      <c r="C69" s="50">
        <v>0.31511983999999998</v>
      </c>
      <c r="D69" s="54">
        <f t="shared" si="4"/>
        <v>3.9359749999999971E-2</v>
      </c>
      <c r="E69" s="119">
        <v>0.29817122000000001</v>
      </c>
    </row>
    <row r="70" spans="1:5" x14ac:dyDescent="0.25">
      <c r="A70" s="118">
        <f t="shared" si="3"/>
        <v>266</v>
      </c>
      <c r="B70" s="50">
        <v>0.27253678999999997</v>
      </c>
      <c r="C70" s="50">
        <v>0.31252676000000001</v>
      </c>
      <c r="D70" s="54">
        <f t="shared" si="4"/>
        <v>3.9989970000000041E-2</v>
      </c>
      <c r="E70" s="119">
        <v>0.29534227000000002</v>
      </c>
    </row>
    <row r="71" spans="1:5" x14ac:dyDescent="0.25">
      <c r="A71" s="118">
        <f t="shared" si="3"/>
        <v>266.5</v>
      </c>
      <c r="B71" s="50">
        <v>0.26924964000000001</v>
      </c>
      <c r="C71" s="50">
        <v>0.30988074999999998</v>
      </c>
      <c r="D71" s="54">
        <f t="shared" si="4"/>
        <v>4.063110999999997E-2</v>
      </c>
      <c r="E71" s="119">
        <v>0.29245305999999999</v>
      </c>
    </row>
    <row r="72" spans="1:5" x14ac:dyDescent="0.25">
      <c r="A72" s="118">
        <f t="shared" si="3"/>
        <v>267</v>
      </c>
      <c r="B72" s="50">
        <v>0.26589977999999997</v>
      </c>
      <c r="C72" s="50">
        <v>0.30718085000000001</v>
      </c>
      <c r="D72" s="54">
        <f t="shared" si="4"/>
        <v>4.1281070000000031E-2</v>
      </c>
      <c r="E72" s="119">
        <v>0.28950340000000002</v>
      </c>
    </row>
    <row r="73" spans="1:5" x14ac:dyDescent="0.25">
      <c r="A73" s="118">
        <f t="shared" si="3"/>
        <v>267.5</v>
      </c>
      <c r="B73" s="50">
        <v>0.26248853999999999</v>
      </c>
      <c r="C73" s="50">
        <v>0.30442623000000002</v>
      </c>
      <c r="D73" s="54">
        <f t="shared" si="4"/>
        <v>4.1937690000000027E-2</v>
      </c>
      <c r="E73" s="119">
        <v>0.28649329000000001</v>
      </c>
    </row>
    <row r="74" spans="1:5" x14ac:dyDescent="0.25">
      <c r="A74" s="118">
        <f t="shared" si="3"/>
        <v>268</v>
      </c>
      <c r="B74" s="50">
        <v>0.25901087</v>
      </c>
      <c r="C74" s="50">
        <v>0.30161615000000003</v>
      </c>
      <c r="D74" s="54">
        <f t="shared" si="4"/>
        <v>4.2605280000000023E-2</v>
      </c>
      <c r="E74" s="119">
        <v>0.28342285</v>
      </c>
    </row>
    <row r="75" spans="1:5" x14ac:dyDescent="0.25">
      <c r="A75" s="118">
        <f t="shared" si="3"/>
        <v>268.5</v>
      </c>
      <c r="B75" s="50">
        <v>0.25548101000000001</v>
      </c>
      <c r="C75" s="50">
        <v>0.29875003</v>
      </c>
      <c r="D75" s="54">
        <f t="shared" si="4"/>
        <v>4.3269019999999991E-2</v>
      </c>
      <c r="E75" s="119">
        <v>0.28029235000000002</v>
      </c>
    </row>
    <row r="76" spans="1:5" x14ac:dyDescent="0.25">
      <c r="A76" s="118">
        <f t="shared" si="3"/>
        <v>269</v>
      </c>
      <c r="B76" s="50">
        <v>0.25189472000000002</v>
      </c>
      <c r="C76" s="50">
        <v>0.29582741000000001</v>
      </c>
      <c r="D76" s="54">
        <f t="shared" si="4"/>
        <v>4.3932689999999996E-2</v>
      </c>
      <c r="E76" s="119">
        <v>0.27710222000000001</v>
      </c>
    </row>
    <row r="77" spans="1:5" x14ac:dyDescent="0.25">
      <c r="A77" s="118">
        <f t="shared" si="3"/>
        <v>269.5</v>
      </c>
      <c r="B77" s="50">
        <v>0.24825396999999999</v>
      </c>
      <c r="C77" s="50">
        <v>0.29284795000000002</v>
      </c>
      <c r="D77" s="54">
        <f t="shared" si="4"/>
        <v>4.4593980000000033E-2</v>
      </c>
      <c r="E77" s="119">
        <v>0.27385302</v>
      </c>
    </row>
    <row r="78" spans="1:5" x14ac:dyDescent="0.25">
      <c r="A78" s="118">
        <f t="shared" si="3"/>
        <v>270</v>
      </c>
      <c r="B78" s="50">
        <v>0.24456085999999999</v>
      </c>
      <c r="C78" s="50">
        <v>0.28981146000000002</v>
      </c>
      <c r="D78" s="54">
        <f t="shared" si="4"/>
        <v>4.525060000000003E-2</v>
      </c>
      <c r="E78" s="119">
        <v>0.27054549</v>
      </c>
    </row>
    <row r="79" spans="1:5" x14ac:dyDescent="0.25">
      <c r="A79" s="118">
        <f t="shared" si="3"/>
        <v>270.5</v>
      </c>
      <c r="B79" s="50">
        <v>0.24081764</v>
      </c>
      <c r="C79" s="50">
        <v>0.28671785999999999</v>
      </c>
      <c r="D79" s="54">
        <f t="shared" si="4"/>
        <v>4.5900219999999992E-2</v>
      </c>
      <c r="E79" s="119">
        <v>0.26718047</v>
      </c>
    </row>
    <row r="80" spans="1:5" x14ac:dyDescent="0.25">
      <c r="A80" s="118">
        <f t="shared" si="3"/>
        <v>271</v>
      </c>
      <c r="B80" s="50">
        <v>0.23702666</v>
      </c>
      <c r="C80" s="50">
        <v>0.28356722000000001</v>
      </c>
      <c r="D80" s="54">
        <f t="shared" si="4"/>
        <v>4.6540560000000009E-2</v>
      </c>
      <c r="E80" s="119">
        <v>0.26375897999999998</v>
      </c>
    </row>
    <row r="81" spans="1:5" x14ac:dyDescent="0.25">
      <c r="A81" s="118">
        <f t="shared" ref="A81:A112" si="5">A80+0.5</f>
        <v>271.5</v>
      </c>
      <c r="B81" s="50">
        <v>0.23319039</v>
      </c>
      <c r="C81" s="50">
        <v>0.28035976000000001</v>
      </c>
      <c r="D81" s="54">
        <f t="shared" ref="D81:D112" si="6">C81-B81</f>
        <v>4.7169370000000016E-2</v>
      </c>
      <c r="E81" s="119">
        <v>0.26028215999999998</v>
      </c>
    </row>
    <row r="82" spans="1:5" x14ac:dyDescent="0.25">
      <c r="A82" s="118">
        <f t="shared" si="5"/>
        <v>272</v>
      </c>
      <c r="B82" s="50">
        <v>0.2293114</v>
      </c>
      <c r="C82" s="50">
        <v>0.27709579000000001</v>
      </c>
      <c r="D82" s="54">
        <f t="shared" si="6"/>
        <v>4.778439000000001E-2</v>
      </c>
      <c r="E82" s="119">
        <v>0.25675129000000002</v>
      </c>
    </row>
    <row r="83" spans="1:5" x14ac:dyDescent="0.25">
      <c r="A83" s="118">
        <f t="shared" si="5"/>
        <v>272.5</v>
      </c>
      <c r="B83" s="50">
        <v>0.22539233</v>
      </c>
      <c r="C83" s="50">
        <v>0.27377580000000001</v>
      </c>
      <c r="D83" s="54">
        <f t="shared" si="6"/>
        <v>4.8383470000000012E-2</v>
      </c>
      <c r="E83" s="119">
        <v>0.25316777000000001</v>
      </c>
    </row>
    <row r="84" spans="1:5" x14ac:dyDescent="0.25">
      <c r="A84" s="118">
        <f t="shared" si="5"/>
        <v>273</v>
      </c>
      <c r="B84" s="50">
        <v>0.22143589</v>
      </c>
      <c r="C84" s="50">
        <v>0.27040038</v>
      </c>
      <c r="D84" s="54">
        <f t="shared" si="6"/>
        <v>4.8964489999999999E-2</v>
      </c>
      <c r="E84" s="119">
        <v>0.24953313999999999</v>
      </c>
    </row>
    <row r="85" spans="1:5" x14ac:dyDescent="0.25">
      <c r="A85" s="118">
        <f t="shared" si="5"/>
        <v>273.5</v>
      </c>
      <c r="B85" s="50">
        <v>0.21744487000000001</v>
      </c>
      <c r="C85" s="50">
        <v>0.26697027000000001</v>
      </c>
      <c r="D85" s="54">
        <f t="shared" si="6"/>
        <v>4.9525399999999997E-2</v>
      </c>
      <c r="E85" s="119">
        <v>0.24584903999999999</v>
      </c>
    </row>
    <row r="86" spans="1:5" x14ac:dyDescent="0.25">
      <c r="A86" s="118">
        <f t="shared" si="5"/>
        <v>274</v>
      </c>
      <c r="B86" s="50">
        <v>0.21342207999999999</v>
      </c>
      <c r="C86" s="50">
        <v>0.26348631</v>
      </c>
      <c r="D86" s="54">
        <f t="shared" si="6"/>
        <v>5.0064230000000015E-2</v>
      </c>
      <c r="E86" s="119">
        <v>0.24211721999999999</v>
      </c>
    </row>
    <row r="87" spans="1:5" x14ac:dyDescent="0.25">
      <c r="A87" s="118">
        <f t="shared" si="5"/>
        <v>274.5</v>
      </c>
      <c r="B87" s="50">
        <v>0.20937037</v>
      </c>
      <c r="C87" s="50">
        <v>0.25994948000000001</v>
      </c>
      <c r="D87" s="54">
        <f t="shared" si="6"/>
        <v>5.057911000000001E-2</v>
      </c>
      <c r="E87" s="119">
        <v>0.23833287</v>
      </c>
    </row>
    <row r="88" spans="1:5" x14ac:dyDescent="0.25">
      <c r="A88" s="118">
        <f t="shared" si="5"/>
        <v>275</v>
      </c>
      <c r="B88" s="50">
        <v>0.20529259</v>
      </c>
      <c r="C88" s="50">
        <v>0.25636089000000001</v>
      </c>
      <c r="D88" s="54">
        <f t="shared" si="6"/>
        <v>5.1068300000000011E-2</v>
      </c>
      <c r="E88" s="119">
        <v>0.23451095999999999</v>
      </c>
    </row>
    <row r="89" spans="1:5" x14ac:dyDescent="0.25">
      <c r="A89" s="118">
        <f t="shared" si="5"/>
        <v>275.5</v>
      </c>
      <c r="B89" s="50">
        <v>0.20119161999999999</v>
      </c>
      <c r="C89" s="50">
        <v>0.25272173999999997</v>
      </c>
      <c r="D89" s="54">
        <f t="shared" si="6"/>
        <v>5.1530119999999985E-2</v>
      </c>
      <c r="E89" s="119">
        <v>0.23064715</v>
      </c>
    </row>
    <row r="90" spans="1:5" x14ac:dyDescent="0.25">
      <c r="A90" s="118">
        <f t="shared" si="5"/>
        <v>276</v>
      </c>
      <c r="B90" s="50">
        <v>0.19707031</v>
      </c>
      <c r="C90" s="50">
        <v>0.24903333999999999</v>
      </c>
      <c r="D90" s="54">
        <f t="shared" si="6"/>
        <v>5.1963029999999993E-2</v>
      </c>
      <c r="E90" s="119">
        <v>0.22674353999999999</v>
      </c>
    </row>
    <row r="91" spans="1:5" x14ac:dyDescent="0.25">
      <c r="A91" s="118">
        <f t="shared" si="5"/>
        <v>276.5</v>
      </c>
      <c r="B91" s="50">
        <v>0.19293147999999999</v>
      </c>
      <c r="C91" s="50">
        <v>0.24529712000000001</v>
      </c>
      <c r="D91" s="54">
        <f t="shared" si="6"/>
        <v>5.2365640000000019E-2</v>
      </c>
      <c r="E91" s="119">
        <v>0.22280231</v>
      </c>
    </row>
    <row r="92" spans="1:5" x14ac:dyDescent="0.25">
      <c r="A92" s="118">
        <f t="shared" si="5"/>
        <v>277</v>
      </c>
      <c r="B92" s="50">
        <v>0.18877795</v>
      </c>
      <c r="C92" s="50">
        <v>0.24151459</v>
      </c>
      <c r="D92" s="54">
        <f t="shared" si="6"/>
        <v>5.2736640000000001E-2</v>
      </c>
      <c r="E92" s="119">
        <v>0.21882566000000001</v>
      </c>
    </row>
    <row r="93" spans="1:5" x14ac:dyDescent="0.25">
      <c r="A93" s="118">
        <f t="shared" si="5"/>
        <v>277.5</v>
      </c>
      <c r="B93" s="50">
        <v>0.18461245000000001</v>
      </c>
      <c r="C93" s="50">
        <v>0.23768735999999999</v>
      </c>
      <c r="D93" s="54">
        <f t="shared" si="6"/>
        <v>5.3074909999999975E-2</v>
      </c>
      <c r="E93" s="119">
        <v>0.21481585</v>
      </c>
    </row>
    <row r="94" spans="1:5" x14ac:dyDescent="0.25">
      <c r="A94" s="118">
        <f t="shared" si="5"/>
        <v>278</v>
      </c>
      <c r="B94" s="50">
        <v>0.18043205000000001</v>
      </c>
      <c r="C94" s="50">
        <v>0.2338171</v>
      </c>
      <c r="D94" s="54">
        <f t="shared" si="6"/>
        <v>5.3385049999999989E-2</v>
      </c>
      <c r="E94" s="119">
        <v>0.21077519</v>
      </c>
    </row>
    <row r="95" spans="1:5" x14ac:dyDescent="0.25">
      <c r="A95" s="118">
        <f t="shared" si="5"/>
        <v>278.5</v>
      </c>
      <c r="B95" s="50">
        <v>0.17625046</v>
      </c>
      <c r="C95" s="50">
        <v>0.22990558</v>
      </c>
      <c r="D95" s="54">
        <f t="shared" si="6"/>
        <v>5.3655120000000001E-2</v>
      </c>
      <c r="E95" s="119">
        <v>0.20670599000000001</v>
      </c>
    </row>
    <row r="96" spans="1:5" x14ac:dyDescent="0.25">
      <c r="A96" s="118">
        <f t="shared" si="5"/>
        <v>279</v>
      </c>
      <c r="B96" s="50">
        <v>0.17206479</v>
      </c>
      <c r="C96" s="50">
        <v>0.22595462999999999</v>
      </c>
      <c r="D96" s="54">
        <f t="shared" si="6"/>
        <v>5.3889839999999994E-2</v>
      </c>
      <c r="E96" s="119">
        <v>0.2026106</v>
      </c>
    </row>
    <row r="97" spans="1:5" x14ac:dyDescent="0.25">
      <c r="A97" s="118">
        <f t="shared" si="5"/>
        <v>279.5</v>
      </c>
      <c r="B97" s="50">
        <v>0.16787752</v>
      </c>
      <c r="C97" s="50">
        <v>0.22196613000000001</v>
      </c>
      <c r="D97" s="54">
        <f t="shared" si="6"/>
        <v>5.4088610000000009E-2</v>
      </c>
      <c r="E97" s="119">
        <v>0.19849135000000001</v>
      </c>
    </row>
    <row r="98" spans="1:5" x14ac:dyDescent="0.25">
      <c r="A98" s="118">
        <f t="shared" si="5"/>
        <v>280</v>
      </c>
      <c r="B98" s="50">
        <v>0.16369104000000001</v>
      </c>
      <c r="C98" s="50">
        <v>0.21794201999999999</v>
      </c>
      <c r="D98" s="54">
        <f t="shared" si="6"/>
        <v>5.4250979999999976E-2</v>
      </c>
      <c r="E98" s="119">
        <v>0.19435058999999999</v>
      </c>
    </row>
    <row r="99" spans="1:5" x14ac:dyDescent="0.25">
      <c r="A99" s="118">
        <f t="shared" si="5"/>
        <v>280.5</v>
      </c>
      <c r="B99" s="50">
        <v>0.15950763000000001</v>
      </c>
      <c r="C99" s="50">
        <v>0.21388428000000001</v>
      </c>
      <c r="D99" s="54">
        <f t="shared" si="6"/>
        <v>5.4376649999999999E-2</v>
      </c>
      <c r="E99" s="119">
        <v>0.19019064999999999</v>
      </c>
    </row>
    <row r="100" spans="1:5" x14ac:dyDescent="0.25">
      <c r="A100" s="118">
        <f t="shared" si="5"/>
        <v>281</v>
      </c>
      <c r="B100" s="50">
        <v>0.15532948999999999</v>
      </c>
      <c r="C100" s="50">
        <v>0.20978743</v>
      </c>
      <c r="D100" s="54">
        <f t="shared" si="6"/>
        <v>5.445794000000001E-2</v>
      </c>
      <c r="E100" s="119">
        <v>0.18601386</v>
      </c>
    </row>
    <row r="101" spans="1:5" x14ac:dyDescent="0.25">
      <c r="A101" s="118">
        <f t="shared" si="5"/>
        <v>281.5</v>
      </c>
      <c r="B101" s="50">
        <v>0.15115872999999999</v>
      </c>
      <c r="C101" s="50">
        <v>0.2056684</v>
      </c>
      <c r="D101" s="54">
        <f t="shared" si="6"/>
        <v>5.450967000000001E-2</v>
      </c>
      <c r="E101" s="119">
        <v>0.18182249</v>
      </c>
    </row>
    <row r="102" spans="1:5" x14ac:dyDescent="0.25">
      <c r="A102" s="118">
        <f t="shared" si="5"/>
        <v>282</v>
      </c>
      <c r="B102" s="50">
        <v>0.14699733000000001</v>
      </c>
      <c r="C102" s="50">
        <v>0.20152189000000001</v>
      </c>
      <c r="D102" s="54">
        <f t="shared" si="6"/>
        <v>5.452456E-2</v>
      </c>
      <c r="E102" s="119">
        <v>0.17761883000000001</v>
      </c>
    </row>
    <row r="103" spans="1:5" x14ac:dyDescent="0.25">
      <c r="A103" s="118">
        <f t="shared" si="5"/>
        <v>282.5</v>
      </c>
      <c r="B103" s="50">
        <v>0.14284722</v>
      </c>
      <c r="C103" s="50">
        <v>0.19734998000000001</v>
      </c>
      <c r="D103" s="54">
        <f t="shared" si="6"/>
        <v>5.4502760000000011E-2</v>
      </c>
      <c r="E103" s="119">
        <v>0.17340511</v>
      </c>
    </row>
    <row r="104" spans="1:5" x14ac:dyDescent="0.25">
      <c r="A104" s="118">
        <f t="shared" si="5"/>
        <v>283</v>
      </c>
      <c r="B104" s="50">
        <v>0.13871022</v>
      </c>
      <c r="C104" s="50">
        <v>0.19315476000000001</v>
      </c>
      <c r="D104" s="54">
        <f t="shared" si="6"/>
        <v>5.4444540000000013E-2</v>
      </c>
      <c r="E104" s="119">
        <v>0.16918352</v>
      </c>
    </row>
    <row r="105" spans="1:5" x14ac:dyDescent="0.25">
      <c r="A105" s="118">
        <f t="shared" si="5"/>
        <v>283.5</v>
      </c>
      <c r="B105" s="50">
        <v>0.13458809999999999</v>
      </c>
      <c r="C105" s="50">
        <v>0.18893835</v>
      </c>
      <c r="D105" s="54">
        <f t="shared" si="6"/>
        <v>5.4350250000000017E-2</v>
      </c>
      <c r="E105" s="119">
        <v>0.16495623000000001</v>
      </c>
    </row>
    <row r="106" spans="1:5" x14ac:dyDescent="0.25">
      <c r="A106" s="118">
        <f t="shared" si="5"/>
        <v>284</v>
      </c>
      <c r="B106" s="50">
        <v>0.13048256</v>
      </c>
      <c r="C106" s="50">
        <v>0.18470285</v>
      </c>
      <c r="D106" s="54">
        <f t="shared" si="6"/>
        <v>5.4220290000000004E-2</v>
      </c>
      <c r="E106" s="119">
        <v>0.16072537000000001</v>
      </c>
    </row>
    <row r="107" spans="1:5" x14ac:dyDescent="0.25">
      <c r="A107" s="118">
        <f t="shared" si="5"/>
        <v>284.5</v>
      </c>
      <c r="B107" s="50">
        <v>0.12639528999999999</v>
      </c>
      <c r="C107" s="50">
        <v>0.18045036</v>
      </c>
      <c r="D107" s="54">
        <f t="shared" si="6"/>
        <v>5.4055070000000011E-2</v>
      </c>
      <c r="E107" s="119">
        <v>0.15649304</v>
      </c>
    </row>
    <row r="108" spans="1:5" x14ac:dyDescent="0.25">
      <c r="A108" s="118">
        <f t="shared" si="5"/>
        <v>285</v>
      </c>
      <c r="B108" s="50">
        <v>0.12232794</v>
      </c>
      <c r="C108" s="50">
        <v>0.17618297999999999</v>
      </c>
      <c r="D108" s="54">
        <f t="shared" si="6"/>
        <v>5.3855039999999993E-2</v>
      </c>
      <c r="E108" s="119">
        <v>0.15226128</v>
      </c>
    </row>
    <row r="109" spans="1:5" x14ac:dyDescent="0.25">
      <c r="A109" s="118">
        <f t="shared" si="5"/>
        <v>285.5</v>
      </c>
      <c r="B109" s="50">
        <v>0.11828221</v>
      </c>
      <c r="C109" s="50">
        <v>0.17190279999999999</v>
      </c>
      <c r="D109" s="54">
        <f t="shared" si="6"/>
        <v>5.3620589999999996E-2</v>
      </c>
      <c r="E109" s="119">
        <v>0.14803215</v>
      </c>
    </row>
    <row r="110" spans="1:5" x14ac:dyDescent="0.25">
      <c r="A110" s="118">
        <f t="shared" si="5"/>
        <v>286</v>
      </c>
      <c r="B110" s="50">
        <v>0.11425985</v>
      </c>
      <c r="C110" s="50">
        <v>0.16761191</v>
      </c>
      <c r="D110" s="54">
        <f t="shared" si="6"/>
        <v>5.3352060000000007E-2</v>
      </c>
      <c r="E110" s="119">
        <v>0.14380763999999999</v>
      </c>
    </row>
    <row r="111" spans="1:5" x14ac:dyDescent="0.25">
      <c r="A111" s="118">
        <f t="shared" si="5"/>
        <v>286.5</v>
      </c>
      <c r="B111" s="50">
        <v>0.11026270000000001</v>
      </c>
      <c r="C111" s="50">
        <v>0.16331237000000001</v>
      </c>
      <c r="D111" s="54">
        <f t="shared" si="6"/>
        <v>5.3049670000000007E-2</v>
      </c>
      <c r="E111" s="119">
        <v>0.13958977</v>
      </c>
    </row>
    <row r="112" spans="1:5" x14ac:dyDescent="0.25">
      <c r="A112" s="118">
        <f t="shared" si="5"/>
        <v>287</v>
      </c>
      <c r="B112" s="50">
        <v>0.1062927</v>
      </c>
      <c r="C112" s="50">
        <v>0.15900624999999999</v>
      </c>
      <c r="D112" s="54">
        <f t="shared" si="6"/>
        <v>5.2713549999999984E-2</v>
      </c>
      <c r="E112" s="119">
        <v>0.13538052</v>
      </c>
    </row>
    <row r="113" spans="1:5" x14ac:dyDescent="0.25">
      <c r="A113" s="118">
        <f t="shared" ref="A113:A144" si="7">A112+0.5</f>
        <v>287.5</v>
      </c>
      <c r="B113" s="50">
        <v>0.10235194</v>
      </c>
      <c r="C113" s="50">
        <v>0.15469561000000001</v>
      </c>
      <c r="D113" s="54">
        <f t="shared" ref="D113:D144" si="8">C113-B113</f>
        <v>5.2343670000000009E-2</v>
      </c>
      <c r="E113" s="119">
        <v>0.13118189999999999</v>
      </c>
    </row>
    <row r="114" spans="1:5" x14ac:dyDescent="0.25">
      <c r="A114" s="118">
        <f t="shared" si="7"/>
        <v>288</v>
      </c>
      <c r="B114" s="50">
        <v>9.8442660000000001E-2</v>
      </c>
      <c r="C114" s="50">
        <v>0.15038251999999999</v>
      </c>
      <c r="D114" s="54">
        <f t="shared" si="8"/>
        <v>5.193985999999999E-2</v>
      </c>
      <c r="E114" s="119">
        <v>0.12699593000000001</v>
      </c>
    </row>
    <row r="115" spans="1:5" x14ac:dyDescent="0.25">
      <c r="A115" s="118">
        <f t="shared" si="7"/>
        <v>288.5</v>
      </c>
      <c r="B115" s="50">
        <v>9.4567230000000002E-2</v>
      </c>
      <c r="C115" s="50">
        <v>0.14606901999999999</v>
      </c>
      <c r="D115" s="54">
        <f t="shared" si="8"/>
        <v>5.1501789999999992E-2</v>
      </c>
      <c r="E115" s="119">
        <v>0.12282464999999999</v>
      </c>
    </row>
    <row r="116" spans="1:5" x14ac:dyDescent="0.25">
      <c r="A116" s="118">
        <f t="shared" si="7"/>
        <v>289</v>
      </c>
      <c r="B116" s="50">
        <v>9.0728180000000005E-2</v>
      </c>
      <c r="C116" s="50">
        <v>0.14175719000000001</v>
      </c>
      <c r="D116" s="54">
        <f t="shared" si="8"/>
        <v>5.102901E-2</v>
      </c>
      <c r="E116" s="119">
        <v>0.11867013999999999</v>
      </c>
    </row>
    <row r="117" spans="1:5" x14ac:dyDescent="0.25">
      <c r="A117" s="118">
        <f t="shared" si="7"/>
        <v>289.5</v>
      </c>
      <c r="B117" s="50">
        <v>8.6924559999999998E-2</v>
      </c>
      <c r="C117" s="50">
        <v>0.13744908</v>
      </c>
      <c r="D117" s="54">
        <f t="shared" si="8"/>
        <v>5.0524520000000003E-2</v>
      </c>
      <c r="E117" s="119">
        <v>0.11453452</v>
      </c>
    </row>
    <row r="118" spans="1:5" x14ac:dyDescent="0.25">
      <c r="A118" s="118">
        <f t="shared" si="7"/>
        <v>290</v>
      </c>
      <c r="B118" s="50">
        <v>8.3166119999999996E-2</v>
      </c>
      <c r="C118" s="50">
        <v>0.13314677999999999</v>
      </c>
      <c r="D118" s="54">
        <f t="shared" si="8"/>
        <v>4.9980659999999996E-2</v>
      </c>
      <c r="E118" s="119">
        <v>0.11041993999999999</v>
      </c>
    </row>
    <row r="119" spans="1:5" x14ac:dyDescent="0.25">
      <c r="A119" s="118">
        <f t="shared" si="7"/>
        <v>290.5</v>
      </c>
      <c r="B119" s="50">
        <v>7.9452040000000002E-2</v>
      </c>
      <c r="C119" s="50">
        <v>0.12885236999999999</v>
      </c>
      <c r="D119" s="54">
        <f t="shared" si="8"/>
        <v>4.9400329999999992E-2</v>
      </c>
      <c r="E119" s="119">
        <v>0.1063286</v>
      </c>
    </row>
    <row r="120" spans="1:5" x14ac:dyDescent="0.25">
      <c r="A120" s="118">
        <f t="shared" si="7"/>
        <v>291</v>
      </c>
      <c r="B120" s="50">
        <v>7.5784980000000002E-2</v>
      </c>
      <c r="C120" s="50">
        <v>0.12456797</v>
      </c>
      <c r="D120" s="54">
        <f t="shared" si="8"/>
        <v>4.8782989999999998E-2</v>
      </c>
      <c r="E120" s="119">
        <v>0.10226274</v>
      </c>
    </row>
    <row r="121" spans="1:5" x14ac:dyDescent="0.25">
      <c r="A121" s="118">
        <f t="shared" si="7"/>
        <v>291.5</v>
      </c>
      <c r="B121" s="50">
        <v>7.2167449999999994E-2</v>
      </c>
      <c r="C121" s="50">
        <v>0.12029569</v>
      </c>
      <c r="D121" s="54">
        <f t="shared" si="8"/>
        <v>4.8128240000000003E-2</v>
      </c>
      <c r="E121" s="119">
        <v>9.8224629999999993E-2</v>
      </c>
    </row>
    <row r="122" spans="1:5" x14ac:dyDescent="0.25">
      <c r="A122" s="118">
        <f t="shared" si="7"/>
        <v>292</v>
      </c>
      <c r="B122" s="50">
        <v>6.8601839999999997E-2</v>
      </c>
      <c r="C122" s="50">
        <v>0.11603766</v>
      </c>
      <c r="D122" s="54">
        <f t="shared" si="8"/>
        <v>4.7435820000000004E-2</v>
      </c>
      <c r="E122" s="119">
        <v>9.4216530000000007E-2</v>
      </c>
    </row>
    <row r="123" spans="1:5" x14ac:dyDescent="0.25">
      <c r="A123" s="118">
        <f t="shared" si="7"/>
        <v>292.5</v>
      </c>
      <c r="B123" s="50">
        <v>6.5090319999999993E-2</v>
      </c>
      <c r="C123" s="50">
        <v>0.11179604999999999</v>
      </c>
      <c r="D123" s="54">
        <f t="shared" si="8"/>
        <v>4.6705730000000001E-2</v>
      </c>
      <c r="E123" s="119">
        <v>9.0240710000000002E-2</v>
      </c>
    </row>
    <row r="124" spans="1:5" x14ac:dyDescent="0.25">
      <c r="A124" s="118">
        <f t="shared" si="7"/>
        <v>293</v>
      </c>
      <c r="B124" s="50">
        <v>6.163486E-2</v>
      </c>
      <c r="C124" s="50">
        <v>0.10757298</v>
      </c>
      <c r="D124" s="54">
        <f t="shared" si="8"/>
        <v>4.5938119999999999E-2</v>
      </c>
      <c r="E124" s="119">
        <v>8.6299429999999996E-2</v>
      </c>
    </row>
    <row r="125" spans="1:5" x14ac:dyDescent="0.25">
      <c r="A125" s="118">
        <f t="shared" si="7"/>
        <v>293.5</v>
      </c>
      <c r="B125" s="50">
        <v>5.8237200000000003E-2</v>
      </c>
      <c r="C125" s="50">
        <v>0.10337062</v>
      </c>
      <c r="D125" s="54">
        <f t="shared" si="8"/>
        <v>4.5133419999999994E-2</v>
      </c>
      <c r="E125" s="119">
        <v>8.2394880000000004E-2</v>
      </c>
    </row>
    <row r="126" spans="1:5" x14ac:dyDescent="0.25">
      <c r="A126" s="118">
        <f t="shared" si="7"/>
        <v>294</v>
      </c>
      <c r="B126" s="50">
        <v>5.4898839999999997E-2</v>
      </c>
      <c r="C126" s="50">
        <v>9.9191119999999994E-2</v>
      </c>
      <c r="D126" s="54">
        <f t="shared" si="8"/>
        <v>4.4292279999999996E-2</v>
      </c>
      <c r="E126" s="119">
        <v>7.8529210000000002E-2</v>
      </c>
    </row>
    <row r="127" spans="1:5" x14ac:dyDescent="0.25">
      <c r="A127" s="118">
        <f t="shared" si="7"/>
        <v>294.5</v>
      </c>
      <c r="B127" s="50">
        <v>5.1621050000000002E-2</v>
      </c>
      <c r="C127" s="50">
        <v>9.5036579999999996E-2</v>
      </c>
      <c r="D127" s="54">
        <f t="shared" si="8"/>
        <v>4.3415529999999994E-2</v>
      </c>
      <c r="E127" s="119">
        <v>7.4704469999999995E-2</v>
      </c>
    </row>
    <row r="128" spans="1:5" x14ac:dyDescent="0.25">
      <c r="A128" s="118">
        <f t="shared" si="7"/>
        <v>295</v>
      </c>
      <c r="B128" s="50">
        <v>4.8404900000000001E-2</v>
      </c>
      <c r="C128" s="50">
        <v>9.0909119999999996E-2</v>
      </c>
      <c r="D128" s="54">
        <f t="shared" si="8"/>
        <v>4.2504219999999995E-2</v>
      </c>
      <c r="E128" s="119">
        <v>7.092263E-2</v>
      </c>
    </row>
    <row r="129" spans="1:5" x14ac:dyDescent="0.25">
      <c r="A129" s="118">
        <f t="shared" si="7"/>
        <v>295.5</v>
      </c>
      <c r="B129" s="50">
        <v>4.5251220000000002E-2</v>
      </c>
      <c r="C129" s="50">
        <v>8.6810780000000004E-2</v>
      </c>
      <c r="D129" s="54">
        <f t="shared" si="8"/>
        <v>4.1559560000000002E-2</v>
      </c>
      <c r="E129" s="119">
        <v>6.7185519999999999E-2</v>
      </c>
    </row>
    <row r="130" spans="1:5" x14ac:dyDescent="0.25">
      <c r="A130" s="118">
        <f t="shared" si="7"/>
        <v>296</v>
      </c>
      <c r="B130" s="50">
        <v>4.2160690000000001E-2</v>
      </c>
      <c r="C130" s="50">
        <v>8.2743570000000002E-2</v>
      </c>
      <c r="D130" s="54">
        <f t="shared" si="8"/>
        <v>4.0582880000000002E-2</v>
      </c>
      <c r="E130" s="119">
        <v>6.3494880000000004E-2</v>
      </c>
    </row>
    <row r="131" spans="1:5" x14ac:dyDescent="0.25">
      <c r="A131" s="118">
        <f t="shared" si="7"/>
        <v>296.5</v>
      </c>
      <c r="B131" s="50">
        <v>3.9133800000000003E-2</v>
      </c>
      <c r="C131" s="50">
        <v>7.8709440000000006E-2</v>
      </c>
      <c r="D131" s="54">
        <f t="shared" si="8"/>
        <v>3.9575640000000002E-2</v>
      </c>
      <c r="E131" s="119">
        <v>5.9852309999999999E-2</v>
      </c>
    </row>
    <row r="132" spans="1:5" x14ac:dyDescent="0.25">
      <c r="A132" s="118">
        <f t="shared" si="7"/>
        <v>297</v>
      </c>
      <c r="B132" s="50">
        <v>3.6170889999999997E-2</v>
      </c>
      <c r="C132" s="50">
        <v>7.4710260000000001E-2</v>
      </c>
      <c r="D132" s="54">
        <f t="shared" si="8"/>
        <v>3.8539370000000003E-2</v>
      </c>
      <c r="E132" s="119">
        <v>5.6255859999999998E-2</v>
      </c>
    </row>
    <row r="133" spans="1:5" x14ac:dyDescent="0.25">
      <c r="A133" s="118">
        <f t="shared" si="7"/>
        <v>297.5</v>
      </c>
      <c r="B133" s="50">
        <v>3.3272169999999997E-2</v>
      </c>
      <c r="C133" s="50">
        <v>7.0747829999999998E-2</v>
      </c>
      <c r="D133" s="54">
        <f t="shared" si="8"/>
        <v>3.7475660000000001E-2</v>
      </c>
      <c r="E133" s="119">
        <v>5.2713709999999997E-2</v>
      </c>
    </row>
    <row r="134" spans="1:5" x14ac:dyDescent="0.25">
      <c r="A134" s="118">
        <f t="shared" si="7"/>
        <v>298</v>
      </c>
      <c r="B134" s="50">
        <v>3.0437740000000001E-2</v>
      </c>
      <c r="C134" s="50">
        <v>6.6823880000000002E-2</v>
      </c>
      <c r="D134" s="54">
        <f t="shared" si="8"/>
        <v>3.6386139999999997E-2</v>
      </c>
      <c r="E134" s="119">
        <v>4.922369E-2</v>
      </c>
    </row>
    <row r="135" spans="1:5" x14ac:dyDescent="0.25">
      <c r="A135" s="118">
        <f t="shared" si="7"/>
        <v>298.5</v>
      </c>
      <c r="B135" s="50">
        <v>2.7667649999999998E-2</v>
      </c>
      <c r="C135" s="50">
        <v>6.2940019999999999E-2</v>
      </c>
      <c r="D135" s="54">
        <f t="shared" si="8"/>
        <v>3.5272369999999997E-2</v>
      </c>
      <c r="E135" s="119">
        <v>4.5786889999999997E-2</v>
      </c>
    </row>
    <row r="136" spans="1:5" x14ac:dyDescent="0.25">
      <c r="A136" s="118">
        <f t="shared" si="7"/>
        <v>299</v>
      </c>
      <c r="B136" s="50">
        <v>2.4961919999999999E-2</v>
      </c>
      <c r="C136" s="50">
        <v>5.9097820000000002E-2</v>
      </c>
      <c r="D136" s="54">
        <f t="shared" si="8"/>
        <v>3.4135900000000004E-2</v>
      </c>
      <c r="E136" s="119">
        <v>4.2404329999999997E-2</v>
      </c>
    </row>
    <row r="137" spans="1:5" x14ac:dyDescent="0.25">
      <c r="A137" s="118">
        <f t="shared" si="7"/>
        <v>299.5</v>
      </c>
      <c r="B137" s="50">
        <v>2.2320650000000001E-2</v>
      </c>
      <c r="C137" s="50">
        <v>5.5298739999999999E-2</v>
      </c>
      <c r="D137" s="54">
        <f t="shared" si="8"/>
        <v>3.2978090000000002E-2</v>
      </c>
      <c r="E137" s="119">
        <v>3.9076939999999998E-2</v>
      </c>
    </row>
    <row r="138" spans="1:5" x14ac:dyDescent="0.25">
      <c r="A138" s="118">
        <f t="shared" si="7"/>
        <v>300</v>
      </c>
      <c r="B138" s="50">
        <v>1.9742949999999999E-2</v>
      </c>
      <c r="C138" s="50">
        <v>5.1544180000000002E-2</v>
      </c>
      <c r="D138" s="54">
        <f t="shared" si="8"/>
        <v>3.180123E-2</v>
      </c>
      <c r="E138" s="119">
        <v>3.58056E-2</v>
      </c>
    </row>
    <row r="139" spans="1:5" x14ac:dyDescent="0.25">
      <c r="A139" s="118">
        <f t="shared" si="7"/>
        <v>300.5</v>
      </c>
      <c r="B139" s="50">
        <v>1.723177E-2</v>
      </c>
      <c r="C139" s="50">
        <v>4.7835450000000002E-2</v>
      </c>
      <c r="D139" s="54">
        <f t="shared" si="8"/>
        <v>3.0603680000000001E-2</v>
      </c>
      <c r="E139" s="119">
        <v>3.2591160000000001E-2</v>
      </c>
    </row>
    <row r="140" spans="1:5" x14ac:dyDescent="0.25">
      <c r="A140" s="118">
        <f t="shared" si="7"/>
        <v>301</v>
      </c>
      <c r="B140" s="50">
        <v>1.4787140000000001E-2</v>
      </c>
      <c r="C140" s="50">
        <v>4.4173850000000001E-2</v>
      </c>
      <c r="D140" s="54">
        <f t="shared" si="8"/>
        <v>2.938671E-2</v>
      </c>
      <c r="E140" s="119">
        <v>2.9434510000000001E-2</v>
      </c>
    </row>
    <row r="141" spans="1:5" x14ac:dyDescent="0.25">
      <c r="A141" s="118">
        <f t="shared" si="7"/>
        <v>301.5</v>
      </c>
      <c r="B141" s="50">
        <v>1.2411190000000001E-2</v>
      </c>
      <c r="C141" s="50">
        <v>4.056063E-2</v>
      </c>
      <c r="D141" s="54">
        <f t="shared" si="8"/>
        <v>2.8149439999999998E-2</v>
      </c>
      <c r="E141" s="119">
        <v>2.633663E-2</v>
      </c>
    </row>
    <row r="142" spans="1:5" x14ac:dyDescent="0.25">
      <c r="A142" s="118">
        <f t="shared" si="7"/>
        <v>302</v>
      </c>
      <c r="B142" s="50">
        <v>1.0107339999999999E-2</v>
      </c>
      <c r="C142" s="50">
        <v>3.6997059999999998E-2</v>
      </c>
      <c r="D142" s="54">
        <f t="shared" si="8"/>
        <v>2.6889719999999999E-2</v>
      </c>
      <c r="E142" s="119">
        <v>2.3298719999999998E-2</v>
      </c>
    </row>
    <row r="143" spans="1:5" x14ac:dyDescent="0.25">
      <c r="A143" s="118">
        <f t="shared" si="7"/>
        <v>302.5</v>
      </c>
      <c r="B143" s="50">
        <v>7.8807800000000004E-3</v>
      </c>
      <c r="C143" s="50">
        <v>3.3484449999999999E-2</v>
      </c>
      <c r="D143" s="54">
        <f t="shared" si="8"/>
        <v>2.5603669999999999E-2</v>
      </c>
      <c r="E143" s="119">
        <v>2.032229E-2</v>
      </c>
    </row>
    <row r="144" spans="1:5" x14ac:dyDescent="0.25">
      <c r="A144" s="118">
        <f t="shared" si="7"/>
        <v>303</v>
      </c>
      <c r="B144" s="50">
        <v>5.7389099999999998E-3</v>
      </c>
      <c r="C144" s="50">
        <v>3.0024249999999999E-2</v>
      </c>
      <c r="D144" s="54">
        <f t="shared" si="8"/>
        <v>2.4285339999999999E-2</v>
      </c>
      <c r="E144" s="119">
        <v>1.7409379999999999E-2</v>
      </c>
    </row>
    <row r="145" spans="1:5" x14ac:dyDescent="0.25">
      <c r="A145" s="118">
        <f t="shared" ref="A145:A153" si="9">A144+0.5</f>
        <v>303.5</v>
      </c>
      <c r="B145" s="50">
        <v>3.6910900000000002E-3</v>
      </c>
      <c r="C145" s="50">
        <v>2.6618099999999999E-2</v>
      </c>
      <c r="D145" s="54">
        <f>C145-B145</f>
        <v>2.2927009999999998E-2</v>
      </c>
      <c r="E145" s="119">
        <v>1.4562739999999999E-2</v>
      </c>
    </row>
    <row r="146" spans="1:5" x14ac:dyDescent="0.25">
      <c r="A146" s="118">
        <f t="shared" si="9"/>
        <v>304</v>
      </c>
      <c r="B146" s="50">
        <v>1.7498399999999999E-3</v>
      </c>
      <c r="C146" s="50">
        <v>2.3267940000000001E-2</v>
      </c>
      <c r="D146" s="54">
        <f>C146-B146</f>
        <v>2.1518100000000002E-2</v>
      </c>
      <c r="E146" s="119">
        <v>1.178615E-2</v>
      </c>
    </row>
    <row r="147" spans="1:5" x14ac:dyDescent="0.25">
      <c r="A147" s="118">
        <f t="shared" si="9"/>
        <v>304.5</v>
      </c>
      <c r="B147" s="50"/>
      <c r="C147" s="50">
        <v>1.997293E-2</v>
      </c>
      <c r="D147" s="14"/>
      <c r="E147" s="119">
        <v>9.0846999999999994E-3</v>
      </c>
    </row>
    <row r="148" spans="1:5" x14ac:dyDescent="0.25">
      <c r="A148" s="118">
        <f t="shared" si="9"/>
        <v>305</v>
      </c>
      <c r="B148" s="50"/>
      <c r="C148" s="50">
        <v>1.6742380000000001E-2</v>
      </c>
      <c r="D148" s="14"/>
      <c r="E148" s="119">
        <v>6.4639600000000004E-3</v>
      </c>
    </row>
    <row r="149" spans="1:5" x14ac:dyDescent="0.25">
      <c r="A149" s="118">
        <f t="shared" si="9"/>
        <v>305.5</v>
      </c>
      <c r="B149" s="50"/>
      <c r="C149" s="50">
        <v>1.357716E-2</v>
      </c>
      <c r="D149" s="14"/>
      <c r="E149" s="119">
        <v>3.9346199999999998E-3</v>
      </c>
    </row>
    <row r="150" spans="1:5" x14ac:dyDescent="0.25">
      <c r="A150" s="118">
        <f t="shared" si="9"/>
        <v>306</v>
      </c>
      <c r="B150" s="50"/>
      <c r="C150" s="50">
        <v>1.0482180000000001E-2</v>
      </c>
      <c r="D150" s="14"/>
      <c r="E150" s="119">
        <v>1.5051800000000001E-3</v>
      </c>
    </row>
    <row r="151" spans="1:5" x14ac:dyDescent="0.25">
      <c r="A151" s="118">
        <f t="shared" si="9"/>
        <v>306.5</v>
      </c>
      <c r="B151" s="50"/>
      <c r="C151" s="50">
        <v>7.4635500000000002E-3</v>
      </c>
      <c r="D151" s="14"/>
      <c r="E151" s="15"/>
    </row>
    <row r="152" spans="1:5" x14ac:dyDescent="0.25">
      <c r="A152" s="118">
        <f t="shared" si="9"/>
        <v>307</v>
      </c>
      <c r="B152" s="50"/>
      <c r="C152" s="50">
        <v>4.5285799999999999E-3</v>
      </c>
      <c r="D152" s="14"/>
      <c r="E152" s="15"/>
    </row>
    <row r="153" spans="1:5" ht="15.75" thickBot="1" x14ac:dyDescent="0.3">
      <c r="A153" s="120">
        <f t="shared" si="9"/>
        <v>307.5</v>
      </c>
      <c r="B153" s="121"/>
      <c r="C153" s="121">
        <v>1.6854000000000001E-3</v>
      </c>
      <c r="D153" s="18"/>
      <c r="E153" s="19"/>
    </row>
  </sheetData>
  <mergeCells count="5">
    <mergeCell ref="A1:A2"/>
    <mergeCell ref="B1:Q2"/>
    <mergeCell ref="A3:K3"/>
    <mergeCell ref="A4:B4"/>
    <mergeCell ref="A45:I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17"/>
  <sheetViews>
    <sheetView topLeftCell="A60" zoomScale="98" zoomScaleNormal="98" workbookViewId="0">
      <selection activeCell="D88" sqref="D88"/>
    </sheetView>
  </sheetViews>
  <sheetFormatPr defaultRowHeight="15" x14ac:dyDescent="0.25"/>
  <cols>
    <col min="1" max="1" width="24.28515625" style="23" customWidth="1"/>
    <col min="2" max="2" width="11.42578125" style="23" bestFit="1" customWidth="1"/>
    <col min="3" max="3" width="17.85546875" style="23" customWidth="1"/>
    <col min="4" max="4" width="19.5703125" style="23" bestFit="1" customWidth="1"/>
    <col min="5" max="5" width="11.42578125" style="23" bestFit="1" customWidth="1"/>
    <col min="6" max="7" width="17.85546875" style="23" bestFit="1" customWidth="1"/>
    <col min="8" max="8" width="9.140625" style="23"/>
    <col min="9" max="10" width="15.7109375" style="23" bestFit="1" customWidth="1"/>
    <col min="11" max="11" width="9.140625" style="23"/>
    <col min="12" max="12" width="16.85546875" style="23" customWidth="1"/>
    <col min="13" max="29" width="9.140625" style="23"/>
    <col min="30" max="30" width="19.5703125" style="23" bestFit="1" customWidth="1"/>
    <col min="31" max="31" width="9.140625" style="23"/>
    <col min="32" max="32" width="19.5703125" style="23" bestFit="1" customWidth="1"/>
    <col min="33" max="34" width="9.140625" style="23"/>
    <col min="35" max="35" width="19.5703125" style="23" bestFit="1" customWidth="1"/>
    <col min="36" max="36" width="9.140625" style="23"/>
    <col min="37" max="37" width="19.5703125" style="23" bestFit="1" customWidth="1"/>
    <col min="38" max="16384" width="9.140625" style="23"/>
  </cols>
  <sheetData>
    <row r="1" spans="1:17" ht="30.75" customHeight="1" x14ac:dyDescent="0.25">
      <c r="A1" s="226" t="s">
        <v>45</v>
      </c>
      <c r="B1" s="199" t="s">
        <v>46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 ht="45" customHeight="1" thickBot="1" x14ac:dyDescent="0.3">
      <c r="A2" s="227"/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4"/>
    </row>
    <row r="3" spans="1:17" ht="22.5" customHeight="1" thickBot="1" x14ac:dyDescent="0.3">
      <c r="A3" s="237" t="s">
        <v>134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</row>
    <row r="4" spans="1:17" ht="15.75" thickBot="1" x14ac:dyDescent="0.3">
      <c r="B4" s="235" t="s">
        <v>132</v>
      </c>
      <c r="C4" s="236"/>
      <c r="E4" s="235" t="s">
        <v>131</v>
      </c>
      <c r="F4" s="236"/>
    </row>
    <row r="5" spans="1:17" x14ac:dyDescent="0.25">
      <c r="A5" s="23" t="s">
        <v>66</v>
      </c>
      <c r="B5" s="60" t="s">
        <v>130</v>
      </c>
      <c r="C5" s="61" t="s">
        <v>129</v>
      </c>
      <c r="E5" s="60" t="s">
        <v>130</v>
      </c>
      <c r="F5" s="61" t="s">
        <v>129</v>
      </c>
    </row>
    <row r="6" spans="1:17" x14ac:dyDescent="0.25">
      <c r="A6" s="23">
        <v>1</v>
      </c>
      <c r="B6" s="60" t="s">
        <v>128</v>
      </c>
      <c r="C6" s="61">
        <v>0</v>
      </c>
      <c r="E6" s="60" t="s">
        <v>128</v>
      </c>
      <c r="F6" s="70">
        <v>0</v>
      </c>
    </row>
    <row r="7" spans="1:17" x14ac:dyDescent="0.25">
      <c r="A7" s="23">
        <v>2</v>
      </c>
      <c r="B7" s="60" t="s">
        <v>127</v>
      </c>
      <c r="C7" s="61">
        <v>0</v>
      </c>
      <c r="E7" s="60" t="s">
        <v>127</v>
      </c>
      <c r="F7" s="70">
        <v>0</v>
      </c>
    </row>
    <row r="8" spans="1:17" x14ac:dyDescent="0.25">
      <c r="A8" s="23">
        <v>3</v>
      </c>
      <c r="B8" s="60" t="s">
        <v>126</v>
      </c>
      <c r="C8" s="61">
        <v>0</v>
      </c>
      <c r="E8" s="60" t="s">
        <v>126</v>
      </c>
      <c r="F8" s="70">
        <v>0</v>
      </c>
    </row>
    <row r="9" spans="1:17" x14ac:dyDescent="0.25">
      <c r="A9" s="23">
        <v>4</v>
      </c>
      <c r="B9" s="60" t="s">
        <v>125</v>
      </c>
      <c r="C9" s="61">
        <v>0</v>
      </c>
      <c r="E9" s="60" t="s">
        <v>125</v>
      </c>
      <c r="F9" s="70">
        <v>0</v>
      </c>
    </row>
    <row r="10" spans="1:17" x14ac:dyDescent="0.25">
      <c r="A10" s="23">
        <v>5</v>
      </c>
      <c r="B10" s="60" t="s">
        <v>124</v>
      </c>
      <c r="C10" s="61">
        <v>2.9871796999999999E-2</v>
      </c>
      <c r="E10" s="60" t="s">
        <v>124</v>
      </c>
      <c r="F10" s="70">
        <v>3.1822000000000003E-2</v>
      </c>
    </row>
    <row r="11" spans="1:17" x14ac:dyDescent="0.25">
      <c r="A11" s="23">
        <v>6</v>
      </c>
      <c r="B11" s="60" t="s">
        <v>123</v>
      </c>
      <c r="C11" s="61">
        <v>8.9484367999999995E-2</v>
      </c>
      <c r="E11" s="60" t="s">
        <v>123</v>
      </c>
      <c r="F11" s="70">
        <v>9.5328719000000006E-2</v>
      </c>
    </row>
    <row r="12" spans="1:17" x14ac:dyDescent="0.25">
      <c r="A12" s="23">
        <v>7</v>
      </c>
      <c r="B12" s="60" t="s">
        <v>122</v>
      </c>
      <c r="C12" s="61">
        <v>0.13251105599999999</v>
      </c>
      <c r="E12" s="60" t="s">
        <v>122</v>
      </c>
      <c r="F12" s="70">
        <v>0.14116554100000001</v>
      </c>
    </row>
    <row r="13" spans="1:17" x14ac:dyDescent="0.25">
      <c r="A13" s="23">
        <v>8</v>
      </c>
      <c r="B13" s="60" t="s">
        <v>121</v>
      </c>
      <c r="C13" s="61">
        <v>0.13161999799999999</v>
      </c>
      <c r="E13" s="60" t="s">
        <v>121</v>
      </c>
      <c r="F13" s="70">
        <v>0.127219311</v>
      </c>
    </row>
    <row r="14" spans="1:17" x14ac:dyDescent="0.25">
      <c r="A14" s="23">
        <v>9</v>
      </c>
      <c r="B14" s="60" t="s">
        <v>120</v>
      </c>
      <c r="C14" s="61">
        <v>0.11214027999999999</v>
      </c>
      <c r="E14" s="60" t="s">
        <v>120</v>
      </c>
      <c r="F14" s="70">
        <v>0.105100019</v>
      </c>
    </row>
    <row r="15" spans="1:17" x14ac:dyDescent="0.25">
      <c r="A15" s="23">
        <v>10</v>
      </c>
      <c r="B15" s="60" t="s">
        <v>119</v>
      </c>
      <c r="C15" s="61">
        <v>9.0245245000000002E-2</v>
      </c>
      <c r="E15" s="60" t="s">
        <v>119</v>
      </c>
      <c r="F15" s="70">
        <v>8.6826550000000002E-2</v>
      </c>
    </row>
    <row r="16" spans="1:17" x14ac:dyDescent="0.25">
      <c r="A16" s="23">
        <v>11</v>
      </c>
      <c r="B16" s="60" t="s">
        <v>118</v>
      </c>
      <c r="C16" s="61">
        <v>7.3424487999999996E-2</v>
      </c>
      <c r="E16" s="60" t="s">
        <v>118</v>
      </c>
      <c r="F16" s="70">
        <v>7.1730242999999999E-2</v>
      </c>
    </row>
    <row r="17" spans="1:6" x14ac:dyDescent="0.25">
      <c r="A17" s="23">
        <v>12</v>
      </c>
      <c r="B17" s="60" t="s">
        <v>117</v>
      </c>
      <c r="C17" s="61">
        <v>5.8765243000000002E-2</v>
      </c>
      <c r="E17" s="60" t="s">
        <v>117</v>
      </c>
      <c r="F17" s="70">
        <v>5.9258691000000002E-2</v>
      </c>
    </row>
    <row r="18" spans="1:6" x14ac:dyDescent="0.25">
      <c r="A18" s="23">
        <v>13</v>
      </c>
      <c r="B18" s="60" t="s">
        <v>116</v>
      </c>
      <c r="C18" s="61">
        <v>4.9557533000000001E-2</v>
      </c>
      <c r="E18" s="60" t="s">
        <v>116</v>
      </c>
      <c r="F18" s="70">
        <v>4.8955536000000001E-2</v>
      </c>
    </row>
    <row r="19" spans="1:6" x14ac:dyDescent="0.25">
      <c r="A19" s="23">
        <v>14</v>
      </c>
      <c r="B19" s="60" t="s">
        <v>115</v>
      </c>
      <c r="C19" s="61">
        <v>3.8813595999999999E-2</v>
      </c>
      <c r="E19" s="60" t="s">
        <v>115</v>
      </c>
      <c r="F19" s="70">
        <v>4.0443764E-2</v>
      </c>
    </row>
    <row r="20" spans="1:6" x14ac:dyDescent="0.25">
      <c r="A20" s="23">
        <v>15</v>
      </c>
      <c r="B20" s="60" t="s">
        <v>114</v>
      </c>
      <c r="C20" s="61">
        <v>3.9294971999999997E-2</v>
      </c>
      <c r="E20" s="60" t="s">
        <v>114</v>
      </c>
      <c r="F20" s="70">
        <v>3.3411911000000002E-2</v>
      </c>
    </row>
    <row r="21" spans="1:6" x14ac:dyDescent="0.25">
      <c r="A21" s="23">
        <v>16</v>
      </c>
      <c r="B21" s="60" t="s">
        <v>113</v>
      </c>
      <c r="C21" s="61">
        <v>2.8134032E-2</v>
      </c>
      <c r="E21" s="60" t="s">
        <v>113</v>
      </c>
      <c r="F21" s="70">
        <v>2.7602669E-2</v>
      </c>
    </row>
    <row r="22" spans="1:6" x14ac:dyDescent="0.25">
      <c r="A22" s="23">
        <v>17</v>
      </c>
      <c r="B22" s="60" t="s">
        <v>112</v>
      </c>
      <c r="C22" s="61">
        <v>2.1972496000000001E-2</v>
      </c>
      <c r="E22" s="60" t="s">
        <v>112</v>
      </c>
      <c r="F22" s="70">
        <v>2.2803463999999999E-2</v>
      </c>
    </row>
    <row r="23" spans="1:6" x14ac:dyDescent="0.25">
      <c r="A23" s="23">
        <v>18</v>
      </c>
      <c r="B23" s="60" t="s">
        <v>111</v>
      </c>
      <c r="C23" s="61">
        <v>1.7841840000000001E-2</v>
      </c>
      <c r="E23" s="60" t="s">
        <v>111</v>
      </c>
      <c r="F23" s="70">
        <v>1.8838685000000001E-2</v>
      </c>
    </row>
    <row r="24" spans="1:6" x14ac:dyDescent="0.25">
      <c r="A24" s="23">
        <v>19</v>
      </c>
      <c r="B24" s="60" t="s">
        <v>110</v>
      </c>
      <c r="C24" s="61">
        <v>1.8502241999999999E-2</v>
      </c>
      <c r="E24" s="60" t="s">
        <v>110</v>
      </c>
      <c r="F24" s="70">
        <v>1.5563251E-2</v>
      </c>
    </row>
    <row r="25" spans="1:6" x14ac:dyDescent="0.25">
      <c r="A25" s="23">
        <v>20</v>
      </c>
      <c r="B25" s="60" t="s">
        <v>109</v>
      </c>
      <c r="C25" s="61">
        <v>1.3189641E-2</v>
      </c>
      <c r="E25" s="60" t="s">
        <v>109</v>
      </c>
      <c r="F25" s="70">
        <v>1.2857309000000001E-2</v>
      </c>
    </row>
    <row r="26" spans="1:6" x14ac:dyDescent="0.25">
      <c r="A26" s="23">
        <v>21</v>
      </c>
      <c r="B26" s="60" t="s">
        <v>108</v>
      </c>
      <c r="C26" s="61">
        <v>1.0367415E-2</v>
      </c>
      <c r="E26" s="60" t="s">
        <v>108</v>
      </c>
      <c r="F26" s="70">
        <v>1.0621841999999999E-2</v>
      </c>
    </row>
    <row r="27" spans="1:6" x14ac:dyDescent="0.25">
      <c r="A27" s="23">
        <v>22</v>
      </c>
      <c r="B27" s="60" t="s">
        <v>107</v>
      </c>
      <c r="C27" s="61">
        <v>8.3964380000000009E-3</v>
      </c>
      <c r="E27" s="60" t="s">
        <v>107</v>
      </c>
      <c r="F27" s="70">
        <v>8.7750499999999995E-3</v>
      </c>
    </row>
    <row r="28" spans="1:6" x14ac:dyDescent="0.25">
      <c r="A28" s="23">
        <v>23</v>
      </c>
      <c r="B28" s="60" t="s">
        <v>106</v>
      </c>
      <c r="C28" s="61">
        <v>5.9958779999999996E-3</v>
      </c>
      <c r="E28" s="60" t="s">
        <v>106</v>
      </c>
      <c r="F28" s="70">
        <v>7.2493549999999999E-3</v>
      </c>
    </row>
    <row r="29" spans="1:6" x14ac:dyDescent="0.25">
      <c r="A29" s="23">
        <v>24</v>
      </c>
      <c r="B29" s="60" t="s">
        <v>105</v>
      </c>
      <c r="C29" s="61">
        <v>5.650642E-3</v>
      </c>
      <c r="E29" s="60" t="s">
        <v>105</v>
      </c>
      <c r="F29" s="70">
        <v>5.9889280000000001E-3</v>
      </c>
    </row>
    <row r="30" spans="1:6" x14ac:dyDescent="0.25">
      <c r="A30" s="23">
        <v>25</v>
      </c>
      <c r="B30" s="60" t="s">
        <v>104</v>
      </c>
      <c r="C30" s="61">
        <v>5.4769179999999999E-3</v>
      </c>
      <c r="E30" s="60" t="s">
        <v>104</v>
      </c>
      <c r="F30" s="70">
        <v>4.9476490000000001E-3</v>
      </c>
    </row>
    <row r="31" spans="1:6" x14ac:dyDescent="0.25">
      <c r="A31" s="23">
        <v>26</v>
      </c>
      <c r="B31" s="60" t="s">
        <v>103</v>
      </c>
      <c r="C31" s="61">
        <v>3.2989920000000002E-3</v>
      </c>
      <c r="E31" s="60" t="s">
        <v>103</v>
      </c>
      <c r="F31" s="70">
        <v>4.0874140000000002E-3</v>
      </c>
    </row>
    <row r="32" spans="1:6" x14ac:dyDescent="0.25">
      <c r="A32" s="23">
        <v>27</v>
      </c>
      <c r="B32" s="60" t="s">
        <v>102</v>
      </c>
      <c r="C32" s="61">
        <v>2.713203E-3</v>
      </c>
      <c r="E32" s="60" t="s">
        <v>102</v>
      </c>
      <c r="F32" s="70">
        <v>3.3767459999999999E-3</v>
      </c>
    </row>
    <row r="33" spans="1:6" x14ac:dyDescent="0.25">
      <c r="A33" s="23">
        <v>28</v>
      </c>
      <c r="B33" s="60" t="s">
        <v>101</v>
      </c>
      <c r="C33" s="61">
        <v>1.8178140000000001E-3</v>
      </c>
      <c r="E33" s="60" t="s">
        <v>101</v>
      </c>
      <c r="F33" s="70">
        <v>2.7896399999999999E-3</v>
      </c>
    </row>
    <row r="34" spans="1:6" x14ac:dyDescent="0.25">
      <c r="A34" s="23">
        <v>29</v>
      </c>
      <c r="B34" s="60" t="s">
        <v>100</v>
      </c>
      <c r="C34" s="61">
        <v>1.63116E-3</v>
      </c>
      <c r="E34" s="60" t="s">
        <v>100</v>
      </c>
      <c r="F34" s="70">
        <v>2.3046120000000002E-3</v>
      </c>
    </row>
    <row r="35" spans="1:6" x14ac:dyDescent="0.25">
      <c r="A35" s="23">
        <v>30</v>
      </c>
      <c r="B35" s="60" t="s">
        <v>99</v>
      </c>
      <c r="C35" s="61">
        <v>1.6070839999999999E-3</v>
      </c>
      <c r="E35" s="60" t="s">
        <v>99</v>
      </c>
      <c r="F35" s="70">
        <v>1.9039149999999999E-3</v>
      </c>
    </row>
    <row r="36" spans="1:6" x14ac:dyDescent="0.25">
      <c r="A36" s="23">
        <v>31</v>
      </c>
      <c r="B36" s="60" t="s">
        <v>98</v>
      </c>
      <c r="C36" s="61">
        <v>1.361651E-3</v>
      </c>
      <c r="E36" s="60" t="s">
        <v>98</v>
      </c>
      <c r="F36" s="70">
        <v>1.5728859999999999E-3</v>
      </c>
    </row>
    <row r="37" spans="1:6" x14ac:dyDescent="0.25">
      <c r="A37" s="23">
        <v>32</v>
      </c>
      <c r="B37" s="60" t="s">
        <v>97</v>
      </c>
      <c r="C37" s="61">
        <v>1.145575E-3</v>
      </c>
      <c r="E37" s="60" t="s">
        <v>97</v>
      </c>
      <c r="F37" s="70">
        <v>1.2994129999999999E-3</v>
      </c>
    </row>
    <row r="38" spans="1:6" x14ac:dyDescent="0.25">
      <c r="A38" s="23">
        <v>33</v>
      </c>
      <c r="B38" s="60" t="s">
        <v>96</v>
      </c>
      <c r="C38" s="61">
        <v>9.0611000000000001E-4</v>
      </c>
      <c r="E38" s="60" t="s">
        <v>96</v>
      </c>
      <c r="F38" s="70">
        <v>1.0734869999999999E-3</v>
      </c>
    </row>
    <row r="39" spans="1:6" x14ac:dyDescent="0.25">
      <c r="A39" s="23">
        <v>34</v>
      </c>
      <c r="B39" s="60" t="s">
        <v>95</v>
      </c>
      <c r="C39" s="61">
        <v>8.3095200000000004E-4</v>
      </c>
      <c r="E39" s="60" t="s">
        <v>95</v>
      </c>
      <c r="F39" s="70">
        <v>8.8684300000000001E-4</v>
      </c>
    </row>
    <row r="40" spans="1:6" x14ac:dyDescent="0.25">
      <c r="A40" s="23">
        <v>35</v>
      </c>
      <c r="B40" s="60" t="s">
        <v>94</v>
      </c>
      <c r="C40" s="61">
        <v>6.5701099999999999E-4</v>
      </c>
      <c r="E40" s="60" t="s">
        <v>94</v>
      </c>
      <c r="F40" s="70">
        <v>7.3264999999999995E-4</v>
      </c>
    </row>
    <row r="41" spans="1:6" x14ac:dyDescent="0.25">
      <c r="A41" s="23">
        <v>36</v>
      </c>
      <c r="B41" s="60" t="s">
        <v>93</v>
      </c>
      <c r="C41" s="61">
        <v>4.6973000000000002E-4</v>
      </c>
      <c r="E41" s="60" t="s">
        <v>93</v>
      </c>
      <c r="F41" s="70">
        <v>6.0526600000000003E-4</v>
      </c>
    </row>
    <row r="42" spans="1:6" x14ac:dyDescent="0.25">
      <c r="A42" s="23">
        <v>37</v>
      </c>
      <c r="B42" s="60" t="s">
        <v>92</v>
      </c>
      <c r="C42" s="61">
        <v>3.8191800000000003E-4</v>
      </c>
      <c r="E42" s="60" t="s">
        <v>92</v>
      </c>
      <c r="F42" s="70">
        <v>5.0003000000000005E-4</v>
      </c>
    </row>
    <row r="43" spans="1:6" x14ac:dyDescent="0.25">
      <c r="A43" s="23">
        <v>38</v>
      </c>
      <c r="B43" s="60" t="s">
        <v>91</v>
      </c>
      <c r="C43" s="61">
        <v>2.4529899999999998E-4</v>
      </c>
      <c r="E43" s="60" t="s">
        <v>91</v>
      </c>
      <c r="F43" s="70">
        <v>4.1309099999999998E-4</v>
      </c>
    </row>
    <row r="44" spans="1:6" x14ac:dyDescent="0.25">
      <c r="A44" s="23">
        <v>39</v>
      </c>
      <c r="B44" s="60" t="s">
        <v>90</v>
      </c>
      <c r="C44" s="61">
        <v>2.3132200000000001E-4</v>
      </c>
      <c r="E44" s="60" t="s">
        <v>90</v>
      </c>
      <c r="F44" s="70">
        <v>3.4126799999999999E-4</v>
      </c>
    </row>
    <row r="45" spans="1:6" x14ac:dyDescent="0.25">
      <c r="A45" s="23">
        <v>40</v>
      </c>
      <c r="B45" s="60" t="s">
        <v>89</v>
      </c>
      <c r="C45" s="61">
        <v>1.8608700000000001E-4</v>
      </c>
      <c r="E45" s="60" t="s">
        <v>89</v>
      </c>
      <c r="F45" s="70">
        <v>2.81933E-4</v>
      </c>
    </row>
    <row r="46" spans="1:6" x14ac:dyDescent="0.25">
      <c r="A46" s="23">
        <v>41</v>
      </c>
      <c r="B46" s="60" t="s">
        <v>88</v>
      </c>
      <c r="C46" s="61">
        <v>2.2191100000000001E-4</v>
      </c>
      <c r="E46" s="60" t="s">
        <v>88</v>
      </c>
      <c r="F46" s="70">
        <v>2.32914E-4</v>
      </c>
    </row>
    <row r="47" spans="1:6" x14ac:dyDescent="0.25">
      <c r="A47" s="23">
        <v>42</v>
      </c>
      <c r="B47" s="60" t="s">
        <v>87</v>
      </c>
      <c r="C47" s="61">
        <v>1.30703E-4</v>
      </c>
      <c r="E47" s="60" t="s">
        <v>87</v>
      </c>
      <c r="F47" s="70">
        <v>1.92418E-4</v>
      </c>
    </row>
    <row r="48" spans="1:6" x14ac:dyDescent="0.25">
      <c r="A48" s="23">
        <v>43</v>
      </c>
      <c r="B48" s="60" t="s">
        <v>86</v>
      </c>
      <c r="C48" s="61">
        <v>1.5390799999999999E-4</v>
      </c>
      <c r="E48" s="60" t="s">
        <v>86</v>
      </c>
      <c r="F48" s="70">
        <v>1.5896199999999999E-4</v>
      </c>
    </row>
    <row r="49" spans="1:8" x14ac:dyDescent="0.25">
      <c r="A49" s="23">
        <v>44</v>
      </c>
      <c r="B49" s="60" t="s">
        <v>85</v>
      </c>
      <c r="C49" s="61">
        <v>1.67515E-4</v>
      </c>
      <c r="E49" s="60" t="s">
        <v>85</v>
      </c>
      <c r="F49" s="70">
        <v>1.3132399999999999E-4</v>
      </c>
    </row>
    <row r="50" spans="1:8" x14ac:dyDescent="0.25">
      <c r="A50" s="23">
        <v>45</v>
      </c>
      <c r="B50" s="60" t="s">
        <v>84</v>
      </c>
      <c r="C50" s="61">
        <v>1.5043200000000001E-4</v>
      </c>
      <c r="E50" s="60" t="s">
        <v>84</v>
      </c>
      <c r="F50" s="70">
        <v>1.08491E-4</v>
      </c>
    </row>
    <row r="51" spans="1:8" x14ac:dyDescent="0.25">
      <c r="A51" s="23">
        <v>46</v>
      </c>
      <c r="B51" s="60" t="s">
        <v>83</v>
      </c>
      <c r="C51" s="62">
        <v>6.0504200000000003E-5</v>
      </c>
      <c r="E51" s="60" t="s">
        <v>83</v>
      </c>
      <c r="F51" s="108">
        <v>8.9599999999999996E-5</v>
      </c>
      <c r="H51" s="59"/>
    </row>
    <row r="52" spans="1:8" x14ac:dyDescent="0.25">
      <c r="A52" s="23">
        <v>47</v>
      </c>
      <c r="B52" s="60" t="s">
        <v>82</v>
      </c>
      <c r="C52" s="62">
        <v>6.2421899999999999E-5</v>
      </c>
      <c r="E52" s="60" t="s">
        <v>82</v>
      </c>
      <c r="F52" s="108">
        <v>7.3999999999999996E-5</v>
      </c>
      <c r="H52" s="59"/>
    </row>
    <row r="53" spans="1:8" x14ac:dyDescent="0.25">
      <c r="A53" s="23">
        <v>48</v>
      </c>
      <c r="B53" s="60" t="s">
        <v>81</v>
      </c>
      <c r="C53" s="62">
        <v>5.48385E-5</v>
      </c>
      <c r="E53" s="60" t="s">
        <v>81</v>
      </c>
      <c r="F53" s="108">
        <v>6.1199999999999997E-5</v>
      </c>
      <c r="H53" s="59"/>
    </row>
    <row r="54" spans="1:8" x14ac:dyDescent="0.25">
      <c r="A54" s="23">
        <v>49</v>
      </c>
      <c r="B54" s="60" t="s">
        <v>80</v>
      </c>
      <c r="C54" s="62">
        <v>4.5825200000000003E-5</v>
      </c>
      <c r="E54" s="60" t="s">
        <v>80</v>
      </c>
      <c r="F54" s="108">
        <v>5.0500000000000001E-5</v>
      </c>
      <c r="H54" s="59"/>
    </row>
    <row r="55" spans="1:8" x14ac:dyDescent="0.25">
      <c r="A55" s="23">
        <v>50</v>
      </c>
      <c r="B55" s="60" t="s">
        <v>79</v>
      </c>
      <c r="C55" s="62">
        <v>3.8309200000000002E-5</v>
      </c>
      <c r="E55" s="60" t="s">
        <v>79</v>
      </c>
      <c r="F55" s="108">
        <v>4.1699999999999997E-5</v>
      </c>
      <c r="H55" s="59"/>
    </row>
    <row r="56" spans="1:8" x14ac:dyDescent="0.25">
      <c r="A56" s="23">
        <v>51</v>
      </c>
      <c r="B56" s="60" t="s">
        <v>78</v>
      </c>
      <c r="C56" s="62">
        <v>3.2038600000000002E-5</v>
      </c>
      <c r="E56" s="60" t="s">
        <v>78</v>
      </c>
      <c r="F56" s="108">
        <v>3.4499999999999998E-5</v>
      </c>
      <c r="H56" s="59"/>
    </row>
    <row r="57" spans="1:8" x14ac:dyDescent="0.25">
      <c r="A57" s="23">
        <v>52</v>
      </c>
      <c r="B57" s="60" t="s">
        <v>77</v>
      </c>
      <c r="C57" s="62">
        <v>2.6804700000000001E-5</v>
      </c>
      <c r="E57" s="60" t="s">
        <v>77</v>
      </c>
      <c r="F57" s="108">
        <v>2.8500000000000002E-5</v>
      </c>
      <c r="H57" s="59"/>
    </row>
    <row r="58" spans="1:8" x14ac:dyDescent="0.25">
      <c r="A58" s="23">
        <v>53</v>
      </c>
      <c r="B58" s="60" t="s">
        <v>76</v>
      </c>
      <c r="C58" s="62">
        <v>2.2434099999999999E-5</v>
      </c>
      <c r="E58" s="60" t="s">
        <v>76</v>
      </c>
      <c r="F58" s="108">
        <v>2.3499999999999999E-5</v>
      </c>
      <c r="H58" s="59"/>
    </row>
    <row r="59" spans="1:8" x14ac:dyDescent="0.25">
      <c r="A59" s="23">
        <v>54</v>
      </c>
      <c r="B59" s="60" t="s">
        <v>75</v>
      </c>
      <c r="C59" s="62">
        <v>1.8782799999999999E-5</v>
      </c>
      <c r="E59" s="60" t="s">
        <v>75</v>
      </c>
      <c r="F59" s="108">
        <v>1.9400000000000001E-5</v>
      </c>
      <c r="H59" s="59"/>
    </row>
    <row r="60" spans="1:8" x14ac:dyDescent="0.25">
      <c r="A60" s="23">
        <v>55</v>
      </c>
      <c r="B60" s="60" t="s">
        <v>74</v>
      </c>
      <c r="C60" s="62">
        <v>1.5731099999999999E-5</v>
      </c>
      <c r="E60" s="60" t="s">
        <v>74</v>
      </c>
      <c r="F60" s="108">
        <v>1.6099999999999998E-5</v>
      </c>
      <c r="H60" s="59"/>
    </row>
    <row r="61" spans="1:8" x14ac:dyDescent="0.25">
      <c r="A61" s="23">
        <v>56</v>
      </c>
      <c r="B61" s="60" t="s">
        <v>73</v>
      </c>
      <c r="C61" s="62">
        <v>1.31795E-5</v>
      </c>
      <c r="E61" s="60" t="s">
        <v>73</v>
      </c>
      <c r="F61" s="108">
        <v>1.33E-5</v>
      </c>
      <c r="H61" s="59"/>
    </row>
    <row r="62" spans="1:8" x14ac:dyDescent="0.25">
      <c r="A62" s="23">
        <v>57</v>
      </c>
      <c r="B62" s="60" t="s">
        <v>72</v>
      </c>
      <c r="C62" s="62">
        <v>1.1045399999999999E-5</v>
      </c>
      <c r="E62" s="60" t="s">
        <v>72</v>
      </c>
      <c r="F62" s="108">
        <v>1.1E-5</v>
      </c>
      <c r="H62" s="59"/>
    </row>
    <row r="63" spans="1:8" x14ac:dyDescent="0.25">
      <c r="A63" s="23">
        <v>58</v>
      </c>
      <c r="B63" s="60" t="s">
        <v>71</v>
      </c>
      <c r="C63" s="62">
        <v>9.25962E-6</v>
      </c>
      <c r="E63" s="60" t="s">
        <v>71</v>
      </c>
      <c r="F63" s="108">
        <v>9.0599999999999997E-6</v>
      </c>
      <c r="H63" s="59"/>
    </row>
    <row r="64" spans="1:8" x14ac:dyDescent="0.25">
      <c r="A64" s="23">
        <v>59</v>
      </c>
      <c r="B64" s="60" t="s">
        <v>70</v>
      </c>
      <c r="C64" s="62">
        <v>7.7648700000000004E-6</v>
      </c>
      <c r="E64" s="60" t="s">
        <v>70</v>
      </c>
      <c r="F64" s="108">
        <v>7.4800000000000004E-6</v>
      </c>
      <c r="H64" s="59"/>
    </row>
    <row r="65" spans="1:17" x14ac:dyDescent="0.25">
      <c r="A65" s="23">
        <v>60</v>
      </c>
      <c r="B65" s="60" t="s">
        <v>69</v>
      </c>
      <c r="C65" s="62">
        <v>6.5132800000000003E-6</v>
      </c>
      <c r="E65" s="60" t="s">
        <v>69</v>
      </c>
      <c r="F65" s="108">
        <v>6.1800000000000001E-6</v>
      </c>
      <c r="H65" s="59"/>
    </row>
    <row r="66" spans="1:17" x14ac:dyDescent="0.25">
      <c r="A66" s="23">
        <v>61</v>
      </c>
      <c r="B66" s="60" t="s">
        <v>68</v>
      </c>
      <c r="C66" s="62">
        <v>5.4649400000000002E-6</v>
      </c>
      <c r="E66" s="60" t="s">
        <v>68</v>
      </c>
      <c r="F66" s="108">
        <v>5.1100000000000002E-6</v>
      </c>
      <c r="H66" s="59"/>
    </row>
    <row r="67" spans="1:17" ht="15.75" thickBot="1" x14ac:dyDescent="0.3">
      <c r="A67" s="23">
        <v>62</v>
      </c>
      <c r="B67" s="63" t="s">
        <v>67</v>
      </c>
      <c r="C67" s="64">
        <v>4.58656E-6</v>
      </c>
      <c r="E67" s="63" t="s">
        <v>67</v>
      </c>
      <c r="F67" s="109">
        <v>4.2200000000000003E-6</v>
      </c>
      <c r="H67" s="59"/>
    </row>
    <row r="68" spans="1:17" ht="18" thickBot="1" x14ac:dyDescent="0.3">
      <c r="A68" s="65" t="s">
        <v>133</v>
      </c>
      <c r="B68" s="65">
        <f>RSQ(C6:C67,F6:F67)</f>
        <v>0.99616447558087595</v>
      </c>
    </row>
    <row r="69" spans="1:17" ht="19.5" thickBot="1" x14ac:dyDescent="0.3">
      <c r="A69" s="237" t="s">
        <v>135</v>
      </c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9"/>
    </row>
    <row r="70" spans="1:17" ht="15.75" thickBot="1" x14ac:dyDescent="0.3">
      <c r="A70" s="198"/>
      <c r="B70" s="198"/>
      <c r="C70" s="198"/>
      <c r="D70" s="198"/>
    </row>
    <row r="71" spans="1:17" x14ac:dyDescent="0.25">
      <c r="A71" s="228" t="s">
        <v>138</v>
      </c>
      <c r="B71" s="225"/>
      <c r="C71" s="228" t="s">
        <v>137</v>
      </c>
      <c r="D71" s="225"/>
    </row>
    <row r="72" spans="1:17" x14ac:dyDescent="0.25">
      <c r="A72" s="60" t="s">
        <v>62</v>
      </c>
      <c r="B72" s="61" t="s">
        <v>136</v>
      </c>
      <c r="C72" s="60" t="s">
        <v>62</v>
      </c>
      <c r="D72" s="61" t="s">
        <v>136</v>
      </c>
    </row>
    <row r="73" spans="1:17" x14ac:dyDescent="0.25">
      <c r="A73" s="81">
        <v>270.14999999999998</v>
      </c>
      <c r="B73" s="82">
        <v>9.8068900000000004E-3</v>
      </c>
      <c r="C73" s="60">
        <v>283.90199999999999</v>
      </c>
      <c r="D73" s="61">
        <v>2.6900000000000001E-3</v>
      </c>
    </row>
    <row r="74" spans="1:17" x14ac:dyDescent="0.25">
      <c r="A74" s="81">
        <f t="shared" ref="A74:A105" si="0">A73+0.5</f>
        <v>270.64999999999998</v>
      </c>
      <c r="B74" s="82">
        <v>9.4822900000000009E-3</v>
      </c>
      <c r="C74" s="60">
        <v>288.14999999999998</v>
      </c>
      <c r="D74" s="61">
        <v>2.0600000000000002E-3</v>
      </c>
    </row>
    <row r="75" spans="1:17" x14ac:dyDescent="0.25">
      <c r="A75" s="81">
        <f t="shared" si="0"/>
        <v>271.14999999999998</v>
      </c>
      <c r="B75" s="82">
        <v>9.1629099999999998E-3</v>
      </c>
      <c r="C75" s="60">
        <v>293.19099999999997</v>
      </c>
      <c r="D75" s="61">
        <v>1.2700000000000001E-3</v>
      </c>
    </row>
    <row r="76" spans="1:17" x14ac:dyDescent="0.25">
      <c r="A76" s="81">
        <f t="shared" si="0"/>
        <v>271.64999999999998</v>
      </c>
      <c r="B76" s="82">
        <v>8.84974E-3</v>
      </c>
      <c r="C76" s="60">
        <v>298.17700000000002</v>
      </c>
      <c r="D76" s="61">
        <v>7.6000000000000004E-4</v>
      </c>
    </row>
    <row r="77" spans="1:17" x14ac:dyDescent="0.25">
      <c r="A77" s="81">
        <f t="shared" si="0"/>
        <v>272.14999999999998</v>
      </c>
      <c r="B77" s="82">
        <v>8.5432400000000006E-3</v>
      </c>
      <c r="C77" s="60">
        <v>303.16399999999999</v>
      </c>
      <c r="D77" s="61">
        <v>4.6000000000000001E-4</v>
      </c>
    </row>
    <row r="78" spans="1:17" ht="15.75" thickBot="1" x14ac:dyDescent="0.3">
      <c r="A78" s="81">
        <f t="shared" si="0"/>
        <v>272.64999999999998</v>
      </c>
      <c r="B78" s="82">
        <v>8.2431899999999992E-3</v>
      </c>
      <c r="C78" s="63">
        <v>308.14999999999998</v>
      </c>
      <c r="D78" s="85">
        <v>0</v>
      </c>
    </row>
    <row r="79" spans="1:17" x14ac:dyDescent="0.25">
      <c r="A79" s="81">
        <f t="shared" si="0"/>
        <v>273.14999999999998</v>
      </c>
      <c r="B79" s="82">
        <v>7.9495799999999995E-3</v>
      </c>
    </row>
    <row r="80" spans="1:17" x14ac:dyDescent="0.25">
      <c r="A80" s="81">
        <f t="shared" si="0"/>
        <v>273.64999999999998</v>
      </c>
      <c r="B80" s="82">
        <v>7.6623999999999998E-3</v>
      </c>
    </row>
    <row r="81" spans="1:2" x14ac:dyDescent="0.25">
      <c r="A81" s="81">
        <f t="shared" si="0"/>
        <v>274.14999999999998</v>
      </c>
      <c r="B81" s="82">
        <v>7.3816400000000001E-3</v>
      </c>
    </row>
    <row r="82" spans="1:2" x14ac:dyDescent="0.25">
      <c r="A82" s="81">
        <f t="shared" si="0"/>
        <v>274.64999999999998</v>
      </c>
      <c r="B82" s="82">
        <v>7.1071299999999997E-3</v>
      </c>
    </row>
    <row r="83" spans="1:2" x14ac:dyDescent="0.25">
      <c r="A83" s="81">
        <f t="shared" si="0"/>
        <v>275.14999999999998</v>
      </c>
      <c r="B83" s="82">
        <v>6.8391800000000003E-3</v>
      </c>
    </row>
    <row r="84" spans="1:2" x14ac:dyDescent="0.25">
      <c r="A84" s="81">
        <f t="shared" si="0"/>
        <v>275.64999999999998</v>
      </c>
      <c r="B84" s="82">
        <v>6.5775900000000003E-3</v>
      </c>
    </row>
    <row r="85" spans="1:2" x14ac:dyDescent="0.25">
      <c r="A85" s="81">
        <f t="shared" si="0"/>
        <v>276.14999999999998</v>
      </c>
      <c r="B85" s="82">
        <v>6.3223300000000001E-3</v>
      </c>
    </row>
    <row r="86" spans="1:2" x14ac:dyDescent="0.25">
      <c r="A86" s="81">
        <f t="shared" si="0"/>
        <v>276.64999999999998</v>
      </c>
      <c r="B86" s="82">
        <v>6.0733899999999997E-3</v>
      </c>
    </row>
    <row r="87" spans="1:2" x14ac:dyDescent="0.25">
      <c r="A87" s="81">
        <f t="shared" si="0"/>
        <v>277.14999999999998</v>
      </c>
      <c r="B87" s="82">
        <v>5.8306E-3</v>
      </c>
    </row>
    <row r="88" spans="1:2" x14ac:dyDescent="0.25">
      <c r="A88" s="81">
        <f t="shared" si="0"/>
        <v>277.64999999999998</v>
      </c>
      <c r="B88" s="82">
        <v>5.5941799999999998E-3</v>
      </c>
    </row>
    <row r="89" spans="1:2" x14ac:dyDescent="0.25">
      <c r="A89" s="81">
        <f t="shared" si="0"/>
        <v>278.14999999999998</v>
      </c>
      <c r="B89" s="82">
        <v>5.3639500000000001E-3</v>
      </c>
    </row>
    <row r="90" spans="1:2" x14ac:dyDescent="0.25">
      <c r="A90" s="81">
        <f t="shared" si="0"/>
        <v>278.64999999999998</v>
      </c>
      <c r="B90" s="82">
        <v>5.1398800000000003E-3</v>
      </c>
    </row>
    <row r="91" spans="1:2" x14ac:dyDescent="0.25">
      <c r="A91" s="81">
        <f t="shared" si="0"/>
        <v>279.14999999999998</v>
      </c>
      <c r="B91" s="82">
        <v>4.9219199999999998E-3</v>
      </c>
    </row>
    <row r="92" spans="1:2" x14ac:dyDescent="0.25">
      <c r="A92" s="81">
        <f t="shared" si="0"/>
        <v>279.64999999999998</v>
      </c>
      <c r="B92" s="82">
        <v>4.7099200000000003E-3</v>
      </c>
    </row>
    <row r="93" spans="1:2" x14ac:dyDescent="0.25">
      <c r="A93" s="81">
        <f t="shared" si="0"/>
        <v>280.14999999999998</v>
      </c>
      <c r="B93" s="82">
        <v>4.5040200000000001E-3</v>
      </c>
    </row>
    <row r="94" spans="1:2" x14ac:dyDescent="0.25">
      <c r="A94" s="81">
        <f t="shared" si="0"/>
        <v>280.64999999999998</v>
      </c>
      <c r="B94" s="82">
        <v>4.3040800000000001E-3</v>
      </c>
    </row>
    <row r="95" spans="1:2" x14ac:dyDescent="0.25">
      <c r="A95" s="81">
        <f t="shared" si="0"/>
        <v>281.14999999999998</v>
      </c>
      <c r="B95" s="82">
        <v>4.1100199999999998E-3</v>
      </c>
    </row>
    <row r="96" spans="1:2" x14ac:dyDescent="0.25">
      <c r="A96" s="81">
        <f t="shared" si="0"/>
        <v>281.64999999999998</v>
      </c>
      <c r="B96" s="82">
        <v>3.9217200000000001E-3</v>
      </c>
    </row>
    <row r="97" spans="1:2" x14ac:dyDescent="0.25">
      <c r="A97" s="81">
        <f t="shared" si="0"/>
        <v>282.14999999999998</v>
      </c>
      <c r="B97" s="82">
        <v>3.7392599999999999E-3</v>
      </c>
    </row>
    <row r="98" spans="1:2" x14ac:dyDescent="0.25">
      <c r="A98" s="81">
        <f t="shared" si="0"/>
        <v>282.64999999999998</v>
      </c>
      <c r="B98" s="82">
        <v>3.5624900000000002E-3</v>
      </c>
    </row>
    <row r="99" spans="1:2" x14ac:dyDescent="0.25">
      <c r="A99" s="81">
        <f t="shared" si="0"/>
        <v>283.14999999999998</v>
      </c>
      <c r="B99" s="82">
        <v>3.3913599999999999E-3</v>
      </c>
    </row>
    <row r="100" spans="1:2" x14ac:dyDescent="0.25">
      <c r="A100" s="81">
        <f t="shared" si="0"/>
        <v>283.64999999999998</v>
      </c>
      <c r="B100" s="82">
        <v>3.2257200000000001E-3</v>
      </c>
    </row>
    <row r="101" spans="1:2" x14ac:dyDescent="0.25">
      <c r="A101" s="81">
        <f t="shared" si="0"/>
        <v>284.14999999999998</v>
      </c>
      <c r="B101" s="82">
        <v>3.0656099999999999E-3</v>
      </c>
    </row>
    <row r="102" spans="1:2" x14ac:dyDescent="0.25">
      <c r="A102" s="81">
        <f t="shared" si="0"/>
        <v>284.64999999999998</v>
      </c>
      <c r="B102" s="82">
        <v>2.9109100000000001E-3</v>
      </c>
    </row>
    <row r="103" spans="1:2" x14ac:dyDescent="0.25">
      <c r="A103" s="81">
        <f t="shared" si="0"/>
        <v>285.14999999999998</v>
      </c>
      <c r="B103" s="82">
        <v>2.7615299999999999E-3</v>
      </c>
    </row>
    <row r="104" spans="1:2" x14ac:dyDescent="0.25">
      <c r="A104" s="81">
        <f t="shared" si="0"/>
        <v>285.64999999999998</v>
      </c>
      <c r="B104" s="82">
        <v>2.6173400000000001E-3</v>
      </c>
    </row>
    <row r="105" spans="1:2" x14ac:dyDescent="0.25">
      <c r="A105" s="81">
        <f t="shared" si="0"/>
        <v>286.14999999999998</v>
      </c>
      <c r="B105" s="82">
        <v>2.4783499999999998E-3</v>
      </c>
    </row>
    <row r="106" spans="1:2" x14ac:dyDescent="0.25">
      <c r="A106" s="81">
        <f t="shared" ref="A106:A137" si="1">A105+0.5</f>
        <v>286.64999999999998</v>
      </c>
      <c r="B106" s="82">
        <v>2.3444300000000002E-3</v>
      </c>
    </row>
    <row r="107" spans="1:2" x14ac:dyDescent="0.25">
      <c r="A107" s="81">
        <f t="shared" si="1"/>
        <v>287.14999999999998</v>
      </c>
      <c r="B107" s="82">
        <v>2.2155E-3</v>
      </c>
    </row>
    <row r="108" spans="1:2" x14ac:dyDescent="0.25">
      <c r="A108" s="81">
        <f t="shared" si="1"/>
        <v>287.64999999999998</v>
      </c>
      <c r="B108" s="82">
        <v>2.0914200000000001E-3</v>
      </c>
    </row>
    <row r="109" spans="1:2" x14ac:dyDescent="0.25">
      <c r="A109" s="81">
        <f t="shared" si="1"/>
        <v>288.14999999999998</v>
      </c>
      <c r="B109" s="82">
        <v>1.97218E-3</v>
      </c>
    </row>
    <row r="110" spans="1:2" x14ac:dyDescent="0.25">
      <c r="A110" s="81">
        <f t="shared" si="1"/>
        <v>288.64999999999998</v>
      </c>
      <c r="B110" s="82">
        <v>1.85764E-3</v>
      </c>
    </row>
    <row r="111" spans="1:2" x14ac:dyDescent="0.25">
      <c r="A111" s="81">
        <f t="shared" si="1"/>
        <v>289.14999999999998</v>
      </c>
      <c r="B111" s="82">
        <v>1.7476900000000001E-3</v>
      </c>
    </row>
    <row r="112" spans="1:2" x14ac:dyDescent="0.25">
      <c r="A112" s="81">
        <f t="shared" si="1"/>
        <v>289.64999999999998</v>
      </c>
      <c r="B112" s="82">
        <v>1.6423E-3</v>
      </c>
    </row>
    <row r="113" spans="1:2" x14ac:dyDescent="0.25">
      <c r="A113" s="81">
        <f t="shared" si="1"/>
        <v>290.14999999999998</v>
      </c>
      <c r="B113" s="82">
        <v>1.5412900000000001E-3</v>
      </c>
    </row>
    <row r="114" spans="1:2" x14ac:dyDescent="0.25">
      <c r="A114" s="81">
        <f t="shared" si="1"/>
        <v>290.64999999999998</v>
      </c>
      <c r="B114" s="82">
        <v>1.44461E-3</v>
      </c>
    </row>
    <row r="115" spans="1:2" x14ac:dyDescent="0.25">
      <c r="A115" s="81">
        <f t="shared" si="1"/>
        <v>291.14999999999998</v>
      </c>
      <c r="B115" s="82">
        <v>1.3521900000000001E-3</v>
      </c>
    </row>
    <row r="116" spans="1:2" x14ac:dyDescent="0.25">
      <c r="A116" s="81">
        <f t="shared" si="1"/>
        <v>291.64999999999998</v>
      </c>
      <c r="B116" s="82">
        <v>1.2638899999999999E-3</v>
      </c>
    </row>
    <row r="117" spans="1:2" x14ac:dyDescent="0.25">
      <c r="A117" s="81">
        <f t="shared" si="1"/>
        <v>292.14999999999998</v>
      </c>
      <c r="B117" s="82">
        <v>1.1796E-3</v>
      </c>
    </row>
    <row r="118" spans="1:2" x14ac:dyDescent="0.25">
      <c r="A118" s="81">
        <f t="shared" si="1"/>
        <v>292.64999999999998</v>
      </c>
      <c r="B118" s="82">
        <v>1.09925E-3</v>
      </c>
    </row>
    <row r="119" spans="1:2" x14ac:dyDescent="0.25">
      <c r="A119" s="81">
        <f t="shared" si="1"/>
        <v>293.14999999999998</v>
      </c>
      <c r="B119" s="82">
        <v>1.02272E-3</v>
      </c>
    </row>
    <row r="120" spans="1:2" x14ac:dyDescent="0.25">
      <c r="A120" s="81">
        <f t="shared" si="1"/>
        <v>293.64999999999998</v>
      </c>
      <c r="B120" s="82">
        <v>9.4990999999999999E-4</v>
      </c>
    </row>
    <row r="121" spans="1:2" x14ac:dyDescent="0.25">
      <c r="A121" s="81">
        <f t="shared" si="1"/>
        <v>294.14999999999998</v>
      </c>
      <c r="B121" s="82">
        <v>8.8073000000000003E-4</v>
      </c>
    </row>
    <row r="122" spans="1:2" x14ac:dyDescent="0.25">
      <c r="A122" s="81">
        <f t="shared" si="1"/>
        <v>294.64999999999998</v>
      </c>
      <c r="B122" s="82">
        <v>8.1505E-4</v>
      </c>
    </row>
    <row r="123" spans="1:2" x14ac:dyDescent="0.25">
      <c r="A123" s="81">
        <f t="shared" si="1"/>
        <v>295.14999999999998</v>
      </c>
      <c r="B123" s="82">
        <v>7.5279999999999998E-4</v>
      </c>
    </row>
    <row r="124" spans="1:2" x14ac:dyDescent="0.25">
      <c r="A124" s="81">
        <f t="shared" si="1"/>
        <v>295.64999999999998</v>
      </c>
      <c r="B124" s="82">
        <v>6.9384999999999998E-4</v>
      </c>
    </row>
    <row r="125" spans="1:2" x14ac:dyDescent="0.25">
      <c r="A125" s="81">
        <f t="shared" si="1"/>
        <v>296.14999999999998</v>
      </c>
      <c r="B125" s="82">
        <v>6.3812999999999999E-4</v>
      </c>
    </row>
    <row r="126" spans="1:2" x14ac:dyDescent="0.25">
      <c r="A126" s="81">
        <f t="shared" si="1"/>
        <v>296.64999999999998</v>
      </c>
      <c r="B126" s="82">
        <v>5.8551000000000002E-4</v>
      </c>
    </row>
    <row r="127" spans="1:2" x14ac:dyDescent="0.25">
      <c r="A127" s="81">
        <f t="shared" si="1"/>
        <v>297.14999999999998</v>
      </c>
      <c r="B127" s="82">
        <v>5.3591000000000001E-4</v>
      </c>
    </row>
    <row r="128" spans="1:2" x14ac:dyDescent="0.25">
      <c r="A128" s="81">
        <f t="shared" si="1"/>
        <v>297.64999999999998</v>
      </c>
      <c r="B128" s="82">
        <v>4.8921000000000001E-4</v>
      </c>
    </row>
    <row r="129" spans="1:2" x14ac:dyDescent="0.25">
      <c r="A129" s="81">
        <f t="shared" si="1"/>
        <v>298.14999999999998</v>
      </c>
      <c r="B129" s="82">
        <v>4.4533000000000002E-4</v>
      </c>
    </row>
    <row r="130" spans="1:2" x14ac:dyDescent="0.25">
      <c r="A130" s="81">
        <f t="shared" si="1"/>
        <v>298.64999999999998</v>
      </c>
      <c r="B130" s="82">
        <v>4.0414999999999998E-4</v>
      </c>
    </row>
    <row r="131" spans="1:2" x14ac:dyDescent="0.25">
      <c r="A131" s="81">
        <f t="shared" si="1"/>
        <v>299.14999999999998</v>
      </c>
      <c r="B131" s="82">
        <v>3.6559E-4</v>
      </c>
    </row>
    <row r="132" spans="1:2" x14ac:dyDescent="0.25">
      <c r="A132" s="81">
        <f t="shared" si="1"/>
        <v>299.64999999999998</v>
      </c>
      <c r="B132" s="82">
        <v>3.2955000000000001E-4</v>
      </c>
    </row>
    <row r="133" spans="1:2" x14ac:dyDescent="0.25">
      <c r="A133" s="81">
        <f t="shared" si="1"/>
        <v>300.14999999999998</v>
      </c>
      <c r="B133" s="82">
        <v>2.9592000000000003E-4</v>
      </c>
    </row>
    <row r="134" spans="1:2" x14ac:dyDescent="0.25">
      <c r="A134" s="81">
        <f t="shared" si="1"/>
        <v>300.64999999999998</v>
      </c>
      <c r="B134" s="82">
        <v>2.6462000000000002E-4</v>
      </c>
    </row>
    <row r="135" spans="1:2" x14ac:dyDescent="0.25">
      <c r="A135" s="81">
        <f t="shared" si="1"/>
        <v>301.14999999999998</v>
      </c>
      <c r="B135" s="82">
        <v>2.3556E-4</v>
      </c>
    </row>
    <row r="136" spans="1:2" x14ac:dyDescent="0.25">
      <c r="A136" s="81">
        <f t="shared" si="1"/>
        <v>301.64999999999998</v>
      </c>
      <c r="B136" s="82">
        <v>2.0864000000000001E-4</v>
      </c>
    </row>
    <row r="137" spans="1:2" x14ac:dyDescent="0.25">
      <c r="A137" s="81">
        <f t="shared" si="1"/>
        <v>302.14999999999998</v>
      </c>
      <c r="B137" s="82">
        <v>1.8377000000000001E-4</v>
      </c>
    </row>
    <row r="138" spans="1:2" x14ac:dyDescent="0.25">
      <c r="A138" s="81">
        <f t="shared" ref="A138:A153" si="2">A137+0.5</f>
        <v>302.64999999999998</v>
      </c>
      <c r="B138" s="82">
        <v>1.6087E-4</v>
      </c>
    </row>
    <row r="139" spans="1:2" x14ac:dyDescent="0.25">
      <c r="A139" s="81">
        <f t="shared" si="2"/>
        <v>303.14999999999998</v>
      </c>
      <c r="B139" s="82">
        <v>1.3985000000000001E-4</v>
      </c>
    </row>
    <row r="140" spans="1:2" x14ac:dyDescent="0.25">
      <c r="A140" s="81">
        <f t="shared" si="2"/>
        <v>303.64999999999998</v>
      </c>
      <c r="B140" s="82">
        <v>1.2063E-4</v>
      </c>
    </row>
    <row r="141" spans="1:2" x14ac:dyDescent="0.25">
      <c r="A141" s="81">
        <f t="shared" si="2"/>
        <v>304.14999999999998</v>
      </c>
      <c r="B141" s="82">
        <v>1.0313E-4</v>
      </c>
    </row>
    <row r="142" spans="1:2" x14ac:dyDescent="0.25">
      <c r="A142" s="81">
        <f t="shared" si="2"/>
        <v>304.64999999999998</v>
      </c>
      <c r="B142" s="82">
        <v>8.7250000000000007E-5</v>
      </c>
    </row>
    <row r="143" spans="1:2" x14ac:dyDescent="0.25">
      <c r="A143" s="81">
        <f t="shared" si="2"/>
        <v>305.14999999999998</v>
      </c>
      <c r="B143" s="82">
        <v>7.2940000000000003E-5</v>
      </c>
    </row>
    <row r="144" spans="1:2" x14ac:dyDescent="0.25">
      <c r="A144" s="81">
        <f t="shared" si="2"/>
        <v>305.64999999999998</v>
      </c>
      <c r="B144" s="82">
        <v>6.0109999999999999E-5</v>
      </c>
    </row>
    <row r="145" spans="1:17" x14ac:dyDescent="0.25">
      <c r="A145" s="81">
        <f t="shared" si="2"/>
        <v>306.14999999999998</v>
      </c>
      <c r="B145" s="82">
        <v>4.8699999999999998E-5</v>
      </c>
    </row>
    <row r="146" spans="1:17" x14ac:dyDescent="0.25">
      <c r="A146" s="81">
        <f t="shared" si="2"/>
        <v>306.64999999999998</v>
      </c>
      <c r="B146" s="82">
        <v>3.8630000000000001E-5</v>
      </c>
    </row>
    <row r="147" spans="1:17" x14ac:dyDescent="0.25">
      <c r="A147" s="81">
        <f t="shared" si="2"/>
        <v>307.14999999999998</v>
      </c>
      <c r="B147" s="82">
        <v>2.9830000000000001E-5</v>
      </c>
    </row>
    <row r="148" spans="1:17" x14ac:dyDescent="0.25">
      <c r="A148" s="81">
        <f t="shared" si="2"/>
        <v>307.64999999999998</v>
      </c>
      <c r="B148" s="82">
        <v>2.228E-5</v>
      </c>
    </row>
    <row r="149" spans="1:17" x14ac:dyDescent="0.25">
      <c r="A149" s="81">
        <f t="shared" si="2"/>
        <v>308.14999999999998</v>
      </c>
      <c r="B149" s="82">
        <v>1.5889999999999999E-5</v>
      </c>
    </row>
    <row r="150" spans="1:17" x14ac:dyDescent="0.25">
      <c r="A150" s="81">
        <f t="shared" si="2"/>
        <v>308.64999999999998</v>
      </c>
      <c r="B150" s="82">
        <v>1.06E-5</v>
      </c>
    </row>
    <row r="151" spans="1:17" x14ac:dyDescent="0.25">
      <c r="A151" s="81">
        <f t="shared" si="2"/>
        <v>309.14999999999998</v>
      </c>
      <c r="B151" s="82">
        <v>6.3500000000000002E-6</v>
      </c>
    </row>
    <row r="152" spans="1:17" x14ac:dyDescent="0.25">
      <c r="A152" s="81">
        <f t="shared" si="2"/>
        <v>309.64999999999998</v>
      </c>
      <c r="B152" s="82">
        <v>3.1300000000000001E-6</v>
      </c>
    </row>
    <row r="153" spans="1:17" ht="15.75" thickBot="1" x14ac:dyDescent="0.3">
      <c r="A153" s="83">
        <f t="shared" si="2"/>
        <v>310.14999999999998</v>
      </c>
      <c r="B153" s="84">
        <v>8.6000000000000002E-7</v>
      </c>
    </row>
    <row r="154" spans="1:17" ht="15.75" thickBot="1" x14ac:dyDescent="0.3"/>
    <row r="155" spans="1:17" ht="19.5" thickBot="1" x14ac:dyDescent="0.3">
      <c r="A155" s="237" t="s">
        <v>139</v>
      </c>
      <c r="B155" s="238"/>
      <c r="C155" s="238"/>
      <c r="D155" s="238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9"/>
    </row>
    <row r="156" spans="1:17" ht="15.75" thickBot="1" x14ac:dyDescent="0.3">
      <c r="A156" s="240" t="s">
        <v>147</v>
      </c>
      <c r="B156" s="241"/>
      <c r="C156" s="241"/>
      <c r="D156" s="241"/>
      <c r="E156" s="241"/>
      <c r="F156" s="242"/>
      <c r="G156" s="240" t="s">
        <v>148</v>
      </c>
      <c r="H156" s="241"/>
      <c r="I156" s="241"/>
      <c r="J156" s="241"/>
      <c r="K156" s="241"/>
      <c r="L156" s="242"/>
    </row>
    <row r="157" spans="1:17" ht="15.75" thickBot="1" x14ac:dyDescent="0.3">
      <c r="A157" s="73" t="s">
        <v>66</v>
      </c>
      <c r="B157" s="74" t="s">
        <v>146</v>
      </c>
      <c r="C157" s="75" t="s">
        <v>149</v>
      </c>
      <c r="G157" s="73" t="s">
        <v>66</v>
      </c>
      <c r="H157" s="74" t="s">
        <v>146</v>
      </c>
      <c r="I157" s="75" t="s">
        <v>149</v>
      </c>
    </row>
    <row r="158" spans="1:17" x14ac:dyDescent="0.25">
      <c r="A158" s="60">
        <v>31</v>
      </c>
      <c r="B158" s="76">
        <v>3.8742897860205121E-3</v>
      </c>
      <c r="C158" s="61">
        <f t="shared" ref="C158:C187" si="3">B158*A158</f>
        <v>0.12010298336663587</v>
      </c>
      <c r="D158" s="86" t="s">
        <v>145</v>
      </c>
      <c r="E158" s="67">
        <v>25.080542005896337</v>
      </c>
      <c r="G158" s="60">
        <v>31</v>
      </c>
      <c r="H158" s="76">
        <v>3.4622837274269564E-3</v>
      </c>
      <c r="I158" s="61">
        <f t="shared" ref="I158:I187" si="4">H158*G158</f>
        <v>0.10733079555023564</v>
      </c>
      <c r="J158" s="86" t="s">
        <v>145</v>
      </c>
      <c r="K158" s="68">
        <v>26.019668652839812</v>
      </c>
    </row>
    <row r="159" spans="1:17" x14ac:dyDescent="0.25">
      <c r="A159" s="60">
        <v>32</v>
      </c>
      <c r="B159" s="76">
        <v>1.4990354962525796E-2</v>
      </c>
      <c r="C159" s="61">
        <f t="shared" si="3"/>
        <v>0.47969135880082547</v>
      </c>
      <c r="D159" s="87" t="s">
        <v>144</v>
      </c>
      <c r="E159" s="69">
        <v>16.801028966425545</v>
      </c>
      <c r="G159" s="60">
        <v>32</v>
      </c>
      <c r="H159" s="76">
        <v>8.0786620306628754E-3</v>
      </c>
      <c r="I159" s="61">
        <f t="shared" si="4"/>
        <v>0.25851718498121201</v>
      </c>
      <c r="J159" s="87" t="s">
        <v>144</v>
      </c>
      <c r="K159" s="70">
        <v>16.470590275338477</v>
      </c>
    </row>
    <row r="160" spans="1:17" x14ac:dyDescent="0.25">
      <c r="A160" s="60">
        <v>33</v>
      </c>
      <c r="B160" s="76">
        <v>2.4134447470510949E-2</v>
      </c>
      <c r="C160" s="61">
        <f t="shared" si="3"/>
        <v>0.79643676652686135</v>
      </c>
      <c r="D160" s="87" t="s">
        <v>143</v>
      </c>
      <c r="E160" s="69">
        <v>18.009222586153609</v>
      </c>
      <c r="G160" s="60">
        <v>33</v>
      </c>
      <c r="H160" s="76">
        <v>1.4426182197612313E-2</v>
      </c>
      <c r="I160" s="61">
        <f t="shared" si="4"/>
        <v>0.47606401252120634</v>
      </c>
      <c r="J160" s="87" t="s">
        <v>143</v>
      </c>
      <c r="K160" s="70">
        <v>19.729665645137498</v>
      </c>
    </row>
    <row r="161" spans="1:11" ht="15.75" thickBot="1" x14ac:dyDescent="0.3">
      <c r="A161" s="60">
        <v>34</v>
      </c>
      <c r="B161" s="76">
        <v>4.1149617243709642E-2</v>
      </c>
      <c r="C161" s="61">
        <f t="shared" si="3"/>
        <v>1.3990869862861279</v>
      </c>
      <c r="D161" s="88" t="s">
        <v>142</v>
      </c>
      <c r="E161" s="71">
        <v>17.405125776289577</v>
      </c>
      <c r="G161" s="60">
        <v>34</v>
      </c>
      <c r="H161" s="76">
        <v>2.3081891516179748E-2</v>
      </c>
      <c r="I161" s="61">
        <f t="shared" si="4"/>
        <v>0.78478431155011141</v>
      </c>
      <c r="J161" s="88" t="s">
        <v>142</v>
      </c>
      <c r="K161" s="72">
        <v>18.100127960237984</v>
      </c>
    </row>
    <row r="162" spans="1:11" x14ac:dyDescent="0.25">
      <c r="A162" s="60">
        <v>35</v>
      </c>
      <c r="B162" s="76">
        <v>6.3408168667796527E-2</v>
      </c>
      <c r="C162" s="61">
        <f t="shared" si="3"/>
        <v>2.2192859033728785</v>
      </c>
      <c r="G162" s="60">
        <v>35</v>
      </c>
      <c r="H162" s="76">
        <v>3.7508073713792063E-2</v>
      </c>
      <c r="I162" s="61">
        <f t="shared" si="4"/>
        <v>1.3127825799827222</v>
      </c>
    </row>
    <row r="163" spans="1:11" x14ac:dyDescent="0.25">
      <c r="A163" s="60">
        <v>36</v>
      </c>
      <c r="B163" s="76">
        <v>8.1737186248157873E-2</v>
      </c>
      <c r="C163" s="61">
        <f t="shared" si="3"/>
        <v>2.9425387049336833</v>
      </c>
      <c r="G163" s="60">
        <v>36</v>
      </c>
      <c r="H163" s="76">
        <v>5.4242445063022428E-2</v>
      </c>
      <c r="I163" s="61">
        <f t="shared" si="4"/>
        <v>1.9527280222688075</v>
      </c>
    </row>
    <row r="164" spans="1:11" x14ac:dyDescent="0.25">
      <c r="A164" s="60">
        <v>37</v>
      </c>
      <c r="B164" s="76">
        <v>9.6129464238136161E-2</v>
      </c>
      <c r="C164" s="61">
        <f t="shared" si="3"/>
        <v>3.5567901768110382</v>
      </c>
      <c r="G164" s="60">
        <v>37</v>
      </c>
      <c r="H164" s="76">
        <v>7.5593194715488324E-2</v>
      </c>
      <c r="I164" s="61">
        <f t="shared" si="4"/>
        <v>2.7969482044730678</v>
      </c>
    </row>
    <row r="165" spans="1:11" x14ac:dyDescent="0.25">
      <c r="A165" s="60">
        <v>38</v>
      </c>
      <c r="B165" s="76">
        <v>0.1006858980410382</v>
      </c>
      <c r="C165" s="61">
        <f t="shared" si="3"/>
        <v>3.8260641255594514</v>
      </c>
      <c r="G165" s="60">
        <v>38</v>
      </c>
      <c r="H165" s="76">
        <v>9.405870792843242E-2</v>
      </c>
      <c r="I165" s="61">
        <f t="shared" si="4"/>
        <v>3.5742309012804321</v>
      </c>
    </row>
    <row r="166" spans="1:11" x14ac:dyDescent="0.25">
      <c r="A166" s="60">
        <v>39</v>
      </c>
      <c r="B166" s="76">
        <v>0.10196371711491481</v>
      </c>
      <c r="C166" s="61">
        <f t="shared" si="3"/>
        <v>3.9765849674816778</v>
      </c>
      <c r="G166" s="60">
        <v>39</v>
      </c>
      <c r="H166" s="76">
        <v>0.10675374826233096</v>
      </c>
      <c r="I166" s="61">
        <f t="shared" si="4"/>
        <v>4.1633961822309073</v>
      </c>
    </row>
    <row r="167" spans="1:11" x14ac:dyDescent="0.25">
      <c r="A167" s="60">
        <v>40</v>
      </c>
      <c r="B167" s="76">
        <v>9.4714735977772732E-2</v>
      </c>
      <c r="C167" s="61">
        <f t="shared" si="3"/>
        <v>3.7885894391109094</v>
      </c>
      <c r="G167" s="60">
        <v>40</v>
      </c>
      <c r="H167" s="76">
        <v>0.10963898470185375</v>
      </c>
      <c r="I167" s="61">
        <f t="shared" si="4"/>
        <v>4.3855593880741504</v>
      </c>
    </row>
    <row r="168" spans="1:11" x14ac:dyDescent="0.25">
      <c r="A168" s="60">
        <v>41</v>
      </c>
      <c r="B168" s="76">
        <v>8.0257606267879714E-2</v>
      </c>
      <c r="C168" s="61">
        <f t="shared" si="3"/>
        <v>3.2905618569830684</v>
      </c>
      <c r="G168" s="60">
        <v>41</v>
      </c>
      <c r="H168" s="76">
        <v>0.1004062280953814</v>
      </c>
      <c r="I168" s="61">
        <f t="shared" si="4"/>
        <v>4.1166553519106373</v>
      </c>
    </row>
    <row r="169" spans="1:11" x14ac:dyDescent="0.25">
      <c r="A169" s="60">
        <v>42</v>
      </c>
      <c r="B169" s="76">
        <v>7.6945364721120707E-2</v>
      </c>
      <c r="C169" s="61">
        <f t="shared" si="3"/>
        <v>3.2317053182870699</v>
      </c>
      <c r="G169" s="60">
        <v>42</v>
      </c>
      <c r="H169" s="76">
        <v>9.9829180807477422E-2</v>
      </c>
      <c r="I169" s="61">
        <f t="shared" si="4"/>
        <v>4.1928255939140513</v>
      </c>
    </row>
    <row r="170" spans="1:11" x14ac:dyDescent="0.25">
      <c r="A170" s="60">
        <v>43</v>
      </c>
      <c r="B170" s="76">
        <v>5.5272880691819209E-2</v>
      </c>
      <c r="C170" s="61">
        <f t="shared" si="3"/>
        <v>2.3767338697482261</v>
      </c>
      <c r="G170" s="60">
        <v>43</v>
      </c>
      <c r="H170" s="76">
        <v>7.3862052851774662E-2</v>
      </c>
      <c r="I170" s="61">
        <f t="shared" si="4"/>
        <v>3.1760682726263103</v>
      </c>
    </row>
    <row r="171" spans="1:11" x14ac:dyDescent="0.25">
      <c r="A171" s="60">
        <v>44</v>
      </c>
      <c r="B171" s="76">
        <v>4.7368176608872124E-2</v>
      </c>
      <c r="C171" s="61">
        <f t="shared" si="3"/>
        <v>2.0841997707903737</v>
      </c>
      <c r="G171" s="60">
        <v>44</v>
      </c>
      <c r="H171" s="76">
        <v>5.8281776078353345E-2</v>
      </c>
      <c r="I171" s="61">
        <f t="shared" si="4"/>
        <v>2.5643981474475472</v>
      </c>
    </row>
    <row r="172" spans="1:11" x14ac:dyDescent="0.25">
      <c r="A172" s="60">
        <v>45</v>
      </c>
      <c r="B172" s="76">
        <v>3.4220090875036864E-2</v>
      </c>
      <c r="C172" s="61">
        <f t="shared" si="3"/>
        <v>1.5399040893766589</v>
      </c>
      <c r="G172" s="60">
        <v>45</v>
      </c>
      <c r="H172" s="76">
        <v>3.9816262865410061E-2</v>
      </c>
      <c r="I172" s="61">
        <f t="shared" si="4"/>
        <v>1.7917318289434527</v>
      </c>
    </row>
    <row r="173" spans="1:11" x14ac:dyDescent="0.25">
      <c r="A173" s="60">
        <v>46</v>
      </c>
      <c r="B173" s="76">
        <v>2.8940680490862462E-2</v>
      </c>
      <c r="C173" s="61">
        <f t="shared" si="3"/>
        <v>1.3312713025796732</v>
      </c>
      <c r="G173" s="60">
        <v>46</v>
      </c>
      <c r="H173" s="76">
        <v>3.1737600834747123E-2</v>
      </c>
      <c r="I173" s="61">
        <f t="shared" si="4"/>
        <v>1.4599296383983678</v>
      </c>
    </row>
    <row r="174" spans="1:11" x14ac:dyDescent="0.25">
      <c r="A174" s="60">
        <v>47</v>
      </c>
      <c r="B174" s="76">
        <v>1.7104040648637468E-2</v>
      </c>
      <c r="C174" s="61">
        <f t="shared" si="3"/>
        <v>0.80388991048596092</v>
      </c>
      <c r="G174" s="60">
        <v>47</v>
      </c>
      <c r="H174" s="76">
        <v>1.9042560500848252E-2</v>
      </c>
      <c r="I174" s="61">
        <f t="shared" si="4"/>
        <v>0.89500034353986779</v>
      </c>
    </row>
    <row r="175" spans="1:11" x14ac:dyDescent="0.25">
      <c r="A175" s="60">
        <v>48</v>
      </c>
      <c r="B175" s="76">
        <v>1.2480353210268236E-2</v>
      </c>
      <c r="C175" s="61">
        <f t="shared" si="3"/>
        <v>0.5990569540928754</v>
      </c>
      <c r="G175" s="60">
        <v>48</v>
      </c>
      <c r="H175" s="76">
        <v>1.4426182197612313E-2</v>
      </c>
      <c r="I175" s="61">
        <f t="shared" si="4"/>
        <v>0.69245674548539105</v>
      </c>
    </row>
    <row r="176" spans="1:11" x14ac:dyDescent="0.25">
      <c r="A176" s="60">
        <v>49</v>
      </c>
      <c r="B176" s="76">
        <v>7.85666577189904E-3</v>
      </c>
      <c r="C176" s="61">
        <f t="shared" si="3"/>
        <v>0.38497662282305295</v>
      </c>
      <c r="G176" s="60">
        <v>49</v>
      </c>
      <c r="H176" s="76">
        <v>9.8098038943763757E-3</v>
      </c>
      <c r="I176" s="61">
        <f t="shared" si="4"/>
        <v>0.48068039082444242</v>
      </c>
    </row>
    <row r="177" spans="1:11" x14ac:dyDescent="0.25">
      <c r="A177" s="60">
        <v>50</v>
      </c>
      <c r="B177" s="76">
        <v>5.8558701167501798E-3</v>
      </c>
      <c r="C177" s="61">
        <f t="shared" si="3"/>
        <v>0.29279350583750902</v>
      </c>
      <c r="G177" s="60">
        <v>50</v>
      </c>
      <c r="H177" s="76">
        <v>7.5016147427583767E-3</v>
      </c>
      <c r="I177" s="61">
        <f t="shared" si="4"/>
        <v>0.37508073713791884</v>
      </c>
    </row>
    <row r="178" spans="1:11" x14ac:dyDescent="0.25">
      <c r="A178" s="60">
        <v>51</v>
      </c>
      <c r="B178" s="76">
        <v>3.1993515157962365E-3</v>
      </c>
      <c r="C178" s="61">
        <f t="shared" si="3"/>
        <v>0.16316692730560806</v>
      </c>
      <c r="G178" s="60">
        <v>51</v>
      </c>
      <c r="H178" s="76">
        <v>5.3948754544264725E-3</v>
      </c>
      <c r="I178" s="61">
        <f t="shared" si="4"/>
        <v>0.27513864817575012</v>
      </c>
    </row>
    <row r="179" spans="1:11" x14ac:dyDescent="0.25">
      <c r="A179" s="60">
        <v>52</v>
      </c>
      <c r="B179" s="76">
        <v>2.5100017522575627E-3</v>
      </c>
      <c r="C179" s="61">
        <f t="shared" si="3"/>
        <v>0.13052009111739327</v>
      </c>
      <c r="G179" s="60">
        <v>52</v>
      </c>
      <c r="H179" s="76">
        <v>3.8437540763009447E-3</v>
      </c>
      <c r="I179" s="61">
        <f t="shared" si="4"/>
        <v>0.19987521196764912</v>
      </c>
    </row>
    <row r="180" spans="1:11" x14ac:dyDescent="0.25">
      <c r="A180" s="60">
        <v>53</v>
      </c>
      <c r="B180" s="76">
        <v>1.8206519887188882E-3</v>
      </c>
      <c r="C180" s="61">
        <f t="shared" si="3"/>
        <v>9.649455540210107E-2</v>
      </c>
      <c r="G180" s="60">
        <v>53</v>
      </c>
      <c r="H180" s="76">
        <v>2.7386073179794549E-3</v>
      </c>
      <c r="I180" s="61">
        <f t="shared" si="4"/>
        <v>0.14514618785291111</v>
      </c>
    </row>
    <row r="181" spans="1:11" x14ac:dyDescent="0.25">
      <c r="A181" s="60">
        <v>54</v>
      </c>
      <c r="B181" s="76">
        <v>1.1615636095453957E-3</v>
      </c>
      <c r="C181" s="61">
        <f t="shared" si="3"/>
        <v>6.2724434915451363E-2</v>
      </c>
      <c r="G181" s="60">
        <v>54</v>
      </c>
      <c r="H181" s="76">
        <v>1.9512096490075879E-3</v>
      </c>
      <c r="I181" s="61">
        <f t="shared" si="4"/>
        <v>0.10536532104640975</v>
      </c>
    </row>
    <row r="182" spans="1:11" x14ac:dyDescent="0.25">
      <c r="A182" s="60">
        <v>55</v>
      </c>
      <c r="B182" s="76">
        <v>7.8907574358252788E-4</v>
      </c>
      <c r="C182" s="61">
        <f t="shared" si="3"/>
        <v>4.3399165897039037E-2</v>
      </c>
      <c r="G182" s="60">
        <v>55</v>
      </c>
      <c r="H182" s="76">
        <v>1.3902026294113901E-3</v>
      </c>
      <c r="I182" s="61">
        <f t="shared" si="4"/>
        <v>7.6461144617626459E-2</v>
      </c>
    </row>
    <row r="183" spans="1:11" x14ac:dyDescent="0.25">
      <c r="A183" s="60">
        <v>56</v>
      </c>
      <c r="B183" s="76">
        <v>5.3603653213103307E-4</v>
      </c>
      <c r="C183" s="61">
        <f t="shared" si="3"/>
        <v>3.0018045799337853E-2</v>
      </c>
      <c r="G183" s="60">
        <v>56</v>
      </c>
      <c r="H183" s="76">
        <v>9.9049497413325905E-4</v>
      </c>
      <c r="I183" s="61">
        <f t="shared" si="4"/>
        <v>5.5467718551462507E-2</v>
      </c>
    </row>
    <row r="184" spans="1:11" x14ac:dyDescent="0.25">
      <c r="A184" s="60">
        <v>57</v>
      </c>
      <c r="B184" s="76">
        <v>3.6414142256422337E-4</v>
      </c>
      <c r="C184" s="61">
        <f t="shared" si="3"/>
        <v>2.0756061086160731E-2</v>
      </c>
      <c r="G184" s="60">
        <v>57</v>
      </c>
      <c r="H184" s="76">
        <v>7.0571028498100116E-4</v>
      </c>
      <c r="I184" s="61">
        <f t="shared" si="4"/>
        <v>4.0225486243917065E-2</v>
      </c>
    </row>
    <row r="185" spans="1:11" x14ac:dyDescent="0.25">
      <c r="A185" s="60">
        <v>58</v>
      </c>
      <c r="B185" s="76">
        <v>2.473692886190875E-4</v>
      </c>
      <c r="C185" s="61">
        <f t="shared" si="3"/>
        <v>1.4347418739907076E-2</v>
      </c>
      <c r="G185" s="60">
        <v>58</v>
      </c>
      <c r="H185" s="76">
        <v>5.0280619219069398E-4</v>
      </c>
      <c r="I185" s="61">
        <f t="shared" si="4"/>
        <v>2.9162759147060249E-2</v>
      </c>
    </row>
    <row r="186" spans="1:11" x14ac:dyDescent="0.25">
      <c r="A186" s="60">
        <v>59</v>
      </c>
      <c r="B186" s="76">
        <v>1.6804340610582718E-4</v>
      </c>
      <c r="C186" s="61">
        <f t="shared" si="3"/>
        <v>9.914560960243804E-3</v>
      </c>
      <c r="G186" s="60">
        <v>59</v>
      </c>
      <c r="H186" s="76">
        <v>3.5824058722923698E-4</v>
      </c>
      <c r="I186" s="61">
        <f t="shared" si="4"/>
        <v>2.1136194646524983E-2</v>
      </c>
    </row>
    <row r="187" spans="1:11" ht="15.75" thickBot="1" x14ac:dyDescent="0.3">
      <c r="A187" s="63">
        <v>60</v>
      </c>
      <c r="B187" s="76">
        <v>1.1415558694972538E-4</v>
      </c>
      <c r="C187" s="61">
        <f t="shared" si="3"/>
        <v>6.849335216983523E-3</v>
      </c>
      <c r="G187" s="63">
        <v>60</v>
      </c>
      <c r="H187" s="78">
        <v>2.5524013095223734E-4</v>
      </c>
      <c r="I187" s="85">
        <f t="shared" si="4"/>
        <v>1.5314407857134241E-2</v>
      </c>
    </row>
    <row r="188" spans="1:11" ht="15.75" thickBot="1" x14ac:dyDescent="0.3">
      <c r="B188" s="89" t="s">
        <v>140</v>
      </c>
      <c r="C188" s="90">
        <f>SUM(C158:C187)</f>
        <v>39.618455209694794</v>
      </c>
      <c r="D188" s="90" t="s">
        <v>17</v>
      </c>
      <c r="E188" s="91" t="s">
        <v>90</v>
      </c>
      <c r="G188" s="89"/>
      <c r="H188" s="90" t="s">
        <v>140</v>
      </c>
      <c r="I188" s="90">
        <f>SUM(I158:I187)</f>
        <v>40.520461713247279</v>
      </c>
      <c r="J188" s="90" t="s">
        <v>17</v>
      </c>
      <c r="K188" s="91">
        <v>40</v>
      </c>
    </row>
    <row r="189" spans="1:11" x14ac:dyDescent="0.25">
      <c r="A189" s="73" t="s">
        <v>66</v>
      </c>
      <c r="B189" s="76"/>
      <c r="C189" s="76" t="s">
        <v>141</v>
      </c>
      <c r="D189" s="61" t="s">
        <v>149</v>
      </c>
      <c r="G189" s="73" t="s">
        <v>66</v>
      </c>
      <c r="H189" s="74"/>
      <c r="I189" s="74" t="s">
        <v>141</v>
      </c>
      <c r="J189" s="75" t="s">
        <v>149</v>
      </c>
    </row>
    <row r="190" spans="1:11" x14ac:dyDescent="0.25">
      <c r="A190" s="60">
        <v>1</v>
      </c>
      <c r="B190" s="76" t="s">
        <v>128</v>
      </c>
      <c r="C190" s="77">
        <v>0</v>
      </c>
      <c r="D190" s="66">
        <f t="shared" ref="D190:D221" si="5">C190*A190</f>
        <v>0</v>
      </c>
      <c r="G190" s="60">
        <v>1</v>
      </c>
      <c r="H190" s="76" t="s">
        <v>128</v>
      </c>
      <c r="I190" s="77">
        <v>0</v>
      </c>
      <c r="J190" s="66">
        <f t="shared" ref="J190:J221" si="6">I190*G190</f>
        <v>0</v>
      </c>
    </row>
    <row r="191" spans="1:11" x14ac:dyDescent="0.25">
      <c r="A191" s="60">
        <v>2</v>
      </c>
      <c r="B191" s="76" t="s">
        <v>127</v>
      </c>
      <c r="C191" s="77">
        <v>0</v>
      </c>
      <c r="D191" s="66">
        <f t="shared" si="5"/>
        <v>0</v>
      </c>
      <c r="G191" s="60">
        <v>2</v>
      </c>
      <c r="H191" s="76" t="s">
        <v>127</v>
      </c>
      <c r="I191" s="77">
        <v>0</v>
      </c>
      <c r="J191" s="66">
        <f t="shared" si="6"/>
        <v>0</v>
      </c>
    </row>
    <row r="192" spans="1:11" x14ac:dyDescent="0.25">
      <c r="A192" s="60">
        <v>3</v>
      </c>
      <c r="B192" s="76" t="s">
        <v>126</v>
      </c>
      <c r="C192" s="77">
        <v>0</v>
      </c>
      <c r="D192" s="66">
        <f t="shared" si="5"/>
        <v>0</v>
      </c>
      <c r="G192" s="60">
        <v>3</v>
      </c>
      <c r="H192" s="76" t="s">
        <v>126</v>
      </c>
      <c r="I192" s="77">
        <v>0</v>
      </c>
      <c r="J192" s="66">
        <f t="shared" si="6"/>
        <v>0</v>
      </c>
    </row>
    <row r="193" spans="1:10" x14ac:dyDescent="0.25">
      <c r="A193" s="60">
        <v>4</v>
      </c>
      <c r="B193" s="76" t="s">
        <v>125</v>
      </c>
      <c r="C193" s="77">
        <v>0</v>
      </c>
      <c r="D193" s="66">
        <f t="shared" si="5"/>
        <v>0</v>
      </c>
      <c r="G193" s="60">
        <v>4</v>
      </c>
      <c r="H193" s="76" t="s">
        <v>125</v>
      </c>
      <c r="I193" s="77">
        <v>0</v>
      </c>
      <c r="J193" s="66">
        <f t="shared" si="6"/>
        <v>0</v>
      </c>
    </row>
    <row r="194" spans="1:10" x14ac:dyDescent="0.25">
      <c r="A194" s="60">
        <v>5</v>
      </c>
      <c r="B194" s="76" t="s">
        <v>124</v>
      </c>
      <c r="C194" s="77">
        <v>0</v>
      </c>
      <c r="D194" s="66">
        <f t="shared" si="5"/>
        <v>0</v>
      </c>
      <c r="G194" s="60">
        <v>5</v>
      </c>
      <c r="H194" s="76" t="s">
        <v>124</v>
      </c>
      <c r="I194" s="77">
        <v>0</v>
      </c>
      <c r="J194" s="66">
        <f t="shared" si="6"/>
        <v>0</v>
      </c>
    </row>
    <row r="195" spans="1:10" x14ac:dyDescent="0.25">
      <c r="A195" s="60">
        <v>6</v>
      </c>
      <c r="B195" s="76" t="s">
        <v>123</v>
      </c>
      <c r="C195" s="77">
        <v>0</v>
      </c>
      <c r="D195" s="66">
        <f t="shared" si="5"/>
        <v>0</v>
      </c>
      <c r="G195" s="60">
        <v>6</v>
      </c>
      <c r="H195" s="76" t="s">
        <v>123</v>
      </c>
      <c r="I195" s="77">
        <v>0</v>
      </c>
      <c r="J195" s="66">
        <f t="shared" si="6"/>
        <v>0</v>
      </c>
    </row>
    <row r="196" spans="1:10" x14ac:dyDescent="0.25">
      <c r="A196" s="60">
        <v>7</v>
      </c>
      <c r="B196" s="76" t="s">
        <v>122</v>
      </c>
      <c r="C196" s="77">
        <v>0</v>
      </c>
      <c r="D196" s="66">
        <f t="shared" si="5"/>
        <v>0</v>
      </c>
      <c r="G196" s="60">
        <v>7</v>
      </c>
      <c r="H196" s="76" t="s">
        <v>122</v>
      </c>
      <c r="I196" s="77">
        <v>0</v>
      </c>
      <c r="J196" s="66">
        <f t="shared" si="6"/>
        <v>0</v>
      </c>
    </row>
    <row r="197" spans="1:10" x14ac:dyDescent="0.25">
      <c r="A197" s="60">
        <v>8</v>
      </c>
      <c r="B197" s="76" t="s">
        <v>121</v>
      </c>
      <c r="C197" s="77">
        <v>0</v>
      </c>
      <c r="D197" s="66">
        <f t="shared" si="5"/>
        <v>0</v>
      </c>
      <c r="G197" s="60">
        <v>8</v>
      </c>
      <c r="H197" s="76" t="s">
        <v>121</v>
      </c>
      <c r="I197" s="77">
        <v>0</v>
      </c>
      <c r="J197" s="66">
        <f t="shared" si="6"/>
        <v>0</v>
      </c>
    </row>
    <row r="198" spans="1:10" x14ac:dyDescent="0.25">
      <c r="A198" s="60">
        <v>9</v>
      </c>
      <c r="B198" s="76" t="s">
        <v>120</v>
      </c>
      <c r="C198" s="77">
        <v>0</v>
      </c>
      <c r="D198" s="66">
        <f t="shared" si="5"/>
        <v>0</v>
      </c>
      <c r="G198" s="60">
        <v>9</v>
      </c>
      <c r="H198" s="76" t="s">
        <v>120</v>
      </c>
      <c r="I198" s="77">
        <v>0</v>
      </c>
      <c r="J198" s="66">
        <f t="shared" si="6"/>
        <v>0</v>
      </c>
    </row>
    <row r="199" spans="1:10" x14ac:dyDescent="0.25">
      <c r="A199" s="60">
        <v>10</v>
      </c>
      <c r="B199" s="76" t="s">
        <v>119</v>
      </c>
      <c r="C199" s="77">
        <v>2.1299999999999999E-7</v>
      </c>
      <c r="D199" s="66">
        <f t="shared" si="5"/>
        <v>2.1299999999999999E-6</v>
      </c>
      <c r="G199" s="60">
        <v>10</v>
      </c>
      <c r="H199" s="76" t="s">
        <v>119</v>
      </c>
      <c r="I199" s="77">
        <v>1.8300000000000001E-7</v>
      </c>
      <c r="J199" s="66">
        <f t="shared" si="6"/>
        <v>1.8300000000000001E-6</v>
      </c>
    </row>
    <row r="200" spans="1:10" x14ac:dyDescent="0.25">
      <c r="A200" s="60">
        <v>11</v>
      </c>
      <c r="B200" s="76" t="s">
        <v>118</v>
      </c>
      <c r="C200" s="77">
        <v>1.79E-7</v>
      </c>
      <c r="D200" s="66">
        <f t="shared" si="5"/>
        <v>1.9690000000000001E-6</v>
      </c>
      <c r="G200" s="60">
        <v>11</v>
      </c>
      <c r="H200" s="76" t="s">
        <v>118</v>
      </c>
      <c r="I200" s="77">
        <v>1.5099999999999999E-7</v>
      </c>
      <c r="J200" s="66">
        <f t="shared" si="6"/>
        <v>1.6609999999999999E-6</v>
      </c>
    </row>
    <row r="201" spans="1:10" x14ac:dyDescent="0.25">
      <c r="A201" s="60">
        <v>12</v>
      </c>
      <c r="B201" s="76" t="s">
        <v>117</v>
      </c>
      <c r="C201" s="77">
        <v>1.5800000000000001E-7</v>
      </c>
      <c r="D201" s="66">
        <f t="shared" si="5"/>
        <v>1.8960000000000001E-6</v>
      </c>
      <c r="G201" s="60">
        <v>12</v>
      </c>
      <c r="H201" s="76" t="s">
        <v>117</v>
      </c>
      <c r="I201" s="77">
        <v>1.31E-7</v>
      </c>
      <c r="J201" s="66">
        <f t="shared" si="6"/>
        <v>1.5719999999999999E-6</v>
      </c>
    </row>
    <row r="202" spans="1:10" x14ac:dyDescent="0.25">
      <c r="A202" s="60">
        <v>13</v>
      </c>
      <c r="B202" s="76" t="s">
        <v>116</v>
      </c>
      <c r="C202" s="77">
        <v>1.4600000000000001E-7</v>
      </c>
      <c r="D202" s="66">
        <f t="shared" si="5"/>
        <v>1.8980000000000001E-6</v>
      </c>
      <c r="G202" s="60">
        <v>13</v>
      </c>
      <c r="H202" s="76" t="s">
        <v>116</v>
      </c>
      <c r="I202" s="77">
        <v>1.1899999999999999E-7</v>
      </c>
      <c r="J202" s="66">
        <f t="shared" si="6"/>
        <v>1.547E-6</v>
      </c>
    </row>
    <row r="203" spans="1:10" x14ac:dyDescent="0.25">
      <c r="A203" s="60">
        <v>14</v>
      </c>
      <c r="B203" s="76" t="s">
        <v>115</v>
      </c>
      <c r="C203" s="77">
        <v>1.43E-7</v>
      </c>
      <c r="D203" s="66">
        <f t="shared" si="5"/>
        <v>2.0020000000000001E-6</v>
      </c>
      <c r="G203" s="60">
        <v>14</v>
      </c>
      <c r="H203" s="76" t="s">
        <v>115</v>
      </c>
      <c r="I203" s="77">
        <v>1.14E-7</v>
      </c>
      <c r="J203" s="66">
        <f t="shared" si="6"/>
        <v>1.5960000000000001E-6</v>
      </c>
    </row>
    <row r="204" spans="1:10" x14ac:dyDescent="0.25">
      <c r="A204" s="60">
        <v>15</v>
      </c>
      <c r="B204" s="76" t="s">
        <v>114</v>
      </c>
      <c r="C204" s="77">
        <v>1.49E-7</v>
      </c>
      <c r="D204" s="66">
        <f t="shared" si="5"/>
        <v>2.2349999999999998E-6</v>
      </c>
      <c r="G204" s="60">
        <v>15</v>
      </c>
      <c r="H204" s="76" t="s">
        <v>114</v>
      </c>
      <c r="I204" s="77">
        <v>1.17E-7</v>
      </c>
      <c r="J204" s="66">
        <f t="shared" si="6"/>
        <v>1.7550000000000001E-6</v>
      </c>
    </row>
    <row r="205" spans="1:10" x14ac:dyDescent="0.25">
      <c r="A205" s="60">
        <v>16</v>
      </c>
      <c r="B205" s="76" t="s">
        <v>113</v>
      </c>
      <c r="C205" s="77">
        <v>1.6500000000000001E-7</v>
      </c>
      <c r="D205" s="66">
        <f t="shared" si="5"/>
        <v>2.6400000000000001E-6</v>
      </c>
      <c r="G205" s="60">
        <v>16</v>
      </c>
      <c r="H205" s="76" t="s">
        <v>113</v>
      </c>
      <c r="I205" s="77">
        <v>1.2700000000000001E-7</v>
      </c>
      <c r="J205" s="66">
        <f t="shared" si="6"/>
        <v>2.0320000000000002E-6</v>
      </c>
    </row>
    <row r="206" spans="1:10" x14ac:dyDescent="0.25">
      <c r="A206" s="60">
        <v>17</v>
      </c>
      <c r="B206" s="76" t="s">
        <v>112</v>
      </c>
      <c r="C206" s="77">
        <v>1.9600000000000001E-7</v>
      </c>
      <c r="D206" s="66">
        <f t="shared" si="5"/>
        <v>3.332E-6</v>
      </c>
      <c r="G206" s="60">
        <v>17</v>
      </c>
      <c r="H206" s="76" t="s">
        <v>112</v>
      </c>
      <c r="I206" s="77">
        <v>1.48E-7</v>
      </c>
      <c r="J206" s="66">
        <f t="shared" si="6"/>
        <v>2.5160000000000001E-6</v>
      </c>
    </row>
    <row r="207" spans="1:10" x14ac:dyDescent="0.25">
      <c r="A207" s="60">
        <v>18</v>
      </c>
      <c r="B207" s="76" t="s">
        <v>111</v>
      </c>
      <c r="C207" s="77">
        <v>2.4999999999999999E-7</v>
      </c>
      <c r="D207" s="66">
        <f t="shared" si="5"/>
        <v>4.5000000000000001E-6</v>
      </c>
      <c r="G207" s="60">
        <v>18</v>
      </c>
      <c r="H207" s="76" t="s">
        <v>111</v>
      </c>
      <c r="I207" s="77">
        <v>1.8400000000000001E-7</v>
      </c>
      <c r="J207" s="66">
        <f t="shared" si="6"/>
        <v>3.3120000000000002E-6</v>
      </c>
    </row>
    <row r="208" spans="1:10" x14ac:dyDescent="0.25">
      <c r="A208" s="60">
        <v>19</v>
      </c>
      <c r="B208" s="76" t="s">
        <v>110</v>
      </c>
      <c r="C208" s="77">
        <v>3.4200000000000002E-7</v>
      </c>
      <c r="D208" s="66">
        <f t="shared" si="5"/>
        <v>6.4980000000000003E-6</v>
      </c>
      <c r="G208" s="60">
        <v>19</v>
      </c>
      <c r="H208" s="76" t="s">
        <v>110</v>
      </c>
      <c r="I208" s="77">
        <v>2.4699999999999998E-7</v>
      </c>
      <c r="J208" s="66">
        <f t="shared" si="6"/>
        <v>4.6929999999999998E-6</v>
      </c>
    </row>
    <row r="209" spans="1:10" x14ac:dyDescent="0.25">
      <c r="A209" s="60">
        <v>20</v>
      </c>
      <c r="B209" s="76" t="s">
        <v>109</v>
      </c>
      <c r="C209" s="77">
        <v>5.0299999999999999E-7</v>
      </c>
      <c r="D209" s="66">
        <f t="shared" si="5"/>
        <v>1.006E-5</v>
      </c>
      <c r="G209" s="60">
        <v>20</v>
      </c>
      <c r="H209" s="76" t="s">
        <v>109</v>
      </c>
      <c r="I209" s="77">
        <v>3.5499999999999999E-7</v>
      </c>
      <c r="J209" s="66">
        <f t="shared" si="6"/>
        <v>7.0999999999999998E-6</v>
      </c>
    </row>
    <row r="210" spans="1:10" x14ac:dyDescent="0.25">
      <c r="A210" s="60">
        <v>21</v>
      </c>
      <c r="B210" s="76" t="s">
        <v>108</v>
      </c>
      <c r="C210" s="77">
        <v>7.9599999999999998E-7</v>
      </c>
      <c r="D210" s="66">
        <f t="shared" si="5"/>
        <v>1.6716000000000001E-5</v>
      </c>
      <c r="G210" s="60">
        <v>21</v>
      </c>
      <c r="H210" s="76" t="s">
        <v>108</v>
      </c>
      <c r="I210" s="77">
        <v>5.51E-7</v>
      </c>
      <c r="J210" s="66">
        <f t="shared" si="6"/>
        <v>1.1571E-5</v>
      </c>
    </row>
    <row r="211" spans="1:10" x14ac:dyDescent="0.25">
      <c r="A211" s="60">
        <v>22</v>
      </c>
      <c r="B211" s="76" t="s">
        <v>107</v>
      </c>
      <c r="C211" s="77">
        <v>1.35E-6</v>
      </c>
      <c r="D211" s="66">
        <f t="shared" si="5"/>
        <v>2.97E-5</v>
      </c>
      <c r="G211" s="60">
        <v>22</v>
      </c>
      <c r="H211" s="76" t="s">
        <v>107</v>
      </c>
      <c r="I211" s="77">
        <v>9.1500000000000003E-7</v>
      </c>
      <c r="J211" s="66">
        <f t="shared" si="6"/>
        <v>2.0130000000000002E-5</v>
      </c>
    </row>
    <row r="212" spans="1:10" x14ac:dyDescent="0.25">
      <c r="A212" s="60">
        <v>23</v>
      </c>
      <c r="B212" s="76" t="s">
        <v>106</v>
      </c>
      <c r="C212" s="77">
        <v>2.4530000000000001E-6</v>
      </c>
      <c r="D212" s="66">
        <f t="shared" si="5"/>
        <v>5.6419000000000003E-5</v>
      </c>
      <c r="G212" s="60">
        <v>23</v>
      </c>
      <c r="H212" s="76" t="s">
        <v>106</v>
      </c>
      <c r="I212" s="77">
        <v>1.6300000000000001E-6</v>
      </c>
      <c r="J212" s="66">
        <f t="shared" si="6"/>
        <v>3.7490000000000002E-5</v>
      </c>
    </row>
    <row r="213" spans="1:10" x14ac:dyDescent="0.25">
      <c r="A213" s="60">
        <v>24</v>
      </c>
      <c r="B213" s="76" t="s">
        <v>105</v>
      </c>
      <c r="C213" s="77">
        <v>4.758E-6</v>
      </c>
      <c r="D213" s="66">
        <f t="shared" si="5"/>
        <v>1.1419199999999999E-4</v>
      </c>
      <c r="G213" s="60">
        <v>24</v>
      </c>
      <c r="H213" s="76" t="s">
        <v>105</v>
      </c>
      <c r="I213" s="77">
        <v>3.1030000000000002E-6</v>
      </c>
      <c r="J213" s="66">
        <f t="shared" si="6"/>
        <v>7.4472000000000001E-5</v>
      </c>
    </row>
    <row r="214" spans="1:10" x14ac:dyDescent="0.25">
      <c r="A214" s="60">
        <v>25</v>
      </c>
      <c r="B214" s="76" t="s">
        <v>104</v>
      </c>
      <c r="C214" s="77">
        <v>9.8230000000000006E-6</v>
      </c>
      <c r="D214" s="66">
        <f t="shared" si="5"/>
        <v>2.4557499999999999E-4</v>
      </c>
      <c r="G214" s="60">
        <v>25</v>
      </c>
      <c r="H214" s="76" t="s">
        <v>104</v>
      </c>
      <c r="I214" s="77">
        <v>6.2920000000000001E-6</v>
      </c>
      <c r="J214" s="66">
        <f t="shared" si="6"/>
        <v>1.573E-4</v>
      </c>
    </row>
    <row r="215" spans="1:10" x14ac:dyDescent="0.25">
      <c r="A215" s="60">
        <v>26</v>
      </c>
      <c r="B215" s="76" t="s">
        <v>103</v>
      </c>
      <c r="C215" s="77">
        <v>2.1498999999999999E-5</v>
      </c>
      <c r="D215" s="66">
        <f t="shared" si="5"/>
        <v>5.5897399999999995E-4</v>
      </c>
      <c r="G215" s="60">
        <v>26</v>
      </c>
      <c r="H215" s="76" t="s">
        <v>103</v>
      </c>
      <c r="I215" s="77">
        <v>1.3545E-5</v>
      </c>
      <c r="J215" s="66">
        <f t="shared" si="6"/>
        <v>3.5217000000000001E-4</v>
      </c>
    </row>
    <row r="216" spans="1:10" x14ac:dyDescent="0.25">
      <c r="A216" s="60">
        <v>27</v>
      </c>
      <c r="B216" s="76" t="s">
        <v>102</v>
      </c>
      <c r="C216" s="77">
        <v>4.9648000000000003E-5</v>
      </c>
      <c r="D216" s="66">
        <f t="shared" si="5"/>
        <v>1.340496E-3</v>
      </c>
      <c r="G216" s="60">
        <v>27</v>
      </c>
      <c r="H216" s="76" t="s">
        <v>102</v>
      </c>
      <c r="I216" s="77">
        <v>3.0812000000000002E-5</v>
      </c>
      <c r="J216" s="66">
        <f t="shared" si="6"/>
        <v>8.3192400000000005E-4</v>
      </c>
    </row>
    <row r="217" spans="1:10" x14ac:dyDescent="0.25">
      <c r="A217" s="60">
        <v>28</v>
      </c>
      <c r="B217" s="76" t="s">
        <v>101</v>
      </c>
      <c r="C217" s="77">
        <v>1.20359E-4</v>
      </c>
      <c r="D217" s="66">
        <f t="shared" si="5"/>
        <v>3.3700520000000001E-3</v>
      </c>
      <c r="G217" s="60">
        <v>28</v>
      </c>
      <c r="H217" s="76" t="s">
        <v>101</v>
      </c>
      <c r="I217" s="77">
        <v>7.3701999999999993E-5</v>
      </c>
      <c r="J217" s="66">
        <f t="shared" si="6"/>
        <v>2.0636559999999997E-3</v>
      </c>
    </row>
    <row r="218" spans="1:10" x14ac:dyDescent="0.25">
      <c r="A218" s="60">
        <v>29</v>
      </c>
      <c r="B218" s="76" t="s">
        <v>100</v>
      </c>
      <c r="C218" s="77">
        <v>3.0450200000000001E-4</v>
      </c>
      <c r="D218" s="66">
        <f t="shared" si="5"/>
        <v>8.8305580000000005E-3</v>
      </c>
      <c r="G218" s="60">
        <v>29</v>
      </c>
      <c r="H218" s="76" t="s">
        <v>100</v>
      </c>
      <c r="I218" s="77">
        <v>1.8435399999999999E-4</v>
      </c>
      <c r="J218" s="66">
        <f t="shared" si="6"/>
        <v>5.3462659999999997E-3</v>
      </c>
    </row>
    <row r="219" spans="1:10" x14ac:dyDescent="0.25">
      <c r="A219" s="60">
        <v>30</v>
      </c>
      <c r="B219" s="76" t="s">
        <v>99</v>
      </c>
      <c r="C219" s="77">
        <v>7.9832000000000004E-4</v>
      </c>
      <c r="D219" s="66">
        <f t="shared" si="5"/>
        <v>2.3949600000000001E-2</v>
      </c>
      <c r="G219" s="60">
        <v>30</v>
      </c>
      <c r="H219" s="76" t="s">
        <v>99</v>
      </c>
      <c r="I219" s="77">
        <v>4.7913600000000002E-4</v>
      </c>
      <c r="J219" s="66">
        <f t="shared" si="6"/>
        <v>1.4374080000000001E-2</v>
      </c>
    </row>
    <row r="220" spans="1:10" x14ac:dyDescent="0.25">
      <c r="A220" s="60">
        <v>31</v>
      </c>
      <c r="B220" s="76" t="s">
        <v>98</v>
      </c>
      <c r="C220" s="77">
        <v>2.148161E-3</v>
      </c>
      <c r="D220" s="66">
        <f t="shared" si="5"/>
        <v>6.6592991000000004E-2</v>
      </c>
      <c r="G220" s="60">
        <v>31</v>
      </c>
      <c r="H220" s="76" t="s">
        <v>98</v>
      </c>
      <c r="I220" s="77">
        <v>1.2834859999999999E-3</v>
      </c>
      <c r="J220" s="66">
        <f t="shared" si="6"/>
        <v>3.9788065999999997E-2</v>
      </c>
    </row>
    <row r="221" spans="1:10" x14ac:dyDescent="0.25">
      <c r="A221" s="60">
        <v>32</v>
      </c>
      <c r="B221" s="76" t="s">
        <v>97</v>
      </c>
      <c r="C221" s="77">
        <v>5.8324630000000004E-3</v>
      </c>
      <c r="D221" s="66">
        <f t="shared" si="5"/>
        <v>0.18663881600000001</v>
      </c>
      <c r="G221" s="60">
        <v>32</v>
      </c>
      <c r="H221" s="76" t="s">
        <v>97</v>
      </c>
      <c r="I221" s="77">
        <v>3.5001989999999998E-3</v>
      </c>
      <c r="J221" s="66">
        <f t="shared" si="6"/>
        <v>0.112006368</v>
      </c>
    </row>
    <row r="222" spans="1:10" x14ac:dyDescent="0.25">
      <c r="A222" s="60">
        <v>33</v>
      </c>
      <c r="B222" s="76" t="s">
        <v>96</v>
      </c>
      <c r="C222" s="77">
        <v>1.533726E-2</v>
      </c>
      <c r="D222" s="66">
        <f t="shared" ref="D222:D251" si="7">C222*A222</f>
        <v>0.50612957999999997</v>
      </c>
      <c r="G222" s="60">
        <v>33</v>
      </c>
      <c r="H222" s="76" t="s">
        <v>96</v>
      </c>
      <c r="I222" s="77">
        <v>9.4708550000000002E-3</v>
      </c>
      <c r="J222" s="66">
        <f t="shared" ref="J222:J251" si="8">I222*G222</f>
        <v>0.31253821500000001</v>
      </c>
    </row>
    <row r="223" spans="1:10" x14ac:dyDescent="0.25">
      <c r="A223" s="60">
        <v>34</v>
      </c>
      <c r="B223" s="76" t="s">
        <v>95</v>
      </c>
      <c r="C223" s="77">
        <v>3.5301669000000001E-2</v>
      </c>
      <c r="D223" s="66">
        <f t="shared" si="7"/>
        <v>1.200256746</v>
      </c>
      <c r="G223" s="60">
        <v>34</v>
      </c>
      <c r="H223" s="76" t="s">
        <v>95</v>
      </c>
      <c r="I223" s="77">
        <v>2.3799179E-2</v>
      </c>
      <c r="J223" s="66">
        <f t="shared" si="8"/>
        <v>0.80917208600000001</v>
      </c>
    </row>
    <row r="224" spans="1:10" x14ac:dyDescent="0.25">
      <c r="A224" s="60">
        <v>35</v>
      </c>
      <c r="B224" s="76" t="s">
        <v>94</v>
      </c>
      <c r="C224" s="77">
        <v>6.1458374000000003E-2</v>
      </c>
      <c r="D224" s="66">
        <f t="shared" si="7"/>
        <v>2.1510430899999999</v>
      </c>
      <c r="G224" s="60">
        <v>35</v>
      </c>
      <c r="H224" s="76" t="s">
        <v>94</v>
      </c>
      <c r="I224" s="77">
        <v>4.8455485E-2</v>
      </c>
      <c r="J224" s="66">
        <f t="shared" si="8"/>
        <v>1.695941975</v>
      </c>
    </row>
    <row r="225" spans="1:10" x14ac:dyDescent="0.25">
      <c r="A225" s="60">
        <v>36</v>
      </c>
      <c r="B225" s="76" t="s">
        <v>93</v>
      </c>
      <c r="C225" s="77">
        <v>7.9647622000000001E-2</v>
      </c>
      <c r="D225" s="66">
        <f t="shared" si="7"/>
        <v>2.8673143919999999</v>
      </c>
      <c r="G225" s="60">
        <v>36</v>
      </c>
      <c r="H225" s="76" t="s">
        <v>93</v>
      </c>
      <c r="I225" s="77">
        <v>7.2075083999999998E-2</v>
      </c>
      <c r="J225" s="66">
        <f t="shared" si="8"/>
        <v>2.5947030239999997</v>
      </c>
    </row>
    <row r="226" spans="1:10" x14ac:dyDescent="0.25">
      <c r="A226" s="60">
        <v>37</v>
      </c>
      <c r="B226" s="76" t="s">
        <v>92</v>
      </c>
      <c r="C226" s="77">
        <v>8.6209863999999997E-2</v>
      </c>
      <c r="D226" s="66">
        <f t="shared" si="7"/>
        <v>3.189764968</v>
      </c>
      <c r="G226" s="60">
        <v>37</v>
      </c>
      <c r="H226" s="76" t="s">
        <v>92</v>
      </c>
      <c r="I226" s="77">
        <v>8.4148421000000001E-2</v>
      </c>
      <c r="J226" s="66">
        <f t="shared" si="8"/>
        <v>3.113491577</v>
      </c>
    </row>
    <row r="227" spans="1:10" x14ac:dyDescent="0.25">
      <c r="A227" s="60">
        <v>38</v>
      </c>
      <c r="B227" s="76" t="s">
        <v>91</v>
      </c>
      <c r="C227" s="77">
        <v>8.5283978999999996E-2</v>
      </c>
      <c r="D227" s="66">
        <f t="shared" si="7"/>
        <v>3.240791202</v>
      </c>
      <c r="G227" s="60">
        <v>38</v>
      </c>
      <c r="H227" s="76" t="s">
        <v>91</v>
      </c>
      <c r="I227" s="77">
        <v>8.6440925000000002E-2</v>
      </c>
      <c r="J227" s="66">
        <f t="shared" si="8"/>
        <v>3.2847551500000001</v>
      </c>
    </row>
    <row r="228" spans="1:10" x14ac:dyDescent="0.25">
      <c r="A228" s="60">
        <v>39</v>
      </c>
      <c r="B228" s="76" t="s">
        <v>90</v>
      </c>
      <c r="C228" s="77">
        <v>8.0474512999999998E-2</v>
      </c>
      <c r="D228" s="66">
        <f t="shared" si="7"/>
        <v>3.1385060069999997</v>
      </c>
      <c r="G228" s="60">
        <v>39</v>
      </c>
      <c r="H228" s="76" t="s">
        <v>90</v>
      </c>
      <c r="I228" s="77">
        <v>8.3270012000000004E-2</v>
      </c>
      <c r="J228" s="66">
        <f t="shared" si="8"/>
        <v>3.2475304680000003</v>
      </c>
    </row>
    <row r="229" spans="1:10" x14ac:dyDescent="0.25">
      <c r="A229" s="60">
        <v>40</v>
      </c>
      <c r="B229" s="76" t="s">
        <v>89</v>
      </c>
      <c r="C229" s="77">
        <v>7.3817121999999999E-2</v>
      </c>
      <c r="D229" s="66">
        <f t="shared" si="7"/>
        <v>2.9526848800000001</v>
      </c>
      <c r="G229" s="60">
        <v>40</v>
      </c>
      <c r="H229" s="76" t="s">
        <v>89</v>
      </c>
      <c r="I229" s="77">
        <v>7.7380414999999994E-2</v>
      </c>
      <c r="J229" s="66">
        <f t="shared" si="8"/>
        <v>3.0952165999999997</v>
      </c>
    </row>
    <row r="230" spans="1:10" x14ac:dyDescent="0.25">
      <c r="A230" s="60">
        <v>41</v>
      </c>
      <c r="B230" s="76" t="s">
        <v>88</v>
      </c>
      <c r="C230" s="77">
        <v>6.6435839999999996E-2</v>
      </c>
      <c r="D230" s="66">
        <f t="shared" si="7"/>
        <v>2.7238694399999996</v>
      </c>
      <c r="G230" s="60">
        <v>41</v>
      </c>
      <c r="H230" s="76" t="s">
        <v>88</v>
      </c>
      <c r="I230" s="77">
        <v>7.0275214000000003E-2</v>
      </c>
      <c r="J230" s="66">
        <f t="shared" si="8"/>
        <v>2.8812837739999999</v>
      </c>
    </row>
    <row r="231" spans="1:10" x14ac:dyDescent="0.25">
      <c r="A231" s="60">
        <v>42</v>
      </c>
      <c r="B231" s="76" t="s">
        <v>87</v>
      </c>
      <c r="C231" s="77">
        <v>5.8977773999999997E-2</v>
      </c>
      <c r="D231" s="66">
        <f t="shared" si="7"/>
        <v>2.4770665080000001</v>
      </c>
      <c r="G231" s="60">
        <v>42</v>
      </c>
      <c r="H231" s="76" t="s">
        <v>87</v>
      </c>
      <c r="I231" s="77">
        <v>6.2804724000000006E-2</v>
      </c>
      <c r="J231" s="66">
        <f t="shared" si="8"/>
        <v>2.6377984080000001</v>
      </c>
    </row>
    <row r="232" spans="1:10" x14ac:dyDescent="0.25">
      <c r="A232" s="60">
        <v>43</v>
      </c>
      <c r="B232" s="76" t="s">
        <v>86</v>
      </c>
      <c r="C232" s="77">
        <v>5.1817298999999997E-2</v>
      </c>
      <c r="D232" s="66">
        <f t="shared" si="7"/>
        <v>2.2281438570000001</v>
      </c>
      <c r="G232" s="60">
        <v>43</v>
      </c>
      <c r="H232" s="76" t="s">
        <v>86</v>
      </c>
      <c r="I232" s="77">
        <v>5.5463577E-2</v>
      </c>
      <c r="J232" s="66">
        <f t="shared" si="8"/>
        <v>2.3849338109999998</v>
      </c>
    </row>
    <row r="233" spans="1:10" x14ac:dyDescent="0.25">
      <c r="A233" s="60">
        <v>44</v>
      </c>
      <c r="B233" s="76" t="s">
        <v>85</v>
      </c>
      <c r="C233" s="77">
        <v>4.5162340000000002E-2</v>
      </c>
      <c r="D233" s="66">
        <f t="shared" si="7"/>
        <v>1.9871429600000001</v>
      </c>
      <c r="G233" s="60">
        <v>44</v>
      </c>
      <c r="H233" s="76" t="s">
        <v>85</v>
      </c>
      <c r="I233" s="77">
        <v>4.8535775000000003E-2</v>
      </c>
      <c r="J233" s="66">
        <f t="shared" si="8"/>
        <v>2.1355741000000004</v>
      </c>
    </row>
    <row r="234" spans="1:10" x14ac:dyDescent="0.25">
      <c r="A234" s="60">
        <v>45</v>
      </c>
      <c r="B234" s="76" t="s">
        <v>84</v>
      </c>
      <c r="C234" s="77">
        <v>3.9112610999999999E-2</v>
      </c>
      <c r="D234" s="66">
        <f t="shared" si="7"/>
        <v>1.7600674949999999</v>
      </c>
      <c r="G234" s="60">
        <v>45</v>
      </c>
      <c r="H234" s="76" t="s">
        <v>84</v>
      </c>
      <c r="I234" s="77">
        <v>4.2169942000000002E-2</v>
      </c>
      <c r="J234" s="66">
        <f t="shared" si="8"/>
        <v>1.8976473900000002</v>
      </c>
    </row>
    <row r="235" spans="1:10" x14ac:dyDescent="0.25">
      <c r="A235" s="60">
        <v>46</v>
      </c>
      <c r="B235" s="76" t="s">
        <v>83</v>
      </c>
      <c r="C235" s="77">
        <v>3.3689586000000001E-2</v>
      </c>
      <c r="D235" s="66">
        <f t="shared" si="7"/>
        <v>1.549720956</v>
      </c>
      <c r="G235" s="60">
        <v>46</v>
      </c>
      <c r="H235" s="76" t="s">
        <v>83</v>
      </c>
      <c r="I235" s="77">
        <v>3.6417816999999998E-2</v>
      </c>
      <c r="J235" s="66">
        <f t="shared" si="8"/>
        <v>1.675219582</v>
      </c>
    </row>
    <row r="236" spans="1:10" x14ac:dyDescent="0.25">
      <c r="A236" s="60">
        <v>47</v>
      </c>
      <c r="B236" s="76" t="s">
        <v>82</v>
      </c>
      <c r="C236" s="77">
        <v>2.8899676999999999E-2</v>
      </c>
      <c r="D236" s="66">
        <f t="shared" si="7"/>
        <v>1.3582848189999999</v>
      </c>
      <c r="G236" s="60">
        <v>47</v>
      </c>
      <c r="H236" s="76" t="s">
        <v>82</v>
      </c>
      <c r="I236" s="77">
        <v>3.1306695000000002E-2</v>
      </c>
      <c r="J236" s="66">
        <f t="shared" si="8"/>
        <v>1.4714146650000002</v>
      </c>
    </row>
    <row r="237" spans="1:10" x14ac:dyDescent="0.25">
      <c r="A237" s="60">
        <v>48</v>
      </c>
      <c r="B237" s="76" t="s">
        <v>81</v>
      </c>
      <c r="C237" s="77">
        <v>2.4742798E-2</v>
      </c>
      <c r="D237" s="66">
        <f t="shared" si="7"/>
        <v>1.187654304</v>
      </c>
      <c r="G237" s="60">
        <v>48</v>
      </c>
      <c r="H237" s="76" t="s">
        <v>81</v>
      </c>
      <c r="I237" s="77">
        <v>2.6851033E-2</v>
      </c>
      <c r="J237" s="66">
        <f t="shared" si="8"/>
        <v>1.288849584</v>
      </c>
    </row>
    <row r="238" spans="1:10" x14ac:dyDescent="0.25">
      <c r="A238" s="60">
        <v>49</v>
      </c>
      <c r="B238" s="76" t="s">
        <v>80</v>
      </c>
      <c r="C238" s="77">
        <v>2.1073861999999999E-2</v>
      </c>
      <c r="D238" s="66">
        <f t="shared" si="7"/>
        <v>1.0326192379999999</v>
      </c>
      <c r="G238" s="60">
        <v>49</v>
      </c>
      <c r="H238" s="76" t="s">
        <v>80</v>
      </c>
      <c r="I238" s="77">
        <v>2.2902625999999999E-2</v>
      </c>
      <c r="J238" s="66">
        <f t="shared" si="8"/>
        <v>1.122228674</v>
      </c>
    </row>
    <row r="239" spans="1:10" x14ac:dyDescent="0.25">
      <c r="A239" s="60">
        <v>50</v>
      </c>
      <c r="B239" s="76" t="s">
        <v>79</v>
      </c>
      <c r="C239" s="77">
        <v>1.7920392E-2</v>
      </c>
      <c r="D239" s="66">
        <f t="shared" si="7"/>
        <v>0.89601960000000003</v>
      </c>
      <c r="G239" s="60">
        <v>50</v>
      </c>
      <c r="H239" s="76" t="s">
        <v>79</v>
      </c>
      <c r="I239" s="77">
        <v>1.9499137E-2</v>
      </c>
      <c r="J239" s="66">
        <f t="shared" si="8"/>
        <v>0.97495684999999999</v>
      </c>
    </row>
    <row r="240" spans="1:10" x14ac:dyDescent="0.25">
      <c r="A240" s="60">
        <v>51</v>
      </c>
      <c r="B240" s="76" t="s">
        <v>78</v>
      </c>
      <c r="C240" s="77">
        <v>1.5239414999999999E-2</v>
      </c>
      <c r="D240" s="66">
        <f t="shared" si="7"/>
        <v>0.77721016499999995</v>
      </c>
      <c r="G240" s="60">
        <v>51</v>
      </c>
      <c r="H240" s="76" t="s">
        <v>78</v>
      </c>
      <c r="I240" s="77">
        <v>1.6599018E-2</v>
      </c>
      <c r="J240" s="66">
        <f t="shared" si="8"/>
        <v>0.84654991800000001</v>
      </c>
    </row>
    <row r="241" spans="1:17" x14ac:dyDescent="0.25">
      <c r="A241" s="60">
        <v>52</v>
      </c>
      <c r="B241" s="76" t="s">
        <v>77</v>
      </c>
      <c r="C241" s="77">
        <v>1.2917446000000001E-2</v>
      </c>
      <c r="D241" s="66">
        <f t="shared" si="7"/>
        <v>0.67170719200000006</v>
      </c>
      <c r="G241" s="60">
        <v>52</v>
      </c>
      <c r="H241" s="76" t="s">
        <v>77</v>
      </c>
      <c r="I241" s="77">
        <v>1.4081933E-2</v>
      </c>
      <c r="J241" s="66">
        <f t="shared" si="8"/>
        <v>0.73226051599999997</v>
      </c>
    </row>
    <row r="242" spans="1:17" x14ac:dyDescent="0.25">
      <c r="A242" s="60">
        <v>53</v>
      </c>
      <c r="B242" s="76" t="s">
        <v>76</v>
      </c>
      <c r="C242" s="77">
        <v>1.0912889E-2</v>
      </c>
      <c r="D242" s="66">
        <f t="shared" si="7"/>
        <v>0.578383117</v>
      </c>
      <c r="G242" s="60">
        <v>53</v>
      </c>
      <c r="H242" s="76" t="s">
        <v>76</v>
      </c>
      <c r="I242" s="77">
        <v>1.190516E-2</v>
      </c>
      <c r="J242" s="66">
        <f t="shared" si="8"/>
        <v>0.63097347999999998</v>
      </c>
    </row>
    <row r="243" spans="1:17" x14ac:dyDescent="0.25">
      <c r="A243" s="60">
        <v>54</v>
      </c>
      <c r="B243" s="76" t="s">
        <v>75</v>
      </c>
      <c r="C243" s="77">
        <v>9.2194180000000001E-3</v>
      </c>
      <c r="D243" s="66">
        <f t="shared" si="7"/>
        <v>0.49784857199999999</v>
      </c>
      <c r="G243" s="60">
        <v>54</v>
      </c>
      <c r="H243" s="76" t="s">
        <v>75</v>
      </c>
      <c r="I243" s="77">
        <v>1.0063847000000001E-2</v>
      </c>
      <c r="J243" s="66">
        <f t="shared" si="8"/>
        <v>0.54344773800000001</v>
      </c>
    </row>
    <row r="244" spans="1:17" x14ac:dyDescent="0.25">
      <c r="A244" s="60">
        <v>55</v>
      </c>
      <c r="B244" s="76" t="s">
        <v>74</v>
      </c>
      <c r="C244" s="77">
        <v>7.8225310000000006E-3</v>
      </c>
      <c r="D244" s="66">
        <f t="shared" si="7"/>
        <v>0.43023920500000001</v>
      </c>
      <c r="G244" s="60">
        <v>55</v>
      </c>
      <c r="H244" s="76" t="s">
        <v>74</v>
      </c>
      <c r="I244" s="77">
        <v>8.5435949999999993E-3</v>
      </c>
      <c r="J244" s="66">
        <f t="shared" si="8"/>
        <v>0.46989772499999999</v>
      </c>
    </row>
    <row r="245" spans="1:17" x14ac:dyDescent="0.25">
      <c r="A245" s="60">
        <v>56</v>
      </c>
      <c r="B245" s="76" t="s">
        <v>73</v>
      </c>
      <c r="C245" s="77">
        <v>6.6000140000000004E-3</v>
      </c>
      <c r="D245" s="66">
        <f t="shared" si="7"/>
        <v>0.36960078400000002</v>
      </c>
      <c r="G245" s="60">
        <v>56</v>
      </c>
      <c r="H245" s="76" t="s">
        <v>73</v>
      </c>
      <c r="I245" s="77">
        <v>7.2115779999999997E-3</v>
      </c>
      <c r="J245" s="66">
        <f t="shared" si="8"/>
        <v>0.40384836800000001</v>
      </c>
    </row>
    <row r="246" spans="1:17" x14ac:dyDescent="0.25">
      <c r="A246" s="60">
        <v>57</v>
      </c>
      <c r="B246" s="76" t="s">
        <v>72</v>
      </c>
      <c r="C246" s="77">
        <v>5.5707070000000003E-3</v>
      </c>
      <c r="D246" s="66">
        <f t="shared" si="7"/>
        <v>0.31753029900000002</v>
      </c>
      <c r="G246" s="60">
        <v>57</v>
      </c>
      <c r="H246" s="76" t="s">
        <v>72</v>
      </c>
      <c r="I246" s="77">
        <v>6.089204E-3</v>
      </c>
      <c r="J246" s="66">
        <f t="shared" si="8"/>
        <v>0.34708462800000001</v>
      </c>
    </row>
    <row r="247" spans="1:17" x14ac:dyDescent="0.25">
      <c r="A247" s="60">
        <v>58</v>
      </c>
      <c r="B247" s="76" t="s">
        <v>71</v>
      </c>
      <c r="C247" s="77">
        <v>4.6787790000000001E-3</v>
      </c>
      <c r="D247" s="66">
        <f t="shared" si="7"/>
        <v>0.27136918199999999</v>
      </c>
      <c r="G247" s="60">
        <v>58</v>
      </c>
      <c r="H247" s="76" t="s">
        <v>71</v>
      </c>
      <c r="I247" s="77">
        <v>5.1158699999999998E-3</v>
      </c>
      <c r="J247" s="66">
        <f t="shared" si="8"/>
        <v>0.29672045999999996</v>
      </c>
    </row>
    <row r="248" spans="1:17" x14ac:dyDescent="0.25">
      <c r="A248" s="60">
        <v>59</v>
      </c>
      <c r="B248" s="76" t="s">
        <v>70</v>
      </c>
      <c r="C248" s="77">
        <v>3.9367100000000004E-3</v>
      </c>
      <c r="D248" s="66">
        <f t="shared" si="7"/>
        <v>0.23226589000000003</v>
      </c>
      <c r="G248" s="60">
        <v>59</v>
      </c>
      <c r="H248" s="76" t="s">
        <v>70</v>
      </c>
      <c r="I248" s="77">
        <v>4.3056630000000004E-3</v>
      </c>
      <c r="J248" s="66">
        <f t="shared" si="8"/>
        <v>0.254034117</v>
      </c>
    </row>
    <row r="249" spans="1:17" x14ac:dyDescent="0.25">
      <c r="A249" s="60">
        <v>60</v>
      </c>
      <c r="B249" s="76" t="s">
        <v>69</v>
      </c>
      <c r="C249" s="77">
        <v>3.312892E-3</v>
      </c>
      <c r="D249" s="66">
        <f t="shared" si="7"/>
        <v>0.19877352000000001</v>
      </c>
      <c r="G249" s="60">
        <v>60</v>
      </c>
      <c r="H249" s="76" t="s">
        <v>69</v>
      </c>
      <c r="I249" s="77">
        <v>3.6242499999999999E-3</v>
      </c>
      <c r="J249" s="66">
        <f t="shared" si="8"/>
        <v>0.21745499999999998</v>
      </c>
    </row>
    <row r="250" spans="1:17" x14ac:dyDescent="0.25">
      <c r="A250" s="60">
        <v>61</v>
      </c>
      <c r="B250" s="76" t="s">
        <v>68</v>
      </c>
      <c r="C250" s="77">
        <v>2.7886790000000001E-3</v>
      </c>
      <c r="D250" s="66">
        <f t="shared" si="7"/>
        <v>0.17010941900000001</v>
      </c>
      <c r="G250" s="60">
        <v>61</v>
      </c>
      <c r="H250" s="76" t="s">
        <v>68</v>
      </c>
      <c r="I250" s="77">
        <v>3.051392E-3</v>
      </c>
      <c r="J250" s="66">
        <f t="shared" si="8"/>
        <v>0.18613491199999999</v>
      </c>
    </row>
    <row r="251" spans="1:17" ht="15.75" thickBot="1" x14ac:dyDescent="0.3">
      <c r="A251" s="63">
        <v>62</v>
      </c>
      <c r="B251" s="78" t="s">
        <v>67</v>
      </c>
      <c r="C251" s="79">
        <v>2.341363E-3</v>
      </c>
      <c r="D251" s="80">
        <f t="shared" si="7"/>
        <v>0.145164506</v>
      </c>
      <c r="G251" s="63">
        <v>62</v>
      </c>
      <c r="H251" s="78" t="s">
        <v>67</v>
      </c>
      <c r="I251" s="79">
        <v>2.561972E-3</v>
      </c>
      <c r="J251" s="80">
        <f t="shared" si="8"/>
        <v>0.15884226400000001</v>
      </c>
    </row>
    <row r="252" spans="1:17" ht="15.75" thickBot="1" x14ac:dyDescent="0.3"/>
    <row r="253" spans="1:17" ht="19.5" thickBot="1" x14ac:dyDescent="0.3">
      <c r="A253" s="237" t="s">
        <v>150</v>
      </c>
      <c r="B253" s="238"/>
      <c r="C253" s="238"/>
      <c r="D253" s="238"/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9"/>
    </row>
    <row r="254" spans="1:17" ht="15.75" thickBot="1" x14ac:dyDescent="0.3">
      <c r="A254" s="243" t="s">
        <v>147</v>
      </c>
      <c r="B254" s="244"/>
      <c r="C254" s="245"/>
      <c r="D254"/>
      <c r="E254" s="246" t="s">
        <v>148</v>
      </c>
      <c r="F254" s="247"/>
      <c r="G254" s="248"/>
    </row>
    <row r="255" spans="1:17" x14ac:dyDescent="0.25">
      <c r="A255" s="60" t="s">
        <v>151</v>
      </c>
      <c r="B255" s="76" t="s">
        <v>66</v>
      </c>
      <c r="C255" s="61" t="s">
        <v>152</v>
      </c>
      <c r="D255"/>
      <c r="E255" s="60" t="s">
        <v>151</v>
      </c>
      <c r="F255" s="76" t="s">
        <v>66</v>
      </c>
      <c r="G255" s="61" t="s">
        <v>152</v>
      </c>
    </row>
    <row r="256" spans="1:17" x14ac:dyDescent="0.25">
      <c r="A256" s="60" t="s">
        <v>128</v>
      </c>
      <c r="B256" s="76">
        <v>1</v>
      </c>
      <c r="C256" s="82">
        <v>0</v>
      </c>
      <c r="D256"/>
      <c r="E256" s="60" t="s">
        <v>128</v>
      </c>
      <c r="F256" s="76">
        <v>1</v>
      </c>
      <c r="G256" s="82">
        <v>0</v>
      </c>
    </row>
    <row r="257" spans="1:7" x14ac:dyDescent="0.25">
      <c r="A257" s="60" t="s">
        <v>127</v>
      </c>
      <c r="B257" s="76">
        <v>2</v>
      </c>
      <c r="C257" s="82">
        <v>0</v>
      </c>
      <c r="D257"/>
      <c r="E257" s="60" t="s">
        <v>127</v>
      </c>
      <c r="F257" s="76">
        <v>2</v>
      </c>
      <c r="G257" s="82">
        <v>0</v>
      </c>
    </row>
    <row r="258" spans="1:7" x14ac:dyDescent="0.25">
      <c r="A258" s="60" t="s">
        <v>126</v>
      </c>
      <c r="B258" s="76">
        <v>3</v>
      </c>
      <c r="C258" s="82">
        <v>0</v>
      </c>
      <c r="D258"/>
      <c r="E258" s="60" t="s">
        <v>126</v>
      </c>
      <c r="F258" s="76">
        <v>3</v>
      </c>
      <c r="G258" s="82">
        <v>0</v>
      </c>
    </row>
    <row r="259" spans="1:7" x14ac:dyDescent="0.25">
      <c r="A259" s="60" t="s">
        <v>125</v>
      </c>
      <c r="B259" s="76">
        <v>4</v>
      </c>
      <c r="C259" s="82">
        <v>0</v>
      </c>
      <c r="D259"/>
      <c r="E259" s="60" t="s">
        <v>125</v>
      </c>
      <c r="F259" s="76">
        <v>4</v>
      </c>
      <c r="G259" s="82">
        <v>0</v>
      </c>
    </row>
    <row r="260" spans="1:7" x14ac:dyDescent="0.25">
      <c r="A260" s="60" t="s">
        <v>124</v>
      </c>
      <c r="B260" s="76">
        <v>5</v>
      </c>
      <c r="C260" s="82">
        <v>-4.1982679999999998E-3</v>
      </c>
      <c r="D260"/>
      <c r="E260" s="60" t="s">
        <v>124</v>
      </c>
      <c r="F260" s="76">
        <v>5</v>
      </c>
      <c r="G260" s="82">
        <v>-1.0929104E-2</v>
      </c>
    </row>
    <row r="261" spans="1:7" x14ac:dyDescent="0.25">
      <c r="A261" s="60" t="s">
        <v>123</v>
      </c>
      <c r="B261" s="76">
        <v>6</v>
      </c>
      <c r="C261" s="82">
        <v>-1.5022160999999999E-2</v>
      </c>
      <c r="D261"/>
      <c r="E261" s="60" t="s">
        <v>123</v>
      </c>
      <c r="F261" s="76">
        <v>6</v>
      </c>
      <c r="G261" s="82">
        <v>-3.9106307E-2</v>
      </c>
    </row>
    <row r="262" spans="1:7" x14ac:dyDescent="0.25">
      <c r="A262" s="60" t="s">
        <v>122</v>
      </c>
      <c r="B262" s="76">
        <v>7</v>
      </c>
      <c r="C262" s="82">
        <v>-2.5866573E-2</v>
      </c>
      <c r="D262"/>
      <c r="E262" s="60" t="s">
        <v>122</v>
      </c>
      <c r="F262" s="76">
        <v>7</v>
      </c>
      <c r="G262" s="82">
        <v>-6.7336927000000005E-2</v>
      </c>
    </row>
    <row r="263" spans="1:7" x14ac:dyDescent="0.25">
      <c r="A263" s="60" t="s">
        <v>121</v>
      </c>
      <c r="B263" s="76">
        <v>8</v>
      </c>
      <c r="C263" s="82">
        <v>-2.6574683000000002E-2</v>
      </c>
      <c r="D263"/>
      <c r="E263" s="60" t="s">
        <v>121</v>
      </c>
      <c r="F263" s="76">
        <v>8</v>
      </c>
      <c r="G263" s="82">
        <v>-6.9180307999999996E-2</v>
      </c>
    </row>
    <row r="264" spans="1:7" x14ac:dyDescent="0.25">
      <c r="A264" s="60" t="s">
        <v>120</v>
      </c>
      <c r="B264" s="76">
        <v>9</v>
      </c>
      <c r="C264" s="82">
        <v>-2.4650343000000002E-2</v>
      </c>
      <c r="D264"/>
      <c r="E264" s="60" t="s">
        <v>120</v>
      </c>
      <c r="F264" s="76">
        <v>9</v>
      </c>
      <c r="G264" s="82">
        <v>-6.4170785999999994E-2</v>
      </c>
    </row>
    <row r="265" spans="1:7" x14ac:dyDescent="0.25">
      <c r="A265" s="60" t="s">
        <v>119</v>
      </c>
      <c r="B265" s="76">
        <v>10</v>
      </c>
      <c r="C265" s="82">
        <v>-2.2591714999999998E-2</v>
      </c>
      <c r="D265"/>
      <c r="E265" s="60" t="s">
        <v>119</v>
      </c>
      <c r="F265" s="76">
        <v>10</v>
      </c>
      <c r="G265" s="82">
        <v>-5.8811718999999998E-2</v>
      </c>
    </row>
    <row r="266" spans="1:7" x14ac:dyDescent="0.25">
      <c r="A266" s="60" t="s">
        <v>118</v>
      </c>
      <c r="B266" s="76">
        <v>11</v>
      </c>
      <c r="C266" s="82">
        <v>-2.0503840999999998E-2</v>
      </c>
      <c r="D266"/>
      <c r="E266" s="60" t="s">
        <v>118</v>
      </c>
      <c r="F266" s="76">
        <v>11</v>
      </c>
      <c r="G266" s="82">
        <v>-5.3376476999999999E-2</v>
      </c>
    </row>
    <row r="267" spans="1:7" x14ac:dyDescent="0.25">
      <c r="A267" s="60" t="s">
        <v>117</v>
      </c>
      <c r="B267" s="76">
        <v>12</v>
      </c>
      <c r="C267" s="82">
        <v>-1.8459044000000001E-2</v>
      </c>
      <c r="D267"/>
      <c r="E267" s="60" t="s">
        <v>117</v>
      </c>
      <c r="F267" s="76">
        <v>12</v>
      </c>
      <c r="G267" s="82">
        <v>-4.8053378000000001E-2</v>
      </c>
    </row>
    <row r="268" spans="1:7" x14ac:dyDescent="0.25">
      <c r="A268" s="60" t="s">
        <v>116</v>
      </c>
      <c r="B268" s="76">
        <v>13</v>
      </c>
      <c r="C268" s="82">
        <v>-1.6505460999999999E-2</v>
      </c>
      <c r="D268"/>
      <c r="E268" s="60" t="s">
        <v>116</v>
      </c>
      <c r="F268" s="76">
        <v>13</v>
      </c>
      <c r="G268" s="82">
        <v>-4.2967731000000002E-2</v>
      </c>
    </row>
    <row r="269" spans="1:7" x14ac:dyDescent="0.25">
      <c r="A269" s="60" t="s">
        <v>115</v>
      </c>
      <c r="B269" s="76">
        <v>14</v>
      </c>
      <c r="C269" s="82">
        <v>-1.4673185E-2</v>
      </c>
      <c r="D269"/>
      <c r="E269" s="60" t="s">
        <v>115</v>
      </c>
      <c r="F269" s="76">
        <v>14</v>
      </c>
      <c r="G269" s="82">
        <v>-3.8197879999999997E-2</v>
      </c>
    </row>
    <row r="270" spans="1:7" x14ac:dyDescent="0.25">
      <c r="A270" s="60" t="s">
        <v>114</v>
      </c>
      <c r="B270" s="76">
        <v>15</v>
      </c>
      <c r="C270" s="82">
        <v>-1.2979088E-2</v>
      </c>
      <c r="D270"/>
      <c r="E270" s="60" t="s">
        <v>114</v>
      </c>
      <c r="F270" s="76">
        <v>15</v>
      </c>
      <c r="G270" s="82">
        <v>-3.3787742000000003E-2</v>
      </c>
    </row>
    <row r="271" spans="1:7" x14ac:dyDescent="0.25">
      <c r="A271" s="60" t="s">
        <v>113</v>
      </c>
      <c r="B271" s="76">
        <v>16</v>
      </c>
      <c r="C271" s="82">
        <v>-1.1430505000000001E-2</v>
      </c>
      <c r="D271"/>
      <c r="E271" s="60" t="s">
        <v>113</v>
      </c>
      <c r="F271" s="76">
        <v>16</v>
      </c>
      <c r="G271" s="82">
        <v>-2.9756418999999999E-2</v>
      </c>
    </row>
    <row r="272" spans="1:7" x14ac:dyDescent="0.25">
      <c r="A272" s="60" t="s">
        <v>112</v>
      </c>
      <c r="B272" s="76">
        <v>17</v>
      </c>
      <c r="C272" s="82">
        <v>-1.0028041E-2</v>
      </c>
      <c r="D272"/>
      <c r="E272" s="60" t="s">
        <v>112</v>
      </c>
      <c r="F272" s="76">
        <v>17</v>
      </c>
      <c r="G272" s="82">
        <v>-2.6105485000000001E-2</v>
      </c>
    </row>
    <row r="273" spans="1:7" x14ac:dyDescent="0.25">
      <c r="A273" s="60" t="s">
        <v>111</v>
      </c>
      <c r="B273" s="76">
        <v>18</v>
      </c>
      <c r="C273" s="82">
        <v>-8.7676869999999997E-3</v>
      </c>
      <c r="D273"/>
      <c r="E273" s="60" t="s">
        <v>111</v>
      </c>
      <c r="F273" s="76">
        <v>18</v>
      </c>
      <c r="G273" s="82">
        <v>-2.2824509E-2</v>
      </c>
    </row>
    <row r="274" spans="1:7" x14ac:dyDescent="0.25">
      <c r="A274" s="60" t="s">
        <v>110</v>
      </c>
      <c r="B274" s="76">
        <v>19</v>
      </c>
      <c r="C274" s="82">
        <v>-7.6423970000000004E-3</v>
      </c>
      <c r="D274"/>
      <c r="E274" s="60" t="s">
        <v>110</v>
      </c>
      <c r="F274" s="76">
        <v>19</v>
      </c>
      <c r="G274" s="82">
        <v>-1.9895161000000001E-2</v>
      </c>
    </row>
    <row r="275" spans="1:7" x14ac:dyDescent="0.25">
      <c r="A275" s="60" t="s">
        <v>109</v>
      </c>
      <c r="B275" s="76">
        <v>20</v>
      </c>
      <c r="C275" s="82">
        <v>-6.6432629999999999E-3</v>
      </c>
      <c r="D275"/>
      <c r="E275" s="60" t="s">
        <v>109</v>
      </c>
      <c r="F275" s="76">
        <v>20</v>
      </c>
      <c r="G275" s="82">
        <v>-1.7294266999999999E-2</v>
      </c>
    </row>
    <row r="276" spans="1:7" x14ac:dyDescent="0.25">
      <c r="A276" s="60" t="s">
        <v>108</v>
      </c>
      <c r="B276" s="76">
        <v>21</v>
      </c>
      <c r="C276" s="82">
        <v>-5.7603410000000004E-3</v>
      </c>
      <c r="D276"/>
      <c r="E276" s="60" t="s">
        <v>108</v>
      </c>
      <c r="F276" s="76">
        <v>21</v>
      </c>
      <c r="G276" s="82">
        <v>-1.4995985E-2</v>
      </c>
    </row>
    <row r="277" spans="1:7" x14ac:dyDescent="0.25">
      <c r="A277" s="60" t="s">
        <v>107</v>
      </c>
      <c r="B277" s="76">
        <v>22</v>
      </c>
      <c r="C277" s="82">
        <v>-4.9832390000000004E-3</v>
      </c>
      <c r="D277"/>
      <c r="E277" s="60" t="s">
        <v>107</v>
      </c>
      <c r="F277" s="76">
        <v>22</v>
      </c>
      <c r="G277" s="82">
        <v>-1.2973349E-2</v>
      </c>
    </row>
    <row r="278" spans="1:7" x14ac:dyDescent="0.25">
      <c r="A278" s="60" t="s">
        <v>106</v>
      </c>
      <c r="B278" s="76">
        <v>23</v>
      </c>
      <c r="C278" s="82">
        <v>-4.301437E-3</v>
      </c>
      <c r="D278"/>
      <c r="E278" s="60" t="s">
        <v>106</v>
      </c>
      <c r="F278" s="76">
        <v>23</v>
      </c>
      <c r="G278" s="82">
        <v>-1.1199181000000001E-2</v>
      </c>
    </row>
    <row r="279" spans="1:7" x14ac:dyDescent="0.25">
      <c r="A279" s="60" t="s">
        <v>105</v>
      </c>
      <c r="B279" s="76">
        <v>24</v>
      </c>
      <c r="C279" s="82">
        <v>-3.7043499999999999E-3</v>
      </c>
      <c r="D279"/>
      <c r="E279" s="60" t="s">
        <v>105</v>
      </c>
      <c r="F279" s="76">
        <v>24</v>
      </c>
      <c r="G279" s="82">
        <v>-9.6463959999999998E-3</v>
      </c>
    </row>
    <row r="280" spans="1:7" x14ac:dyDescent="0.25">
      <c r="A280" s="60" t="s">
        <v>104</v>
      </c>
      <c r="B280" s="76">
        <v>25</v>
      </c>
      <c r="C280" s="82">
        <v>-3.180886E-3</v>
      </c>
      <c r="D280"/>
      <c r="E280" s="60" t="s">
        <v>104</v>
      </c>
      <c r="F280" s="76">
        <v>25</v>
      </c>
      <c r="G280" s="82">
        <v>-8.2873029999999993E-3</v>
      </c>
    </row>
    <row r="281" spans="1:7" x14ac:dyDescent="0.25">
      <c r="A281" s="60" t="s">
        <v>103</v>
      </c>
      <c r="B281" s="76">
        <v>26</v>
      </c>
      <c r="C281" s="82">
        <v>-2.7179309999999998E-3</v>
      </c>
      <c r="D281"/>
      <c r="E281" s="60" t="s">
        <v>103</v>
      </c>
      <c r="F281" s="76">
        <v>26</v>
      </c>
      <c r="G281" s="82">
        <v>-7.0907330000000001E-3</v>
      </c>
    </row>
    <row r="282" spans="1:7" x14ac:dyDescent="0.25">
      <c r="A282" s="60" t="s">
        <v>102</v>
      </c>
      <c r="B282" s="76">
        <v>27</v>
      </c>
      <c r="C282" s="82">
        <v>-2.2959550000000001E-3</v>
      </c>
      <c r="D282"/>
      <c r="E282" s="60" t="s">
        <v>102</v>
      </c>
      <c r="F282" s="76">
        <v>27</v>
      </c>
      <c r="G282" s="82">
        <v>-6.0136649999999996E-3</v>
      </c>
    </row>
    <row r="283" spans="1:7" x14ac:dyDescent="0.25">
      <c r="A283" s="60" t="s">
        <v>101</v>
      </c>
      <c r="B283" s="76">
        <v>28</v>
      </c>
      <c r="C283" s="82">
        <v>-1.8767289999999999E-3</v>
      </c>
      <c r="D283"/>
      <c r="E283" s="60" t="s">
        <v>101</v>
      </c>
      <c r="F283" s="76">
        <v>28</v>
      </c>
      <c r="G283" s="82">
        <v>-4.9776489999999998E-3</v>
      </c>
    </row>
    <row r="284" spans="1:7" x14ac:dyDescent="0.25">
      <c r="A284" s="60" t="s">
        <v>100</v>
      </c>
      <c r="B284" s="76">
        <v>29</v>
      </c>
      <c r="C284" s="82">
        <v>-1.3687630000000001E-3</v>
      </c>
      <c r="D284"/>
      <c r="E284" s="60" t="s">
        <v>100</v>
      </c>
      <c r="F284" s="76">
        <v>29</v>
      </c>
      <c r="G284" s="82">
        <v>-3.8025519999999998E-3</v>
      </c>
    </row>
    <row r="285" spans="1:7" x14ac:dyDescent="0.25">
      <c r="A285" s="60" t="s">
        <v>99</v>
      </c>
      <c r="B285" s="76">
        <v>30</v>
      </c>
      <c r="C285" s="82">
        <v>-5.30552E-4</v>
      </c>
      <c r="D285"/>
      <c r="E285" s="60" t="s">
        <v>99</v>
      </c>
      <c r="F285" s="76">
        <v>30</v>
      </c>
      <c r="G285" s="82">
        <v>-2.0213259999999999E-3</v>
      </c>
    </row>
    <row r="286" spans="1:7" x14ac:dyDescent="0.25">
      <c r="A286" s="60" t="s">
        <v>98</v>
      </c>
      <c r="B286" s="76">
        <v>31</v>
      </c>
      <c r="C286" s="82">
        <v>1.2885150000000001E-3</v>
      </c>
      <c r="D286"/>
      <c r="E286" s="60" t="s">
        <v>98</v>
      </c>
      <c r="F286" s="76">
        <v>31</v>
      </c>
      <c r="G286" s="82">
        <v>1.6146520000000001E-3</v>
      </c>
    </row>
    <row r="287" spans="1:7" x14ac:dyDescent="0.25">
      <c r="A287" s="60" t="s">
        <v>97</v>
      </c>
      <c r="B287" s="76">
        <v>32</v>
      </c>
      <c r="C287" s="82">
        <v>5.7142240000000004E-3</v>
      </c>
      <c r="D287"/>
      <c r="E287" s="60" t="s">
        <v>97</v>
      </c>
      <c r="F287" s="76">
        <v>32</v>
      </c>
      <c r="G287" s="82">
        <v>1.0207229999999999E-2</v>
      </c>
    </row>
    <row r="288" spans="1:7" x14ac:dyDescent="0.25">
      <c r="A288" s="60" t="s">
        <v>96</v>
      </c>
      <c r="B288" s="76">
        <v>33</v>
      </c>
      <c r="C288" s="82">
        <v>1.5513265E-2</v>
      </c>
      <c r="D288"/>
      <c r="E288" s="60" t="s">
        <v>96</v>
      </c>
      <c r="F288" s="76">
        <v>33</v>
      </c>
      <c r="G288" s="82">
        <v>2.9084191999999998E-2</v>
      </c>
    </row>
    <row r="289" spans="1:7" x14ac:dyDescent="0.25">
      <c r="A289" s="60" t="s">
        <v>95</v>
      </c>
      <c r="B289" s="76">
        <v>34</v>
      </c>
      <c r="C289" s="82">
        <v>2.8980230999999999E-2</v>
      </c>
      <c r="D289"/>
      <c r="E289" s="60" t="s">
        <v>95</v>
      </c>
      <c r="F289" s="76">
        <v>34</v>
      </c>
      <c r="G289" s="82">
        <v>5.7166033999999998E-2</v>
      </c>
    </row>
    <row r="290" spans="1:7" x14ac:dyDescent="0.25">
      <c r="A290" s="60" t="s">
        <v>94</v>
      </c>
      <c r="B290" s="76">
        <v>35</v>
      </c>
      <c r="C290" s="82">
        <v>3.2422920000000001E-2</v>
      </c>
      <c r="D290"/>
      <c r="E290" s="60" t="s">
        <v>94</v>
      </c>
      <c r="F290" s="76">
        <v>35</v>
      </c>
      <c r="G290" s="82">
        <v>7.5280126000000003E-2</v>
      </c>
    </row>
    <row r="291" spans="1:7" x14ac:dyDescent="0.25">
      <c r="A291" s="60" t="s">
        <v>93</v>
      </c>
      <c r="B291" s="76">
        <v>36</v>
      </c>
      <c r="C291" s="82">
        <v>2.4591262999999999E-2</v>
      </c>
      <c r="D291"/>
      <c r="E291" s="60" t="s">
        <v>93</v>
      </c>
      <c r="F291" s="76">
        <v>36</v>
      </c>
      <c r="G291" s="82">
        <v>7.0067025000000005E-2</v>
      </c>
    </row>
    <row r="292" spans="1:7" x14ac:dyDescent="0.25">
      <c r="A292" s="60" t="s">
        <v>92</v>
      </c>
      <c r="B292" s="76">
        <v>37</v>
      </c>
      <c r="C292" s="82">
        <v>1.6600520000000001E-2</v>
      </c>
      <c r="D292"/>
      <c r="E292" s="60" t="s">
        <v>92</v>
      </c>
      <c r="F292" s="76">
        <v>37</v>
      </c>
      <c r="G292" s="82">
        <v>5.1649137999999997E-2</v>
      </c>
    </row>
    <row r="293" spans="1:7" x14ac:dyDescent="0.25">
      <c r="A293" s="60" t="s">
        <v>91</v>
      </c>
      <c r="B293" s="76">
        <v>38</v>
      </c>
      <c r="C293" s="82">
        <v>1.1369521E-2</v>
      </c>
      <c r="D293"/>
      <c r="E293" s="60" t="s">
        <v>91</v>
      </c>
      <c r="F293" s="76">
        <v>38</v>
      </c>
      <c r="G293" s="82">
        <v>3.5362691000000002E-2</v>
      </c>
    </row>
    <row r="294" spans="1:7" x14ac:dyDescent="0.25">
      <c r="A294" s="60" t="s">
        <v>90</v>
      </c>
      <c r="B294" s="76">
        <v>39</v>
      </c>
      <c r="C294" s="82">
        <v>8.0162010000000006E-3</v>
      </c>
      <c r="D294"/>
      <c r="E294" s="60" t="s">
        <v>90</v>
      </c>
      <c r="F294" s="76">
        <v>39</v>
      </c>
      <c r="G294" s="82">
        <v>2.4564083E-2</v>
      </c>
    </row>
    <row r="295" spans="1:7" x14ac:dyDescent="0.25">
      <c r="A295" s="60" t="s">
        <v>89</v>
      </c>
      <c r="B295" s="76">
        <v>40</v>
      </c>
      <c r="C295" s="82">
        <v>5.7444009999999997E-3</v>
      </c>
      <c r="D295"/>
      <c r="E295" s="60" t="s">
        <v>89</v>
      </c>
      <c r="F295" s="76">
        <v>40</v>
      </c>
      <c r="G295" s="82">
        <v>1.74687E-2</v>
      </c>
    </row>
    <row r="296" spans="1:7" x14ac:dyDescent="0.25">
      <c r="A296" s="60" t="s">
        <v>88</v>
      </c>
      <c r="B296" s="76">
        <v>41</v>
      </c>
      <c r="C296" s="82">
        <v>4.1450599999999999E-3</v>
      </c>
      <c r="D296"/>
      <c r="E296" s="60" t="s">
        <v>88</v>
      </c>
      <c r="F296" s="76">
        <v>41</v>
      </c>
      <c r="G296" s="82">
        <v>1.2584699E-2</v>
      </c>
    </row>
    <row r="297" spans="1:7" x14ac:dyDescent="0.25">
      <c r="A297" s="60" t="s">
        <v>87</v>
      </c>
      <c r="B297" s="76">
        <v>42</v>
      </c>
      <c r="C297" s="82">
        <v>2.9995450000000002E-3</v>
      </c>
      <c r="D297"/>
      <c r="E297" s="60" t="s">
        <v>87</v>
      </c>
      <c r="F297" s="76">
        <v>42</v>
      </c>
      <c r="G297" s="82">
        <v>9.1171789999999996E-3</v>
      </c>
    </row>
    <row r="298" spans="1:7" x14ac:dyDescent="0.25">
      <c r="A298" s="60" t="s">
        <v>86</v>
      </c>
      <c r="B298" s="76">
        <v>43</v>
      </c>
      <c r="C298" s="82">
        <v>2.1736099999999999E-3</v>
      </c>
      <c r="D298"/>
      <c r="E298" s="60" t="s">
        <v>86</v>
      </c>
      <c r="F298" s="76">
        <v>43</v>
      </c>
      <c r="G298" s="82">
        <v>6.6213849999999996E-3</v>
      </c>
    </row>
    <row r="299" spans="1:7" x14ac:dyDescent="0.25">
      <c r="A299" s="60" t="s">
        <v>85</v>
      </c>
      <c r="B299" s="76">
        <v>44</v>
      </c>
      <c r="C299" s="82">
        <v>1.576636E-3</v>
      </c>
      <c r="D299"/>
      <c r="E299" s="60" t="s">
        <v>85</v>
      </c>
      <c r="F299" s="76">
        <v>44</v>
      </c>
      <c r="G299" s="82">
        <v>4.8155130000000004E-3</v>
      </c>
    </row>
    <row r="300" spans="1:7" x14ac:dyDescent="0.25">
      <c r="A300" s="60" t="s">
        <v>84</v>
      </c>
      <c r="B300" s="76">
        <v>45</v>
      </c>
      <c r="C300" s="82">
        <v>1.1447370000000001E-3</v>
      </c>
      <c r="D300"/>
      <c r="E300" s="60" t="s">
        <v>84</v>
      </c>
      <c r="F300" s="76">
        <v>45</v>
      </c>
      <c r="G300" s="82">
        <v>3.5061910000000001E-3</v>
      </c>
    </row>
    <row r="301" spans="1:7" x14ac:dyDescent="0.25">
      <c r="A301" s="60" t="s">
        <v>83</v>
      </c>
      <c r="B301" s="76">
        <v>46</v>
      </c>
      <c r="C301" s="82">
        <v>8.3201499999999997E-4</v>
      </c>
      <c r="D301"/>
      <c r="E301" s="60" t="s">
        <v>83</v>
      </c>
      <c r="F301" s="76">
        <v>46</v>
      </c>
      <c r="G301" s="82">
        <v>2.5557150000000001E-3</v>
      </c>
    </row>
    <row r="302" spans="1:7" x14ac:dyDescent="0.25">
      <c r="A302" s="60" t="s">
        <v>82</v>
      </c>
      <c r="B302" s="76">
        <v>47</v>
      </c>
      <c r="C302" s="82">
        <v>6.0547499999999996E-4</v>
      </c>
      <c r="D302"/>
      <c r="E302" s="60" t="s">
        <v>82</v>
      </c>
      <c r="F302" s="76">
        <v>47</v>
      </c>
      <c r="G302" s="82">
        <v>1.8652849999999999E-3</v>
      </c>
    </row>
    <row r="303" spans="1:7" x14ac:dyDescent="0.25">
      <c r="A303" s="60" t="s">
        <v>81</v>
      </c>
      <c r="B303" s="76">
        <v>48</v>
      </c>
      <c r="C303" s="82">
        <v>4.4142900000000002E-4</v>
      </c>
      <c r="D303"/>
      <c r="E303" s="60" t="s">
        <v>81</v>
      </c>
      <c r="F303" s="76">
        <v>48</v>
      </c>
      <c r="G303" s="82">
        <v>1.3639329999999999E-3</v>
      </c>
    </row>
    <row r="304" spans="1:7" x14ac:dyDescent="0.25">
      <c r="A304" s="60" t="s">
        <v>80</v>
      </c>
      <c r="B304" s="76">
        <v>49</v>
      </c>
      <c r="C304" s="82">
        <v>3.22243E-4</v>
      </c>
      <c r="D304"/>
      <c r="E304" s="60" t="s">
        <v>80</v>
      </c>
      <c r="F304" s="76">
        <v>49</v>
      </c>
      <c r="G304" s="82">
        <v>9.9861299999999997E-4</v>
      </c>
    </row>
    <row r="305" spans="1:7" x14ac:dyDescent="0.25">
      <c r="A305" s="60" t="s">
        <v>79</v>
      </c>
      <c r="B305" s="76">
        <v>50</v>
      </c>
      <c r="C305" s="82">
        <v>2.35737E-4</v>
      </c>
      <c r="D305"/>
      <c r="E305" s="60" t="s">
        <v>79</v>
      </c>
      <c r="F305" s="76">
        <v>50</v>
      </c>
      <c r="G305" s="82">
        <v>7.3270799999999999E-4</v>
      </c>
    </row>
    <row r="306" spans="1:7" x14ac:dyDescent="0.25">
      <c r="A306" s="60" t="s">
        <v>78</v>
      </c>
      <c r="B306" s="76">
        <v>51</v>
      </c>
      <c r="C306" s="82">
        <v>1.7288000000000001E-4</v>
      </c>
      <c r="D306"/>
      <c r="E306" s="60" t="s">
        <v>78</v>
      </c>
      <c r="F306" s="76">
        <v>51</v>
      </c>
      <c r="G306" s="82">
        <v>5.3894499999999998E-4</v>
      </c>
    </row>
    <row r="307" spans="1:7" x14ac:dyDescent="0.25">
      <c r="A307" s="60" t="s">
        <v>77</v>
      </c>
      <c r="B307" s="76">
        <v>52</v>
      </c>
      <c r="C307" s="82">
        <v>1.2706300000000001E-4</v>
      </c>
      <c r="D307"/>
      <c r="E307" s="60" t="s">
        <v>77</v>
      </c>
      <c r="F307" s="76">
        <v>52</v>
      </c>
      <c r="G307" s="82">
        <v>3.9729700000000001E-4</v>
      </c>
    </row>
    <row r="308" spans="1:7" x14ac:dyDescent="0.25">
      <c r="A308" s="60" t="s">
        <v>76</v>
      </c>
      <c r="B308" s="76">
        <v>53</v>
      </c>
      <c r="C308" s="82">
        <v>9.3620000000000002E-5</v>
      </c>
      <c r="D308"/>
      <c r="E308" s="60" t="s">
        <v>76</v>
      </c>
      <c r="F308" s="76">
        <v>53</v>
      </c>
      <c r="G308" s="82">
        <v>2.9360399999999999E-4</v>
      </c>
    </row>
    <row r="309" spans="1:7" x14ac:dyDescent="0.25">
      <c r="A309" s="60" t="s">
        <v>75</v>
      </c>
      <c r="B309" s="76">
        <v>54</v>
      </c>
      <c r="C309" s="82">
        <v>6.9176000000000003E-5</v>
      </c>
      <c r="D309"/>
      <c r="E309" s="60" t="s">
        <v>75</v>
      </c>
      <c r="F309" s="76">
        <v>54</v>
      </c>
      <c r="G309" s="82">
        <v>2.1759399999999999E-4</v>
      </c>
    </row>
    <row r="310" spans="1:7" x14ac:dyDescent="0.25">
      <c r="A310" s="60" t="s">
        <v>74</v>
      </c>
      <c r="B310" s="76">
        <v>55</v>
      </c>
      <c r="C310" s="82">
        <v>5.1307000000000002E-5</v>
      </c>
      <c r="D310"/>
      <c r="E310" s="60" t="s">
        <v>74</v>
      </c>
      <c r="F310" s="76">
        <v>55</v>
      </c>
      <c r="G310" s="82">
        <v>1.6187299999999999E-4</v>
      </c>
    </row>
    <row r="311" spans="1:7" x14ac:dyDescent="0.25">
      <c r="A311" s="60" t="s">
        <v>73</v>
      </c>
      <c r="B311" s="76">
        <v>56</v>
      </c>
      <c r="C311" s="82">
        <v>3.8145000000000002E-5</v>
      </c>
      <c r="D311"/>
      <c r="E311" s="60" t="s">
        <v>73</v>
      </c>
      <c r="F311" s="76">
        <v>56</v>
      </c>
      <c r="G311" s="82">
        <v>1.20709E-4</v>
      </c>
    </row>
    <row r="312" spans="1:7" x14ac:dyDescent="0.25">
      <c r="A312" s="60" t="s">
        <v>72</v>
      </c>
      <c r="B312" s="76">
        <v>57</v>
      </c>
      <c r="C312" s="82">
        <v>2.8475000000000001E-5</v>
      </c>
      <c r="D312"/>
      <c r="E312" s="60" t="s">
        <v>72</v>
      </c>
      <c r="F312" s="76">
        <v>57</v>
      </c>
      <c r="G312" s="82">
        <v>9.0381000000000001E-5</v>
      </c>
    </row>
    <row r="313" spans="1:7" x14ac:dyDescent="0.25">
      <c r="A313" s="60" t="s">
        <v>71</v>
      </c>
      <c r="B313" s="76">
        <v>58</v>
      </c>
      <c r="C313" s="82">
        <v>2.1321000000000001E-5</v>
      </c>
      <c r="D313"/>
      <c r="E313" s="60" t="s">
        <v>71</v>
      </c>
      <c r="F313" s="76">
        <v>58</v>
      </c>
      <c r="G313" s="82">
        <v>6.7879000000000005E-5</v>
      </c>
    </row>
    <row r="314" spans="1:7" x14ac:dyDescent="0.25">
      <c r="A314" s="60" t="s">
        <v>70</v>
      </c>
      <c r="B314" s="76">
        <v>59</v>
      </c>
      <c r="C314" s="82">
        <v>1.6030999999999999E-5</v>
      </c>
      <c r="D314"/>
      <c r="E314" s="60" t="s">
        <v>70</v>
      </c>
      <c r="F314" s="76">
        <v>59</v>
      </c>
      <c r="G314" s="82">
        <v>5.1189000000000001E-5</v>
      </c>
    </row>
    <row r="315" spans="1:7" x14ac:dyDescent="0.25">
      <c r="A315" s="60" t="s">
        <v>69</v>
      </c>
      <c r="B315" s="76">
        <v>60</v>
      </c>
      <c r="C315" s="82">
        <v>1.2092999999999999E-5</v>
      </c>
      <c r="D315"/>
      <c r="E315" s="60" t="s">
        <v>69</v>
      </c>
      <c r="F315" s="76">
        <v>60</v>
      </c>
      <c r="G315" s="82">
        <v>3.8730999999999999E-5</v>
      </c>
    </row>
    <row r="316" spans="1:7" x14ac:dyDescent="0.25">
      <c r="A316" s="60" t="s">
        <v>68</v>
      </c>
      <c r="B316" s="76">
        <v>61</v>
      </c>
      <c r="C316" s="82">
        <v>9.1770000000000004E-6</v>
      </c>
      <c r="D316"/>
      <c r="E316" s="60" t="s">
        <v>68</v>
      </c>
      <c r="F316" s="76">
        <v>61</v>
      </c>
      <c r="G316" s="82">
        <v>2.9482999999999999E-5</v>
      </c>
    </row>
    <row r="317" spans="1:7" ht="15.75" thickBot="1" x14ac:dyDescent="0.3">
      <c r="A317" s="63" t="s">
        <v>67</v>
      </c>
      <c r="B317" s="78">
        <v>62</v>
      </c>
      <c r="C317" s="84">
        <v>7.6380000000000004E-6</v>
      </c>
      <c r="E317" s="63" t="s">
        <v>67</v>
      </c>
      <c r="F317" s="78">
        <v>62</v>
      </c>
      <c r="G317" s="84">
        <v>2.4637000000000001E-5</v>
      </c>
    </row>
  </sheetData>
  <mergeCells count="15">
    <mergeCell ref="A155:Q155"/>
    <mergeCell ref="G156:L156"/>
    <mergeCell ref="A156:F156"/>
    <mergeCell ref="A253:Q253"/>
    <mergeCell ref="A254:C254"/>
    <mergeCell ref="E254:G254"/>
    <mergeCell ref="A1:A2"/>
    <mergeCell ref="B1:Q2"/>
    <mergeCell ref="A3:Q3"/>
    <mergeCell ref="A69:Q69"/>
    <mergeCell ref="C71:D71"/>
    <mergeCell ref="A71:B71"/>
    <mergeCell ref="A70:D70"/>
    <mergeCell ref="E4:F4"/>
    <mergeCell ref="B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339"/>
  <sheetViews>
    <sheetView topLeftCell="A239" workbookViewId="0">
      <selection activeCell="A4" sqref="A4:C65"/>
    </sheetView>
  </sheetViews>
  <sheetFormatPr defaultRowHeight="15" x14ac:dyDescent="0.25"/>
  <cols>
    <col min="1" max="1" width="26" style="55" customWidth="1"/>
    <col min="2" max="2" width="11.85546875" style="55" customWidth="1"/>
    <col min="3" max="3" width="12.7109375" style="55" bestFit="1" customWidth="1"/>
    <col min="4" max="6" width="9.140625" style="55"/>
    <col min="7" max="7" width="10.7109375" style="55" customWidth="1"/>
    <col min="8" max="11" width="9.140625" style="55"/>
    <col min="12" max="12" width="10.5703125" style="55" customWidth="1"/>
    <col min="13" max="16384" width="9.140625" style="55"/>
  </cols>
  <sheetData>
    <row r="1" spans="1:17" ht="30.75" customHeight="1" x14ac:dyDescent="0.25">
      <c r="A1" s="226" t="s">
        <v>45</v>
      </c>
      <c r="B1" s="199" t="s">
        <v>46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 ht="50.25" customHeight="1" thickBot="1" x14ac:dyDescent="0.3">
      <c r="A2" s="227"/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4"/>
    </row>
    <row r="3" spans="1:17" ht="22.5" customHeight="1" thickBot="1" x14ac:dyDescent="0.3">
      <c r="A3" s="237" t="s">
        <v>134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</row>
    <row r="4" spans="1:17" x14ac:dyDescent="0.25">
      <c r="A4" s="73" t="s">
        <v>66</v>
      </c>
      <c r="B4" s="74" t="s">
        <v>154</v>
      </c>
      <c r="C4" s="75" t="s">
        <v>153</v>
      </c>
    </row>
    <row r="5" spans="1:17" x14ac:dyDescent="0.25">
      <c r="A5" s="60">
        <v>1</v>
      </c>
      <c r="B5" s="76">
        <v>0</v>
      </c>
      <c r="C5" s="70">
        <v>0</v>
      </c>
    </row>
    <row r="6" spans="1:17" x14ac:dyDescent="0.25">
      <c r="A6" s="60">
        <v>2</v>
      </c>
      <c r="B6" s="76">
        <v>0</v>
      </c>
      <c r="C6" s="70">
        <v>0</v>
      </c>
    </row>
    <row r="7" spans="1:17" x14ac:dyDescent="0.25">
      <c r="A7" s="60">
        <v>3</v>
      </c>
      <c r="B7" s="76">
        <v>0</v>
      </c>
      <c r="C7" s="70">
        <v>0</v>
      </c>
    </row>
    <row r="8" spans="1:17" x14ac:dyDescent="0.25">
      <c r="A8" s="60">
        <v>4</v>
      </c>
      <c r="B8" s="76">
        <v>0</v>
      </c>
      <c r="C8" s="70">
        <v>0</v>
      </c>
    </row>
    <row r="9" spans="1:17" x14ac:dyDescent="0.25">
      <c r="A9" s="60">
        <v>5</v>
      </c>
      <c r="B9" s="76">
        <v>7.4597900000000002E-4</v>
      </c>
      <c r="C9" s="70">
        <v>0</v>
      </c>
    </row>
    <row r="10" spans="1:17" x14ac:dyDescent="0.25">
      <c r="A10" s="60">
        <v>6</v>
      </c>
      <c r="B10" s="76">
        <v>5.0379609999999997E-3</v>
      </c>
      <c r="C10" s="70">
        <v>0</v>
      </c>
    </row>
    <row r="11" spans="1:17" x14ac:dyDescent="0.25">
      <c r="A11" s="60">
        <v>7</v>
      </c>
      <c r="B11" s="76">
        <v>1.8691250999999999E-2</v>
      </c>
      <c r="C11" s="70">
        <v>0</v>
      </c>
    </row>
    <row r="12" spans="1:17" x14ac:dyDescent="0.25">
      <c r="A12" s="60">
        <v>8</v>
      </c>
      <c r="B12" s="76">
        <v>4.4240482999999997E-2</v>
      </c>
      <c r="C12" s="70">
        <v>2.5798905E-2</v>
      </c>
    </row>
    <row r="13" spans="1:17" x14ac:dyDescent="0.25">
      <c r="A13" s="60">
        <v>9</v>
      </c>
      <c r="B13" s="76">
        <v>6.0018675E-2</v>
      </c>
      <c r="C13" s="70">
        <v>6.1405727E-2</v>
      </c>
    </row>
    <row r="14" spans="1:17" x14ac:dyDescent="0.25">
      <c r="A14" s="60">
        <v>10</v>
      </c>
      <c r="B14" s="76">
        <v>6.9987542E-2</v>
      </c>
      <c r="C14" s="70">
        <v>8.3009085999999996E-2</v>
      </c>
    </row>
    <row r="15" spans="1:17" x14ac:dyDescent="0.25">
      <c r="A15" s="60">
        <v>11</v>
      </c>
      <c r="B15" s="76">
        <v>7.3599439000000003E-2</v>
      </c>
      <c r="C15" s="70">
        <v>9.3857879000000005E-2</v>
      </c>
    </row>
    <row r="16" spans="1:17" x14ac:dyDescent="0.25">
      <c r="A16" s="60">
        <v>12</v>
      </c>
      <c r="B16" s="76">
        <v>7.3699216999999997E-2</v>
      </c>
      <c r="C16" s="70">
        <v>9.6773969000000001E-2</v>
      </c>
    </row>
    <row r="17" spans="1:3" x14ac:dyDescent="0.25">
      <c r="A17" s="60">
        <v>13</v>
      </c>
      <c r="B17" s="76">
        <v>7.7948322E-2</v>
      </c>
      <c r="C17" s="70">
        <v>9.4152180000000002E-2</v>
      </c>
    </row>
    <row r="18" spans="1:3" x14ac:dyDescent="0.25">
      <c r="A18" s="60">
        <v>14</v>
      </c>
      <c r="B18" s="76">
        <v>6.4570136E-2</v>
      </c>
      <c r="C18" s="70">
        <v>8.7960301000000005E-2</v>
      </c>
    </row>
    <row r="19" spans="1:3" x14ac:dyDescent="0.25">
      <c r="A19" s="60">
        <v>15</v>
      </c>
      <c r="B19" s="76">
        <v>8.3268149999999999E-2</v>
      </c>
      <c r="C19" s="70">
        <v>7.9739084000000002E-2</v>
      </c>
    </row>
    <row r="20" spans="1:3" x14ac:dyDescent="0.25">
      <c r="A20" s="60">
        <v>16</v>
      </c>
      <c r="B20" s="76">
        <v>6.3787148000000002E-2</v>
      </c>
      <c r="C20" s="70">
        <v>6.3147420999999995E-2</v>
      </c>
    </row>
    <row r="21" spans="1:3" x14ac:dyDescent="0.25">
      <c r="A21" s="60">
        <v>17</v>
      </c>
      <c r="B21" s="76">
        <v>5.5202448000000001E-2</v>
      </c>
      <c r="C21" s="70">
        <v>5.2566150999999998E-2</v>
      </c>
    </row>
    <row r="22" spans="1:3" x14ac:dyDescent="0.25">
      <c r="A22" s="60">
        <v>18</v>
      </c>
      <c r="B22" s="76">
        <v>4.6542042999999998E-2</v>
      </c>
      <c r="C22" s="70">
        <v>4.3198375999999997E-2</v>
      </c>
    </row>
    <row r="23" spans="1:3" x14ac:dyDescent="0.25">
      <c r="A23" s="60">
        <v>19</v>
      </c>
      <c r="B23" s="76">
        <v>4.4284432999999998E-2</v>
      </c>
      <c r="C23" s="70">
        <v>3.5402383000000003E-2</v>
      </c>
    </row>
    <row r="24" spans="1:3" x14ac:dyDescent="0.25">
      <c r="A24" s="60">
        <v>20</v>
      </c>
      <c r="B24" s="76">
        <v>3.6245057999999997E-2</v>
      </c>
      <c r="C24" s="70">
        <v>2.9160423000000001E-2</v>
      </c>
    </row>
    <row r="25" spans="1:3" x14ac:dyDescent="0.25">
      <c r="A25" s="60">
        <v>21</v>
      </c>
      <c r="B25" s="76">
        <v>3.0792804999999999E-2</v>
      </c>
      <c r="C25" s="70">
        <v>2.4078708000000001E-2</v>
      </c>
    </row>
    <row r="26" spans="1:3" x14ac:dyDescent="0.25">
      <c r="A26" s="60">
        <v>22</v>
      </c>
      <c r="B26" s="76">
        <v>2.5284358E-2</v>
      </c>
      <c r="C26" s="70">
        <v>2.0300239000000001E-2</v>
      </c>
    </row>
    <row r="27" spans="1:3" x14ac:dyDescent="0.25">
      <c r="A27" s="60">
        <v>23</v>
      </c>
      <c r="B27" s="76">
        <v>1.9489393000000001E-2</v>
      </c>
      <c r="C27" s="70">
        <v>1.7004219000000001E-2</v>
      </c>
    </row>
    <row r="28" spans="1:3" x14ac:dyDescent="0.25">
      <c r="A28" s="60">
        <v>24</v>
      </c>
      <c r="B28" s="76">
        <v>1.9105891E-2</v>
      </c>
      <c r="C28" s="70">
        <v>1.4269995000000001E-2</v>
      </c>
    </row>
    <row r="29" spans="1:3" x14ac:dyDescent="0.25">
      <c r="A29" s="60">
        <v>25</v>
      </c>
      <c r="B29" s="76">
        <v>1.8015394000000001E-2</v>
      </c>
      <c r="C29" s="70">
        <v>1.1996007E-2</v>
      </c>
    </row>
    <row r="30" spans="1:3" x14ac:dyDescent="0.25">
      <c r="A30" s="60">
        <v>26</v>
      </c>
      <c r="B30" s="76">
        <v>1.098179E-2</v>
      </c>
      <c r="C30" s="70">
        <v>1.0100366E-2</v>
      </c>
    </row>
    <row r="31" spans="1:3" x14ac:dyDescent="0.25">
      <c r="A31" s="60">
        <v>27</v>
      </c>
      <c r="B31" s="76">
        <v>9.1684750000000006E-3</v>
      </c>
      <c r="C31" s="70">
        <v>8.5167409999999995E-3</v>
      </c>
    </row>
    <row r="32" spans="1:3" x14ac:dyDescent="0.25">
      <c r="A32" s="60">
        <v>28</v>
      </c>
      <c r="B32" s="76">
        <v>6.5252340000000004E-3</v>
      </c>
      <c r="C32" s="70">
        <v>7.191172E-3</v>
      </c>
    </row>
    <row r="33" spans="1:3" x14ac:dyDescent="0.25">
      <c r="A33" s="60">
        <v>29</v>
      </c>
      <c r="B33" s="76">
        <v>6.1433570000000003E-3</v>
      </c>
      <c r="C33" s="70">
        <v>6.0795939999999998E-3</v>
      </c>
    </row>
    <row r="34" spans="1:3" x14ac:dyDescent="0.25">
      <c r="A34" s="60">
        <v>30</v>
      </c>
      <c r="B34" s="76">
        <v>5.0698289999999997E-3</v>
      </c>
      <c r="C34" s="70">
        <v>5.145897E-3</v>
      </c>
    </row>
    <row r="35" spans="1:3" x14ac:dyDescent="0.25">
      <c r="A35" s="60">
        <v>31</v>
      </c>
      <c r="B35" s="76">
        <v>5.2560719999999997E-3</v>
      </c>
      <c r="C35" s="70">
        <v>4.3603950000000004E-3</v>
      </c>
    </row>
    <row r="36" spans="1:3" x14ac:dyDescent="0.25">
      <c r="A36" s="60">
        <v>32</v>
      </c>
      <c r="B36" s="76">
        <v>4.0819970000000004E-3</v>
      </c>
      <c r="C36" s="70">
        <v>3.6986110000000001E-3</v>
      </c>
    </row>
    <row r="37" spans="1:3" x14ac:dyDescent="0.25">
      <c r="A37" s="60">
        <v>33</v>
      </c>
      <c r="B37" s="76">
        <v>3.4225000000000002E-3</v>
      </c>
      <c r="C37" s="70">
        <v>3.1403070000000002E-3</v>
      </c>
    </row>
    <row r="38" spans="1:3" x14ac:dyDescent="0.25">
      <c r="A38" s="60">
        <v>34</v>
      </c>
      <c r="B38" s="76">
        <v>3.0301109999999998E-3</v>
      </c>
      <c r="C38" s="70">
        <v>2.6687080000000001E-3</v>
      </c>
    </row>
    <row r="39" spans="1:3" x14ac:dyDescent="0.25">
      <c r="A39" s="60">
        <v>35</v>
      </c>
      <c r="B39" s="76">
        <v>2.5618009999999998E-3</v>
      </c>
      <c r="C39" s="70">
        <v>2.2698779999999999E-3</v>
      </c>
    </row>
    <row r="40" spans="1:3" x14ac:dyDescent="0.25">
      <c r="A40" s="60">
        <v>36</v>
      </c>
      <c r="B40" s="76">
        <v>1.5603640000000001E-3</v>
      </c>
      <c r="C40" s="70">
        <v>1.9322180000000001E-3</v>
      </c>
    </row>
    <row r="41" spans="1:3" x14ac:dyDescent="0.25">
      <c r="A41" s="60">
        <v>37</v>
      </c>
      <c r="B41" s="76">
        <v>1.370306E-3</v>
      </c>
      <c r="C41" s="70">
        <v>1.646046E-3</v>
      </c>
    </row>
    <row r="42" spans="1:3" x14ac:dyDescent="0.25">
      <c r="A42" s="60">
        <v>38</v>
      </c>
      <c r="B42" s="76">
        <v>1.1935660000000001E-3</v>
      </c>
      <c r="C42" s="70">
        <v>1.403276E-3</v>
      </c>
    </row>
    <row r="43" spans="1:3" x14ac:dyDescent="0.25">
      <c r="A43" s="60">
        <v>39</v>
      </c>
      <c r="B43" s="76">
        <v>1.1173349999999999E-3</v>
      </c>
      <c r="C43" s="70">
        <v>1.197133E-3</v>
      </c>
    </row>
    <row r="44" spans="1:3" x14ac:dyDescent="0.25">
      <c r="A44" s="60">
        <v>40</v>
      </c>
      <c r="B44" s="76">
        <v>1.1914429999999999E-3</v>
      </c>
      <c r="C44" s="70">
        <v>1.02194E-3</v>
      </c>
    </row>
    <row r="45" spans="1:3" x14ac:dyDescent="0.25">
      <c r="A45" s="60">
        <v>41</v>
      </c>
      <c r="B45" s="76">
        <v>9.3869000000000005E-4</v>
      </c>
      <c r="C45" s="70">
        <v>8.7292700000000001E-4</v>
      </c>
    </row>
    <row r="46" spans="1:3" x14ac:dyDescent="0.25">
      <c r="A46" s="60">
        <v>42</v>
      </c>
      <c r="B46" s="76">
        <v>9.6800300000000005E-4</v>
      </c>
      <c r="C46" s="70">
        <v>7.4608400000000005E-4</v>
      </c>
    </row>
    <row r="47" spans="1:3" x14ac:dyDescent="0.25">
      <c r="A47" s="60">
        <v>43</v>
      </c>
      <c r="B47" s="76">
        <v>6.9064799999999998E-4</v>
      </c>
      <c r="C47" s="70">
        <v>6.3803099999999995E-4</v>
      </c>
    </row>
    <row r="48" spans="1:3" x14ac:dyDescent="0.25">
      <c r="A48" s="60">
        <v>44</v>
      </c>
      <c r="B48" s="76">
        <v>6.19959E-4</v>
      </c>
      <c r="C48" s="70">
        <v>5.4591999999999998E-4</v>
      </c>
    </row>
    <row r="49" spans="1:3" x14ac:dyDescent="0.25">
      <c r="A49" s="60">
        <v>45</v>
      </c>
      <c r="B49" s="76">
        <v>5.4956899999999997E-4</v>
      </c>
      <c r="C49" s="70">
        <v>4.6734599999999999E-4</v>
      </c>
    </row>
    <row r="50" spans="1:3" x14ac:dyDescent="0.25">
      <c r="A50" s="60">
        <v>46</v>
      </c>
      <c r="B50" s="76">
        <v>6.6514500000000002E-4</v>
      </c>
      <c r="C50" s="70">
        <v>4.0027900000000002E-4</v>
      </c>
    </row>
    <row r="51" spans="1:3" x14ac:dyDescent="0.25">
      <c r="A51" s="60">
        <v>47</v>
      </c>
      <c r="B51" s="76">
        <v>6.8630099999999995E-4</v>
      </c>
      <c r="C51" s="70">
        <v>3.4299599999999998E-4</v>
      </c>
    </row>
    <row r="52" spans="1:3" x14ac:dyDescent="0.25">
      <c r="A52" s="60">
        <v>48</v>
      </c>
      <c r="B52" s="76">
        <v>3.7985200000000002E-4</v>
      </c>
      <c r="C52" s="70">
        <v>2.9404399999999998E-4</v>
      </c>
    </row>
    <row r="53" spans="1:3" x14ac:dyDescent="0.25">
      <c r="A53" s="60">
        <v>49</v>
      </c>
      <c r="B53" s="76">
        <v>2.9145199999999999E-4</v>
      </c>
      <c r="C53" s="70">
        <v>2.5218700000000002E-4</v>
      </c>
    </row>
    <row r="54" spans="1:3" x14ac:dyDescent="0.25">
      <c r="A54" s="60">
        <v>50</v>
      </c>
      <c r="B54" s="76">
        <v>3.4429799999999999E-4</v>
      </c>
      <c r="C54" s="70">
        <v>2.1637800000000001E-4</v>
      </c>
    </row>
    <row r="55" spans="1:3" x14ac:dyDescent="0.25">
      <c r="A55" s="60">
        <v>51</v>
      </c>
      <c r="B55" s="76">
        <v>2.8255499999999998E-4</v>
      </c>
      <c r="C55" s="70">
        <v>1.8572700000000001E-4</v>
      </c>
    </row>
    <row r="56" spans="1:3" x14ac:dyDescent="0.25">
      <c r="A56" s="60">
        <v>52</v>
      </c>
      <c r="B56" s="76">
        <v>1.6432E-4</v>
      </c>
      <c r="C56" s="70">
        <v>1.5948000000000001E-4</v>
      </c>
    </row>
    <row r="57" spans="1:3" x14ac:dyDescent="0.25">
      <c r="A57" s="60">
        <v>53</v>
      </c>
      <c r="B57" s="76">
        <v>1.2513199999999999E-4</v>
      </c>
      <c r="C57" s="70">
        <v>1.3699200000000001E-4</v>
      </c>
    </row>
    <row r="58" spans="1:3" x14ac:dyDescent="0.25">
      <c r="A58" s="60">
        <v>54</v>
      </c>
      <c r="B58" s="122">
        <v>6.3772300000000006E-5</v>
      </c>
      <c r="C58" s="70">
        <v>1.17716E-4</v>
      </c>
    </row>
    <row r="59" spans="1:3" x14ac:dyDescent="0.25">
      <c r="A59" s="60">
        <v>55</v>
      </c>
      <c r="B59" s="76"/>
      <c r="C59" s="70">
        <v>1.0118799999999999E-4</v>
      </c>
    </row>
    <row r="60" spans="1:3" x14ac:dyDescent="0.25">
      <c r="A60" s="60">
        <v>56</v>
      </c>
      <c r="B60" s="122"/>
      <c r="C60" s="108">
        <v>8.7008299999999998E-5</v>
      </c>
    </row>
    <row r="61" spans="1:3" x14ac:dyDescent="0.25">
      <c r="A61" s="60">
        <v>57</v>
      </c>
      <c r="B61" s="122"/>
      <c r="C61" s="108">
        <v>7.4839700000000001E-5</v>
      </c>
    </row>
    <row r="62" spans="1:3" x14ac:dyDescent="0.25">
      <c r="A62" s="60">
        <v>58</v>
      </c>
      <c r="B62" s="122"/>
      <c r="C62" s="108">
        <v>6.4392699999999998E-5</v>
      </c>
    </row>
    <row r="63" spans="1:3" x14ac:dyDescent="0.25">
      <c r="A63" s="60">
        <v>59</v>
      </c>
      <c r="B63" s="122"/>
      <c r="C63" s="108">
        <v>5.5420400000000002E-5</v>
      </c>
    </row>
    <row r="64" spans="1:3" x14ac:dyDescent="0.25">
      <c r="A64" s="60">
        <v>60</v>
      </c>
      <c r="B64" s="122"/>
      <c r="C64" s="108">
        <v>4.7711799999999999E-5</v>
      </c>
    </row>
    <row r="65" spans="1:17" ht="15.75" thickBot="1" x14ac:dyDescent="0.3">
      <c r="A65" s="63"/>
      <c r="B65" s="78"/>
      <c r="C65" s="85">
        <f>SUM(C5:C64)</f>
        <v>1.0000000028999996</v>
      </c>
    </row>
    <row r="66" spans="1:17" ht="15.75" thickBot="1" x14ac:dyDescent="0.3"/>
    <row r="67" spans="1:17" ht="19.5" thickBot="1" x14ac:dyDescent="0.3">
      <c r="A67" s="237" t="s">
        <v>135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9"/>
    </row>
    <row r="68" spans="1:17" x14ac:dyDescent="0.25">
      <c r="A68" s="73" t="s">
        <v>156</v>
      </c>
      <c r="B68" s="75" t="s">
        <v>155</v>
      </c>
    </row>
    <row r="69" spans="1:17" x14ac:dyDescent="0.25">
      <c r="A69" s="60">
        <v>265</v>
      </c>
      <c r="B69" s="82">
        <v>3.9689149999999999E-2</v>
      </c>
    </row>
    <row r="70" spans="1:17" x14ac:dyDescent="0.25">
      <c r="A70" s="60">
        <f>A69+0.5</f>
        <v>265.5</v>
      </c>
      <c r="B70" s="82">
        <v>3.8757170000000001E-2</v>
      </c>
    </row>
    <row r="71" spans="1:17" x14ac:dyDescent="0.25">
      <c r="A71" s="60">
        <f t="shared" ref="A71:A134" si="0">A70+0.5</f>
        <v>266</v>
      </c>
      <c r="B71" s="82">
        <v>3.7834100000000002E-2</v>
      </c>
    </row>
    <row r="72" spans="1:17" x14ac:dyDescent="0.25">
      <c r="A72" s="60">
        <f t="shared" si="0"/>
        <v>266.5</v>
      </c>
      <c r="B72" s="82">
        <v>3.6925409999999999E-2</v>
      </c>
    </row>
    <row r="73" spans="1:17" x14ac:dyDescent="0.25">
      <c r="A73" s="60">
        <f t="shared" si="0"/>
        <v>267</v>
      </c>
      <c r="B73" s="82">
        <v>3.6030149999999997E-2</v>
      </c>
    </row>
    <row r="74" spans="1:17" x14ac:dyDescent="0.25">
      <c r="A74" s="60">
        <f t="shared" si="0"/>
        <v>267.5</v>
      </c>
      <c r="B74" s="82">
        <v>3.5150580000000001E-2</v>
      </c>
    </row>
    <row r="75" spans="1:17" x14ac:dyDescent="0.25">
      <c r="A75" s="60">
        <f t="shared" si="0"/>
        <v>268</v>
      </c>
      <c r="B75" s="82">
        <v>3.4285709999999997E-2</v>
      </c>
    </row>
    <row r="76" spans="1:17" x14ac:dyDescent="0.25">
      <c r="A76" s="60">
        <f t="shared" si="0"/>
        <v>268.5</v>
      </c>
      <c r="B76" s="82">
        <v>3.3435569999999998E-2</v>
      </c>
    </row>
    <row r="77" spans="1:17" x14ac:dyDescent="0.25">
      <c r="A77" s="60">
        <f t="shared" si="0"/>
        <v>269</v>
      </c>
      <c r="B77" s="82">
        <v>3.2600209999999998E-2</v>
      </c>
    </row>
    <row r="78" spans="1:17" x14ac:dyDescent="0.25">
      <c r="A78" s="60">
        <f t="shared" si="0"/>
        <v>269.5</v>
      </c>
      <c r="B78" s="82">
        <v>3.177961E-2</v>
      </c>
    </row>
    <row r="79" spans="1:17" x14ac:dyDescent="0.25">
      <c r="A79" s="60">
        <f t="shared" si="0"/>
        <v>270</v>
      </c>
      <c r="B79" s="82">
        <v>3.0973730000000001E-2</v>
      </c>
    </row>
    <row r="80" spans="1:17" x14ac:dyDescent="0.25">
      <c r="A80" s="60">
        <f t="shared" si="0"/>
        <v>270.5</v>
      </c>
      <c r="B80" s="82">
        <v>3.0182500000000001E-2</v>
      </c>
    </row>
    <row r="81" spans="1:2" x14ac:dyDescent="0.25">
      <c r="A81" s="60">
        <f t="shared" si="0"/>
        <v>271</v>
      </c>
      <c r="B81" s="82">
        <v>2.9405819999999999E-2</v>
      </c>
    </row>
    <row r="82" spans="1:2" x14ac:dyDescent="0.25">
      <c r="A82" s="60">
        <f t="shared" si="0"/>
        <v>271.5</v>
      </c>
      <c r="B82" s="82">
        <v>2.8642790000000001E-2</v>
      </c>
    </row>
    <row r="83" spans="1:2" x14ac:dyDescent="0.25">
      <c r="A83" s="60">
        <f t="shared" si="0"/>
        <v>272</v>
      </c>
      <c r="B83" s="82">
        <v>2.7894789999999999E-2</v>
      </c>
    </row>
    <row r="84" spans="1:2" x14ac:dyDescent="0.25">
      <c r="A84" s="60">
        <f t="shared" si="0"/>
        <v>272.5</v>
      </c>
      <c r="B84" s="82">
        <v>2.716085E-2</v>
      </c>
    </row>
    <row r="85" spans="1:2" x14ac:dyDescent="0.25">
      <c r="A85" s="60">
        <f t="shared" si="0"/>
        <v>273</v>
      </c>
      <c r="B85" s="82">
        <v>2.6440749999999999E-2</v>
      </c>
    </row>
    <row r="86" spans="1:2" x14ac:dyDescent="0.25">
      <c r="A86" s="60">
        <f t="shared" si="0"/>
        <v>273.5</v>
      </c>
      <c r="B86" s="82">
        <v>2.5734219999999999E-2</v>
      </c>
    </row>
    <row r="87" spans="1:2" x14ac:dyDescent="0.25">
      <c r="A87" s="60">
        <f t="shared" si="0"/>
        <v>274</v>
      </c>
      <c r="B87" s="82">
        <v>2.5041020000000001E-2</v>
      </c>
    </row>
    <row r="88" spans="1:2" x14ac:dyDescent="0.25">
      <c r="A88" s="60">
        <f t="shared" si="0"/>
        <v>274.5</v>
      </c>
      <c r="B88" s="82">
        <v>2.436085E-2</v>
      </c>
    </row>
    <row r="89" spans="1:2" x14ac:dyDescent="0.25">
      <c r="A89" s="60">
        <f t="shared" si="0"/>
        <v>275</v>
      </c>
      <c r="B89" s="82">
        <v>2.369344E-2</v>
      </c>
    </row>
    <row r="90" spans="1:2" x14ac:dyDescent="0.25">
      <c r="A90" s="60">
        <f t="shared" si="0"/>
        <v>275.5</v>
      </c>
      <c r="B90" s="82">
        <v>2.3038530000000002E-2</v>
      </c>
    </row>
    <row r="91" spans="1:2" x14ac:dyDescent="0.25">
      <c r="A91" s="60">
        <f t="shared" si="0"/>
        <v>276</v>
      </c>
      <c r="B91" s="82">
        <v>2.2395849999999998E-2</v>
      </c>
    </row>
    <row r="92" spans="1:2" x14ac:dyDescent="0.25">
      <c r="A92" s="60">
        <f t="shared" si="0"/>
        <v>276.5</v>
      </c>
      <c r="B92" s="82">
        <v>2.176467E-2</v>
      </c>
    </row>
    <row r="93" spans="1:2" x14ac:dyDescent="0.25">
      <c r="A93" s="60">
        <f t="shared" si="0"/>
        <v>277</v>
      </c>
      <c r="B93" s="82">
        <v>2.1145839999999999E-2</v>
      </c>
    </row>
    <row r="94" spans="1:2" x14ac:dyDescent="0.25">
      <c r="A94" s="60">
        <f t="shared" si="0"/>
        <v>277.5</v>
      </c>
      <c r="B94" s="82">
        <v>2.053868E-2</v>
      </c>
    </row>
    <row r="95" spans="1:2" x14ac:dyDescent="0.25">
      <c r="A95" s="60">
        <f t="shared" si="0"/>
        <v>278</v>
      </c>
      <c r="B95" s="82">
        <v>1.994305E-2</v>
      </c>
    </row>
    <row r="96" spans="1:2" x14ac:dyDescent="0.25">
      <c r="A96" s="60">
        <f t="shared" si="0"/>
        <v>278.5</v>
      </c>
      <c r="B96" s="82">
        <v>1.9358819999999999E-2</v>
      </c>
    </row>
    <row r="97" spans="1:2" x14ac:dyDescent="0.25">
      <c r="A97" s="60">
        <f t="shared" si="0"/>
        <v>279</v>
      </c>
      <c r="B97" s="82">
        <v>1.8785880000000001E-2</v>
      </c>
    </row>
    <row r="98" spans="1:2" x14ac:dyDescent="0.25">
      <c r="A98" s="60">
        <f t="shared" si="0"/>
        <v>279.5</v>
      </c>
      <c r="B98" s="82">
        <v>1.822414E-2</v>
      </c>
    </row>
    <row r="99" spans="1:2" x14ac:dyDescent="0.25">
      <c r="A99" s="60">
        <f t="shared" si="0"/>
        <v>280</v>
      </c>
      <c r="B99" s="82">
        <v>1.7673500000000002E-2</v>
      </c>
    </row>
    <row r="100" spans="1:2" x14ac:dyDescent="0.25">
      <c r="A100" s="60">
        <f t="shared" si="0"/>
        <v>280.5</v>
      </c>
      <c r="B100" s="82">
        <v>1.7133470000000001E-2</v>
      </c>
    </row>
    <row r="101" spans="1:2" x14ac:dyDescent="0.25">
      <c r="A101" s="60">
        <f t="shared" si="0"/>
        <v>281</v>
      </c>
      <c r="B101" s="82">
        <v>1.6604750000000001E-2</v>
      </c>
    </row>
    <row r="102" spans="1:2" x14ac:dyDescent="0.25">
      <c r="A102" s="60">
        <f t="shared" si="0"/>
        <v>281.5</v>
      </c>
      <c r="B102" s="82">
        <v>1.608687E-2</v>
      </c>
    </row>
    <row r="103" spans="1:2" x14ac:dyDescent="0.25">
      <c r="A103" s="60">
        <f t="shared" si="0"/>
        <v>282</v>
      </c>
      <c r="B103" s="82">
        <v>1.557972E-2</v>
      </c>
    </row>
    <row r="104" spans="1:2" x14ac:dyDescent="0.25">
      <c r="A104" s="60">
        <f t="shared" si="0"/>
        <v>282.5</v>
      </c>
      <c r="B104" s="82">
        <v>1.508322E-2</v>
      </c>
    </row>
    <row r="105" spans="1:2" x14ac:dyDescent="0.25">
      <c r="A105" s="60">
        <f t="shared" si="0"/>
        <v>283</v>
      </c>
      <c r="B105" s="82">
        <v>1.4597270000000001E-2</v>
      </c>
    </row>
    <row r="106" spans="1:2" x14ac:dyDescent="0.25">
      <c r="A106" s="60">
        <f t="shared" si="0"/>
        <v>283.5</v>
      </c>
      <c r="B106" s="82">
        <v>1.412149E-2</v>
      </c>
    </row>
    <row r="107" spans="1:2" x14ac:dyDescent="0.25">
      <c r="A107" s="60">
        <f t="shared" si="0"/>
        <v>284</v>
      </c>
      <c r="B107" s="82">
        <v>1.3656349999999999E-2</v>
      </c>
    </row>
    <row r="108" spans="1:2" x14ac:dyDescent="0.25">
      <c r="A108" s="60">
        <f t="shared" si="0"/>
        <v>284.5</v>
      </c>
      <c r="B108" s="82">
        <v>1.320148E-2</v>
      </c>
    </row>
    <row r="109" spans="1:2" x14ac:dyDescent="0.25">
      <c r="A109" s="60">
        <f t="shared" si="0"/>
        <v>285</v>
      </c>
      <c r="B109" s="82">
        <v>1.2756760000000001E-2</v>
      </c>
    </row>
    <row r="110" spans="1:2" x14ac:dyDescent="0.25">
      <c r="A110" s="60">
        <f t="shared" si="0"/>
        <v>285.5</v>
      </c>
      <c r="B110" s="82">
        <v>1.2322090000000001E-2</v>
      </c>
    </row>
    <row r="111" spans="1:2" x14ac:dyDescent="0.25">
      <c r="A111" s="60">
        <f t="shared" si="0"/>
        <v>286</v>
      </c>
      <c r="B111" s="82">
        <v>1.1897370000000001E-2</v>
      </c>
    </row>
    <row r="112" spans="1:2" x14ac:dyDescent="0.25">
      <c r="A112" s="60">
        <f t="shared" si="0"/>
        <v>286.5</v>
      </c>
      <c r="B112" s="82">
        <v>1.1482269999999999E-2</v>
      </c>
    </row>
    <row r="113" spans="1:2" x14ac:dyDescent="0.25">
      <c r="A113" s="60">
        <f t="shared" si="0"/>
        <v>287</v>
      </c>
      <c r="B113" s="82">
        <v>1.1077119999999999E-2</v>
      </c>
    </row>
    <row r="114" spans="1:2" x14ac:dyDescent="0.25">
      <c r="A114" s="60">
        <f t="shared" si="0"/>
        <v>287.5</v>
      </c>
      <c r="B114" s="82">
        <v>1.0681589999999999E-2</v>
      </c>
    </row>
    <row r="115" spans="1:2" x14ac:dyDescent="0.25">
      <c r="A115" s="60">
        <f t="shared" si="0"/>
        <v>288</v>
      </c>
      <c r="B115" s="82">
        <v>1.029557E-2</v>
      </c>
    </row>
    <row r="116" spans="1:2" x14ac:dyDescent="0.25">
      <c r="A116" s="60">
        <f t="shared" si="0"/>
        <v>288.5</v>
      </c>
      <c r="B116" s="82">
        <v>9.9189599999999992E-3</v>
      </c>
    </row>
    <row r="117" spans="1:2" x14ac:dyDescent="0.25">
      <c r="A117" s="60">
        <f t="shared" si="0"/>
        <v>289</v>
      </c>
      <c r="B117" s="82">
        <v>9.5516300000000002E-3</v>
      </c>
    </row>
    <row r="118" spans="1:2" x14ac:dyDescent="0.25">
      <c r="A118" s="60">
        <f t="shared" si="0"/>
        <v>289.5</v>
      </c>
      <c r="B118" s="82">
        <v>9.1932999999999997E-3</v>
      </c>
    </row>
    <row r="119" spans="1:2" x14ac:dyDescent="0.25">
      <c r="A119" s="60">
        <f t="shared" si="0"/>
        <v>290</v>
      </c>
      <c r="B119" s="82">
        <v>8.84419E-3</v>
      </c>
    </row>
    <row r="120" spans="1:2" x14ac:dyDescent="0.25">
      <c r="A120" s="60">
        <f t="shared" si="0"/>
        <v>290.5</v>
      </c>
      <c r="B120" s="82">
        <v>8.5040199999999993E-3</v>
      </c>
    </row>
    <row r="121" spans="1:2" x14ac:dyDescent="0.25">
      <c r="A121" s="60">
        <f t="shared" si="0"/>
        <v>291</v>
      </c>
      <c r="B121" s="82">
        <v>8.1726699999999999E-3</v>
      </c>
    </row>
    <row r="122" spans="1:2" x14ac:dyDescent="0.25">
      <c r="A122" s="60">
        <f t="shared" si="0"/>
        <v>291.5</v>
      </c>
      <c r="B122" s="82">
        <v>7.8500299999999992E-3</v>
      </c>
    </row>
    <row r="123" spans="1:2" x14ac:dyDescent="0.25">
      <c r="A123" s="60">
        <f t="shared" si="0"/>
        <v>292</v>
      </c>
      <c r="B123" s="82">
        <v>7.5358400000000002E-3</v>
      </c>
    </row>
    <row r="124" spans="1:2" x14ac:dyDescent="0.25">
      <c r="A124" s="60">
        <f t="shared" si="0"/>
        <v>292.5</v>
      </c>
      <c r="B124" s="82">
        <v>7.2302499999999997E-3</v>
      </c>
    </row>
    <row r="125" spans="1:2" x14ac:dyDescent="0.25">
      <c r="A125" s="60">
        <f t="shared" si="0"/>
        <v>293</v>
      </c>
      <c r="B125" s="82">
        <v>6.9329999999999999E-3</v>
      </c>
    </row>
    <row r="126" spans="1:2" x14ac:dyDescent="0.25">
      <c r="A126" s="60">
        <f t="shared" si="0"/>
        <v>293.5</v>
      </c>
      <c r="B126" s="82">
        <v>6.6439799999999999E-3</v>
      </c>
    </row>
    <row r="127" spans="1:2" x14ac:dyDescent="0.25">
      <c r="A127" s="60">
        <f t="shared" si="0"/>
        <v>294</v>
      </c>
      <c r="B127" s="82">
        <v>6.36296E-3</v>
      </c>
    </row>
    <row r="128" spans="1:2" x14ac:dyDescent="0.25">
      <c r="A128" s="60">
        <f t="shared" si="0"/>
        <v>294.5</v>
      </c>
      <c r="B128" s="82">
        <v>6.0900299999999997E-3</v>
      </c>
    </row>
    <row r="129" spans="1:2" x14ac:dyDescent="0.25">
      <c r="A129" s="60">
        <f t="shared" si="0"/>
        <v>295</v>
      </c>
      <c r="B129" s="82">
        <v>5.8249499999999997E-3</v>
      </c>
    </row>
    <row r="130" spans="1:2" x14ac:dyDescent="0.25">
      <c r="A130" s="60">
        <f t="shared" si="0"/>
        <v>295.5</v>
      </c>
      <c r="B130" s="82">
        <v>5.5676099999999997E-3</v>
      </c>
    </row>
    <row r="131" spans="1:2" x14ac:dyDescent="0.25">
      <c r="A131" s="60">
        <f t="shared" si="0"/>
        <v>296</v>
      </c>
      <c r="B131" s="82">
        <v>5.31782E-3</v>
      </c>
    </row>
    <row r="132" spans="1:2" x14ac:dyDescent="0.25">
      <c r="A132" s="60">
        <f t="shared" si="0"/>
        <v>296.5</v>
      </c>
      <c r="B132" s="82">
        <v>5.0755899999999996E-3</v>
      </c>
    </row>
    <row r="133" spans="1:2" x14ac:dyDescent="0.25">
      <c r="A133" s="60">
        <f t="shared" si="0"/>
        <v>297</v>
      </c>
      <c r="B133" s="82">
        <v>4.8407299999999997E-3</v>
      </c>
    </row>
    <row r="134" spans="1:2" x14ac:dyDescent="0.25">
      <c r="A134" s="60">
        <f t="shared" si="0"/>
        <v>297.5</v>
      </c>
      <c r="B134" s="82">
        <v>4.61313E-3</v>
      </c>
    </row>
    <row r="135" spans="1:2" x14ac:dyDescent="0.25">
      <c r="A135" s="60">
        <f t="shared" ref="A135:A179" si="1">A134+0.5</f>
        <v>298</v>
      </c>
      <c r="B135" s="82">
        <v>4.3925800000000001E-3</v>
      </c>
    </row>
    <row r="136" spans="1:2" x14ac:dyDescent="0.25">
      <c r="A136" s="60">
        <f t="shared" si="1"/>
        <v>298.5</v>
      </c>
      <c r="B136" s="82">
        <v>4.1790899999999999E-3</v>
      </c>
    </row>
    <row r="137" spans="1:2" x14ac:dyDescent="0.25">
      <c r="A137" s="60">
        <f t="shared" si="1"/>
        <v>299</v>
      </c>
      <c r="B137" s="82">
        <v>3.9724599999999997E-3</v>
      </c>
    </row>
    <row r="138" spans="1:2" x14ac:dyDescent="0.25">
      <c r="A138" s="60">
        <f t="shared" si="1"/>
        <v>299.5</v>
      </c>
      <c r="B138" s="82">
        <v>3.7725900000000001E-3</v>
      </c>
    </row>
    <row r="139" spans="1:2" x14ac:dyDescent="0.25">
      <c r="A139" s="60">
        <f t="shared" si="1"/>
        <v>300</v>
      </c>
      <c r="B139" s="82">
        <v>3.5793399999999999E-3</v>
      </c>
    </row>
    <row r="140" spans="1:2" x14ac:dyDescent="0.25">
      <c r="A140" s="60">
        <f t="shared" si="1"/>
        <v>300.5</v>
      </c>
      <c r="B140" s="82">
        <v>3.3926400000000002E-3</v>
      </c>
    </row>
    <row r="141" spans="1:2" x14ac:dyDescent="0.25">
      <c r="A141" s="60">
        <f t="shared" si="1"/>
        <v>301</v>
      </c>
      <c r="B141" s="82">
        <v>3.2123299999999998E-3</v>
      </c>
    </row>
    <row r="142" spans="1:2" x14ac:dyDescent="0.25">
      <c r="A142" s="60">
        <f t="shared" si="1"/>
        <v>301.5</v>
      </c>
      <c r="B142" s="82">
        <v>3.0382600000000001E-3</v>
      </c>
    </row>
    <row r="143" spans="1:2" x14ac:dyDescent="0.25">
      <c r="A143" s="60">
        <f t="shared" si="1"/>
        <v>302</v>
      </c>
      <c r="B143" s="82">
        <v>2.8703700000000001E-3</v>
      </c>
    </row>
    <row r="144" spans="1:2" x14ac:dyDescent="0.25">
      <c r="A144" s="60">
        <f t="shared" si="1"/>
        <v>302.5</v>
      </c>
      <c r="B144" s="82">
        <v>2.7085E-3</v>
      </c>
    </row>
    <row r="145" spans="1:2" x14ac:dyDescent="0.25">
      <c r="A145" s="60">
        <f t="shared" si="1"/>
        <v>303</v>
      </c>
      <c r="B145" s="82">
        <v>2.55252E-3</v>
      </c>
    </row>
    <row r="146" spans="1:2" x14ac:dyDescent="0.25">
      <c r="A146" s="60">
        <f t="shared" si="1"/>
        <v>303.5</v>
      </c>
      <c r="B146" s="82">
        <v>2.4023400000000002E-3</v>
      </c>
    </row>
    <row r="147" spans="1:2" x14ac:dyDescent="0.25">
      <c r="A147" s="60">
        <f t="shared" si="1"/>
        <v>304</v>
      </c>
      <c r="B147" s="82">
        <v>2.2578400000000001E-3</v>
      </c>
    </row>
    <row r="148" spans="1:2" x14ac:dyDescent="0.25">
      <c r="A148" s="60">
        <f t="shared" si="1"/>
        <v>304.5</v>
      </c>
      <c r="B148" s="82">
        <v>2.1188600000000002E-3</v>
      </c>
    </row>
    <row r="149" spans="1:2" x14ac:dyDescent="0.25">
      <c r="A149" s="60">
        <f t="shared" si="1"/>
        <v>305</v>
      </c>
      <c r="B149" s="82">
        <v>1.9853399999999999E-3</v>
      </c>
    </row>
    <row r="150" spans="1:2" x14ac:dyDescent="0.25">
      <c r="A150" s="60">
        <f t="shared" si="1"/>
        <v>305.5</v>
      </c>
      <c r="B150" s="82">
        <v>1.85714E-3</v>
      </c>
    </row>
    <row r="151" spans="1:2" x14ac:dyDescent="0.25">
      <c r="A151" s="60">
        <f t="shared" si="1"/>
        <v>306</v>
      </c>
      <c r="B151" s="82">
        <v>1.73412E-3</v>
      </c>
    </row>
    <row r="152" spans="1:2" x14ac:dyDescent="0.25">
      <c r="A152" s="60">
        <f t="shared" si="1"/>
        <v>306.5</v>
      </c>
      <c r="B152" s="82">
        <v>1.6162100000000001E-3</v>
      </c>
    </row>
    <row r="153" spans="1:2" x14ac:dyDescent="0.25">
      <c r="A153" s="60">
        <f t="shared" si="1"/>
        <v>307</v>
      </c>
      <c r="B153" s="82">
        <v>1.5032699999999999E-3</v>
      </c>
    </row>
    <row r="154" spans="1:2" x14ac:dyDescent="0.25">
      <c r="A154" s="60">
        <f t="shared" si="1"/>
        <v>307.5</v>
      </c>
      <c r="B154" s="82">
        <v>1.3952000000000001E-3</v>
      </c>
    </row>
    <row r="155" spans="1:2" x14ac:dyDescent="0.25">
      <c r="A155" s="60">
        <f t="shared" si="1"/>
        <v>308</v>
      </c>
      <c r="B155" s="82">
        <v>1.29189E-3</v>
      </c>
    </row>
    <row r="156" spans="1:2" x14ac:dyDescent="0.25">
      <c r="A156" s="60">
        <f t="shared" si="1"/>
        <v>308.5</v>
      </c>
      <c r="B156" s="82">
        <v>1.19323E-3</v>
      </c>
    </row>
    <row r="157" spans="1:2" x14ac:dyDescent="0.25">
      <c r="A157" s="60">
        <f t="shared" si="1"/>
        <v>309</v>
      </c>
      <c r="B157" s="82">
        <v>1.0991099999999999E-3</v>
      </c>
    </row>
    <row r="158" spans="1:2" x14ac:dyDescent="0.25">
      <c r="A158" s="60">
        <f t="shared" si="1"/>
        <v>309.5</v>
      </c>
      <c r="B158" s="82">
        <v>1.0094500000000001E-3</v>
      </c>
    </row>
    <row r="159" spans="1:2" x14ac:dyDescent="0.25">
      <c r="A159" s="60">
        <f t="shared" si="1"/>
        <v>310</v>
      </c>
      <c r="B159" s="82">
        <v>9.2411000000000001E-4</v>
      </c>
    </row>
    <row r="160" spans="1:2" x14ac:dyDescent="0.25">
      <c r="A160" s="60">
        <f t="shared" si="1"/>
        <v>310.5</v>
      </c>
      <c r="B160" s="82">
        <v>8.4303999999999998E-4</v>
      </c>
    </row>
    <row r="161" spans="1:2" x14ac:dyDescent="0.25">
      <c r="A161" s="60">
        <f t="shared" si="1"/>
        <v>311</v>
      </c>
      <c r="B161" s="82">
        <v>7.6610000000000003E-4</v>
      </c>
    </row>
    <row r="162" spans="1:2" x14ac:dyDescent="0.25">
      <c r="A162" s="60">
        <f t="shared" si="1"/>
        <v>311.5</v>
      </c>
      <c r="B162" s="82">
        <v>6.9320999999999999E-4</v>
      </c>
    </row>
    <row r="163" spans="1:2" x14ac:dyDescent="0.25">
      <c r="A163" s="60">
        <f t="shared" si="1"/>
        <v>312</v>
      </c>
      <c r="B163" s="82">
        <v>6.2430999999999999E-4</v>
      </c>
    </row>
    <row r="164" spans="1:2" x14ac:dyDescent="0.25">
      <c r="A164" s="60">
        <f t="shared" si="1"/>
        <v>312.5</v>
      </c>
      <c r="B164" s="82">
        <v>5.5928E-4</v>
      </c>
    </row>
    <row r="165" spans="1:2" x14ac:dyDescent="0.25">
      <c r="A165" s="60">
        <f t="shared" si="1"/>
        <v>313</v>
      </c>
      <c r="B165" s="82">
        <v>4.9804999999999999E-4</v>
      </c>
    </row>
    <row r="166" spans="1:2" x14ac:dyDescent="0.25">
      <c r="A166" s="60">
        <f t="shared" si="1"/>
        <v>313.5</v>
      </c>
      <c r="B166" s="82">
        <v>4.4056E-4</v>
      </c>
    </row>
    <row r="167" spans="1:2" x14ac:dyDescent="0.25">
      <c r="A167" s="60">
        <f t="shared" si="1"/>
        <v>314</v>
      </c>
      <c r="B167" s="82">
        <v>3.8671000000000002E-4</v>
      </c>
    </row>
    <row r="168" spans="1:2" x14ac:dyDescent="0.25">
      <c r="A168" s="60">
        <f t="shared" si="1"/>
        <v>314.5</v>
      </c>
      <c r="B168" s="82">
        <v>3.3646000000000001E-4</v>
      </c>
    </row>
    <row r="169" spans="1:2" x14ac:dyDescent="0.25">
      <c r="A169" s="60">
        <f t="shared" si="1"/>
        <v>315</v>
      </c>
      <c r="B169" s="82">
        <v>2.8973999999999997E-4</v>
      </c>
    </row>
    <row r="170" spans="1:2" x14ac:dyDescent="0.25">
      <c r="A170" s="60">
        <f t="shared" si="1"/>
        <v>315.5</v>
      </c>
      <c r="B170" s="82">
        <v>2.4648999999999998E-4</v>
      </c>
    </row>
    <row r="171" spans="1:2" x14ac:dyDescent="0.25">
      <c r="A171" s="60">
        <f t="shared" si="1"/>
        <v>316</v>
      </c>
      <c r="B171" s="82">
        <v>2.0667999999999999E-4</v>
      </c>
    </row>
    <row r="172" spans="1:2" x14ac:dyDescent="0.25">
      <c r="A172" s="60">
        <f t="shared" si="1"/>
        <v>316.5</v>
      </c>
      <c r="B172" s="82">
        <v>1.7028E-4</v>
      </c>
    </row>
    <row r="173" spans="1:2" x14ac:dyDescent="0.25">
      <c r="A173" s="60">
        <f t="shared" si="1"/>
        <v>317</v>
      </c>
      <c r="B173" s="82">
        <v>1.3725E-4</v>
      </c>
    </row>
    <row r="174" spans="1:2" x14ac:dyDescent="0.25">
      <c r="A174" s="60">
        <f t="shared" si="1"/>
        <v>317.5</v>
      </c>
      <c r="B174" s="82">
        <v>1.0759E-4</v>
      </c>
    </row>
    <row r="175" spans="1:2" x14ac:dyDescent="0.25">
      <c r="A175" s="60">
        <f t="shared" si="1"/>
        <v>318</v>
      </c>
      <c r="B175" s="82">
        <v>8.1299999999999997E-5</v>
      </c>
    </row>
    <row r="176" spans="1:2" x14ac:dyDescent="0.25">
      <c r="A176" s="60">
        <f t="shared" si="1"/>
        <v>318.5</v>
      </c>
      <c r="B176" s="82">
        <v>5.838E-5</v>
      </c>
    </row>
    <row r="177" spans="1:17" x14ac:dyDescent="0.25">
      <c r="A177" s="60">
        <f t="shared" si="1"/>
        <v>319</v>
      </c>
      <c r="B177" s="82">
        <v>3.8869999999999999E-5</v>
      </c>
    </row>
    <row r="178" spans="1:17" x14ac:dyDescent="0.25">
      <c r="A178" s="60">
        <f t="shared" si="1"/>
        <v>319.5</v>
      </c>
      <c r="B178" s="82">
        <v>2.2759999999999999E-5</v>
      </c>
    </row>
    <row r="179" spans="1:17" ht="15.75" thickBot="1" x14ac:dyDescent="0.3">
      <c r="A179" s="63">
        <f t="shared" si="1"/>
        <v>320</v>
      </c>
      <c r="B179" s="84">
        <v>9.8900000000000002E-6</v>
      </c>
    </row>
    <row r="180" spans="1:17" ht="15.75" thickBot="1" x14ac:dyDescent="0.3"/>
    <row r="181" spans="1:17" ht="19.5" thickBot="1" x14ac:dyDescent="0.3">
      <c r="A181" s="237" t="s">
        <v>157</v>
      </c>
      <c r="B181" s="238"/>
      <c r="C181" s="238"/>
      <c r="D181" s="238"/>
      <c r="E181" s="238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9"/>
    </row>
    <row r="182" spans="1:17" ht="15.75" thickBot="1" x14ac:dyDescent="0.3">
      <c r="A182" s="246" t="s">
        <v>164</v>
      </c>
      <c r="B182" s="247"/>
      <c r="C182" s="247"/>
      <c r="D182" s="247"/>
      <c r="E182" s="248"/>
      <c r="F182" s="246" t="s">
        <v>163</v>
      </c>
      <c r="G182" s="247"/>
      <c r="H182" s="247"/>
      <c r="I182" s="247"/>
      <c r="J182" s="248"/>
      <c r="K182" s="246" t="s">
        <v>162</v>
      </c>
      <c r="L182" s="247"/>
      <c r="M182" s="247"/>
      <c r="N182" s="247"/>
      <c r="O182" s="247"/>
      <c r="P182" s="248"/>
    </row>
    <row r="183" spans="1:17" ht="15.75" thickBot="1" x14ac:dyDescent="0.3">
      <c r="D183" s="60" t="s">
        <v>145</v>
      </c>
      <c r="E183" s="94">
        <v>40.5452733627288</v>
      </c>
      <c r="I183" s="60" t="s">
        <v>145</v>
      </c>
      <c r="J183" s="94">
        <v>40.5452733627288</v>
      </c>
      <c r="K183" s="95"/>
      <c r="L183" s="95"/>
      <c r="M183" s="95"/>
      <c r="N183" s="60" t="s">
        <v>145</v>
      </c>
      <c r="O183" s="96">
        <v>40.5452733627288</v>
      </c>
      <c r="P183" s="61"/>
    </row>
    <row r="184" spans="1:17" x14ac:dyDescent="0.25">
      <c r="A184" s="73" t="s">
        <v>66</v>
      </c>
      <c r="B184" s="74" t="s">
        <v>161</v>
      </c>
      <c r="C184" s="75"/>
      <c r="D184" s="76" t="s">
        <v>144</v>
      </c>
      <c r="E184" s="97">
        <v>29.542437438963166</v>
      </c>
      <c r="F184" s="73" t="s">
        <v>66</v>
      </c>
      <c r="G184" s="74" t="s">
        <v>161</v>
      </c>
      <c r="H184" s="75"/>
      <c r="I184" s="76" t="s">
        <v>144</v>
      </c>
      <c r="J184" s="97">
        <v>29.542437438963166</v>
      </c>
      <c r="K184" s="73" t="s">
        <v>66</v>
      </c>
      <c r="L184" s="74" t="s">
        <v>161</v>
      </c>
      <c r="M184" s="75"/>
      <c r="N184" s="76" t="s">
        <v>144</v>
      </c>
      <c r="O184" s="97">
        <v>29.542437438963166</v>
      </c>
      <c r="P184" s="61"/>
    </row>
    <row r="185" spans="1:17" x14ac:dyDescent="0.25">
      <c r="A185" s="60">
        <v>32</v>
      </c>
      <c r="B185" s="76">
        <v>1E-3</v>
      </c>
      <c r="C185" s="61">
        <f t="shared" ref="C185:C213" si="2">A185*B185</f>
        <v>3.2000000000000001E-2</v>
      </c>
      <c r="D185" s="76" t="s">
        <v>143</v>
      </c>
      <c r="E185" s="96">
        <v>37.505812781688803</v>
      </c>
      <c r="F185" s="60">
        <v>35</v>
      </c>
      <c r="G185" s="98">
        <v>1.6247313365582789E-2</v>
      </c>
      <c r="H185" s="61">
        <f t="shared" ref="H185:H210" si="3">G185*F185</f>
        <v>0.56865596779539762</v>
      </c>
      <c r="I185" s="76" t="s">
        <v>143</v>
      </c>
      <c r="J185" s="96">
        <v>35.9918099095202</v>
      </c>
      <c r="K185" s="60">
        <v>35</v>
      </c>
      <c r="L185" s="98">
        <v>2.3509410980579185E-2</v>
      </c>
      <c r="M185" s="61">
        <f t="shared" ref="M185:M210" si="4">L185*K185</f>
        <v>0.82282938432027153</v>
      </c>
      <c r="N185" s="76" t="s">
        <v>143</v>
      </c>
      <c r="O185" s="96">
        <v>33.9990069140676</v>
      </c>
      <c r="P185" s="61"/>
    </row>
    <row r="186" spans="1:17" ht="15.75" thickBot="1" x14ac:dyDescent="0.3">
      <c r="A186" s="60">
        <v>33</v>
      </c>
      <c r="B186" s="76">
        <v>2E-3</v>
      </c>
      <c r="C186" s="61">
        <f t="shared" si="2"/>
        <v>6.6000000000000003E-2</v>
      </c>
      <c r="D186" s="78" t="s">
        <v>142</v>
      </c>
      <c r="E186" s="99">
        <v>33.524125110325997</v>
      </c>
      <c r="F186" s="60">
        <v>36</v>
      </c>
      <c r="G186" s="98">
        <v>1.8862009312287563E-2</v>
      </c>
      <c r="H186" s="61">
        <f t="shared" si="3"/>
        <v>0.67903233524235229</v>
      </c>
      <c r="I186" s="78" t="s">
        <v>142</v>
      </c>
      <c r="J186" s="99">
        <v>32.644850749796966</v>
      </c>
      <c r="K186" s="60">
        <v>36</v>
      </c>
      <c r="L186" s="98">
        <v>2.6402482451704571E-2</v>
      </c>
      <c r="M186" s="61">
        <f t="shared" si="4"/>
        <v>0.95048936826136454</v>
      </c>
      <c r="N186" s="78" t="s">
        <v>142</v>
      </c>
      <c r="O186" s="99">
        <v>31.763798028019171</v>
      </c>
      <c r="P186" s="100">
        <f>273.15+O186</f>
        <v>304.91379802801913</v>
      </c>
    </row>
    <row r="187" spans="1:17" x14ac:dyDescent="0.25">
      <c r="A187" s="60">
        <v>34</v>
      </c>
      <c r="B187" s="76">
        <v>5.0000000000000001E-3</v>
      </c>
      <c r="C187" s="61">
        <f t="shared" si="2"/>
        <v>0.17</v>
      </c>
      <c r="F187" s="60">
        <v>37</v>
      </c>
      <c r="G187" s="98">
        <v>3.0829192637904141E-2</v>
      </c>
      <c r="H187" s="61">
        <f t="shared" si="3"/>
        <v>1.1406801276024532</v>
      </c>
      <c r="K187" s="60">
        <v>37</v>
      </c>
      <c r="L187" s="98">
        <v>4.2322484781840149E-2</v>
      </c>
      <c r="M187" s="61">
        <f t="shared" si="4"/>
        <v>1.5659319369280855</v>
      </c>
    </row>
    <row r="188" spans="1:17" x14ac:dyDescent="0.25">
      <c r="A188" s="60">
        <v>35</v>
      </c>
      <c r="B188" s="101">
        <v>1.0746046120461185E-2</v>
      </c>
      <c r="C188" s="61">
        <f t="shared" si="2"/>
        <v>0.37611161421614148</v>
      </c>
      <c r="F188" s="60">
        <v>38</v>
      </c>
      <c r="G188" s="98">
        <v>4.5421079801096512E-2</v>
      </c>
      <c r="H188" s="61">
        <f t="shared" si="3"/>
        <v>1.7260010324416675</v>
      </c>
      <c r="K188" s="60">
        <v>38</v>
      </c>
      <c r="L188" s="98">
        <v>5.9259589203197342E-2</v>
      </c>
      <c r="M188" s="61">
        <f t="shared" si="4"/>
        <v>2.2518643897214989</v>
      </c>
    </row>
    <row r="189" spans="1:17" x14ac:dyDescent="0.25">
      <c r="A189" s="60">
        <v>36</v>
      </c>
      <c r="B189" s="101">
        <v>1.0805936041456554E-2</v>
      </c>
      <c r="C189" s="61">
        <f t="shared" si="2"/>
        <v>0.38901369749243592</v>
      </c>
      <c r="F189" s="60">
        <v>39</v>
      </c>
      <c r="G189" s="98">
        <v>5.9859293084429867E-2</v>
      </c>
      <c r="H189" s="61">
        <f t="shared" si="3"/>
        <v>2.3345124302927647</v>
      </c>
      <c r="K189" s="60">
        <v>39</v>
      </c>
      <c r="L189" s="98">
        <v>7.3822301619805908E-2</v>
      </c>
      <c r="M189" s="61">
        <f t="shared" si="4"/>
        <v>2.8790697631724305</v>
      </c>
    </row>
    <row r="190" spans="1:17" x14ac:dyDescent="0.25">
      <c r="A190" s="60">
        <v>37</v>
      </c>
      <c r="B190" s="101">
        <v>1.7334548729266566E-2</v>
      </c>
      <c r="C190" s="61">
        <f t="shared" si="2"/>
        <v>0.64137830298286291</v>
      </c>
      <c r="F190" s="60">
        <v>40</v>
      </c>
      <c r="G190" s="98">
        <v>7.9435929263064808E-2</v>
      </c>
      <c r="H190" s="61">
        <f t="shared" si="3"/>
        <v>3.1774371705225923</v>
      </c>
      <c r="K190" s="60">
        <v>40</v>
      </c>
      <c r="L190" s="98">
        <v>9.0498592719031046E-2</v>
      </c>
      <c r="M190" s="61">
        <f t="shared" si="4"/>
        <v>3.6199437087612418</v>
      </c>
    </row>
    <row r="191" spans="1:17" x14ac:dyDescent="0.25">
      <c r="A191" s="60">
        <v>38</v>
      </c>
      <c r="B191" s="101">
        <v>2.6374695869508302E-2</v>
      </c>
      <c r="C191" s="61">
        <f t="shared" si="2"/>
        <v>1.0022384430413154</v>
      </c>
      <c r="F191" s="60">
        <v>41</v>
      </c>
      <c r="G191" s="98">
        <v>7.8441642430451278E-2</v>
      </c>
      <c r="H191" s="61">
        <f t="shared" si="3"/>
        <v>3.2161073396485023</v>
      </c>
      <c r="K191" s="60">
        <v>41</v>
      </c>
      <c r="L191" s="98">
        <v>8.8275713265175734E-2</v>
      </c>
      <c r="M191" s="61">
        <f t="shared" si="4"/>
        <v>3.6193042438722052</v>
      </c>
    </row>
    <row r="192" spans="1:17" x14ac:dyDescent="0.25">
      <c r="A192" s="60">
        <v>39</v>
      </c>
      <c r="B192" s="101">
        <v>3.7731891948275982E-2</v>
      </c>
      <c r="C192" s="61">
        <f t="shared" si="2"/>
        <v>1.4715437859827634</v>
      </c>
      <c r="F192" s="60">
        <v>42</v>
      </c>
      <c r="G192" s="98">
        <v>0.11065941638771358</v>
      </c>
      <c r="H192" s="61">
        <f t="shared" si="3"/>
        <v>4.6476954882839703</v>
      </c>
      <c r="K192" s="60">
        <v>42</v>
      </c>
      <c r="L192" s="98">
        <v>0.11136298227018727</v>
      </c>
      <c r="M192" s="61">
        <f t="shared" si="4"/>
        <v>4.6772452553478656</v>
      </c>
    </row>
    <row r="193" spans="1:13" x14ac:dyDescent="0.25">
      <c r="A193" s="60">
        <v>40</v>
      </c>
      <c r="B193" s="101">
        <v>5.6717066344130283E-2</v>
      </c>
      <c r="C193" s="61">
        <f t="shared" si="2"/>
        <v>2.2686826537652114</v>
      </c>
      <c r="F193" s="60">
        <v>43</v>
      </c>
      <c r="G193" s="98">
        <v>8.8399416075345003E-2</v>
      </c>
      <c r="H193" s="61">
        <f t="shared" si="3"/>
        <v>3.8011748912398353</v>
      </c>
      <c r="K193" s="60">
        <v>43</v>
      </c>
      <c r="L193" s="98">
        <v>8.5346841064729978E-2</v>
      </c>
      <c r="M193" s="61">
        <f t="shared" si="4"/>
        <v>3.6699141657833891</v>
      </c>
    </row>
    <row r="194" spans="1:13" x14ac:dyDescent="0.25">
      <c r="A194" s="60">
        <v>41</v>
      </c>
      <c r="B194" s="101">
        <v>6.7303535547566642E-2</v>
      </c>
      <c r="C194" s="61">
        <f t="shared" si="2"/>
        <v>2.7594449574502322</v>
      </c>
      <c r="F194" s="60">
        <v>44</v>
      </c>
      <c r="G194" s="98">
        <v>9.3159890415374522E-2</v>
      </c>
      <c r="H194" s="61">
        <f t="shared" si="3"/>
        <v>4.0990351782764787</v>
      </c>
      <c r="K194" s="60">
        <v>44</v>
      </c>
      <c r="L194" s="98">
        <v>8.417756535864121E-2</v>
      </c>
      <c r="M194" s="61">
        <f t="shared" si="4"/>
        <v>3.7038128757802133</v>
      </c>
    </row>
    <row r="195" spans="1:13" x14ac:dyDescent="0.25">
      <c r="A195" s="60">
        <v>42</v>
      </c>
      <c r="B195" s="101">
        <v>0.10252196795474093</v>
      </c>
      <c r="C195" s="61">
        <f t="shared" si="2"/>
        <v>4.3059226540991187</v>
      </c>
      <c r="F195" s="60">
        <v>45</v>
      </c>
      <c r="G195" s="98">
        <v>7.7191400884860858E-2</v>
      </c>
      <c r="H195" s="61">
        <f t="shared" si="3"/>
        <v>3.4736130398187388</v>
      </c>
      <c r="K195" s="60">
        <v>45</v>
      </c>
      <c r="L195" s="98">
        <v>6.921732867666705E-2</v>
      </c>
      <c r="M195" s="61">
        <f t="shared" si="4"/>
        <v>3.1147797904500174</v>
      </c>
    </row>
    <row r="196" spans="1:13" x14ac:dyDescent="0.25">
      <c r="A196" s="60">
        <v>43</v>
      </c>
      <c r="B196" s="101">
        <v>9.1415821240795808E-2</v>
      </c>
      <c r="C196" s="61">
        <f t="shared" si="2"/>
        <v>3.9308803133542196</v>
      </c>
      <c r="F196" s="60">
        <v>46</v>
      </c>
      <c r="G196" s="98">
        <v>7.7230307340866125E-2</v>
      </c>
      <c r="H196" s="61">
        <f t="shared" si="3"/>
        <v>3.5525941376798418</v>
      </c>
      <c r="K196" s="60">
        <v>46</v>
      </c>
      <c r="L196" s="98">
        <v>6.6254286704386003E-2</v>
      </c>
      <c r="M196" s="61">
        <f t="shared" si="4"/>
        <v>3.0476971884017563</v>
      </c>
    </row>
    <row r="197" spans="1:13" x14ac:dyDescent="0.25">
      <c r="A197" s="60">
        <v>44</v>
      </c>
      <c r="B197" s="101">
        <v>0.10407342933133956</v>
      </c>
      <c r="C197" s="61">
        <f t="shared" si="2"/>
        <v>4.5792308905789412</v>
      </c>
      <c r="F197" s="60">
        <v>47</v>
      </c>
      <c r="G197" s="98">
        <v>5.4410419041173004E-2</v>
      </c>
      <c r="H197" s="61">
        <f t="shared" si="3"/>
        <v>2.5572896949351311</v>
      </c>
      <c r="K197" s="60">
        <v>47</v>
      </c>
      <c r="L197" s="98">
        <v>4.5821549007681643E-2</v>
      </c>
      <c r="M197" s="61">
        <f t="shared" si="4"/>
        <v>2.1536128033610371</v>
      </c>
    </row>
    <row r="198" spans="1:13" x14ac:dyDescent="0.25">
      <c r="A198" s="60">
        <v>45</v>
      </c>
      <c r="B198" s="101">
        <v>9.1856331611936626E-2</v>
      </c>
      <c r="C198" s="61">
        <f t="shared" si="2"/>
        <v>4.133534922537148</v>
      </c>
      <c r="F198" s="60">
        <v>48</v>
      </c>
      <c r="G198" s="98">
        <v>4.4811227430133202E-2</v>
      </c>
      <c r="H198" s="61">
        <f t="shared" si="3"/>
        <v>2.1509389166463935</v>
      </c>
      <c r="K198" s="60">
        <v>48</v>
      </c>
      <c r="L198" s="98">
        <v>3.8359369388340656E-2</v>
      </c>
      <c r="M198" s="61">
        <f t="shared" si="4"/>
        <v>1.8412497306403515</v>
      </c>
    </row>
    <row r="199" spans="1:13" x14ac:dyDescent="0.25">
      <c r="A199" s="60">
        <v>46</v>
      </c>
      <c r="B199" s="101">
        <v>9.5549864462160072E-2</v>
      </c>
      <c r="C199" s="61">
        <f t="shared" si="2"/>
        <v>4.3952937652593631</v>
      </c>
      <c r="F199" s="60">
        <v>49</v>
      </c>
      <c r="G199" s="98">
        <v>3.1063723513441752E-2</v>
      </c>
      <c r="H199" s="61">
        <f t="shared" si="3"/>
        <v>1.5221224521586458</v>
      </c>
      <c r="K199" s="60">
        <v>49</v>
      </c>
      <c r="L199" s="98">
        <v>2.5507562598114368E-2</v>
      </c>
      <c r="M199" s="61">
        <f t="shared" si="4"/>
        <v>1.249870567307604</v>
      </c>
    </row>
    <row r="200" spans="1:13" x14ac:dyDescent="0.25">
      <c r="A200" s="60">
        <v>47</v>
      </c>
      <c r="B200" s="101">
        <v>6.651200451873053E-2</v>
      </c>
      <c r="C200" s="61">
        <f t="shared" si="2"/>
        <v>3.1260642123803351</v>
      </c>
      <c r="F200" s="60">
        <v>50</v>
      </c>
      <c r="G200" s="98">
        <v>3.0616828074833343E-2</v>
      </c>
      <c r="H200" s="61">
        <f t="shared" si="3"/>
        <v>1.5308414037416671</v>
      </c>
      <c r="K200" s="60">
        <v>50</v>
      </c>
      <c r="L200" s="98">
        <v>2.4830959801075192E-2</v>
      </c>
      <c r="M200" s="61">
        <f t="shared" si="4"/>
        <v>1.2415479900537596</v>
      </c>
    </row>
    <row r="201" spans="1:13" x14ac:dyDescent="0.25">
      <c r="A201" s="60">
        <v>48</v>
      </c>
      <c r="B201" s="101">
        <v>5.7622276376693829E-2</v>
      </c>
      <c r="C201" s="61">
        <f t="shared" si="2"/>
        <v>2.765869266081304</v>
      </c>
      <c r="F201" s="60">
        <v>51</v>
      </c>
      <c r="G201" s="98">
        <v>1.770787310883554E-2</v>
      </c>
      <c r="H201" s="61">
        <f t="shared" si="3"/>
        <v>0.90310152855061254</v>
      </c>
      <c r="K201" s="60">
        <v>51</v>
      </c>
      <c r="L201" s="98">
        <v>1.5106333498215978E-2</v>
      </c>
      <c r="M201" s="61">
        <f t="shared" si="4"/>
        <v>0.7704230084090149</v>
      </c>
    </row>
    <row r="202" spans="1:13" x14ac:dyDescent="0.25">
      <c r="A202" s="60">
        <v>49</v>
      </c>
      <c r="B202" s="101">
        <v>3.9785736338559183E-2</v>
      </c>
      <c r="C202" s="61">
        <f t="shared" si="2"/>
        <v>1.9495010805894</v>
      </c>
      <c r="F202" s="60">
        <v>52</v>
      </c>
      <c r="G202" s="98">
        <v>1.27765425389882E-2</v>
      </c>
      <c r="H202" s="61">
        <f t="shared" si="3"/>
        <v>0.6643802120273864</v>
      </c>
      <c r="K202" s="60">
        <v>52</v>
      </c>
      <c r="L202" s="98">
        <v>1.0486375315976031E-2</v>
      </c>
      <c r="M202" s="61">
        <f t="shared" si="4"/>
        <v>0.54529151643075358</v>
      </c>
    </row>
    <row r="203" spans="1:13" x14ac:dyDescent="0.25">
      <c r="A203" s="60">
        <v>50</v>
      </c>
      <c r="B203" s="101">
        <v>3.903492358424767E-2</v>
      </c>
      <c r="C203" s="61">
        <f t="shared" si="2"/>
        <v>1.9517461792123836</v>
      </c>
      <c r="F203" s="60">
        <v>53</v>
      </c>
      <c r="G203" s="98">
        <v>8.4690326066807087E-3</v>
      </c>
      <c r="H203" s="61">
        <f t="shared" si="3"/>
        <v>0.44885872815407757</v>
      </c>
      <c r="K203" s="60">
        <v>53</v>
      </c>
      <c r="L203" s="98">
        <v>7.8673683238075377E-3</v>
      </c>
      <c r="M203" s="61">
        <f t="shared" si="4"/>
        <v>0.4169705211617995</v>
      </c>
    </row>
    <row r="204" spans="1:13" x14ac:dyDescent="0.25">
      <c r="A204" s="60">
        <v>51</v>
      </c>
      <c r="B204" s="101">
        <v>2.3121702791468732E-2</v>
      </c>
      <c r="C204" s="61">
        <f t="shared" si="2"/>
        <v>1.1792068423649054</v>
      </c>
      <c r="F204" s="60">
        <v>54</v>
      </c>
      <c r="G204" s="98">
        <v>7.2559291015379919E-3</v>
      </c>
      <c r="H204" s="61">
        <f t="shared" si="3"/>
        <v>0.39182017148305154</v>
      </c>
      <c r="K204" s="60">
        <v>54</v>
      </c>
      <c r="L204" s="98">
        <v>6.4222985532140352E-3</v>
      </c>
      <c r="M204" s="61">
        <f t="shared" si="4"/>
        <v>0.34680412187355791</v>
      </c>
    </row>
    <row r="205" spans="1:13" x14ac:dyDescent="0.25">
      <c r="A205" s="60">
        <v>52</v>
      </c>
      <c r="B205" s="101">
        <v>1.6178891154228887E-2</v>
      </c>
      <c r="C205" s="61">
        <f t="shared" si="2"/>
        <v>0.84130234001990212</v>
      </c>
      <c r="F205" s="60">
        <v>55</v>
      </c>
      <c r="G205" s="98">
        <v>2.9705818109842645E-3</v>
      </c>
      <c r="H205" s="61">
        <f t="shared" si="3"/>
        <v>0.16338199960413455</v>
      </c>
      <c r="K205" s="60">
        <v>55</v>
      </c>
      <c r="L205" s="98">
        <v>2.1085699970185283E-3</v>
      </c>
      <c r="M205" s="61">
        <f t="shared" si="4"/>
        <v>0.11597134983601906</v>
      </c>
    </row>
    <row r="206" spans="1:13" x14ac:dyDescent="0.25">
      <c r="A206" s="60">
        <v>53</v>
      </c>
      <c r="B206" s="101">
        <v>1.0929214987314754E-2</v>
      </c>
      <c r="C206" s="61">
        <f t="shared" si="2"/>
        <v>0.57924839432768194</v>
      </c>
      <c r="F206" s="60">
        <v>56</v>
      </c>
      <c r="G206" s="98">
        <v>5.0754998343434197E-3</v>
      </c>
      <c r="H206" s="61">
        <f t="shared" si="3"/>
        <v>0.28422799072323152</v>
      </c>
      <c r="K206" s="60">
        <v>56</v>
      </c>
      <c r="L206" s="98">
        <v>1.8125971332842653E-3</v>
      </c>
      <c r="M206" s="61">
        <f t="shared" si="4"/>
        <v>0.10150543946391886</v>
      </c>
    </row>
    <row r="207" spans="1:13" x14ac:dyDescent="0.25">
      <c r="A207" s="60">
        <v>54</v>
      </c>
      <c r="B207" s="101">
        <v>8.6463982165171736E-3</v>
      </c>
      <c r="C207" s="61">
        <f t="shared" si="2"/>
        <v>0.46690550369192735</v>
      </c>
      <c r="F207" s="60">
        <v>57</v>
      </c>
      <c r="G207" s="98">
        <v>3.6534888593740878E-3</v>
      </c>
      <c r="H207" s="61">
        <f t="shared" si="3"/>
        <v>0.20824886498432302</v>
      </c>
      <c r="K207" s="60">
        <v>57</v>
      </c>
      <c r="L207" s="98">
        <v>1.2274372873263273E-3</v>
      </c>
      <c r="M207" s="61">
        <f t="shared" si="4"/>
        <v>6.9963925377600655E-2</v>
      </c>
    </row>
    <row r="208" spans="1:13" x14ac:dyDescent="0.25">
      <c r="A208" s="60">
        <v>55</v>
      </c>
      <c r="B208" s="101">
        <v>5.6485113820302756E-3</v>
      </c>
      <c r="C208" s="61">
        <f t="shared" si="2"/>
        <v>0.31066812601166516</v>
      </c>
      <c r="F208" s="60">
        <v>58</v>
      </c>
      <c r="G208" s="98">
        <v>2.5473778459971399E-3</v>
      </c>
      <c r="H208" s="61">
        <f t="shared" si="3"/>
        <v>0.14774791506783411</v>
      </c>
      <c r="K208" s="60">
        <v>58</v>
      </c>
      <c r="L208" s="98">
        <v>0</v>
      </c>
      <c r="M208" s="61">
        <f t="shared" si="4"/>
        <v>0</v>
      </c>
    </row>
    <row r="209" spans="1:13" x14ac:dyDescent="0.25">
      <c r="A209" s="60">
        <v>56</v>
      </c>
      <c r="B209" s="101">
        <v>6.6422579559421661E-3</v>
      </c>
      <c r="C209" s="61">
        <f t="shared" si="2"/>
        <v>0.37196644553276131</v>
      </c>
      <c r="F209" s="60">
        <v>59</v>
      </c>
      <c r="G209" s="98">
        <v>2.9045852347004981E-3</v>
      </c>
      <c r="H209" s="61">
        <f t="shared" si="3"/>
        <v>0.1713705288473294</v>
      </c>
      <c r="K209" s="60">
        <v>59</v>
      </c>
      <c r="L209" s="98">
        <v>0</v>
      </c>
      <c r="M209" s="61">
        <f t="shared" si="4"/>
        <v>0</v>
      </c>
    </row>
    <row r="210" spans="1:13" x14ac:dyDescent="0.25">
      <c r="A210" s="60">
        <v>57</v>
      </c>
      <c r="B210" s="101">
        <v>4.2620273334919266E-3</v>
      </c>
      <c r="C210" s="61">
        <f t="shared" si="2"/>
        <v>0.24293555800903982</v>
      </c>
      <c r="F210" s="60">
        <v>60</v>
      </c>
      <c r="G210" s="98">
        <v>0</v>
      </c>
      <c r="H210" s="61">
        <f t="shared" si="3"/>
        <v>0</v>
      </c>
      <c r="K210" s="60">
        <v>60</v>
      </c>
      <c r="L210" s="98">
        <v>0</v>
      </c>
      <c r="M210" s="61">
        <f t="shared" si="4"/>
        <v>0</v>
      </c>
    </row>
    <row r="211" spans="1:13" ht="15.75" thickBot="1" x14ac:dyDescent="0.3">
      <c r="A211" s="60">
        <v>58</v>
      </c>
      <c r="B211" s="101">
        <v>3.4571740147412424E-3</v>
      </c>
      <c r="C211" s="61">
        <f t="shared" si="2"/>
        <v>0.20051609285499206</v>
      </c>
      <c r="F211" s="63"/>
      <c r="G211" s="103" t="s">
        <v>158</v>
      </c>
      <c r="H211" s="85">
        <f>SUM(H185:H210)</f>
        <v>43.560869545768412</v>
      </c>
      <c r="K211" s="63"/>
      <c r="L211" s="103" t="s">
        <v>158</v>
      </c>
      <c r="M211" s="85">
        <f>SUM(M185:M210)</f>
        <v>42.776093044715758</v>
      </c>
    </row>
    <row r="212" spans="1:13" x14ac:dyDescent="0.25">
      <c r="A212" s="60">
        <v>59</v>
      </c>
      <c r="B212" s="101">
        <v>4.1132885355518222E-3</v>
      </c>
      <c r="C212" s="61">
        <f t="shared" si="2"/>
        <v>0.2426840235975575</v>
      </c>
    </row>
    <row r="213" spans="1:13" x14ac:dyDescent="0.25">
      <c r="A213" s="60">
        <v>60</v>
      </c>
      <c r="B213" s="101">
        <v>1.6144576088433296E-3</v>
      </c>
      <c r="C213" s="61">
        <f t="shared" si="2"/>
        <v>9.6867456530599777E-2</v>
      </c>
    </row>
    <row r="214" spans="1:13" ht="15.75" thickBot="1" x14ac:dyDescent="0.3">
      <c r="A214" s="63"/>
      <c r="B214" s="103" t="s">
        <v>158</v>
      </c>
      <c r="C214" s="85">
        <f>SUM(C185:C213)</f>
        <v>44.846757521964207</v>
      </c>
    </row>
    <row r="215" spans="1:13" ht="15.75" thickBot="1" x14ac:dyDescent="0.3"/>
    <row r="216" spans="1:13" x14ac:dyDescent="0.25">
      <c r="A216" s="73" t="s">
        <v>66</v>
      </c>
      <c r="B216" s="74" t="s">
        <v>159</v>
      </c>
      <c r="C216" s="75"/>
      <c r="F216" s="73" t="s">
        <v>66</v>
      </c>
      <c r="G216" s="74" t="s">
        <v>159</v>
      </c>
      <c r="H216" s="75"/>
      <c r="K216" s="73" t="s">
        <v>66</v>
      </c>
      <c r="L216" s="74" t="s">
        <v>160</v>
      </c>
      <c r="M216" s="75"/>
    </row>
    <row r="217" spans="1:13" x14ac:dyDescent="0.25">
      <c r="A217" s="104">
        <v>1</v>
      </c>
      <c r="B217" s="77">
        <v>0</v>
      </c>
      <c r="C217" s="66">
        <v>0</v>
      </c>
      <c r="F217" s="60">
        <v>1</v>
      </c>
      <c r="G217" s="77">
        <v>0</v>
      </c>
      <c r="H217" s="66">
        <f t="shared" ref="H217:H248" si="5">G217*F217</f>
        <v>0</v>
      </c>
      <c r="K217" s="60">
        <v>1</v>
      </c>
      <c r="L217" s="77">
        <v>0</v>
      </c>
      <c r="M217" s="66">
        <v>0</v>
      </c>
    </row>
    <row r="218" spans="1:13" x14ac:dyDescent="0.25">
      <c r="A218" s="104">
        <v>2</v>
      </c>
      <c r="B218" s="77">
        <v>0</v>
      </c>
      <c r="C218" s="66">
        <f t="shared" ref="C218:C247" si="6">B218*A218</f>
        <v>0</v>
      </c>
      <c r="F218" s="60">
        <v>2</v>
      </c>
      <c r="G218" s="77">
        <v>0</v>
      </c>
      <c r="H218" s="66">
        <f t="shared" si="5"/>
        <v>0</v>
      </c>
      <c r="K218" s="60">
        <v>2</v>
      </c>
      <c r="L218" s="77">
        <v>0</v>
      </c>
      <c r="M218" s="66">
        <f t="shared" ref="M218:M249" si="7">L218*K218</f>
        <v>0</v>
      </c>
    </row>
    <row r="219" spans="1:13" x14ac:dyDescent="0.25">
      <c r="A219" s="104">
        <v>3</v>
      </c>
      <c r="B219" s="77">
        <v>0</v>
      </c>
      <c r="C219" s="66">
        <f t="shared" si="6"/>
        <v>0</v>
      </c>
      <c r="F219" s="60">
        <v>3</v>
      </c>
      <c r="G219" s="77">
        <v>0</v>
      </c>
      <c r="H219" s="66">
        <f t="shared" si="5"/>
        <v>0</v>
      </c>
      <c r="K219" s="60">
        <v>3</v>
      </c>
      <c r="L219" s="77">
        <v>0</v>
      </c>
      <c r="M219" s="66">
        <f t="shared" si="7"/>
        <v>0</v>
      </c>
    </row>
    <row r="220" spans="1:13" x14ac:dyDescent="0.25">
      <c r="A220" s="104">
        <v>4</v>
      </c>
      <c r="B220" s="77">
        <v>0</v>
      </c>
      <c r="C220" s="66">
        <f t="shared" si="6"/>
        <v>0</v>
      </c>
      <c r="F220" s="60">
        <v>4</v>
      </c>
      <c r="G220" s="77">
        <v>0</v>
      </c>
      <c r="H220" s="66">
        <f t="shared" si="5"/>
        <v>0</v>
      </c>
      <c r="K220" s="60">
        <v>4</v>
      </c>
      <c r="L220" s="77">
        <v>0</v>
      </c>
      <c r="M220" s="66">
        <f t="shared" si="7"/>
        <v>0</v>
      </c>
    </row>
    <row r="221" spans="1:13" x14ac:dyDescent="0.25">
      <c r="A221" s="104">
        <v>5</v>
      </c>
      <c r="B221" s="77">
        <v>0</v>
      </c>
      <c r="C221" s="66">
        <f t="shared" si="6"/>
        <v>0</v>
      </c>
      <c r="F221" s="60">
        <v>5</v>
      </c>
      <c r="G221" s="77">
        <v>0</v>
      </c>
      <c r="H221" s="66">
        <f t="shared" si="5"/>
        <v>0</v>
      </c>
      <c r="K221" s="60">
        <v>5</v>
      </c>
      <c r="L221" s="77">
        <v>0</v>
      </c>
      <c r="M221" s="66">
        <f t="shared" si="7"/>
        <v>0</v>
      </c>
    </row>
    <row r="222" spans="1:13" x14ac:dyDescent="0.25">
      <c r="A222" s="104">
        <v>6</v>
      </c>
      <c r="B222" s="77">
        <v>0</v>
      </c>
      <c r="C222" s="66">
        <f t="shared" si="6"/>
        <v>0</v>
      </c>
      <c r="F222" s="60">
        <v>6</v>
      </c>
      <c r="G222" s="77">
        <v>0</v>
      </c>
      <c r="H222" s="66">
        <f t="shared" si="5"/>
        <v>0</v>
      </c>
      <c r="K222" s="60">
        <v>6</v>
      </c>
      <c r="L222" s="77">
        <v>0</v>
      </c>
      <c r="M222" s="66">
        <f t="shared" si="7"/>
        <v>0</v>
      </c>
    </row>
    <row r="223" spans="1:13" x14ac:dyDescent="0.25">
      <c r="A223" s="104">
        <v>7</v>
      </c>
      <c r="B223" s="77">
        <v>0</v>
      </c>
      <c r="C223" s="66">
        <f t="shared" si="6"/>
        <v>0</v>
      </c>
      <c r="F223" s="60">
        <v>7</v>
      </c>
      <c r="G223" s="77">
        <v>0</v>
      </c>
      <c r="H223" s="66">
        <f t="shared" si="5"/>
        <v>0</v>
      </c>
      <c r="K223" s="60">
        <v>7</v>
      </c>
      <c r="L223" s="77">
        <v>0</v>
      </c>
      <c r="M223" s="66">
        <f t="shared" si="7"/>
        <v>0</v>
      </c>
    </row>
    <row r="224" spans="1:13" x14ac:dyDescent="0.25">
      <c r="A224" s="104">
        <v>8</v>
      </c>
      <c r="B224" s="77">
        <v>0</v>
      </c>
      <c r="C224" s="66">
        <f t="shared" si="6"/>
        <v>0</v>
      </c>
      <c r="F224" s="60">
        <v>8</v>
      </c>
      <c r="G224" s="77">
        <v>0</v>
      </c>
      <c r="H224" s="66">
        <f t="shared" si="5"/>
        <v>0</v>
      </c>
      <c r="K224" s="60">
        <v>8</v>
      </c>
      <c r="L224" s="77">
        <v>0</v>
      </c>
      <c r="M224" s="66">
        <f t="shared" si="7"/>
        <v>0</v>
      </c>
    </row>
    <row r="225" spans="1:13" x14ac:dyDescent="0.25">
      <c r="A225" s="104">
        <v>9</v>
      </c>
      <c r="B225" s="77">
        <v>0</v>
      </c>
      <c r="C225" s="66">
        <f t="shared" si="6"/>
        <v>0</v>
      </c>
      <c r="F225" s="60">
        <v>9</v>
      </c>
      <c r="G225" s="77">
        <v>0</v>
      </c>
      <c r="H225" s="66">
        <f t="shared" si="5"/>
        <v>0</v>
      </c>
      <c r="K225" s="60">
        <v>9</v>
      </c>
      <c r="L225" s="77">
        <v>0</v>
      </c>
      <c r="M225" s="66">
        <f t="shared" si="7"/>
        <v>0</v>
      </c>
    </row>
    <row r="226" spans="1:13" x14ac:dyDescent="0.25">
      <c r="A226" s="104">
        <v>10</v>
      </c>
      <c r="B226" s="77">
        <v>4.1000000000000003E-8</v>
      </c>
      <c r="C226" s="66">
        <f t="shared" si="6"/>
        <v>4.1000000000000004E-7</v>
      </c>
      <c r="F226" s="60">
        <v>10</v>
      </c>
      <c r="G226" s="77">
        <v>4.9999999999999998E-8</v>
      </c>
      <c r="H226" s="66">
        <f t="shared" si="5"/>
        <v>4.9999999999999998E-7</v>
      </c>
      <c r="K226" s="60">
        <v>10</v>
      </c>
      <c r="L226" s="77">
        <v>6.1000000000000004E-8</v>
      </c>
      <c r="M226" s="66">
        <f t="shared" si="7"/>
        <v>6.1000000000000009E-7</v>
      </c>
    </row>
    <row r="227" spans="1:13" x14ac:dyDescent="0.25">
      <c r="A227" s="104">
        <v>11</v>
      </c>
      <c r="B227" s="77">
        <v>3.8999999999999998E-8</v>
      </c>
      <c r="C227" s="66">
        <f t="shared" si="6"/>
        <v>4.2899999999999999E-7</v>
      </c>
      <c r="F227" s="60">
        <v>11</v>
      </c>
      <c r="G227" s="77">
        <v>4.9000000000000002E-8</v>
      </c>
      <c r="H227" s="66">
        <f t="shared" si="5"/>
        <v>5.3900000000000005E-7</v>
      </c>
      <c r="K227" s="60">
        <v>11</v>
      </c>
      <c r="L227" s="77">
        <v>6.1000000000000004E-8</v>
      </c>
      <c r="M227" s="66">
        <f t="shared" si="7"/>
        <v>6.7100000000000001E-7</v>
      </c>
    </row>
    <row r="228" spans="1:13" x14ac:dyDescent="0.25">
      <c r="A228" s="104">
        <v>12</v>
      </c>
      <c r="B228" s="77">
        <v>3.5999999999999998E-8</v>
      </c>
      <c r="C228" s="66">
        <f t="shared" si="6"/>
        <v>4.3199999999999995E-7</v>
      </c>
      <c r="F228" s="60">
        <v>12</v>
      </c>
      <c r="G228" s="77">
        <v>4.4999999999999999E-8</v>
      </c>
      <c r="H228" s="66">
        <f t="shared" si="5"/>
        <v>5.4000000000000002E-7</v>
      </c>
      <c r="K228" s="60">
        <v>12</v>
      </c>
      <c r="L228" s="77">
        <v>5.8000000000000003E-8</v>
      </c>
      <c r="M228" s="66">
        <f t="shared" si="7"/>
        <v>6.9599999999999999E-7</v>
      </c>
    </row>
    <row r="229" spans="1:13" x14ac:dyDescent="0.25">
      <c r="A229" s="104">
        <v>13</v>
      </c>
      <c r="B229" s="77">
        <v>3.2000000000000002E-8</v>
      </c>
      <c r="C229" s="66">
        <f t="shared" si="6"/>
        <v>4.1600000000000002E-7</v>
      </c>
      <c r="F229" s="60">
        <v>13</v>
      </c>
      <c r="G229" s="77">
        <v>4.1999999999999999E-8</v>
      </c>
      <c r="H229" s="66">
        <f t="shared" si="5"/>
        <v>5.4599999999999994E-7</v>
      </c>
      <c r="K229" s="60">
        <v>13</v>
      </c>
      <c r="L229" s="77">
        <v>5.4E-8</v>
      </c>
      <c r="M229" s="66">
        <f t="shared" si="7"/>
        <v>7.0200000000000001E-7</v>
      </c>
    </row>
    <row r="230" spans="1:13" x14ac:dyDescent="0.25">
      <c r="A230" s="104">
        <v>14</v>
      </c>
      <c r="B230" s="77">
        <v>2.9000000000000002E-8</v>
      </c>
      <c r="C230" s="66">
        <f t="shared" si="6"/>
        <v>4.0600000000000001E-7</v>
      </c>
      <c r="F230" s="60">
        <v>14</v>
      </c>
      <c r="G230" s="77">
        <v>3.8999999999999998E-8</v>
      </c>
      <c r="H230" s="66">
        <f t="shared" si="5"/>
        <v>5.4599999999999994E-7</v>
      </c>
      <c r="K230" s="60">
        <v>14</v>
      </c>
      <c r="L230" s="77">
        <v>5.2000000000000002E-8</v>
      </c>
      <c r="M230" s="66">
        <f t="shared" si="7"/>
        <v>7.2800000000000006E-7</v>
      </c>
    </row>
    <row r="231" spans="1:13" x14ac:dyDescent="0.25">
      <c r="A231" s="104">
        <v>15</v>
      </c>
      <c r="B231" s="77">
        <v>2.7E-8</v>
      </c>
      <c r="C231" s="66">
        <f t="shared" si="6"/>
        <v>4.0499999999999999E-7</v>
      </c>
      <c r="F231" s="60">
        <v>15</v>
      </c>
      <c r="G231" s="77">
        <v>3.7E-8</v>
      </c>
      <c r="H231" s="66">
        <f t="shared" si="5"/>
        <v>5.5499999999999998E-7</v>
      </c>
      <c r="K231" s="60">
        <v>15</v>
      </c>
      <c r="L231" s="77">
        <v>4.9999999999999998E-8</v>
      </c>
      <c r="M231" s="66">
        <f t="shared" si="7"/>
        <v>7.5000000000000002E-7</v>
      </c>
    </row>
    <row r="232" spans="1:13" x14ac:dyDescent="0.25">
      <c r="A232" s="104">
        <v>16</v>
      </c>
      <c r="B232" s="77">
        <v>2.3000000000000001E-8</v>
      </c>
      <c r="C232" s="66">
        <f t="shared" si="6"/>
        <v>3.6800000000000001E-7</v>
      </c>
      <c r="F232" s="60">
        <v>16</v>
      </c>
      <c r="G232" s="77">
        <v>3.2000000000000002E-8</v>
      </c>
      <c r="H232" s="66">
        <f t="shared" si="5"/>
        <v>5.1200000000000003E-7</v>
      </c>
      <c r="K232" s="60">
        <v>16</v>
      </c>
      <c r="L232" s="77">
        <v>4.4999999999999999E-8</v>
      </c>
      <c r="M232" s="66">
        <f t="shared" si="7"/>
        <v>7.1999999999999999E-7</v>
      </c>
    </row>
    <row r="233" spans="1:13" x14ac:dyDescent="0.25">
      <c r="A233" s="104">
        <v>17</v>
      </c>
      <c r="B233" s="77">
        <v>2.1999999999999998E-8</v>
      </c>
      <c r="C233" s="66">
        <f t="shared" si="6"/>
        <v>3.7399999999999999E-7</v>
      </c>
      <c r="F233" s="60">
        <v>17</v>
      </c>
      <c r="G233" s="77">
        <v>3.2000000000000002E-8</v>
      </c>
      <c r="H233" s="66">
        <f t="shared" si="5"/>
        <v>5.44E-7</v>
      </c>
      <c r="K233" s="60">
        <v>17</v>
      </c>
      <c r="L233" s="77">
        <v>4.4999999999999999E-8</v>
      </c>
      <c r="M233" s="66">
        <f t="shared" si="7"/>
        <v>7.6499999999999998E-7</v>
      </c>
    </row>
    <row r="234" spans="1:13" x14ac:dyDescent="0.25">
      <c r="A234" s="104">
        <v>18</v>
      </c>
      <c r="B234" s="77">
        <v>2.1999999999999998E-8</v>
      </c>
      <c r="C234" s="66">
        <f t="shared" si="6"/>
        <v>3.96E-7</v>
      </c>
      <c r="F234" s="60">
        <v>18</v>
      </c>
      <c r="G234" s="77">
        <v>3.2000000000000002E-8</v>
      </c>
      <c r="H234" s="66">
        <f t="shared" si="5"/>
        <v>5.7600000000000008E-7</v>
      </c>
      <c r="K234" s="60">
        <v>18</v>
      </c>
      <c r="L234" s="77">
        <v>4.8E-8</v>
      </c>
      <c r="M234" s="66">
        <f t="shared" si="7"/>
        <v>8.6400000000000001E-7</v>
      </c>
    </row>
    <row r="235" spans="1:13" x14ac:dyDescent="0.25">
      <c r="A235" s="104">
        <v>19</v>
      </c>
      <c r="B235" s="77">
        <v>2.3000000000000001E-8</v>
      </c>
      <c r="C235" s="66">
        <f t="shared" si="6"/>
        <v>4.3700000000000001E-7</v>
      </c>
      <c r="F235" s="60">
        <v>19</v>
      </c>
      <c r="G235" s="77">
        <v>3.5999999999999998E-8</v>
      </c>
      <c r="H235" s="66">
        <f t="shared" si="5"/>
        <v>6.8399999999999993E-7</v>
      </c>
      <c r="K235" s="60">
        <v>19</v>
      </c>
      <c r="L235" s="77">
        <v>5.4E-8</v>
      </c>
      <c r="M235" s="66">
        <f t="shared" si="7"/>
        <v>1.026E-6</v>
      </c>
    </row>
    <row r="236" spans="1:13" x14ac:dyDescent="0.25">
      <c r="A236" s="104">
        <v>20</v>
      </c>
      <c r="B236" s="77">
        <v>2.7E-8</v>
      </c>
      <c r="C236" s="66">
        <f t="shared" si="6"/>
        <v>5.4000000000000002E-7</v>
      </c>
      <c r="F236" s="60">
        <v>20</v>
      </c>
      <c r="G236" s="77">
        <v>4.1999999999999999E-8</v>
      </c>
      <c r="H236" s="66">
        <f t="shared" si="5"/>
        <v>8.4E-7</v>
      </c>
      <c r="K236" s="60">
        <v>20</v>
      </c>
      <c r="L236" s="77">
        <v>6.5999999999999995E-8</v>
      </c>
      <c r="M236" s="66">
        <f t="shared" si="7"/>
        <v>1.3199999999999999E-6</v>
      </c>
    </row>
    <row r="237" spans="1:13" x14ac:dyDescent="0.25">
      <c r="A237" s="104">
        <v>21</v>
      </c>
      <c r="B237" s="77">
        <v>3.2999999999999998E-8</v>
      </c>
      <c r="C237" s="66">
        <f t="shared" si="6"/>
        <v>6.9299999999999997E-7</v>
      </c>
      <c r="F237" s="60">
        <v>21</v>
      </c>
      <c r="G237" s="77">
        <v>5.2999999999999998E-8</v>
      </c>
      <c r="H237" s="66">
        <f t="shared" si="5"/>
        <v>1.113E-6</v>
      </c>
      <c r="K237" s="60">
        <v>21</v>
      </c>
      <c r="L237" s="77">
        <v>8.6000000000000002E-8</v>
      </c>
      <c r="M237" s="66">
        <f t="shared" si="7"/>
        <v>1.8060000000000002E-6</v>
      </c>
    </row>
    <row r="238" spans="1:13" x14ac:dyDescent="0.25">
      <c r="A238" s="104">
        <v>22</v>
      </c>
      <c r="B238" s="77">
        <v>4.3999999999999997E-8</v>
      </c>
      <c r="C238" s="66">
        <f t="shared" si="6"/>
        <v>9.6799999999999988E-7</v>
      </c>
      <c r="F238" s="60">
        <v>22</v>
      </c>
      <c r="G238" s="77">
        <v>7.3000000000000005E-8</v>
      </c>
      <c r="H238" s="66">
        <f t="shared" si="5"/>
        <v>1.6060000000000002E-6</v>
      </c>
      <c r="K238" s="60">
        <v>22</v>
      </c>
      <c r="L238" s="77">
        <v>1.2200000000000001E-7</v>
      </c>
      <c r="M238" s="66">
        <f t="shared" si="7"/>
        <v>2.6840000000000001E-6</v>
      </c>
    </row>
    <row r="239" spans="1:13" x14ac:dyDescent="0.25">
      <c r="A239" s="104">
        <v>23</v>
      </c>
      <c r="B239" s="77">
        <v>6.2999999999999995E-8</v>
      </c>
      <c r="C239" s="66">
        <f t="shared" si="6"/>
        <v>1.4489999999999998E-6</v>
      </c>
      <c r="F239" s="60">
        <v>23</v>
      </c>
      <c r="G239" s="77">
        <v>1.08E-7</v>
      </c>
      <c r="H239" s="66">
        <f t="shared" si="5"/>
        <v>2.4839999999999998E-6</v>
      </c>
      <c r="K239" s="60">
        <v>23</v>
      </c>
      <c r="L239" s="77">
        <v>1.8400000000000001E-7</v>
      </c>
      <c r="M239" s="66">
        <f t="shared" si="7"/>
        <v>4.2320000000000003E-6</v>
      </c>
    </row>
    <row r="240" spans="1:13" x14ac:dyDescent="0.25">
      <c r="A240" s="104">
        <v>24</v>
      </c>
      <c r="B240" s="77">
        <v>9.5999999999999999E-8</v>
      </c>
      <c r="C240" s="66">
        <f t="shared" si="6"/>
        <v>2.3039999999999999E-6</v>
      </c>
      <c r="F240" s="60">
        <v>24</v>
      </c>
      <c r="G240" s="77">
        <v>1.6999999999999999E-7</v>
      </c>
      <c r="H240" s="66">
        <f t="shared" si="5"/>
        <v>4.0799999999999999E-6</v>
      </c>
      <c r="K240" s="60">
        <v>24</v>
      </c>
      <c r="L240" s="77">
        <v>2.9799999999999999E-7</v>
      </c>
      <c r="M240" s="66">
        <f t="shared" si="7"/>
        <v>7.1520000000000003E-6</v>
      </c>
    </row>
    <row r="241" spans="1:13" x14ac:dyDescent="0.25">
      <c r="A241" s="104">
        <v>25</v>
      </c>
      <c r="B241" s="77">
        <v>1.5699999999999999E-7</v>
      </c>
      <c r="C241" s="66">
        <f t="shared" si="6"/>
        <v>3.9249999999999997E-6</v>
      </c>
      <c r="F241" s="60">
        <v>25</v>
      </c>
      <c r="G241" s="77">
        <v>2.8599999999999999E-7</v>
      </c>
      <c r="H241" s="66">
        <f t="shared" si="5"/>
        <v>7.1500000000000002E-6</v>
      </c>
      <c r="K241" s="60">
        <v>25</v>
      </c>
      <c r="L241" s="77">
        <v>5.1600000000000001E-7</v>
      </c>
      <c r="M241" s="66">
        <f t="shared" si="7"/>
        <v>1.29E-5</v>
      </c>
    </row>
    <row r="242" spans="1:13" x14ac:dyDescent="0.25">
      <c r="A242" s="104">
        <v>26</v>
      </c>
      <c r="B242" s="77">
        <v>2.7399999999999999E-7</v>
      </c>
      <c r="C242" s="66">
        <f t="shared" si="6"/>
        <v>7.1239999999999999E-6</v>
      </c>
      <c r="F242" s="60">
        <v>26</v>
      </c>
      <c r="G242" s="77">
        <v>5.1399999999999997E-7</v>
      </c>
      <c r="H242" s="66">
        <f t="shared" si="5"/>
        <v>1.3363999999999999E-5</v>
      </c>
      <c r="K242" s="60">
        <v>26</v>
      </c>
      <c r="L242" s="77">
        <v>9.5099999999999998E-7</v>
      </c>
      <c r="M242" s="66">
        <f t="shared" si="7"/>
        <v>2.4726E-5</v>
      </c>
    </row>
    <row r="243" spans="1:13" x14ac:dyDescent="0.25">
      <c r="A243" s="104">
        <v>27</v>
      </c>
      <c r="B243" s="77">
        <v>5.1099999999999996E-7</v>
      </c>
      <c r="C243" s="66">
        <f t="shared" si="6"/>
        <v>1.3796999999999999E-5</v>
      </c>
      <c r="F243" s="60">
        <v>27</v>
      </c>
      <c r="G243" s="77">
        <v>9.8200000000000008E-7</v>
      </c>
      <c r="H243" s="66">
        <f t="shared" si="5"/>
        <v>2.6514000000000004E-5</v>
      </c>
      <c r="K243" s="60">
        <v>27</v>
      </c>
      <c r="L243" s="77">
        <v>1.866E-6</v>
      </c>
      <c r="M243" s="66">
        <f t="shared" si="7"/>
        <v>5.0382E-5</v>
      </c>
    </row>
    <row r="244" spans="1:13" x14ac:dyDescent="0.25">
      <c r="A244" s="104">
        <v>28</v>
      </c>
      <c r="B244" s="77">
        <v>1.0109999999999999E-6</v>
      </c>
      <c r="C244" s="66">
        <f t="shared" si="6"/>
        <v>2.8307999999999997E-5</v>
      </c>
      <c r="F244" s="60">
        <v>28</v>
      </c>
      <c r="G244" s="77">
        <v>1.9939999999999999E-6</v>
      </c>
      <c r="H244" s="66">
        <f t="shared" si="5"/>
        <v>5.5831999999999997E-5</v>
      </c>
      <c r="K244" s="60">
        <v>28</v>
      </c>
      <c r="L244" s="77">
        <v>3.8759999999999998E-6</v>
      </c>
      <c r="M244" s="66">
        <f t="shared" si="7"/>
        <v>1.0852799999999999E-4</v>
      </c>
    </row>
    <row r="245" spans="1:13" x14ac:dyDescent="0.25">
      <c r="A245" s="104">
        <v>29</v>
      </c>
      <c r="B245" s="77">
        <v>2.1179999999999999E-6</v>
      </c>
      <c r="C245" s="66">
        <f t="shared" si="6"/>
        <v>6.1421999999999996E-5</v>
      </c>
      <c r="F245" s="60">
        <v>29</v>
      </c>
      <c r="G245" s="77">
        <v>4.2749999999999997E-6</v>
      </c>
      <c r="H245" s="66">
        <f t="shared" si="5"/>
        <v>1.2397499999999999E-4</v>
      </c>
      <c r="K245" s="60">
        <v>29</v>
      </c>
      <c r="L245" s="77">
        <v>8.4929999999999998E-6</v>
      </c>
      <c r="M245" s="66">
        <f t="shared" si="7"/>
        <v>2.4629699999999998E-4</v>
      </c>
    </row>
    <row r="246" spans="1:13" x14ac:dyDescent="0.25">
      <c r="A246" s="104">
        <v>30</v>
      </c>
      <c r="B246" s="77">
        <v>4.6809999999999997E-6</v>
      </c>
      <c r="C246" s="66">
        <f t="shared" si="6"/>
        <v>1.4042999999999998E-4</v>
      </c>
      <c r="F246" s="60">
        <v>30</v>
      </c>
      <c r="G246" s="77">
        <v>9.6490000000000003E-6</v>
      </c>
      <c r="H246" s="66">
        <f t="shared" si="5"/>
        <v>2.8947000000000001E-4</v>
      </c>
      <c r="K246" s="60">
        <v>30</v>
      </c>
      <c r="L246" s="77">
        <v>1.9545999999999999E-5</v>
      </c>
      <c r="M246" s="66">
        <f t="shared" si="7"/>
        <v>5.8637999999999995E-4</v>
      </c>
    </row>
    <row r="247" spans="1:13" x14ac:dyDescent="0.25">
      <c r="A247" s="104">
        <v>31</v>
      </c>
      <c r="B247" s="77">
        <v>1.0859999999999999E-5</v>
      </c>
      <c r="C247" s="66">
        <f t="shared" si="6"/>
        <v>3.3665999999999996E-4</v>
      </c>
      <c r="F247" s="60">
        <v>31</v>
      </c>
      <c r="G247" s="77">
        <v>2.2815000000000001E-5</v>
      </c>
      <c r="H247" s="66">
        <f t="shared" si="5"/>
        <v>7.07265E-4</v>
      </c>
      <c r="K247" s="60">
        <v>31</v>
      </c>
      <c r="L247" s="77">
        <v>4.7023E-5</v>
      </c>
      <c r="M247" s="66">
        <f t="shared" si="7"/>
        <v>1.457713E-3</v>
      </c>
    </row>
    <row r="248" spans="1:13" x14ac:dyDescent="0.25">
      <c r="A248" s="104">
        <v>32</v>
      </c>
      <c r="B248" s="77">
        <v>2.633E-5</v>
      </c>
      <c r="C248" s="66">
        <f>ABS(B248-C185)</f>
        <v>3.1973670000000003E-2</v>
      </c>
      <c r="F248" s="60">
        <v>32</v>
      </c>
      <c r="G248" s="77">
        <v>5.6239000000000001E-5</v>
      </c>
      <c r="H248" s="66">
        <f t="shared" si="5"/>
        <v>1.799648E-3</v>
      </c>
      <c r="K248" s="60">
        <v>32</v>
      </c>
      <c r="L248" s="77">
        <v>1.17637E-4</v>
      </c>
      <c r="M248" s="66">
        <f t="shared" si="7"/>
        <v>3.764384E-3</v>
      </c>
    </row>
    <row r="249" spans="1:13" x14ac:dyDescent="0.25">
      <c r="A249" s="104">
        <v>33</v>
      </c>
      <c r="B249" s="77">
        <v>6.6372999999999996E-5</v>
      </c>
      <c r="C249" s="66">
        <f t="shared" ref="C249:C276" si="8">B249*A249</f>
        <v>2.1903089999999997E-3</v>
      </c>
      <c r="F249" s="60">
        <v>33</v>
      </c>
      <c r="G249" s="77">
        <v>1.4374E-4</v>
      </c>
      <c r="H249" s="66">
        <f t="shared" ref="H249:H276" si="9">G249*F249</f>
        <v>4.7434199999999999E-3</v>
      </c>
      <c r="K249" s="60">
        <v>33</v>
      </c>
      <c r="L249" s="77">
        <v>3.0419799999999999E-4</v>
      </c>
      <c r="M249" s="66">
        <f t="shared" si="7"/>
        <v>1.0038534E-2</v>
      </c>
    </row>
    <row r="250" spans="1:13" x14ac:dyDescent="0.25">
      <c r="A250" s="104">
        <v>34</v>
      </c>
      <c r="B250" s="77">
        <v>1.72993E-4</v>
      </c>
      <c r="C250" s="66">
        <f t="shared" si="8"/>
        <v>5.8817620000000004E-3</v>
      </c>
      <c r="F250" s="60">
        <v>34</v>
      </c>
      <c r="G250" s="77">
        <v>3.7855099999999997E-4</v>
      </c>
      <c r="H250" s="66">
        <f t="shared" si="9"/>
        <v>1.2870733999999998E-2</v>
      </c>
      <c r="K250" s="60">
        <v>34</v>
      </c>
      <c r="L250" s="77">
        <v>8.07138E-4</v>
      </c>
      <c r="M250" s="66">
        <f t="shared" ref="M250:M276" si="10">L250*K250</f>
        <v>2.7442692000000001E-2</v>
      </c>
    </row>
    <row r="251" spans="1:13" x14ac:dyDescent="0.25">
      <c r="A251" s="104">
        <v>35</v>
      </c>
      <c r="B251" s="77">
        <v>4.6311799999999999E-4</v>
      </c>
      <c r="C251" s="66">
        <f t="shared" si="8"/>
        <v>1.6209129999999999E-2</v>
      </c>
      <c r="F251" s="60">
        <v>35</v>
      </c>
      <c r="G251" s="77">
        <v>1.019065E-3</v>
      </c>
      <c r="H251" s="66">
        <f t="shared" si="9"/>
        <v>3.5667274999999998E-2</v>
      </c>
      <c r="K251" s="60">
        <v>35</v>
      </c>
      <c r="L251" s="77">
        <v>2.1740869999999999E-3</v>
      </c>
      <c r="M251" s="66">
        <f t="shared" si="10"/>
        <v>7.6093044999999998E-2</v>
      </c>
    </row>
    <row r="252" spans="1:13" x14ac:dyDescent="0.25">
      <c r="A252" s="104">
        <v>36</v>
      </c>
      <c r="B252" s="77">
        <v>1.2624400000000001E-3</v>
      </c>
      <c r="C252" s="66">
        <f t="shared" si="8"/>
        <v>4.5447840000000003E-2</v>
      </c>
      <c r="F252" s="60">
        <v>36</v>
      </c>
      <c r="G252" s="77">
        <v>2.7699619999999999E-3</v>
      </c>
      <c r="H252" s="66">
        <f t="shared" si="9"/>
        <v>9.9718632000000001E-2</v>
      </c>
      <c r="K252" s="60">
        <v>36</v>
      </c>
      <c r="L252" s="77">
        <v>5.8255090000000004E-3</v>
      </c>
      <c r="M252" s="66">
        <f t="shared" si="10"/>
        <v>0.20971832400000001</v>
      </c>
    </row>
    <row r="253" spans="1:13" x14ac:dyDescent="0.25">
      <c r="A253" s="104">
        <v>37</v>
      </c>
      <c r="B253" s="77">
        <v>3.454857E-3</v>
      </c>
      <c r="C253" s="66">
        <f t="shared" si="8"/>
        <v>0.12782970899999999</v>
      </c>
      <c r="F253" s="60">
        <v>37</v>
      </c>
      <c r="G253" s="77">
        <v>7.4141770000000001E-3</v>
      </c>
      <c r="H253" s="66">
        <f t="shared" si="9"/>
        <v>0.27432454900000003</v>
      </c>
      <c r="K253" s="60">
        <v>37</v>
      </c>
      <c r="L253" s="77">
        <v>1.4796904E-2</v>
      </c>
      <c r="M253" s="66">
        <f t="shared" si="10"/>
        <v>0.54748544799999999</v>
      </c>
    </row>
    <row r="254" spans="1:13" x14ac:dyDescent="0.25">
      <c r="A254" s="104">
        <v>38</v>
      </c>
      <c r="B254" s="77">
        <v>9.2060230000000007E-3</v>
      </c>
      <c r="C254" s="66">
        <f t="shared" si="8"/>
        <v>0.34982887400000001</v>
      </c>
      <c r="F254" s="60">
        <v>38</v>
      </c>
      <c r="G254" s="77">
        <v>1.8396256E-2</v>
      </c>
      <c r="H254" s="66">
        <f t="shared" si="9"/>
        <v>0.69905772799999999</v>
      </c>
      <c r="K254" s="60">
        <v>38</v>
      </c>
      <c r="L254" s="77">
        <v>3.2100479000000001E-2</v>
      </c>
      <c r="M254" s="66">
        <f t="shared" si="10"/>
        <v>1.2198182020000001</v>
      </c>
    </row>
    <row r="255" spans="1:13" x14ac:dyDescent="0.25">
      <c r="A255" s="104">
        <v>39</v>
      </c>
      <c r="B255" s="77">
        <v>2.2201114000000001E-2</v>
      </c>
      <c r="C255" s="66">
        <f t="shared" si="8"/>
        <v>0.86584344600000007</v>
      </c>
      <c r="F255" s="60">
        <v>39</v>
      </c>
      <c r="G255" s="77">
        <v>3.7620375999999997E-2</v>
      </c>
      <c r="H255" s="66">
        <f t="shared" si="9"/>
        <v>1.467194664</v>
      </c>
      <c r="K255" s="60">
        <v>39</v>
      </c>
      <c r="L255" s="77">
        <v>5.3021657E-2</v>
      </c>
      <c r="M255" s="66">
        <f t="shared" si="10"/>
        <v>2.067844623</v>
      </c>
    </row>
    <row r="256" spans="1:13" x14ac:dyDescent="0.25">
      <c r="A256" s="104">
        <v>40</v>
      </c>
      <c r="B256" s="77">
        <v>4.2767422999999999E-2</v>
      </c>
      <c r="C256" s="66">
        <f t="shared" si="8"/>
        <v>1.71069692</v>
      </c>
      <c r="F256" s="60">
        <v>40</v>
      </c>
      <c r="G256" s="77">
        <v>5.7837198999999999E-2</v>
      </c>
      <c r="H256" s="66">
        <f t="shared" si="9"/>
        <v>2.3134879599999998</v>
      </c>
      <c r="K256" s="60">
        <v>40</v>
      </c>
      <c r="L256" s="77">
        <v>6.7814867000000001E-2</v>
      </c>
      <c r="M256" s="66">
        <f t="shared" si="10"/>
        <v>2.71259468</v>
      </c>
    </row>
    <row r="257" spans="1:13" x14ac:dyDescent="0.25">
      <c r="A257" s="104">
        <v>41</v>
      </c>
      <c r="B257" s="77">
        <v>6.1854827000000001E-2</v>
      </c>
      <c r="C257" s="66">
        <f t="shared" si="8"/>
        <v>2.5360479069999999</v>
      </c>
      <c r="F257" s="60">
        <v>41</v>
      </c>
      <c r="G257" s="77">
        <v>7.0533967000000003E-2</v>
      </c>
      <c r="H257" s="66">
        <f t="shared" si="9"/>
        <v>2.8918926470000001</v>
      </c>
      <c r="K257" s="60">
        <v>41</v>
      </c>
      <c r="L257" s="77">
        <v>7.4474145000000005E-2</v>
      </c>
      <c r="M257" s="66">
        <f t="shared" si="10"/>
        <v>3.053439945</v>
      </c>
    </row>
    <row r="258" spans="1:13" x14ac:dyDescent="0.25">
      <c r="A258" s="104">
        <v>42</v>
      </c>
      <c r="B258" s="77">
        <v>7.2717151999999993E-2</v>
      </c>
      <c r="C258" s="66">
        <f t="shared" si="8"/>
        <v>3.0541203839999995</v>
      </c>
      <c r="F258" s="60">
        <v>42</v>
      </c>
      <c r="G258" s="77">
        <v>7.5601496000000004E-2</v>
      </c>
      <c r="H258" s="66">
        <f t="shared" si="9"/>
        <v>3.175262832</v>
      </c>
      <c r="K258" s="60">
        <v>42</v>
      </c>
      <c r="L258" s="77">
        <v>7.5630831999999995E-2</v>
      </c>
      <c r="M258" s="66">
        <f t="shared" si="10"/>
        <v>3.1764949439999999</v>
      </c>
    </row>
    <row r="259" spans="1:13" x14ac:dyDescent="0.25">
      <c r="A259" s="104">
        <v>43</v>
      </c>
      <c r="B259" s="77">
        <v>7.6529116999999994E-2</v>
      </c>
      <c r="C259" s="66">
        <f t="shared" si="8"/>
        <v>3.2907520309999998</v>
      </c>
      <c r="F259" s="60">
        <v>43</v>
      </c>
      <c r="G259" s="77">
        <v>7.5835525000000001E-2</v>
      </c>
      <c r="H259" s="66">
        <f t="shared" si="9"/>
        <v>3.2609275750000002</v>
      </c>
      <c r="K259" s="60">
        <v>43</v>
      </c>
      <c r="L259" s="77">
        <v>7.3612348999999994E-2</v>
      </c>
      <c r="M259" s="66">
        <f t="shared" si="10"/>
        <v>3.1653310069999998</v>
      </c>
    </row>
    <row r="260" spans="1:13" x14ac:dyDescent="0.25">
      <c r="A260" s="104">
        <v>44</v>
      </c>
      <c r="B260" s="77">
        <v>7.6047659000000004E-2</v>
      </c>
      <c r="C260" s="66">
        <f t="shared" si="8"/>
        <v>3.346096996</v>
      </c>
      <c r="F260" s="60">
        <v>44</v>
      </c>
      <c r="G260" s="77">
        <v>7.3304001999999993E-2</v>
      </c>
      <c r="H260" s="66">
        <f t="shared" si="9"/>
        <v>3.2253760879999995</v>
      </c>
      <c r="K260" s="60">
        <v>44</v>
      </c>
      <c r="L260" s="77">
        <v>6.9809720000000006E-2</v>
      </c>
      <c r="M260" s="66">
        <f t="shared" si="10"/>
        <v>3.0716276800000002</v>
      </c>
    </row>
    <row r="261" spans="1:13" x14ac:dyDescent="0.25">
      <c r="A261" s="104">
        <v>45</v>
      </c>
      <c r="B261" s="77">
        <v>7.3115108999999998E-2</v>
      </c>
      <c r="C261" s="66">
        <f t="shared" si="8"/>
        <v>3.290179905</v>
      </c>
      <c r="F261" s="60">
        <v>45</v>
      </c>
      <c r="G261" s="77">
        <v>6.9219627000000006E-2</v>
      </c>
      <c r="H261" s="66">
        <f t="shared" si="9"/>
        <v>3.1148832150000003</v>
      </c>
      <c r="K261" s="60">
        <v>45</v>
      </c>
      <c r="L261" s="77">
        <v>6.5046647999999999E-2</v>
      </c>
      <c r="M261" s="66">
        <f t="shared" si="10"/>
        <v>2.92709916</v>
      </c>
    </row>
    <row r="262" spans="1:13" x14ac:dyDescent="0.25">
      <c r="A262" s="104">
        <v>46</v>
      </c>
      <c r="B262" s="77">
        <v>6.8808691000000005E-2</v>
      </c>
      <c r="C262" s="66">
        <f t="shared" si="8"/>
        <v>3.1651997860000001</v>
      </c>
      <c r="F262" s="60">
        <v>46</v>
      </c>
      <c r="G262" s="77">
        <v>6.4312706999999997E-2</v>
      </c>
      <c r="H262" s="66">
        <f t="shared" si="9"/>
        <v>2.9583845219999998</v>
      </c>
      <c r="K262" s="60">
        <v>46</v>
      </c>
      <c r="L262" s="77">
        <v>5.9839481999999999E-2</v>
      </c>
      <c r="M262" s="66">
        <f t="shared" si="10"/>
        <v>2.7526161719999998</v>
      </c>
    </row>
    <row r="263" spans="1:13" x14ac:dyDescent="0.25">
      <c r="A263" s="104">
        <v>47</v>
      </c>
      <c r="B263" s="77">
        <v>6.3786355000000003E-2</v>
      </c>
      <c r="C263" s="66">
        <f t="shared" si="8"/>
        <v>2.997958685</v>
      </c>
      <c r="F263" s="60">
        <v>47</v>
      </c>
      <c r="G263" s="77">
        <v>5.9046455999999997E-2</v>
      </c>
      <c r="H263" s="66">
        <f t="shared" si="9"/>
        <v>2.775183432</v>
      </c>
      <c r="K263" s="60">
        <v>47</v>
      </c>
      <c r="L263" s="77">
        <v>5.4521010000000002E-2</v>
      </c>
      <c r="M263" s="66">
        <f t="shared" si="10"/>
        <v>2.5624874700000002</v>
      </c>
    </row>
    <row r="264" spans="1:13" x14ac:dyDescent="0.25">
      <c r="A264" s="104">
        <v>48</v>
      </c>
      <c r="B264" s="77">
        <v>5.8472458999999997E-2</v>
      </c>
      <c r="C264" s="66">
        <f t="shared" si="8"/>
        <v>2.8066780319999998</v>
      </c>
      <c r="F264" s="60">
        <v>48</v>
      </c>
      <c r="G264" s="77">
        <v>5.3723086000000003E-2</v>
      </c>
      <c r="H264" s="66">
        <f t="shared" si="9"/>
        <v>2.5787081280000002</v>
      </c>
      <c r="K264" s="60">
        <v>48</v>
      </c>
      <c r="L264" s="77">
        <v>4.9306636000000001E-2</v>
      </c>
      <c r="M264" s="66">
        <f t="shared" si="10"/>
        <v>2.3667185279999998</v>
      </c>
    </row>
    <row r="265" spans="1:13" x14ac:dyDescent="0.25">
      <c r="A265" s="104">
        <v>49</v>
      </c>
      <c r="B265" s="77">
        <v>5.3143213000000002E-2</v>
      </c>
      <c r="C265" s="66">
        <f t="shared" si="8"/>
        <v>2.604017437</v>
      </c>
      <c r="F265" s="60">
        <v>49</v>
      </c>
      <c r="G265" s="77">
        <v>4.8536392999999997E-2</v>
      </c>
      <c r="H265" s="66">
        <f t="shared" si="9"/>
        <v>2.3782832569999997</v>
      </c>
      <c r="K265" s="60">
        <v>49</v>
      </c>
      <c r="L265" s="77">
        <v>4.4330207000000003E-2</v>
      </c>
      <c r="M265" s="66">
        <f t="shared" si="10"/>
        <v>2.1721801430000003</v>
      </c>
    </row>
    <row r="266" spans="1:13" x14ac:dyDescent="0.25">
      <c r="A266" s="104">
        <v>50</v>
      </c>
      <c r="B266" s="77">
        <v>4.7976425000000003E-2</v>
      </c>
      <c r="C266" s="66">
        <f t="shared" si="8"/>
        <v>2.3988212500000001</v>
      </c>
      <c r="F266" s="60">
        <v>50</v>
      </c>
      <c r="G266" s="77">
        <v>4.3606779999999998E-2</v>
      </c>
      <c r="H266" s="66">
        <f t="shared" si="9"/>
        <v>2.180339</v>
      </c>
      <c r="K266" s="60">
        <v>50</v>
      </c>
      <c r="L266" s="77">
        <v>3.9670232999999999E-2</v>
      </c>
      <c r="M266" s="66">
        <f t="shared" si="10"/>
        <v>1.9835116500000001</v>
      </c>
    </row>
    <row r="267" spans="1:13" x14ac:dyDescent="0.25">
      <c r="A267" s="104">
        <v>51</v>
      </c>
      <c r="B267" s="77">
        <v>4.3081374999999998E-2</v>
      </c>
      <c r="C267" s="66">
        <f t="shared" si="8"/>
        <v>2.1971501249999998</v>
      </c>
      <c r="F267" s="60">
        <v>51</v>
      </c>
      <c r="G267" s="77">
        <v>3.9003370000000002E-2</v>
      </c>
      <c r="H267" s="66">
        <f t="shared" si="9"/>
        <v>1.9891718700000001</v>
      </c>
      <c r="K267" s="60">
        <v>51</v>
      </c>
      <c r="L267" s="77">
        <v>3.5366754E-2</v>
      </c>
      <c r="M267" s="66">
        <f t="shared" si="10"/>
        <v>1.803704454</v>
      </c>
    </row>
    <row r="268" spans="1:13" x14ac:dyDescent="0.25">
      <c r="A268" s="104">
        <v>52</v>
      </c>
      <c r="B268" s="77">
        <v>3.8520578999999999E-2</v>
      </c>
      <c r="C268" s="66">
        <f t="shared" si="8"/>
        <v>2.0030701080000002</v>
      </c>
      <c r="F268" s="60">
        <v>52</v>
      </c>
      <c r="G268" s="77">
        <v>3.4760720000000002E-2</v>
      </c>
      <c r="H268" s="66">
        <f t="shared" si="9"/>
        <v>1.8075574400000001</v>
      </c>
      <c r="K268" s="60">
        <v>52</v>
      </c>
      <c r="L268" s="77">
        <v>3.1434352999999998E-2</v>
      </c>
      <c r="M268" s="66">
        <f t="shared" si="10"/>
        <v>1.6345863559999998</v>
      </c>
    </row>
    <row r="269" spans="1:13" x14ac:dyDescent="0.25">
      <c r="A269" s="104">
        <v>53</v>
      </c>
      <c r="B269" s="77">
        <v>3.4322895999999999E-2</v>
      </c>
      <c r="C269" s="66">
        <f t="shared" si="8"/>
        <v>1.8191134879999999</v>
      </c>
      <c r="F269" s="60">
        <v>53</v>
      </c>
      <c r="G269" s="77">
        <v>3.0888674000000001E-2</v>
      </c>
      <c r="H269" s="66">
        <f t="shared" si="9"/>
        <v>1.6370997220000001</v>
      </c>
      <c r="K269" s="60">
        <v>53</v>
      </c>
      <c r="L269" s="77">
        <v>2.7869590999999999E-2</v>
      </c>
      <c r="M269" s="66">
        <f t="shared" si="10"/>
        <v>1.477088323</v>
      </c>
    </row>
    <row r="270" spans="1:13" x14ac:dyDescent="0.25">
      <c r="A270" s="104">
        <v>54</v>
      </c>
      <c r="B270" s="77">
        <v>3.0495715E-2</v>
      </c>
      <c r="C270" s="66">
        <f t="shared" si="8"/>
        <v>1.6467686100000001</v>
      </c>
      <c r="F270" s="60">
        <v>54</v>
      </c>
      <c r="G270" s="77">
        <v>2.7381900000000001E-2</v>
      </c>
      <c r="H270" s="66">
        <f t="shared" si="9"/>
        <v>1.4786226</v>
      </c>
      <c r="K270" s="60">
        <v>54</v>
      </c>
      <c r="L270" s="77">
        <v>2.4658514999999999E-2</v>
      </c>
      <c r="M270" s="66">
        <f t="shared" si="10"/>
        <v>1.3315598099999999</v>
      </c>
    </row>
    <row r="271" spans="1:13" x14ac:dyDescent="0.25">
      <c r="A271" s="104">
        <v>55</v>
      </c>
      <c r="B271" s="77">
        <v>2.7032436999999999E-2</v>
      </c>
      <c r="C271" s="66">
        <f t="shared" si="8"/>
        <v>1.4867840349999999</v>
      </c>
      <c r="F271" s="60">
        <v>55</v>
      </c>
      <c r="G271" s="77">
        <v>2.4225566E-2</v>
      </c>
      <c r="H271" s="66">
        <f t="shared" si="9"/>
        <v>1.3324061300000001</v>
      </c>
      <c r="K271" s="60">
        <v>55</v>
      </c>
      <c r="L271" s="77">
        <v>2.1780972999999999E-2</v>
      </c>
      <c r="M271" s="66">
        <f t="shared" si="10"/>
        <v>1.197953515</v>
      </c>
    </row>
    <row r="272" spans="1:13" x14ac:dyDescent="0.25">
      <c r="A272" s="104">
        <v>56</v>
      </c>
      <c r="B272" s="77">
        <v>2.3913627999999999E-2</v>
      </c>
      <c r="C272" s="66">
        <f t="shared" si="8"/>
        <v>1.339163168</v>
      </c>
      <c r="F272" s="60">
        <v>56</v>
      </c>
      <c r="G272" s="77">
        <v>2.1395649999999999E-2</v>
      </c>
      <c r="H272" s="66">
        <f t="shared" si="9"/>
        <v>1.1981564</v>
      </c>
      <c r="K272" s="60">
        <v>56</v>
      </c>
      <c r="L272" s="77">
        <v>1.9210329000000002E-2</v>
      </c>
      <c r="M272" s="66">
        <f t="shared" si="10"/>
        <v>1.0757784240000001</v>
      </c>
    </row>
    <row r="273" spans="1:17" x14ac:dyDescent="0.25">
      <c r="A273" s="104">
        <v>57</v>
      </c>
      <c r="B273" s="77">
        <v>2.1113707999999998E-2</v>
      </c>
      <c r="C273" s="66">
        <f t="shared" si="8"/>
        <v>1.2034813559999999</v>
      </c>
      <c r="F273" s="60">
        <v>57</v>
      </c>
      <c r="G273" s="77">
        <v>1.8864303999999998E-2</v>
      </c>
      <c r="H273" s="66">
        <f t="shared" si="9"/>
        <v>1.075265328</v>
      </c>
      <c r="K273" s="60">
        <v>57</v>
      </c>
      <c r="L273" s="77">
        <v>1.6917794E-2</v>
      </c>
      <c r="M273" s="66">
        <f t="shared" si="10"/>
        <v>0.96431425800000004</v>
      </c>
    </row>
    <row r="274" spans="1:17" x14ac:dyDescent="0.25">
      <c r="A274" s="104">
        <v>58</v>
      </c>
      <c r="B274" s="77">
        <v>1.8638513999999998E-2</v>
      </c>
      <c r="C274" s="66">
        <f t="shared" si="8"/>
        <v>1.0810338119999998</v>
      </c>
      <c r="F274" s="60">
        <v>58</v>
      </c>
      <c r="G274" s="77">
        <v>1.6632773999999999E-2</v>
      </c>
      <c r="H274" s="66">
        <f t="shared" si="9"/>
        <v>0.96470089199999998</v>
      </c>
      <c r="K274" s="60">
        <v>58</v>
      </c>
      <c r="L274" s="77">
        <v>1.4901467E-2</v>
      </c>
      <c r="M274" s="66">
        <f t="shared" si="10"/>
        <v>0.86428508599999998</v>
      </c>
    </row>
    <row r="275" spans="1:17" x14ac:dyDescent="0.25">
      <c r="A275" s="104">
        <v>59</v>
      </c>
      <c r="B275" s="77">
        <v>1.6412761000000001E-2</v>
      </c>
      <c r="C275" s="66">
        <f t="shared" si="8"/>
        <v>0.9683528990000001</v>
      </c>
      <c r="F275" s="60">
        <v>59</v>
      </c>
      <c r="G275" s="77">
        <v>1.4632094E-2</v>
      </c>
      <c r="H275" s="66">
        <f t="shared" si="9"/>
        <v>0.86329354599999997</v>
      </c>
      <c r="K275" s="60">
        <v>59</v>
      </c>
      <c r="L275" s="77">
        <v>1.3098159999999999E-2</v>
      </c>
      <c r="M275" s="66">
        <f t="shared" si="10"/>
        <v>0.77279144</v>
      </c>
    </row>
    <row r="276" spans="1:17" ht="15.75" thickBot="1" x14ac:dyDescent="0.3">
      <c r="A276" s="104">
        <v>60</v>
      </c>
      <c r="B276" s="77">
        <v>1.4376547E-2</v>
      </c>
      <c r="C276" s="66">
        <f t="shared" si="8"/>
        <v>0.86259282000000004</v>
      </c>
      <c r="F276" s="60">
        <v>60</v>
      </c>
      <c r="G276" s="77">
        <v>1.281799E-2</v>
      </c>
      <c r="H276" s="66">
        <f t="shared" si="9"/>
        <v>0.76907939999999997</v>
      </c>
      <c r="K276" s="60">
        <v>60</v>
      </c>
      <c r="L276" s="77">
        <v>1.147477E-2</v>
      </c>
      <c r="M276" s="66">
        <f t="shared" si="10"/>
        <v>0.68848620000000005</v>
      </c>
    </row>
    <row r="277" spans="1:17" ht="15.75" thickBot="1" x14ac:dyDescent="0.3">
      <c r="A277" s="63"/>
      <c r="B277" s="106" t="s">
        <v>158</v>
      </c>
      <c r="C277" s="107">
        <f>SUM(C218:C276)</f>
        <v>47.253886187000006</v>
      </c>
      <c r="F277" s="63"/>
      <c r="G277" s="106" t="s">
        <v>158</v>
      </c>
      <c r="H277" s="107">
        <f>SUM(H217:H276)</f>
        <v>46.564697869000007</v>
      </c>
      <c r="K277" s="63"/>
      <c r="L277" s="106" t="s">
        <v>158</v>
      </c>
      <c r="M277" s="107">
        <f>SUM(M217:M276)</f>
        <v>45.919366148999998</v>
      </c>
    </row>
    <row r="278" spans="1:17" ht="19.5" thickBot="1" x14ac:dyDescent="0.3">
      <c r="A278" s="249" t="s">
        <v>150</v>
      </c>
      <c r="B278" s="250"/>
      <c r="C278" s="250"/>
      <c r="D278" s="238"/>
      <c r="E278" s="238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9"/>
    </row>
    <row r="279" spans="1:17" ht="15.75" thickBot="1" x14ac:dyDescent="0.3">
      <c r="A279" s="246" t="s">
        <v>164</v>
      </c>
      <c r="B279" s="247"/>
      <c r="C279" s="248"/>
      <c r="E279" s="246" t="s">
        <v>163</v>
      </c>
      <c r="F279" s="247"/>
      <c r="G279" s="248"/>
      <c r="I279" s="246" t="s">
        <v>162</v>
      </c>
      <c r="J279" s="247"/>
      <c r="K279" s="248"/>
    </row>
    <row r="280" spans="1:17" x14ac:dyDescent="0.25">
      <c r="A280" s="60" t="s">
        <v>128</v>
      </c>
      <c r="B280" s="76">
        <v>1</v>
      </c>
      <c r="C280" s="82">
        <v>0</v>
      </c>
      <c r="E280" s="60" t="s">
        <v>128</v>
      </c>
      <c r="F280" s="76">
        <v>1</v>
      </c>
      <c r="G280" s="82">
        <v>0</v>
      </c>
      <c r="I280" s="60" t="s">
        <v>128</v>
      </c>
      <c r="J280" s="76">
        <v>1</v>
      </c>
      <c r="K280" s="82">
        <v>0</v>
      </c>
    </row>
    <row r="281" spans="1:17" x14ac:dyDescent="0.25">
      <c r="A281" s="60" t="s">
        <v>127</v>
      </c>
      <c r="B281" s="76">
        <v>2</v>
      </c>
      <c r="C281" s="82">
        <v>0</v>
      </c>
      <c r="E281" s="60" t="s">
        <v>127</v>
      </c>
      <c r="F281" s="76">
        <v>2</v>
      </c>
      <c r="G281" s="82">
        <v>0</v>
      </c>
      <c r="I281" s="60" t="s">
        <v>127</v>
      </c>
      <c r="J281" s="76">
        <v>2</v>
      </c>
      <c r="K281" s="82">
        <v>0</v>
      </c>
    </row>
    <row r="282" spans="1:17" x14ac:dyDescent="0.25">
      <c r="A282" s="60" t="s">
        <v>126</v>
      </c>
      <c r="B282" s="76">
        <v>3</v>
      </c>
      <c r="C282" s="82">
        <v>0</v>
      </c>
      <c r="E282" s="60" t="s">
        <v>126</v>
      </c>
      <c r="F282" s="76">
        <v>3</v>
      </c>
      <c r="G282" s="82">
        <v>0</v>
      </c>
      <c r="I282" s="60" t="s">
        <v>126</v>
      </c>
      <c r="J282" s="76">
        <v>3</v>
      </c>
      <c r="K282" s="82">
        <v>0</v>
      </c>
    </row>
    <row r="283" spans="1:17" x14ac:dyDescent="0.25">
      <c r="A283" s="60" t="s">
        <v>125</v>
      </c>
      <c r="B283" s="76">
        <v>4</v>
      </c>
      <c r="C283" s="82">
        <v>0</v>
      </c>
      <c r="E283" s="60" t="s">
        <v>125</v>
      </c>
      <c r="F283" s="76">
        <v>4</v>
      </c>
      <c r="G283" s="82">
        <v>0</v>
      </c>
      <c r="I283" s="60" t="s">
        <v>125</v>
      </c>
      <c r="J283" s="76">
        <v>4</v>
      </c>
      <c r="K283" s="82">
        <v>0</v>
      </c>
    </row>
    <row r="284" spans="1:17" x14ac:dyDescent="0.25">
      <c r="A284" s="60" t="s">
        <v>124</v>
      </c>
      <c r="B284" s="76">
        <v>5</v>
      </c>
      <c r="C284" s="82">
        <v>0</v>
      </c>
      <c r="E284" s="60" t="s">
        <v>124</v>
      </c>
      <c r="F284" s="76">
        <v>5</v>
      </c>
      <c r="G284" s="82">
        <v>0</v>
      </c>
      <c r="I284" s="60" t="s">
        <v>124</v>
      </c>
      <c r="J284" s="76">
        <v>5</v>
      </c>
      <c r="K284" s="82">
        <v>0</v>
      </c>
    </row>
    <row r="285" spans="1:17" x14ac:dyDescent="0.25">
      <c r="A285" s="60" t="s">
        <v>123</v>
      </c>
      <c r="B285" s="76">
        <v>6</v>
      </c>
      <c r="C285" s="82">
        <v>0</v>
      </c>
      <c r="E285" s="60" t="s">
        <v>123</v>
      </c>
      <c r="F285" s="76">
        <v>6</v>
      </c>
      <c r="G285" s="82">
        <v>0</v>
      </c>
      <c r="I285" s="60" t="s">
        <v>123</v>
      </c>
      <c r="J285" s="76">
        <v>6</v>
      </c>
      <c r="K285" s="82">
        <v>0</v>
      </c>
    </row>
    <row r="286" spans="1:17" x14ac:dyDescent="0.25">
      <c r="A286" s="60" t="s">
        <v>122</v>
      </c>
      <c r="B286" s="76">
        <v>7</v>
      </c>
      <c r="C286" s="82">
        <v>0</v>
      </c>
      <c r="E286" s="60" t="s">
        <v>122</v>
      </c>
      <c r="F286" s="76">
        <v>7</v>
      </c>
      <c r="G286" s="82">
        <v>0</v>
      </c>
      <c r="I286" s="60" t="s">
        <v>122</v>
      </c>
      <c r="J286" s="76">
        <v>7</v>
      </c>
      <c r="K286" s="82">
        <v>0</v>
      </c>
    </row>
    <row r="287" spans="1:17" x14ac:dyDescent="0.25">
      <c r="A287" s="60" t="s">
        <v>121</v>
      </c>
      <c r="B287" s="76">
        <v>8</v>
      </c>
      <c r="C287" s="82">
        <v>-2.7570997999999999E-2</v>
      </c>
      <c r="E287" s="60" t="s">
        <v>121</v>
      </c>
      <c r="F287" s="76">
        <v>8</v>
      </c>
      <c r="G287" s="82">
        <v>-2.3306469E-2</v>
      </c>
      <c r="I287" s="60" t="s">
        <v>121</v>
      </c>
      <c r="J287" s="76">
        <v>8</v>
      </c>
      <c r="K287" s="82">
        <v>-1.7052956000000001E-2</v>
      </c>
    </row>
    <row r="288" spans="1:17" x14ac:dyDescent="0.25">
      <c r="A288" s="60" t="s">
        <v>120</v>
      </c>
      <c r="B288" s="76">
        <v>9</v>
      </c>
      <c r="C288" s="82">
        <v>-7.3682372999999995E-2</v>
      </c>
      <c r="E288" s="60" t="s">
        <v>120</v>
      </c>
      <c r="F288" s="76">
        <v>9</v>
      </c>
      <c r="G288" s="82">
        <v>-6.2285593E-2</v>
      </c>
      <c r="I288" s="60" t="s">
        <v>120</v>
      </c>
      <c r="J288" s="76">
        <v>9</v>
      </c>
      <c r="K288" s="82">
        <v>-4.5573333000000001E-2</v>
      </c>
    </row>
    <row r="289" spans="1:11" x14ac:dyDescent="0.25">
      <c r="A289" s="60" t="s">
        <v>119</v>
      </c>
      <c r="B289" s="76">
        <v>10</v>
      </c>
      <c r="C289" s="82">
        <v>-0.11049890900000001</v>
      </c>
      <c r="E289" s="60" t="s">
        <v>119</v>
      </c>
      <c r="F289" s="76">
        <v>10</v>
      </c>
      <c r="G289" s="82">
        <v>-9.3407531000000002E-2</v>
      </c>
      <c r="I289" s="60" t="s">
        <v>119</v>
      </c>
      <c r="J289" s="76">
        <v>10</v>
      </c>
      <c r="K289" s="82">
        <v>-6.8344712000000002E-2</v>
      </c>
    </row>
    <row r="290" spans="1:11" x14ac:dyDescent="0.25">
      <c r="A290" s="60" t="s">
        <v>118</v>
      </c>
      <c r="B290" s="76">
        <v>11</v>
      </c>
      <c r="C290" s="82">
        <v>-0.137258563</v>
      </c>
      <c r="E290" s="60" t="s">
        <v>118</v>
      </c>
      <c r="F290" s="76">
        <v>11</v>
      </c>
      <c r="G290" s="82">
        <v>-0.116028149</v>
      </c>
      <c r="I290" s="60" t="s">
        <v>118</v>
      </c>
      <c r="J290" s="76">
        <v>11</v>
      </c>
      <c r="K290" s="82">
        <v>-8.4895838000000001E-2</v>
      </c>
    </row>
    <row r="291" spans="1:11" x14ac:dyDescent="0.25">
      <c r="A291" s="60" t="s">
        <v>117</v>
      </c>
      <c r="B291" s="76">
        <v>12</v>
      </c>
      <c r="C291" s="82">
        <v>-0.154223889</v>
      </c>
      <c r="E291" s="60" t="s">
        <v>117</v>
      </c>
      <c r="F291" s="76">
        <v>12</v>
      </c>
      <c r="G291" s="82">
        <v>-0.13036937100000001</v>
      </c>
      <c r="I291" s="60" t="s">
        <v>117</v>
      </c>
      <c r="J291" s="76">
        <v>12</v>
      </c>
      <c r="K291" s="82">
        <v>-9.5389069000000007E-2</v>
      </c>
    </row>
    <row r="292" spans="1:11" x14ac:dyDescent="0.25">
      <c r="A292" s="60" t="s">
        <v>116</v>
      </c>
      <c r="B292" s="76">
        <v>13</v>
      </c>
      <c r="C292" s="82">
        <v>-0.16240238600000001</v>
      </c>
      <c r="E292" s="60" t="s">
        <v>116</v>
      </c>
      <c r="F292" s="76">
        <v>13</v>
      </c>
      <c r="G292" s="82">
        <v>-0.13728286200000001</v>
      </c>
      <c r="I292" s="60" t="s">
        <v>116</v>
      </c>
      <c r="J292" s="76">
        <v>13</v>
      </c>
      <c r="K292" s="82">
        <v>-0.10044755299999999</v>
      </c>
    </row>
    <row r="293" spans="1:11" x14ac:dyDescent="0.25">
      <c r="A293" s="60" t="s">
        <v>115</v>
      </c>
      <c r="B293" s="76">
        <v>14</v>
      </c>
      <c r="C293" s="82">
        <v>-0.16326612800000001</v>
      </c>
      <c r="E293" s="60" t="s">
        <v>115</v>
      </c>
      <c r="F293" s="76">
        <v>14</v>
      </c>
      <c r="G293" s="82">
        <v>-0.13801300399999999</v>
      </c>
      <c r="I293" s="60" t="s">
        <v>115</v>
      </c>
      <c r="J293" s="76">
        <v>14</v>
      </c>
      <c r="K293" s="82">
        <v>-0.10098178300000001</v>
      </c>
    </row>
    <row r="294" spans="1:11" x14ac:dyDescent="0.25">
      <c r="A294" s="60" t="s">
        <v>114</v>
      </c>
      <c r="B294" s="76">
        <v>15</v>
      </c>
      <c r="C294" s="82">
        <v>-0.158471533</v>
      </c>
      <c r="E294" s="60" t="s">
        <v>114</v>
      </c>
      <c r="F294" s="76">
        <v>15</v>
      </c>
      <c r="G294" s="82">
        <v>-0.13396000799999999</v>
      </c>
      <c r="I294" s="60" t="s">
        <v>114</v>
      </c>
      <c r="J294" s="76">
        <v>15</v>
      </c>
      <c r="K294" s="82">
        <v>-9.8016270000000003E-2</v>
      </c>
    </row>
    <row r="295" spans="1:11" x14ac:dyDescent="0.25">
      <c r="A295" s="60" t="s">
        <v>113</v>
      </c>
      <c r="B295" s="76">
        <v>16</v>
      </c>
      <c r="C295" s="82">
        <v>-0.13378521700000001</v>
      </c>
      <c r="E295" s="60" t="s">
        <v>113</v>
      </c>
      <c r="F295" s="76">
        <v>16</v>
      </c>
      <c r="G295" s="82">
        <v>-0.11309203399999999</v>
      </c>
      <c r="I295" s="60" t="s">
        <v>113</v>
      </c>
      <c r="J295" s="76">
        <v>16</v>
      </c>
      <c r="K295" s="82">
        <v>-8.2747520000000005E-2</v>
      </c>
    </row>
    <row r="296" spans="1:11" x14ac:dyDescent="0.25">
      <c r="A296" s="60" t="s">
        <v>112</v>
      </c>
      <c r="B296" s="76">
        <v>17</v>
      </c>
      <c r="C296" s="82">
        <v>-0.118266389</v>
      </c>
      <c r="E296" s="60" t="s">
        <v>112</v>
      </c>
      <c r="F296" s="76">
        <v>17</v>
      </c>
      <c r="G296" s="82">
        <v>-9.9973569999999998E-2</v>
      </c>
      <c r="I296" s="60" t="s">
        <v>112</v>
      </c>
      <c r="J296" s="76">
        <v>17</v>
      </c>
      <c r="K296" s="82">
        <v>-7.3148953000000003E-2</v>
      </c>
    </row>
    <row r="297" spans="1:11" x14ac:dyDescent="0.25">
      <c r="A297" s="60" t="s">
        <v>111</v>
      </c>
      <c r="B297" s="76">
        <v>18</v>
      </c>
      <c r="C297" s="82">
        <v>-0.102859592</v>
      </c>
      <c r="E297" s="60" t="s">
        <v>111</v>
      </c>
      <c r="F297" s="76">
        <v>18</v>
      </c>
      <c r="G297" s="82">
        <v>-8.6949806000000004E-2</v>
      </c>
      <c r="I297" s="60" t="s">
        <v>111</v>
      </c>
      <c r="J297" s="76">
        <v>18</v>
      </c>
      <c r="K297" s="82">
        <v>-6.3619673000000002E-2</v>
      </c>
    </row>
    <row r="298" spans="1:11" x14ac:dyDescent="0.25">
      <c r="A298" s="60" t="s">
        <v>110</v>
      </c>
      <c r="B298" s="76">
        <v>19</v>
      </c>
      <c r="C298" s="82">
        <v>-8.8942742000000005E-2</v>
      </c>
      <c r="E298" s="60" t="s">
        <v>110</v>
      </c>
      <c r="F298" s="76">
        <v>19</v>
      </c>
      <c r="G298" s="82">
        <v>-7.5185528000000001E-2</v>
      </c>
      <c r="I298" s="60" t="s">
        <v>110</v>
      </c>
      <c r="J298" s="76">
        <v>19</v>
      </c>
      <c r="K298" s="82">
        <v>-5.5011932999999999E-2</v>
      </c>
    </row>
    <row r="299" spans="1:11" x14ac:dyDescent="0.25">
      <c r="A299" s="60" t="s">
        <v>109</v>
      </c>
      <c r="B299" s="76">
        <v>20</v>
      </c>
      <c r="C299" s="82">
        <v>-7.7087752999999995E-2</v>
      </c>
      <c r="E299" s="60" t="s">
        <v>109</v>
      </c>
      <c r="F299" s="76">
        <v>20</v>
      </c>
      <c r="G299" s="82">
        <v>-6.5164187999999998E-2</v>
      </c>
      <c r="I299" s="60" t="s">
        <v>109</v>
      </c>
      <c r="J299" s="76">
        <v>20</v>
      </c>
      <c r="K299" s="82">
        <v>-4.7679462999999998E-2</v>
      </c>
    </row>
    <row r="300" spans="1:11" x14ac:dyDescent="0.25">
      <c r="A300" s="60" t="s">
        <v>108</v>
      </c>
      <c r="B300" s="76">
        <v>21</v>
      </c>
      <c r="C300" s="82">
        <v>-6.6813764999999997E-2</v>
      </c>
      <c r="E300" s="60" t="s">
        <v>108</v>
      </c>
      <c r="F300" s="76">
        <v>21</v>
      </c>
      <c r="G300" s="82">
        <v>-5.6479300000000003E-2</v>
      </c>
      <c r="I300" s="60" t="s">
        <v>108</v>
      </c>
      <c r="J300" s="76">
        <v>21</v>
      </c>
      <c r="K300" s="82">
        <v>-4.1324834999999997E-2</v>
      </c>
    </row>
    <row r="301" spans="1:11" x14ac:dyDescent="0.25">
      <c r="A301" s="60" t="s">
        <v>107</v>
      </c>
      <c r="B301" s="76">
        <v>22</v>
      </c>
      <c r="C301" s="82">
        <v>-5.8993098000000001E-2</v>
      </c>
      <c r="E301" s="60" t="s">
        <v>107</v>
      </c>
      <c r="F301" s="76">
        <v>22</v>
      </c>
      <c r="G301" s="82">
        <v>-4.9868244999999999E-2</v>
      </c>
      <c r="I301" s="60" t="s">
        <v>107</v>
      </c>
      <c r="J301" s="76">
        <v>22</v>
      </c>
      <c r="K301" s="82">
        <v>-3.6487564E-2</v>
      </c>
    </row>
    <row r="302" spans="1:11" x14ac:dyDescent="0.25">
      <c r="A302" s="60" t="s">
        <v>106</v>
      </c>
      <c r="B302" s="76">
        <v>23</v>
      </c>
      <c r="C302" s="82">
        <v>-5.1645755000000002E-2</v>
      </c>
      <c r="E302" s="60" t="s">
        <v>106</v>
      </c>
      <c r="F302" s="76">
        <v>23</v>
      </c>
      <c r="G302" s="82">
        <v>-4.3657266E-2</v>
      </c>
      <c r="I302" s="60" t="s">
        <v>106</v>
      </c>
      <c r="J302" s="76">
        <v>23</v>
      </c>
      <c r="K302" s="82">
        <v>-3.1942961999999998E-2</v>
      </c>
    </row>
    <row r="303" spans="1:11" x14ac:dyDescent="0.25">
      <c r="A303" s="60" t="s">
        <v>105</v>
      </c>
      <c r="B303" s="76">
        <v>24</v>
      </c>
      <c r="C303" s="82">
        <v>-4.5212850999999998E-2</v>
      </c>
      <c r="E303" s="60" t="s">
        <v>105</v>
      </c>
      <c r="F303" s="76">
        <v>24</v>
      </c>
      <c r="G303" s="82">
        <v>-3.8219213000000002E-2</v>
      </c>
      <c r="I303" s="60" t="s">
        <v>105</v>
      </c>
      <c r="J303" s="76">
        <v>24</v>
      </c>
      <c r="K303" s="82">
        <v>-2.7963775999999999E-2</v>
      </c>
    </row>
    <row r="304" spans="1:11" x14ac:dyDescent="0.25">
      <c r="A304" s="60" t="s">
        <v>104</v>
      </c>
      <c r="B304" s="76">
        <v>25</v>
      </c>
      <c r="C304" s="82">
        <v>-3.9579913000000001E-2</v>
      </c>
      <c r="E304" s="60" t="s">
        <v>104</v>
      </c>
      <c r="F304" s="76">
        <v>25</v>
      </c>
      <c r="G304" s="82">
        <v>-3.3457234000000002E-2</v>
      </c>
      <c r="I304" s="60" t="s">
        <v>104</v>
      </c>
      <c r="J304" s="76">
        <v>25</v>
      </c>
      <c r="K304" s="82">
        <v>-2.4479006000000001E-2</v>
      </c>
    </row>
    <row r="305" spans="1:11" x14ac:dyDescent="0.25">
      <c r="A305" s="60" t="s">
        <v>103</v>
      </c>
      <c r="B305" s="76">
        <v>26</v>
      </c>
      <c r="C305" s="82">
        <v>-3.4645954999999999E-2</v>
      </c>
      <c r="E305" s="60" t="s">
        <v>103</v>
      </c>
      <c r="F305" s="76">
        <v>26</v>
      </c>
      <c r="G305" s="82">
        <v>-2.9285775999999999E-2</v>
      </c>
      <c r="I305" s="60" t="s">
        <v>103</v>
      </c>
      <c r="J305" s="76">
        <v>26</v>
      </c>
      <c r="K305" s="82">
        <v>-2.1425741000000002E-2</v>
      </c>
    </row>
    <row r="306" spans="1:11" x14ac:dyDescent="0.25">
      <c r="A306" s="60" t="s">
        <v>102</v>
      </c>
      <c r="B306" s="76">
        <v>27</v>
      </c>
      <c r="C306" s="82">
        <v>-3.0320742000000001E-2</v>
      </c>
      <c r="E306" s="60" t="s">
        <v>102</v>
      </c>
      <c r="F306" s="76">
        <v>27</v>
      </c>
      <c r="G306" s="82">
        <v>-2.5628115999999999E-2</v>
      </c>
      <c r="I306" s="60" t="s">
        <v>102</v>
      </c>
      <c r="J306" s="76">
        <v>27</v>
      </c>
      <c r="K306" s="82">
        <v>-1.8747110000000001E-2</v>
      </c>
    </row>
    <row r="307" spans="1:11" x14ac:dyDescent="0.25">
      <c r="A307" s="60" t="s">
        <v>101</v>
      </c>
      <c r="B307" s="76">
        <v>28</v>
      </c>
      <c r="C307" s="82">
        <v>-2.6520703E-2</v>
      </c>
      <c r="E307" s="60" t="s">
        <v>101</v>
      </c>
      <c r="F307" s="76">
        <v>28</v>
      </c>
      <c r="G307" s="82">
        <v>-2.2412519999999998E-2</v>
      </c>
      <c r="I307" s="60" t="s">
        <v>101</v>
      </c>
      <c r="J307" s="76">
        <v>28</v>
      </c>
      <c r="K307" s="82">
        <v>-1.6388811E-2</v>
      </c>
    </row>
    <row r="308" spans="1:11" x14ac:dyDescent="0.25">
      <c r="A308" s="60" t="s">
        <v>100</v>
      </c>
      <c r="B308" s="76">
        <v>29</v>
      </c>
      <c r="C308" s="82">
        <v>-2.3160907000000001E-2</v>
      </c>
      <c r="E308" s="60" t="s">
        <v>100</v>
      </c>
      <c r="F308" s="76">
        <v>29</v>
      </c>
      <c r="G308" s="82">
        <v>-1.9564433999999999E-2</v>
      </c>
      <c r="I308" s="60" t="s">
        <v>100</v>
      </c>
      <c r="J308" s="76">
        <v>29</v>
      </c>
      <c r="K308" s="82">
        <v>-1.4291698E-2</v>
      </c>
    </row>
    <row r="309" spans="1:11" x14ac:dyDescent="0.25">
      <c r="A309" s="60" t="s">
        <v>99</v>
      </c>
      <c r="B309" s="76">
        <v>30</v>
      </c>
      <c r="C309" s="82">
        <v>-2.0135963E-2</v>
      </c>
      <c r="E309" s="60" t="s">
        <v>99</v>
      </c>
      <c r="F309" s="76">
        <v>30</v>
      </c>
      <c r="G309" s="82">
        <v>-1.6987591999999999E-2</v>
      </c>
      <c r="I309" s="60" t="s">
        <v>99</v>
      </c>
      <c r="J309" s="76">
        <v>30</v>
      </c>
      <c r="K309" s="82">
        <v>-1.2373347999999999E-2</v>
      </c>
    </row>
    <row r="310" spans="1:11" x14ac:dyDescent="0.25">
      <c r="A310" s="60" t="s">
        <v>98</v>
      </c>
      <c r="B310" s="76">
        <v>31</v>
      </c>
      <c r="C310" s="82">
        <v>-1.7270087E-2</v>
      </c>
      <c r="E310" s="60" t="s">
        <v>98</v>
      </c>
      <c r="F310" s="76">
        <v>31</v>
      </c>
      <c r="G310" s="82">
        <v>-1.4514287000000001E-2</v>
      </c>
      <c r="I310" s="60" t="s">
        <v>98</v>
      </c>
      <c r="J310" s="76">
        <v>31</v>
      </c>
      <c r="K310" s="82">
        <v>-1.0479095000000001E-2</v>
      </c>
    </row>
    <row r="311" spans="1:11" x14ac:dyDescent="0.25">
      <c r="A311" s="60" t="s">
        <v>97</v>
      </c>
      <c r="B311" s="76">
        <v>32</v>
      </c>
      <c r="C311" s="82">
        <v>-1.4182154000000001E-2</v>
      </c>
      <c r="E311" s="60" t="s">
        <v>97</v>
      </c>
      <c r="F311" s="76">
        <v>32</v>
      </c>
      <c r="G311" s="82">
        <v>-1.1770714E-2</v>
      </c>
      <c r="I311" s="60" t="s">
        <v>97</v>
      </c>
      <c r="J311" s="76">
        <v>32</v>
      </c>
      <c r="K311" s="82">
        <v>-8.2489959999999998E-3</v>
      </c>
    </row>
    <row r="312" spans="1:11" ht="15.75" thickBot="1" x14ac:dyDescent="0.3">
      <c r="A312" s="60" t="s">
        <v>96</v>
      </c>
      <c r="B312" s="76">
        <v>33</v>
      </c>
      <c r="C312" s="82">
        <v>-9.9242810000000001E-3</v>
      </c>
      <c r="E312" s="60" t="s">
        <v>96</v>
      </c>
      <c r="F312" s="76">
        <v>33</v>
      </c>
      <c r="G312" s="82">
        <v>-7.8160460000000001E-3</v>
      </c>
      <c r="I312" s="60" t="s">
        <v>96</v>
      </c>
      <c r="J312" s="76">
        <v>33</v>
      </c>
      <c r="K312" s="82">
        <v>-4.7610300000000003E-3</v>
      </c>
    </row>
    <row r="313" spans="1:11" ht="15.75" thickBot="1" x14ac:dyDescent="0.3">
      <c r="A313" s="60" t="s">
        <v>95</v>
      </c>
      <c r="B313" s="76">
        <v>34</v>
      </c>
      <c r="C313" s="82">
        <v>-2.0904679999999998E-3</v>
      </c>
      <c r="E313" s="60" t="s">
        <v>95</v>
      </c>
      <c r="F313" s="76">
        <v>34</v>
      </c>
      <c r="G313" s="82">
        <v>-2.5223699999999999E-4</v>
      </c>
      <c r="I313" s="60" t="s">
        <v>95</v>
      </c>
      <c r="J313" s="76">
        <v>34</v>
      </c>
      <c r="K313" s="105">
        <v>2.3478779999999999E-3</v>
      </c>
    </row>
    <row r="314" spans="1:11" ht="15.75" thickBot="1" x14ac:dyDescent="0.3">
      <c r="A314" s="60" t="s">
        <v>94</v>
      </c>
      <c r="B314" s="76">
        <v>35</v>
      </c>
      <c r="C314" s="105">
        <v>1.471474E-2</v>
      </c>
      <c r="E314" s="60" t="s">
        <v>94</v>
      </c>
      <c r="F314" s="76">
        <v>35</v>
      </c>
      <c r="G314" s="105">
        <v>1.6304252000000002E-2</v>
      </c>
      <c r="I314" s="60" t="s">
        <v>94</v>
      </c>
      <c r="J314" s="76">
        <v>35</v>
      </c>
      <c r="K314" s="82">
        <v>1.8378733000000001E-2</v>
      </c>
    </row>
    <row r="315" spans="1:11" x14ac:dyDescent="0.25">
      <c r="A315" s="60" t="s">
        <v>93</v>
      </c>
      <c r="B315" s="76">
        <v>36</v>
      </c>
      <c r="C315" s="82">
        <v>4.7564836999999999E-2</v>
      </c>
      <c r="E315" s="60" t="s">
        <v>93</v>
      </c>
      <c r="F315" s="76">
        <v>36</v>
      </c>
      <c r="G315" s="82">
        <v>4.8902460000000002E-2</v>
      </c>
      <c r="I315" s="60" t="s">
        <v>93</v>
      </c>
      <c r="J315" s="76">
        <v>36</v>
      </c>
      <c r="K315" s="82">
        <v>5.0162605999999998E-2</v>
      </c>
    </row>
    <row r="316" spans="1:11" x14ac:dyDescent="0.25">
      <c r="A316" s="60" t="s">
        <v>92</v>
      </c>
      <c r="B316" s="76">
        <v>37</v>
      </c>
      <c r="C316" s="82">
        <v>9.1524856000000002E-2</v>
      </c>
      <c r="E316" s="60" t="s">
        <v>92</v>
      </c>
      <c r="F316" s="76">
        <v>37</v>
      </c>
      <c r="G316" s="82">
        <v>9.2546011999999997E-2</v>
      </c>
      <c r="I316" s="60" t="s">
        <v>92</v>
      </c>
      <c r="J316" s="76">
        <v>37</v>
      </c>
      <c r="K316" s="82">
        <v>9.2113138999999997E-2</v>
      </c>
    </row>
    <row r="317" spans="1:11" x14ac:dyDescent="0.25">
      <c r="A317" s="60" t="s">
        <v>91</v>
      </c>
      <c r="B317" s="76">
        <v>38</v>
      </c>
      <c r="C317" s="82">
        <v>0.12626725999999999</v>
      </c>
      <c r="E317" s="60" t="s">
        <v>91</v>
      </c>
      <c r="F317" s="76">
        <v>38</v>
      </c>
      <c r="G317" s="82">
        <v>0.12674023500000001</v>
      </c>
      <c r="I317" s="60" t="s">
        <v>91</v>
      </c>
      <c r="J317" s="76">
        <v>38</v>
      </c>
      <c r="K317" s="82">
        <v>0.122222463</v>
      </c>
    </row>
    <row r="318" spans="1:11" x14ac:dyDescent="0.25">
      <c r="A318" s="60" t="s">
        <v>90</v>
      </c>
      <c r="B318" s="76">
        <v>39</v>
      </c>
      <c r="C318" s="82">
        <v>0.14360303399999999</v>
      </c>
      <c r="E318" s="60" t="s">
        <v>90</v>
      </c>
      <c r="F318" s="76">
        <v>39</v>
      </c>
      <c r="G318" s="82">
        <v>0.142838983</v>
      </c>
      <c r="I318" s="60" t="s">
        <v>90</v>
      </c>
      <c r="J318" s="76">
        <v>39</v>
      </c>
      <c r="K318" s="82">
        <v>0.128781585</v>
      </c>
    </row>
    <row r="319" spans="1:11" x14ac:dyDescent="0.25">
      <c r="A319" s="60" t="s">
        <v>89</v>
      </c>
      <c r="B319" s="76">
        <v>40</v>
      </c>
      <c r="C319" s="82">
        <v>0.14787715700000001</v>
      </c>
      <c r="E319" s="60" t="s">
        <v>89</v>
      </c>
      <c r="F319" s="76">
        <v>40</v>
      </c>
      <c r="G319" s="82">
        <v>0.14402838200000001</v>
      </c>
      <c r="I319" s="60" t="s">
        <v>89</v>
      </c>
      <c r="J319" s="76">
        <v>40</v>
      </c>
      <c r="K319" s="82">
        <v>0.113067484</v>
      </c>
    </row>
    <row r="320" spans="1:11" x14ac:dyDescent="0.25">
      <c r="A320" s="60" t="s">
        <v>88</v>
      </c>
      <c r="B320" s="76">
        <v>41</v>
      </c>
      <c r="C320" s="82">
        <v>0.14369232000000001</v>
      </c>
      <c r="E320" s="60" t="s">
        <v>88</v>
      </c>
      <c r="F320" s="76">
        <v>41</v>
      </c>
      <c r="G320" s="82">
        <v>0.13272904699999999</v>
      </c>
      <c r="I320" s="60" t="s">
        <v>88</v>
      </c>
      <c r="J320" s="76">
        <v>41</v>
      </c>
      <c r="K320" s="82">
        <v>8.6312884000000006E-2</v>
      </c>
    </row>
    <row r="321" spans="1:11" x14ac:dyDescent="0.25">
      <c r="A321" s="60" t="s">
        <v>87</v>
      </c>
      <c r="B321" s="76">
        <v>42</v>
      </c>
      <c r="C321" s="82">
        <v>0.132731285</v>
      </c>
      <c r="E321" s="60" t="s">
        <v>87</v>
      </c>
      <c r="F321" s="76">
        <v>42</v>
      </c>
      <c r="G321" s="82">
        <v>0.110114035</v>
      </c>
      <c r="I321" s="60" t="s">
        <v>87</v>
      </c>
      <c r="J321" s="76">
        <v>42</v>
      </c>
      <c r="K321" s="82">
        <v>6.2733537000000006E-2</v>
      </c>
    </row>
    <row r="322" spans="1:11" x14ac:dyDescent="0.25">
      <c r="A322" s="60" t="s">
        <v>86</v>
      </c>
      <c r="B322" s="76">
        <v>43</v>
      </c>
      <c r="C322" s="82">
        <v>0.114443663</v>
      </c>
      <c r="E322" s="60" t="s">
        <v>86</v>
      </c>
      <c r="F322" s="76">
        <v>43</v>
      </c>
      <c r="G322" s="82">
        <v>8.3441568999999993E-2</v>
      </c>
      <c r="I322" s="60" t="s">
        <v>86</v>
      </c>
      <c r="J322" s="76">
        <v>43</v>
      </c>
      <c r="K322" s="82">
        <v>4.6068653000000001E-2</v>
      </c>
    </row>
    <row r="323" spans="1:11" x14ac:dyDescent="0.25">
      <c r="A323" s="60" t="s">
        <v>85</v>
      </c>
      <c r="B323" s="76">
        <v>44</v>
      </c>
      <c r="C323" s="82">
        <v>9.0454287999999994E-2</v>
      </c>
      <c r="E323" s="60" t="s">
        <v>85</v>
      </c>
      <c r="F323" s="76">
        <v>44</v>
      </c>
      <c r="G323" s="82">
        <v>6.1583204000000002E-2</v>
      </c>
      <c r="I323" s="60" t="s">
        <v>85</v>
      </c>
      <c r="J323" s="76">
        <v>44</v>
      </c>
      <c r="K323" s="82">
        <v>3.4446003000000003E-2</v>
      </c>
    </row>
    <row r="324" spans="1:11" x14ac:dyDescent="0.25">
      <c r="A324" s="60" t="s">
        <v>84</v>
      </c>
      <c r="B324" s="76">
        <v>45</v>
      </c>
      <c r="C324" s="82">
        <v>6.7818463999999995E-2</v>
      </c>
      <c r="E324" s="60" t="s">
        <v>84</v>
      </c>
      <c r="F324" s="76">
        <v>45</v>
      </c>
      <c r="G324" s="82">
        <v>4.5974092000000001E-2</v>
      </c>
      <c r="I324" s="60" t="s">
        <v>84</v>
      </c>
      <c r="J324" s="76">
        <v>45</v>
      </c>
      <c r="K324" s="82">
        <v>2.6036297E-2</v>
      </c>
    </row>
    <row r="325" spans="1:11" x14ac:dyDescent="0.25">
      <c r="A325" s="60" t="s">
        <v>83</v>
      </c>
      <c r="B325" s="76">
        <v>46</v>
      </c>
      <c r="C325" s="82">
        <v>5.0738813000000001E-2</v>
      </c>
      <c r="E325" s="60" t="s">
        <v>83</v>
      </c>
      <c r="F325" s="76">
        <v>46</v>
      </c>
      <c r="G325" s="82">
        <v>3.4797131000000002E-2</v>
      </c>
      <c r="I325" s="60" t="s">
        <v>83</v>
      </c>
      <c r="J325" s="76">
        <v>46</v>
      </c>
      <c r="K325" s="82">
        <v>1.9786719000000001E-2</v>
      </c>
    </row>
    <row r="326" spans="1:11" x14ac:dyDescent="0.25">
      <c r="A326" s="60" t="s">
        <v>82</v>
      </c>
      <c r="B326" s="76">
        <v>47</v>
      </c>
      <c r="C326" s="82">
        <v>3.8465916000000003E-2</v>
      </c>
      <c r="E326" s="60" t="s">
        <v>82</v>
      </c>
      <c r="F326" s="76">
        <v>47</v>
      </c>
      <c r="G326" s="82">
        <v>2.6550117000000002E-2</v>
      </c>
      <c r="I326" s="60" t="s">
        <v>82</v>
      </c>
      <c r="J326" s="76">
        <v>47</v>
      </c>
      <c r="K326" s="82">
        <v>1.5082764E-2</v>
      </c>
    </row>
    <row r="327" spans="1:11" x14ac:dyDescent="0.25">
      <c r="A327" s="60" t="s">
        <v>81</v>
      </c>
      <c r="B327" s="76">
        <v>48</v>
      </c>
      <c r="C327" s="82">
        <v>2.9452591E-2</v>
      </c>
      <c r="E327" s="60" t="s">
        <v>81</v>
      </c>
      <c r="F327" s="76">
        <v>48</v>
      </c>
      <c r="G327" s="82">
        <v>2.0346220000000002E-2</v>
      </c>
      <c r="I327" s="60" t="s">
        <v>81</v>
      </c>
      <c r="J327" s="76">
        <v>48</v>
      </c>
      <c r="K327" s="82">
        <v>1.1522487999999999E-2</v>
      </c>
    </row>
    <row r="328" spans="1:11" x14ac:dyDescent="0.25">
      <c r="A328" s="60" t="s">
        <v>80</v>
      </c>
      <c r="B328" s="76">
        <v>49</v>
      </c>
      <c r="C328" s="82">
        <v>2.2678034E-2</v>
      </c>
      <c r="E328" s="60" t="s">
        <v>80</v>
      </c>
      <c r="F328" s="76">
        <v>49</v>
      </c>
      <c r="G328" s="82">
        <v>1.5636728999999999E-2</v>
      </c>
      <c r="I328" s="60" t="s">
        <v>80</v>
      </c>
      <c r="J328" s="76">
        <v>49</v>
      </c>
      <c r="K328" s="82">
        <v>8.8204519999999995E-3</v>
      </c>
    </row>
    <row r="329" spans="1:11" x14ac:dyDescent="0.25">
      <c r="A329" s="60" t="s">
        <v>79</v>
      </c>
      <c r="B329" s="76">
        <v>50</v>
      </c>
      <c r="C329" s="82">
        <v>1.7523260999999998E-2</v>
      </c>
      <c r="E329" s="60" t="s">
        <v>79</v>
      </c>
      <c r="F329" s="76">
        <v>50</v>
      </c>
      <c r="G329" s="82">
        <v>1.2046512000000001E-2</v>
      </c>
      <c r="I329" s="60" t="s">
        <v>79</v>
      </c>
      <c r="J329" s="76">
        <v>50</v>
      </c>
      <c r="K329" s="82">
        <v>6.7661509999999998E-3</v>
      </c>
    </row>
    <row r="330" spans="1:11" x14ac:dyDescent="0.25">
      <c r="A330" s="60" t="s">
        <v>78</v>
      </c>
      <c r="B330" s="76">
        <v>51</v>
      </c>
      <c r="C330" s="82">
        <v>1.3578289E-2</v>
      </c>
      <c r="E330" s="60" t="s">
        <v>78</v>
      </c>
      <c r="F330" s="76">
        <v>51</v>
      </c>
      <c r="G330" s="82">
        <v>9.3028160000000002E-3</v>
      </c>
      <c r="I330" s="60" t="s">
        <v>78</v>
      </c>
      <c r="J330" s="76">
        <v>51</v>
      </c>
      <c r="K330" s="82">
        <v>5.2019320000000003E-3</v>
      </c>
    </row>
    <row r="331" spans="1:11" x14ac:dyDescent="0.25">
      <c r="A331" s="60" t="s">
        <v>77</v>
      </c>
      <c r="B331" s="76">
        <v>52</v>
      </c>
      <c r="C331" s="82">
        <v>1.0549709000000001E-2</v>
      </c>
      <c r="E331" s="60" t="s">
        <v>77</v>
      </c>
      <c r="F331" s="76">
        <v>52</v>
      </c>
      <c r="G331" s="82">
        <v>7.2020560000000001E-3</v>
      </c>
      <c r="I331" s="60" t="s">
        <v>77</v>
      </c>
      <c r="J331" s="76">
        <v>52</v>
      </c>
      <c r="K331" s="82">
        <v>4.0090600000000001E-3</v>
      </c>
    </row>
    <row r="332" spans="1:11" x14ac:dyDescent="0.25">
      <c r="A332" s="60" t="s">
        <v>76</v>
      </c>
      <c r="B332" s="76">
        <v>53</v>
      </c>
      <c r="C332" s="82">
        <v>8.2192789999999995E-3</v>
      </c>
      <c r="E332" s="60" t="s">
        <v>76</v>
      </c>
      <c r="F332" s="76">
        <v>53</v>
      </c>
      <c r="G332" s="82">
        <v>5.5906139999999998E-3</v>
      </c>
      <c r="I332" s="60" t="s">
        <v>76</v>
      </c>
      <c r="J332" s="76">
        <v>53</v>
      </c>
      <c r="K332" s="82">
        <v>3.0978540000000001E-3</v>
      </c>
    </row>
    <row r="333" spans="1:11" x14ac:dyDescent="0.25">
      <c r="A333" s="60" t="s">
        <v>75</v>
      </c>
      <c r="B333" s="76">
        <v>54</v>
      </c>
      <c r="C333" s="82">
        <v>6.4222910000000001E-3</v>
      </c>
      <c r="E333" s="60" t="s">
        <v>75</v>
      </c>
      <c r="F333" s="76">
        <v>54</v>
      </c>
      <c r="G333" s="82">
        <v>4.3521569999999997E-3</v>
      </c>
      <c r="I333" s="60" t="s">
        <v>75</v>
      </c>
      <c r="J333" s="76">
        <v>54</v>
      </c>
      <c r="K333" s="82">
        <v>2.4005319999999999E-3</v>
      </c>
    </row>
    <row r="334" spans="1:11" x14ac:dyDescent="0.25">
      <c r="A334" s="60" t="s">
        <v>74</v>
      </c>
      <c r="B334" s="76">
        <v>55</v>
      </c>
      <c r="C334" s="82">
        <v>5.033689E-3</v>
      </c>
      <c r="E334" s="60" t="s">
        <v>74</v>
      </c>
      <c r="F334" s="76">
        <v>55</v>
      </c>
      <c r="G334" s="82">
        <v>3.3984110000000001E-3</v>
      </c>
      <c r="I334" s="60" t="s">
        <v>74</v>
      </c>
      <c r="J334" s="76">
        <v>55</v>
      </c>
      <c r="K334" s="82">
        <v>1.8658209999999999E-3</v>
      </c>
    </row>
    <row r="335" spans="1:11" x14ac:dyDescent="0.25">
      <c r="A335" s="60" t="s">
        <v>73</v>
      </c>
      <c r="B335" s="76">
        <v>56</v>
      </c>
      <c r="C335" s="82">
        <v>3.9579869999999996E-3</v>
      </c>
      <c r="E335" s="60" t="s">
        <v>73</v>
      </c>
      <c r="F335" s="76">
        <v>56</v>
      </c>
      <c r="G335" s="82">
        <v>2.6621370000000002E-3</v>
      </c>
      <c r="I335" s="60" t="s">
        <v>73</v>
      </c>
      <c r="J335" s="76">
        <v>56</v>
      </c>
      <c r="K335" s="82">
        <v>1.4548180000000001E-3</v>
      </c>
    </row>
    <row r="336" spans="1:11" x14ac:dyDescent="0.25">
      <c r="A336" s="60" t="s">
        <v>72</v>
      </c>
      <c r="B336" s="76">
        <v>57</v>
      </c>
      <c r="C336" s="82">
        <v>3.1217179999999999E-3</v>
      </c>
      <c r="E336" s="60" t="s">
        <v>72</v>
      </c>
      <c r="F336" s="76">
        <v>57</v>
      </c>
      <c r="G336" s="82">
        <v>2.0917679999999999E-3</v>
      </c>
      <c r="I336" s="60" t="s">
        <v>72</v>
      </c>
      <c r="J336" s="76">
        <v>57</v>
      </c>
      <c r="K336" s="82">
        <v>1.137824E-3</v>
      </c>
    </row>
    <row r="337" spans="1:11" x14ac:dyDescent="0.25">
      <c r="A337" s="60" t="s">
        <v>71</v>
      </c>
      <c r="B337" s="76">
        <v>58</v>
      </c>
      <c r="C337" s="82">
        <v>2.4701810000000001E-3</v>
      </c>
      <c r="E337" s="60" t="s">
        <v>71</v>
      </c>
      <c r="F337" s="76">
        <v>58</v>
      </c>
      <c r="G337" s="82">
        <v>1.648898E-3</v>
      </c>
      <c r="I337" s="60" t="s">
        <v>71</v>
      </c>
      <c r="J337" s="76">
        <v>58</v>
      </c>
      <c r="K337" s="82">
        <v>8.9273499999999997E-4</v>
      </c>
    </row>
    <row r="338" spans="1:11" x14ac:dyDescent="0.25">
      <c r="A338" s="60" t="s">
        <v>70</v>
      </c>
      <c r="B338" s="76">
        <v>59</v>
      </c>
      <c r="C338" s="82">
        <v>1.9701430000000002E-3</v>
      </c>
      <c r="E338" s="60" t="s">
        <v>70</v>
      </c>
      <c r="F338" s="76">
        <v>59</v>
      </c>
      <c r="G338" s="82">
        <v>1.309681E-3</v>
      </c>
      <c r="I338" s="60" t="s">
        <v>70</v>
      </c>
      <c r="J338" s="76">
        <v>59</v>
      </c>
      <c r="K338" s="82">
        <v>7.0553499999999997E-4</v>
      </c>
    </row>
    <row r="339" spans="1:11" ht="15.75" thickBot="1" x14ac:dyDescent="0.3">
      <c r="A339" s="63" t="s">
        <v>69</v>
      </c>
      <c r="B339" s="78">
        <v>60</v>
      </c>
      <c r="C339" s="84">
        <v>1.7555089999999999E-3</v>
      </c>
      <c r="E339" s="63" t="s">
        <v>69</v>
      </c>
      <c r="F339" s="78">
        <v>60</v>
      </c>
      <c r="G339" s="84">
        <v>1.161378E-3</v>
      </c>
      <c r="I339" s="63" t="s">
        <v>69</v>
      </c>
      <c r="J339" s="78">
        <v>60</v>
      </c>
      <c r="K339" s="84">
        <v>6.2186499999999998E-4</v>
      </c>
    </row>
  </sheetData>
  <mergeCells count="12">
    <mergeCell ref="A278:Q278"/>
    <mergeCell ref="A279:C279"/>
    <mergeCell ref="E279:G279"/>
    <mergeCell ref="I279:K279"/>
    <mergeCell ref="A1:A2"/>
    <mergeCell ref="B1:Q2"/>
    <mergeCell ref="A3:Q3"/>
    <mergeCell ref="A67:Q67"/>
    <mergeCell ref="A181:Q181"/>
    <mergeCell ref="A182:E182"/>
    <mergeCell ref="F182:J182"/>
    <mergeCell ref="K182:P18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10"/>
  <sheetViews>
    <sheetView workbookViewId="0">
      <selection activeCell="G30" sqref="G30"/>
    </sheetView>
  </sheetViews>
  <sheetFormatPr defaultRowHeight="15" x14ac:dyDescent="0.25"/>
  <cols>
    <col min="18" max="18" width="9.140625" style="189"/>
    <col min="19" max="19" width="17.5703125" bestFit="1" customWidth="1"/>
  </cols>
  <sheetData>
    <row r="1" spans="1:19" ht="42.75" customHeight="1" thickBot="1" x14ac:dyDescent="0.3">
      <c r="A1" s="251" t="s">
        <v>190</v>
      </c>
      <c r="B1" s="252"/>
      <c r="I1" s="253" t="s">
        <v>137</v>
      </c>
      <c r="J1" s="253"/>
      <c r="K1" t="s">
        <v>191</v>
      </c>
      <c r="L1" t="s">
        <v>192</v>
      </c>
      <c r="M1" s="102" t="s">
        <v>27</v>
      </c>
      <c r="N1" t="s">
        <v>137</v>
      </c>
      <c r="P1" t="s">
        <v>193</v>
      </c>
      <c r="Q1" t="s">
        <v>194</v>
      </c>
      <c r="S1" s="189" t="s">
        <v>195</v>
      </c>
    </row>
    <row r="2" spans="1:19" x14ac:dyDescent="0.25">
      <c r="A2" t="s">
        <v>66</v>
      </c>
      <c r="B2" t="s">
        <v>196</v>
      </c>
      <c r="I2">
        <v>5.0236969255547201</v>
      </c>
      <c r="K2">
        <f>273.15+L2</f>
        <v>278.14999999999998</v>
      </c>
      <c r="L2">
        <v>5</v>
      </c>
      <c r="M2">
        <v>1.6991208543203202E-2</v>
      </c>
      <c r="N2">
        <v>2.04425477785414E-2</v>
      </c>
      <c r="O2">
        <f t="shared" ref="O2:O7" si="0">ABS(N2-M2)/N2</f>
        <v>0.16883116883117077</v>
      </c>
      <c r="P2">
        <f>S17</f>
        <v>1.6899500000000001E-2</v>
      </c>
      <c r="Q2">
        <f>ABS(N2-P2)/N2</f>
        <v>0.17331732898090843</v>
      </c>
      <c r="R2" s="189">
        <v>270.14999999999998</v>
      </c>
      <c r="S2">
        <v>2.1130690000000001E-2</v>
      </c>
    </row>
    <row r="3" spans="1:19" x14ac:dyDescent="0.25">
      <c r="A3" s="190">
        <v>1</v>
      </c>
      <c r="B3" s="190">
        <v>0</v>
      </c>
      <c r="I3">
        <v>10.022209456201701</v>
      </c>
      <c r="K3">
        <f t="shared" ref="K3:K8" si="1">273.15+L3</f>
        <v>283.14999999999998</v>
      </c>
      <c r="L3">
        <v>10</v>
      </c>
      <c r="M3">
        <v>1.3466145539472601E-2</v>
      </c>
      <c r="N3">
        <v>1.2492690883351601E-2</v>
      </c>
      <c r="O3">
        <f t="shared" si="0"/>
        <v>7.7921935731098207E-2</v>
      </c>
      <c r="P3">
        <f>S28</f>
        <v>1.376904E-2</v>
      </c>
      <c r="Q3">
        <f t="shared" ref="Q3:Q6" si="2">ABS(N3-P3)/N3</f>
        <v>0.1021676697651526</v>
      </c>
      <c r="R3" s="189">
        <f>R2+0.5</f>
        <v>270.64999999999998</v>
      </c>
      <c r="S3">
        <v>2.0853920000000001E-2</v>
      </c>
    </row>
    <row r="4" spans="1:19" x14ac:dyDescent="0.25">
      <c r="A4" s="190">
        <v>2</v>
      </c>
      <c r="B4" s="190">
        <v>0</v>
      </c>
      <c r="I4">
        <v>20.074117007416799</v>
      </c>
      <c r="K4">
        <f t="shared" si="1"/>
        <v>288.14999999999998</v>
      </c>
      <c r="L4">
        <v>15</v>
      </c>
      <c r="M4">
        <v>1.0295066047058701E-2</v>
      </c>
      <c r="N4">
        <v>1.1180024825350502E-2</v>
      </c>
      <c r="O4">
        <f t="shared" si="0"/>
        <v>7.9155350020795379E-2</v>
      </c>
      <c r="P4">
        <f>S38</f>
        <v>1.096872E-2</v>
      </c>
      <c r="Q4">
        <f t="shared" si="2"/>
        <v>1.8900210746524673E-2</v>
      </c>
      <c r="R4" s="189">
        <f t="shared" ref="R4:R67" si="3">R3+0.5</f>
        <v>271.14999999999998</v>
      </c>
      <c r="S4">
        <v>2.057488E-2</v>
      </c>
    </row>
    <row r="5" spans="1:19" x14ac:dyDescent="0.25">
      <c r="A5" s="190">
        <v>3</v>
      </c>
      <c r="B5" s="190">
        <v>0</v>
      </c>
      <c r="I5">
        <v>25.0339553348857</v>
      </c>
      <c r="K5">
        <f t="shared" si="1"/>
        <v>293.14999999999998</v>
      </c>
      <c r="L5">
        <v>20</v>
      </c>
      <c r="M5">
        <v>7.4779700659615604E-3</v>
      </c>
      <c r="N5">
        <v>3.9382717315852899E-3</v>
      </c>
      <c r="O5">
        <f t="shared" si="0"/>
        <v>0.89879484596950865</v>
      </c>
      <c r="P5">
        <f>S48</f>
        <v>8.1390899999999999E-3</v>
      </c>
      <c r="Q5">
        <f t="shared" si="2"/>
        <v>1.0666654194335483</v>
      </c>
      <c r="R5" s="189">
        <f t="shared" si="3"/>
        <v>271.64999999999998</v>
      </c>
      <c r="S5">
        <v>2.0295379999999998E-2</v>
      </c>
    </row>
    <row r="6" spans="1:19" x14ac:dyDescent="0.25">
      <c r="A6" s="190">
        <v>4</v>
      </c>
      <c r="B6" s="190">
        <v>0</v>
      </c>
      <c r="K6">
        <f t="shared" si="1"/>
        <v>298.14999999999998</v>
      </c>
      <c r="L6">
        <v>25</v>
      </c>
      <c r="M6">
        <v>5.1033534740103107E-3</v>
      </c>
      <c r="N6">
        <v>2.6254688947931599E-3</v>
      </c>
      <c r="O6">
        <f t="shared" si="0"/>
        <v>0.94378744464705</v>
      </c>
      <c r="P6">
        <f>S58</f>
        <v>5.32863E-3</v>
      </c>
      <c r="Q6">
        <f t="shared" si="2"/>
        <v>1.0295917466658089</v>
      </c>
      <c r="R6" s="189">
        <f t="shared" si="3"/>
        <v>272.14999999999998</v>
      </c>
      <c r="S6">
        <v>2.0015399999999999E-2</v>
      </c>
    </row>
    <row r="7" spans="1:19" x14ac:dyDescent="0.25">
      <c r="A7" s="190">
        <v>5</v>
      </c>
      <c r="B7" s="190">
        <v>0</v>
      </c>
      <c r="K7">
        <f t="shared" si="1"/>
        <v>303.14999999999998</v>
      </c>
      <c r="L7">
        <v>30</v>
      </c>
      <c r="M7">
        <v>3.2597121490341601E-3</v>
      </c>
      <c r="N7">
        <v>2.5071552405083901E-4</v>
      </c>
      <c r="O7">
        <f t="shared" si="0"/>
        <v>12.001636661211172</v>
      </c>
      <c r="P7">
        <f>S68</f>
        <v>2.9161899999999999E-3</v>
      </c>
      <c r="Q7">
        <f>ABS(N7-P7)/N7</f>
        <v>10.631469614975527</v>
      </c>
      <c r="R7" s="189">
        <f t="shared" si="3"/>
        <v>272.64999999999998</v>
      </c>
      <c r="S7">
        <v>1.973488E-2</v>
      </c>
    </row>
    <row r="8" spans="1:19" x14ac:dyDescent="0.25">
      <c r="A8" s="190">
        <v>6</v>
      </c>
      <c r="B8" s="190">
        <v>0</v>
      </c>
      <c r="K8">
        <f t="shared" si="1"/>
        <v>308.14999999999998</v>
      </c>
      <c r="L8">
        <v>35</v>
      </c>
      <c r="M8">
        <v>1.4724499999999999E-3</v>
      </c>
      <c r="P8">
        <f>S62</f>
        <v>4.2981900000000003E-3</v>
      </c>
      <c r="R8" s="189">
        <f t="shared" si="3"/>
        <v>273.14999999999998</v>
      </c>
      <c r="S8">
        <v>1.945382E-2</v>
      </c>
    </row>
    <row r="9" spans="1:19" x14ac:dyDescent="0.25">
      <c r="A9" s="190">
        <v>7</v>
      </c>
      <c r="B9" s="190">
        <v>0</v>
      </c>
      <c r="O9" s="191">
        <f>SUM(O2:O7)</f>
        <v>14.170127406410796</v>
      </c>
      <c r="Q9" s="192">
        <f>SUM(Q2:Q7)</f>
        <v>13.02211199056747</v>
      </c>
      <c r="R9" s="189">
        <f t="shared" si="3"/>
        <v>273.64999999999998</v>
      </c>
      <c r="S9">
        <v>1.9172169999999999E-2</v>
      </c>
    </row>
    <row r="10" spans="1:19" x14ac:dyDescent="0.25">
      <c r="A10" s="190">
        <v>8</v>
      </c>
      <c r="B10" s="190">
        <v>0</v>
      </c>
      <c r="R10" s="189">
        <f t="shared" si="3"/>
        <v>274.14999999999998</v>
      </c>
      <c r="S10">
        <v>1.8889920000000001E-2</v>
      </c>
    </row>
    <row r="11" spans="1:19" x14ac:dyDescent="0.25">
      <c r="A11" s="190">
        <v>9</v>
      </c>
      <c r="B11" s="190">
        <v>0</v>
      </c>
      <c r="R11" s="189">
        <f t="shared" si="3"/>
        <v>274.64999999999998</v>
      </c>
      <c r="S11">
        <v>1.8607080000000002E-2</v>
      </c>
    </row>
    <row r="12" spans="1:19" x14ac:dyDescent="0.25">
      <c r="A12" s="190">
        <v>10</v>
      </c>
      <c r="B12" s="190">
        <v>0</v>
      </c>
      <c r="R12" s="189">
        <f t="shared" si="3"/>
        <v>275.14999999999998</v>
      </c>
      <c r="S12">
        <v>1.8323659999999999E-2</v>
      </c>
    </row>
    <row r="13" spans="1:19" x14ac:dyDescent="0.25">
      <c r="A13" s="190">
        <v>11</v>
      </c>
      <c r="B13" s="190">
        <v>0.11114771751817411</v>
      </c>
      <c r="R13" s="189">
        <f t="shared" si="3"/>
        <v>275.64999999999998</v>
      </c>
      <c r="S13">
        <v>1.803971E-2</v>
      </c>
    </row>
    <row r="14" spans="1:19" x14ac:dyDescent="0.25">
      <c r="A14" s="190">
        <v>12</v>
      </c>
      <c r="B14" s="190">
        <v>9.9919024708911522E-2</v>
      </c>
      <c r="R14" s="189">
        <f t="shared" si="3"/>
        <v>276.14999999999998</v>
      </c>
      <c r="S14">
        <v>1.7755279999999998E-2</v>
      </c>
    </row>
    <row r="15" spans="1:19" x14ac:dyDescent="0.25">
      <c r="A15" s="190">
        <v>13</v>
      </c>
      <c r="B15" s="190">
        <v>8.9824710049917003E-2</v>
      </c>
      <c r="R15" s="189">
        <f t="shared" si="3"/>
        <v>276.64999999999998</v>
      </c>
      <c r="S15">
        <v>1.7470449999999998E-2</v>
      </c>
    </row>
    <row r="16" spans="1:19" x14ac:dyDescent="0.25">
      <c r="A16" s="190">
        <v>14</v>
      </c>
      <c r="B16" s="190">
        <v>8.0750173043192791E-2</v>
      </c>
      <c r="R16" s="189">
        <f t="shared" si="3"/>
        <v>277.14999999999998</v>
      </c>
      <c r="S16">
        <v>1.718486E-2</v>
      </c>
    </row>
    <row r="17" spans="1:19" x14ac:dyDescent="0.25">
      <c r="A17" s="190">
        <v>15</v>
      </c>
      <c r="B17" s="190">
        <v>7.5400149783094825E-2</v>
      </c>
      <c r="R17" s="189">
        <f t="shared" si="3"/>
        <v>277.64999999999998</v>
      </c>
      <c r="S17">
        <v>1.6899500000000001E-2</v>
      </c>
    </row>
    <row r="18" spans="1:19" x14ac:dyDescent="0.25">
      <c r="A18" s="190">
        <v>16</v>
      </c>
      <c r="B18" s="190">
        <v>6.3812893938387169E-2</v>
      </c>
      <c r="R18" s="189">
        <f t="shared" si="3"/>
        <v>278.14999999999998</v>
      </c>
      <c r="S18">
        <v>1.661402E-2</v>
      </c>
    </row>
    <row r="19" spans="1:19" x14ac:dyDescent="0.25">
      <c r="A19" s="190">
        <v>17</v>
      </c>
      <c r="B19" s="190">
        <v>5.3112689737719099E-2</v>
      </c>
      <c r="R19" s="189">
        <f t="shared" si="3"/>
        <v>278.64999999999998</v>
      </c>
      <c r="S19">
        <v>1.6328510000000001E-2</v>
      </c>
    </row>
    <row r="20" spans="1:19" x14ac:dyDescent="0.25">
      <c r="A20" s="190">
        <v>18</v>
      </c>
      <c r="B20" s="190">
        <v>4.6475843547698903E-2</v>
      </c>
      <c r="R20" s="189">
        <f t="shared" si="3"/>
        <v>279.14999999999998</v>
      </c>
      <c r="S20">
        <v>1.6043060000000001E-2</v>
      </c>
    </row>
    <row r="21" spans="1:19" x14ac:dyDescent="0.25">
      <c r="A21" s="190">
        <v>19</v>
      </c>
      <c r="B21" s="190">
        <v>4.2048355971556609E-2</v>
      </c>
      <c r="R21" s="189">
        <f t="shared" si="3"/>
        <v>279.64999999999998</v>
      </c>
      <c r="S21">
        <v>1.5757750000000001E-2</v>
      </c>
    </row>
    <row r="22" spans="1:19" x14ac:dyDescent="0.25">
      <c r="A22" s="190">
        <v>20</v>
      </c>
      <c r="B22" s="190">
        <v>3.9995385741226859E-2</v>
      </c>
      <c r="R22" s="189">
        <f t="shared" si="3"/>
        <v>280.14999999999998</v>
      </c>
      <c r="S22">
        <v>1.5472639999999999E-2</v>
      </c>
    </row>
    <row r="23" spans="1:19" x14ac:dyDescent="0.25">
      <c r="A23" s="190">
        <v>21</v>
      </c>
      <c r="B23" s="190">
        <v>3.4997649328594262E-2</v>
      </c>
      <c r="M23">
        <v>1150</v>
      </c>
      <c r="P23">
        <v>1060</v>
      </c>
      <c r="R23" s="189">
        <f t="shared" si="3"/>
        <v>280.64999999999998</v>
      </c>
      <c r="S23">
        <v>1.51878E-2</v>
      </c>
    </row>
    <row r="24" spans="1:19" x14ac:dyDescent="0.25">
      <c r="A24" s="190">
        <v>22</v>
      </c>
      <c r="B24" s="190">
        <v>3.2196376046302766E-2</v>
      </c>
      <c r="R24" s="189">
        <f t="shared" si="3"/>
        <v>281.14999999999998</v>
      </c>
      <c r="S24">
        <v>1.490328E-2</v>
      </c>
    </row>
    <row r="25" spans="1:19" x14ac:dyDescent="0.25">
      <c r="A25" s="190">
        <v>23</v>
      </c>
      <c r="B25" s="190">
        <v>2.8647211440347438E-2</v>
      </c>
      <c r="R25" s="189">
        <f t="shared" si="3"/>
        <v>281.64999999999998</v>
      </c>
      <c r="S25">
        <v>1.4619119999999999E-2</v>
      </c>
    </row>
    <row r="26" spans="1:19" x14ac:dyDescent="0.25">
      <c r="A26" s="190">
        <v>24</v>
      </c>
      <c r="B26" s="190">
        <v>2.5918155589793899E-2</v>
      </c>
      <c r="L26">
        <v>0.28426200000000001</v>
      </c>
      <c r="M26">
        <v>1.4043999999999999E-2</v>
      </c>
      <c r="R26" s="189">
        <f t="shared" si="3"/>
        <v>282.14999999999998</v>
      </c>
      <c r="S26">
        <v>1.433538E-2</v>
      </c>
    </row>
    <row r="27" spans="1:19" x14ac:dyDescent="0.25">
      <c r="A27" s="190">
        <v>25</v>
      </c>
      <c r="B27" s="190">
        <v>2.5489288674220695E-2</v>
      </c>
      <c r="L27">
        <v>0.25897399999999998</v>
      </c>
      <c r="M27">
        <v>1.3071599999999999E-2</v>
      </c>
      <c r="R27" s="189">
        <f t="shared" si="3"/>
        <v>282.64999999999998</v>
      </c>
      <c r="S27">
        <v>1.405211E-2</v>
      </c>
    </row>
    <row r="28" spans="1:19" x14ac:dyDescent="0.25">
      <c r="A28" s="190">
        <v>26</v>
      </c>
      <c r="B28" s="190">
        <v>2.2679479239040196E-2</v>
      </c>
      <c r="L28">
        <v>0.234324</v>
      </c>
      <c r="M28">
        <v>1.20883E-2</v>
      </c>
      <c r="R28" s="189">
        <f t="shared" si="3"/>
        <v>283.14999999999998</v>
      </c>
      <c r="S28">
        <v>1.376904E-2</v>
      </c>
    </row>
    <row r="29" spans="1:19" x14ac:dyDescent="0.25">
      <c r="A29" s="190">
        <v>27</v>
      </c>
      <c r="B29" s="190">
        <v>2.0864173912327855E-2</v>
      </c>
      <c r="L29">
        <v>0.210395</v>
      </c>
      <c r="M29">
        <v>1.1097299999999999E-2</v>
      </c>
      <c r="R29" s="189">
        <f t="shared" si="3"/>
        <v>283.64999999999998</v>
      </c>
      <c r="S29">
        <v>1.348685E-2</v>
      </c>
    </row>
    <row r="30" spans="1:19" x14ac:dyDescent="0.25">
      <c r="A30" s="190">
        <v>28</v>
      </c>
      <c r="B30" s="190">
        <v>1.6517789177131266E-2</v>
      </c>
      <c r="L30">
        <v>0.18714900000000001</v>
      </c>
      <c r="M30">
        <v>1.0097500000000001E-2</v>
      </c>
      <c r="R30" s="189">
        <f t="shared" si="3"/>
        <v>284.14999999999998</v>
      </c>
      <c r="S30">
        <v>1.320525E-2</v>
      </c>
    </row>
    <row r="31" spans="1:19" x14ac:dyDescent="0.25">
      <c r="A31" s="190">
        <v>29</v>
      </c>
      <c r="B31" s="190">
        <v>1.5195676338352246E-2</v>
      </c>
      <c r="L31">
        <v>0.16456200000000001</v>
      </c>
      <c r="M31">
        <v>9.0883200000000004E-3</v>
      </c>
      <c r="R31" s="189">
        <f t="shared" si="3"/>
        <v>284.64999999999998</v>
      </c>
      <c r="S31">
        <v>1.292424E-2</v>
      </c>
    </row>
    <row r="32" spans="1:19" x14ac:dyDescent="0.25">
      <c r="A32" s="190">
        <v>30</v>
      </c>
      <c r="B32" s="190">
        <v>1.3748071237218693E-2</v>
      </c>
      <c r="L32">
        <v>0.14264499999999999</v>
      </c>
      <c r="M32">
        <v>8.0706900000000002E-3</v>
      </c>
      <c r="R32" s="189">
        <f t="shared" si="3"/>
        <v>285.14999999999998</v>
      </c>
      <c r="S32">
        <v>1.264381E-2</v>
      </c>
    </row>
    <row r="33" spans="1:19" x14ac:dyDescent="0.25">
      <c r="A33" s="190">
        <v>31</v>
      </c>
      <c r="B33" s="190">
        <v>1.0012916958765706E-2</v>
      </c>
      <c r="L33">
        <v>0.121429</v>
      </c>
      <c r="M33">
        <v>7.0467699999999999E-3</v>
      </c>
      <c r="R33" s="189">
        <f t="shared" si="3"/>
        <v>285.64999999999998</v>
      </c>
      <c r="S33">
        <v>1.2363910000000001E-2</v>
      </c>
    </row>
    <row r="34" spans="1:19" x14ac:dyDescent="0.25">
      <c r="A34" s="190">
        <v>32</v>
      </c>
      <c r="B34" s="190">
        <v>8.6167446482105694E-3</v>
      </c>
      <c r="L34">
        <v>0.10119499999999999</v>
      </c>
      <c r="M34">
        <v>6.0307900000000003E-3</v>
      </c>
      <c r="R34" s="189">
        <f t="shared" si="3"/>
        <v>286.14999999999998</v>
      </c>
      <c r="S34">
        <v>1.208448E-2</v>
      </c>
    </row>
    <row r="35" spans="1:19" x14ac:dyDescent="0.25">
      <c r="A35" s="190">
        <v>33</v>
      </c>
      <c r="B35" s="190">
        <v>8.7617246335994076E-3</v>
      </c>
      <c r="L35">
        <v>8.2203799999999994E-2</v>
      </c>
      <c r="M35">
        <v>5.0376700000000002E-3</v>
      </c>
      <c r="R35" s="189">
        <f t="shared" si="3"/>
        <v>286.64999999999998</v>
      </c>
      <c r="S35">
        <v>1.1805390000000001E-2</v>
      </c>
    </row>
    <row r="36" spans="1:19" x14ac:dyDescent="0.25">
      <c r="A36" s="190">
        <v>34</v>
      </c>
      <c r="B36" s="190">
        <v>9.2114655100972286E-3</v>
      </c>
      <c r="L36">
        <v>6.4826999999999996E-2</v>
      </c>
      <c r="M36">
        <v>4.0896400000000003E-3</v>
      </c>
      <c r="R36" s="189">
        <f t="shared" si="3"/>
        <v>287.14999999999998</v>
      </c>
      <c r="S36">
        <v>1.152652E-2</v>
      </c>
    </row>
    <row r="37" spans="1:19" x14ac:dyDescent="0.25">
      <c r="A37" s="190">
        <v>35</v>
      </c>
      <c r="B37" s="190">
        <v>6.7088421080801295E-3</v>
      </c>
      <c r="L37">
        <v>4.9361099999999998E-2</v>
      </c>
      <c r="M37">
        <v>3.2072799999999999E-3</v>
      </c>
      <c r="R37" s="189">
        <f t="shared" si="3"/>
        <v>287.64999999999998</v>
      </c>
      <c r="S37">
        <v>1.1247699999999999E-2</v>
      </c>
    </row>
    <row r="38" spans="1:19" x14ac:dyDescent="0.25">
      <c r="A38" s="190">
        <v>36</v>
      </c>
      <c r="B38" s="190">
        <v>4.9683569302614583E-3</v>
      </c>
      <c r="L38">
        <v>3.5952100000000001E-2</v>
      </c>
      <c r="M38">
        <v>2.4049700000000002E-3</v>
      </c>
      <c r="R38" s="189">
        <f t="shared" si="3"/>
        <v>288.14999999999998</v>
      </c>
      <c r="S38">
        <v>1.096872E-2</v>
      </c>
    </row>
    <row r="39" spans="1:19" x14ac:dyDescent="0.25">
      <c r="A39" s="190">
        <v>37</v>
      </c>
      <c r="B39" s="190">
        <v>2.6775016084967704E-3</v>
      </c>
      <c r="L39">
        <v>2.4351899999999999E-2</v>
      </c>
      <c r="M39">
        <v>1.67632E-3</v>
      </c>
      <c r="R39" s="189">
        <f t="shared" si="3"/>
        <v>288.64999999999998</v>
      </c>
      <c r="S39">
        <v>1.068941E-2</v>
      </c>
    </row>
    <row r="40" spans="1:19" x14ac:dyDescent="0.25">
      <c r="A40" s="190">
        <v>38</v>
      </c>
      <c r="B40" s="190">
        <v>2.1273649987074094E-3</v>
      </c>
      <c r="L40">
        <v>1.4445599999999999E-2</v>
      </c>
      <c r="M40">
        <v>1.0233799999999999E-3</v>
      </c>
      <c r="R40" s="189">
        <f t="shared" si="3"/>
        <v>289.14999999999998</v>
      </c>
      <c r="S40">
        <v>1.040955E-2</v>
      </c>
    </row>
    <row r="41" spans="1:19" x14ac:dyDescent="0.25">
      <c r="A41" s="190">
        <v>39</v>
      </c>
      <c r="B41" s="190">
        <v>1.6902629762624978E-3</v>
      </c>
      <c r="L41">
        <v>6.41889E-3</v>
      </c>
      <c r="M41">
        <v>4.6764899999999999E-4</v>
      </c>
      <c r="R41" s="189">
        <f t="shared" si="3"/>
        <v>289.64999999999998</v>
      </c>
      <c r="S41">
        <v>1.0128969999999999E-2</v>
      </c>
    </row>
    <row r="42" spans="1:19" x14ac:dyDescent="0.25">
      <c r="A42" s="190">
        <v>40</v>
      </c>
      <c r="B42" s="190">
        <v>1.3429707317078492E-3</v>
      </c>
      <c r="L42">
        <v>1.9477700000000001E-4</v>
      </c>
      <c r="M42" s="193">
        <v>1.45581E-5</v>
      </c>
      <c r="R42" s="189">
        <f t="shared" si="3"/>
        <v>290.14999999999998</v>
      </c>
      <c r="S42">
        <v>9.8475300000000002E-3</v>
      </c>
    </row>
    <row r="43" spans="1:19" x14ac:dyDescent="0.25">
      <c r="A43" s="190">
        <v>41</v>
      </c>
      <c r="B43" s="190">
        <v>1.0670353735203774E-3</v>
      </c>
      <c r="L43">
        <v>-4.3054599999999997E-3</v>
      </c>
      <c r="M43">
        <v>-3.2931799999999999E-4</v>
      </c>
      <c r="R43" s="189">
        <f t="shared" si="3"/>
        <v>290.64999999999998</v>
      </c>
      <c r="S43">
        <v>9.5648899999999995E-3</v>
      </c>
    </row>
    <row r="44" spans="1:19" x14ac:dyDescent="0.25">
      <c r="A44" s="190">
        <v>42</v>
      </c>
      <c r="B44" s="190">
        <v>8.4779545932163578E-4</v>
      </c>
      <c r="L44">
        <v>-12.056800000000001</v>
      </c>
      <c r="M44">
        <v>-0.77139400000000002</v>
      </c>
      <c r="R44" s="189">
        <f t="shared" si="3"/>
        <v>291.14999999999998</v>
      </c>
      <c r="S44">
        <v>9.2814600000000001E-3</v>
      </c>
    </row>
    <row r="45" spans="1:19" x14ac:dyDescent="0.25">
      <c r="A45" s="190">
        <v>43</v>
      </c>
      <c r="B45" s="190">
        <v>6.7360198048078761E-4</v>
      </c>
      <c r="L45" t="e">
        <f ca="1">-nan(ind)</f>
        <v>#NAME?</v>
      </c>
      <c r="M45" t="e">
        <f ca="1">-nan(ind)</f>
        <v>#NAME?</v>
      </c>
      <c r="R45" s="189">
        <f t="shared" si="3"/>
        <v>291.64999999999998</v>
      </c>
      <c r="S45">
        <v>8.9970599999999994E-3</v>
      </c>
    </row>
    <row r="46" spans="1:19" x14ac:dyDescent="0.25">
      <c r="A46" s="190">
        <v>44</v>
      </c>
      <c r="B46" s="190">
        <v>5.351994082047804E-4</v>
      </c>
      <c r="L46" t="e">
        <f ca="1">-nan(ind)</f>
        <v>#NAME?</v>
      </c>
      <c r="M46" t="e">
        <f ca="1">-nan(ind)</f>
        <v>#NAME?</v>
      </c>
      <c r="R46" s="189">
        <f t="shared" si="3"/>
        <v>292.14999999999998</v>
      </c>
      <c r="S46">
        <v>8.7117900000000005E-3</v>
      </c>
    </row>
    <row r="47" spans="1:19" x14ac:dyDescent="0.25">
      <c r="A47" s="190">
        <v>45</v>
      </c>
      <c r="B47" s="190">
        <v>4.2523391385859726E-4</v>
      </c>
      <c r="L47" t="e">
        <f ca="1">-nan(ind)</f>
        <v>#NAME?</v>
      </c>
      <c r="M47" t="e">
        <f ca="1">-nan(ind)</f>
        <v>#NAME?</v>
      </c>
      <c r="R47" s="189">
        <f t="shared" si="3"/>
        <v>292.64999999999998</v>
      </c>
      <c r="S47">
        <v>8.4258100000000006E-3</v>
      </c>
    </row>
    <row r="48" spans="1:19" x14ac:dyDescent="0.25">
      <c r="A48" s="190">
        <v>46</v>
      </c>
      <c r="B48" s="190">
        <v>3.3786263348466351E-4</v>
      </c>
      <c r="L48" t="e">
        <f ca="1">-nan(ind)</f>
        <v>#NAME?</v>
      </c>
      <c r="M48" t="e">
        <f ca="1">-nan(ind)</f>
        <v>#NAME?</v>
      </c>
      <c r="R48" s="189">
        <f t="shared" si="3"/>
        <v>293.14999999999998</v>
      </c>
      <c r="S48">
        <v>8.1390899999999999E-3</v>
      </c>
    </row>
    <row r="49" spans="1:19" x14ac:dyDescent="0.25">
      <c r="A49" s="190">
        <v>47</v>
      </c>
      <c r="B49" s="190">
        <v>2.6844321533383311E-4</v>
      </c>
      <c r="L49" t="e">
        <f ca="1">-nan(ind)</f>
        <v>#NAME?</v>
      </c>
      <c r="M49" t="e">
        <f ca="1">-nan(ind)</f>
        <v>#NAME?</v>
      </c>
      <c r="R49" s="189">
        <f t="shared" si="3"/>
        <v>293.64999999999998</v>
      </c>
      <c r="S49">
        <v>7.8522799999999997E-3</v>
      </c>
    </row>
    <row r="50" spans="1:19" x14ac:dyDescent="0.25">
      <c r="A50" s="190">
        <v>48</v>
      </c>
      <c r="B50" s="190">
        <v>2.1328715494676857E-4</v>
      </c>
      <c r="L50" t="e">
        <f ca="1">-nan(ind)</f>
        <v>#NAME?</v>
      </c>
      <c r="M50" t="e">
        <f ca="1">-nan(ind)</f>
        <v>#NAME?</v>
      </c>
      <c r="R50" s="189">
        <f t="shared" si="3"/>
        <v>294.14999999999998</v>
      </c>
      <c r="S50">
        <v>7.5654800000000003E-3</v>
      </c>
    </row>
    <row r="51" spans="1:19" x14ac:dyDescent="0.25">
      <c r="A51" s="190">
        <v>49</v>
      </c>
      <c r="B51" s="190">
        <v>1.6946381158754279E-4</v>
      </c>
      <c r="L51" t="e">
        <f ca="1">-nan(ind)</f>
        <v>#NAME?</v>
      </c>
      <c r="M51" t="e">
        <f ca="1">-nan(ind)</f>
        <v>#NAME?</v>
      </c>
      <c r="R51" s="189">
        <f t="shared" si="3"/>
        <v>294.64999999999998</v>
      </c>
      <c r="S51">
        <v>7.2788499999999999E-3</v>
      </c>
    </row>
    <row r="52" spans="1:19" x14ac:dyDescent="0.25">
      <c r="A52" s="190">
        <v>50</v>
      </c>
      <c r="B52" s="190">
        <v>1.3464469271459676E-4</v>
      </c>
      <c r="L52" t="e">
        <f ca="1">-nan(ind)</f>
        <v>#NAME?</v>
      </c>
      <c r="M52" t="e">
        <f ca="1">-nan(ind)</f>
        <v>#NAME?</v>
      </c>
      <c r="R52" s="189">
        <f t="shared" si="3"/>
        <v>295.14999999999998</v>
      </c>
      <c r="S52">
        <v>6.99316E-3</v>
      </c>
    </row>
    <row r="53" spans="1:19" x14ac:dyDescent="0.25">
      <c r="A53" s="190">
        <v>51</v>
      </c>
      <c r="B53" s="190">
        <v>1.0697973276048294E-4</v>
      </c>
      <c r="L53" t="e">
        <f ca="1">-nan(ind)</f>
        <v>#NAME?</v>
      </c>
      <c r="M53" t="e">
        <f ca="1">-nan(ind)</f>
        <v>#NAME?</v>
      </c>
      <c r="R53" s="189">
        <f t="shared" si="3"/>
        <v>295.64999999999998</v>
      </c>
      <c r="S53">
        <v>6.7087600000000002E-3</v>
      </c>
    </row>
    <row r="54" spans="1:19" x14ac:dyDescent="0.25">
      <c r="A54" s="190">
        <v>52</v>
      </c>
      <c r="B54" s="190">
        <v>8.4998992465030421E-5</v>
      </c>
      <c r="L54" t="e">
        <f ca="1">-nan(ind)</f>
        <v>#NAME?</v>
      </c>
      <c r="M54" t="e">
        <f ca="1">-nan(ind)</f>
        <v>#NAME?</v>
      </c>
      <c r="R54" s="189">
        <f t="shared" si="3"/>
        <v>296.14999999999998</v>
      </c>
      <c r="S54">
        <v>6.4261199999999996E-3</v>
      </c>
    </row>
    <row r="55" spans="1:19" x14ac:dyDescent="0.25">
      <c r="A55" s="190">
        <v>53</v>
      </c>
      <c r="B55" s="190">
        <v>6.7534555692394329E-5</v>
      </c>
      <c r="L55" t="e">
        <f ca="1">-nan(ind)</f>
        <v>#NAME?</v>
      </c>
      <c r="M55" t="e">
        <f ca="1">-nan(ind)</f>
        <v>#NAME?</v>
      </c>
      <c r="R55" s="189">
        <f t="shared" si="3"/>
        <v>296.64999999999998</v>
      </c>
      <c r="S55">
        <v>6.1462699999999997E-3</v>
      </c>
    </row>
    <row r="56" spans="1:19" x14ac:dyDescent="0.25">
      <c r="A56" s="190">
        <v>54</v>
      </c>
      <c r="B56" s="190">
        <v>5.365847382774018E-5</v>
      </c>
      <c r="L56" t="e">
        <f ca="1">-nan(ind)</f>
        <v>#NAME?</v>
      </c>
      <c r="M56" t="e">
        <f ca="1">-nan(ind)</f>
        <v>#NAME?</v>
      </c>
      <c r="R56" s="189">
        <f t="shared" si="3"/>
        <v>297.14999999999998</v>
      </c>
      <c r="S56">
        <v>5.8696E-3</v>
      </c>
    </row>
    <row r="57" spans="1:19" x14ac:dyDescent="0.25">
      <c r="A57" s="190">
        <v>55</v>
      </c>
      <c r="B57" s="190">
        <v>4.2633460515185254E-5</v>
      </c>
      <c r="R57" s="189">
        <f t="shared" si="3"/>
        <v>297.64999999999998</v>
      </c>
      <c r="S57">
        <v>5.5969799999999997E-3</v>
      </c>
    </row>
    <row r="58" spans="1:19" x14ac:dyDescent="0.25">
      <c r="A58" s="190">
        <v>56</v>
      </c>
      <c r="B58" s="190">
        <v>3.3873716970313772E-5</v>
      </c>
      <c r="R58" s="189">
        <f t="shared" si="3"/>
        <v>298.14999999999998</v>
      </c>
      <c r="S58">
        <v>5.32863E-3</v>
      </c>
    </row>
    <row r="59" spans="1:19" x14ac:dyDescent="0.25">
      <c r="A59" s="190">
        <v>57</v>
      </c>
      <c r="B59" s="190">
        <v>2.691380637460171E-5</v>
      </c>
      <c r="R59" s="189">
        <f t="shared" si="3"/>
        <v>298.64999999999998</v>
      </c>
      <c r="S59">
        <v>5.0646800000000002E-3</v>
      </c>
    </row>
    <row r="60" spans="1:19" x14ac:dyDescent="0.25">
      <c r="A60" s="190">
        <v>58</v>
      </c>
      <c r="B60" s="190">
        <v>2.1383923535889519E-5</v>
      </c>
      <c r="R60" s="189">
        <f t="shared" si="3"/>
        <v>299.14999999999998</v>
      </c>
      <c r="S60">
        <v>4.8049299999999998E-3</v>
      </c>
    </row>
    <row r="61" spans="1:19" x14ac:dyDescent="0.25">
      <c r="A61" s="190">
        <v>59</v>
      </c>
      <c r="B61" s="190">
        <v>1.6990245802626125E-5</v>
      </c>
      <c r="R61" s="189">
        <f t="shared" si="3"/>
        <v>299.64999999999998</v>
      </c>
      <c r="S61">
        <v>4.5494799999999998E-3</v>
      </c>
    </row>
    <row r="62" spans="1:19" x14ac:dyDescent="0.25">
      <c r="A62" s="190">
        <v>60</v>
      </c>
      <c r="B62" s="190">
        <v>1.3499321204977679E-5</v>
      </c>
      <c r="R62" s="189">
        <f t="shared" si="3"/>
        <v>300.14999999999998</v>
      </c>
      <c r="S62">
        <v>4.2981900000000003E-3</v>
      </c>
    </row>
    <row r="63" spans="1:19" x14ac:dyDescent="0.25">
      <c r="A63" t="s">
        <v>197</v>
      </c>
      <c r="B63">
        <f>SUM(B3:B62)</f>
        <v>1.0000000000000002</v>
      </c>
      <c r="R63" s="189">
        <f t="shared" si="3"/>
        <v>300.64999999999998</v>
      </c>
      <c r="S63">
        <v>4.0512200000000003E-3</v>
      </c>
    </row>
    <row r="64" spans="1:19" x14ac:dyDescent="0.25">
      <c r="R64" s="189">
        <f t="shared" si="3"/>
        <v>301.14999999999998</v>
      </c>
      <c r="S64">
        <v>3.8093799999999998E-3</v>
      </c>
    </row>
    <row r="65" spans="18:19" x14ac:dyDescent="0.25">
      <c r="R65" s="189">
        <f t="shared" si="3"/>
        <v>301.64999999999998</v>
      </c>
      <c r="S65">
        <v>3.5735699999999999E-3</v>
      </c>
    </row>
    <row r="66" spans="18:19" x14ac:dyDescent="0.25">
      <c r="R66" s="189">
        <f t="shared" si="3"/>
        <v>302.14999999999998</v>
      </c>
      <c r="S66">
        <v>3.3453699999999999E-3</v>
      </c>
    </row>
    <row r="67" spans="18:19" x14ac:dyDescent="0.25">
      <c r="R67" s="189">
        <f t="shared" si="3"/>
        <v>302.64999999999998</v>
      </c>
      <c r="S67">
        <v>3.1260300000000001E-3</v>
      </c>
    </row>
    <row r="68" spans="18:19" x14ac:dyDescent="0.25">
      <c r="R68" s="189">
        <f t="shared" ref="R68:R101" si="4">R67+0.5</f>
        <v>303.14999999999998</v>
      </c>
      <c r="S68">
        <v>2.9161899999999999E-3</v>
      </c>
    </row>
    <row r="69" spans="18:19" x14ac:dyDescent="0.25">
      <c r="R69" s="189">
        <f t="shared" si="4"/>
        <v>303.64999999999998</v>
      </c>
      <c r="S69">
        <v>2.7154800000000002E-3</v>
      </c>
    </row>
    <row r="70" spans="18:19" x14ac:dyDescent="0.25">
      <c r="R70" s="189">
        <f t="shared" si="4"/>
        <v>304.14999999999998</v>
      </c>
      <c r="S70">
        <v>2.5224000000000002E-3</v>
      </c>
    </row>
    <row r="71" spans="18:19" x14ac:dyDescent="0.25">
      <c r="R71" s="189">
        <f t="shared" si="4"/>
        <v>304.64999999999998</v>
      </c>
      <c r="S71">
        <v>2.3351800000000001E-3</v>
      </c>
    </row>
    <row r="72" spans="18:19" x14ac:dyDescent="0.25">
      <c r="R72" s="189">
        <f t="shared" si="4"/>
        <v>305.14999999999998</v>
      </c>
      <c r="S72">
        <v>2.15182E-3</v>
      </c>
    </row>
    <row r="73" spans="18:19" x14ac:dyDescent="0.25">
      <c r="R73" s="189">
        <f t="shared" si="4"/>
        <v>305.64999999999998</v>
      </c>
      <c r="S73">
        <v>1.9705299999999999E-3</v>
      </c>
    </row>
    <row r="74" spans="18:19" x14ac:dyDescent="0.25">
      <c r="R74" s="189">
        <f t="shared" si="4"/>
        <v>306.14999999999998</v>
      </c>
      <c r="S74">
        <v>1.78973E-3</v>
      </c>
    </row>
    <row r="75" spans="18:19" x14ac:dyDescent="0.25">
      <c r="R75" s="189">
        <f t="shared" si="4"/>
        <v>306.64999999999998</v>
      </c>
      <c r="S75">
        <v>1.6082100000000001E-3</v>
      </c>
    </row>
    <row r="76" spans="18:19" x14ac:dyDescent="0.25">
      <c r="R76" s="189">
        <f t="shared" si="4"/>
        <v>307.14999999999998</v>
      </c>
      <c r="S76">
        <v>1.4249099999999999E-3</v>
      </c>
    </row>
    <row r="77" spans="18:19" x14ac:dyDescent="0.25">
      <c r="R77" s="189">
        <f t="shared" si="4"/>
        <v>307.64999999999998</v>
      </c>
      <c r="S77">
        <v>1.2389499999999999E-3</v>
      </c>
    </row>
    <row r="78" spans="18:19" x14ac:dyDescent="0.25">
      <c r="R78" s="189">
        <f t="shared" si="4"/>
        <v>308.14999999999998</v>
      </c>
      <c r="S78">
        <v>1.0496699999999999E-3</v>
      </c>
    </row>
    <row r="79" spans="18:19" x14ac:dyDescent="0.25">
      <c r="R79" s="189">
        <f t="shared" si="4"/>
        <v>308.64999999999998</v>
      </c>
      <c r="S79">
        <v>8.5689000000000002E-4</v>
      </c>
    </row>
    <row r="80" spans="18:19" x14ac:dyDescent="0.25">
      <c r="R80" s="189">
        <f t="shared" si="4"/>
        <v>309.14999999999998</v>
      </c>
      <c r="S80">
        <v>6.6133000000000001E-4</v>
      </c>
    </row>
    <row r="81" spans="18:19" x14ac:dyDescent="0.25">
      <c r="R81" s="189">
        <f t="shared" si="4"/>
        <v>309.64999999999998</v>
      </c>
      <c r="S81">
        <v>4.6560999999999998E-4</v>
      </c>
    </row>
    <row r="82" spans="18:19" x14ac:dyDescent="0.25">
      <c r="R82" s="189">
        <f t="shared" si="4"/>
        <v>310.14999999999998</v>
      </c>
      <c r="S82">
        <v>2.7682E-4</v>
      </c>
    </row>
    <row r="83" spans="18:19" x14ac:dyDescent="0.25">
      <c r="R83" s="189">
        <f t="shared" si="4"/>
        <v>310.64999999999998</v>
      </c>
      <c r="S83">
        <v>1.6695999999999999E-4</v>
      </c>
    </row>
    <row r="84" spans="18:19" x14ac:dyDescent="0.25">
      <c r="R84" s="189">
        <f t="shared" si="4"/>
        <v>311.14999999999998</v>
      </c>
      <c r="S84">
        <v>1.2570999999999999E-4</v>
      </c>
    </row>
    <row r="85" spans="18:19" x14ac:dyDescent="0.25">
      <c r="R85" s="189">
        <f t="shared" si="4"/>
        <v>311.64999999999998</v>
      </c>
      <c r="S85">
        <v>9.4489999999999998E-5</v>
      </c>
    </row>
    <row r="86" spans="18:19" x14ac:dyDescent="0.25">
      <c r="R86" s="189">
        <f t="shared" si="4"/>
        <v>312.14999999999998</v>
      </c>
      <c r="S86">
        <v>6.9380000000000003E-5</v>
      </c>
    </row>
    <row r="87" spans="18:19" x14ac:dyDescent="0.25">
      <c r="R87" s="189">
        <f t="shared" si="4"/>
        <v>312.64999999999998</v>
      </c>
      <c r="S87">
        <v>4.9190000000000002E-5</v>
      </c>
    </row>
    <row r="88" spans="18:19" x14ac:dyDescent="0.25">
      <c r="R88" s="189">
        <f t="shared" si="4"/>
        <v>313.14999999999998</v>
      </c>
      <c r="S88">
        <v>3.3210000000000002E-5</v>
      </c>
    </row>
    <row r="89" spans="18:19" x14ac:dyDescent="0.25">
      <c r="R89" s="189">
        <f t="shared" si="4"/>
        <v>313.64999999999998</v>
      </c>
      <c r="S89">
        <v>2.088E-5</v>
      </c>
    </row>
    <row r="90" spans="18:19" x14ac:dyDescent="0.25">
      <c r="R90" s="189">
        <f t="shared" si="4"/>
        <v>314.14999999999998</v>
      </c>
      <c r="S90">
        <v>1.173E-5</v>
      </c>
    </row>
    <row r="91" spans="18:19" x14ac:dyDescent="0.25">
      <c r="R91" s="189">
        <f t="shared" si="4"/>
        <v>314.64999999999998</v>
      </c>
      <c r="S91">
        <v>5.3600000000000004E-6</v>
      </c>
    </row>
    <row r="92" spans="18:19" x14ac:dyDescent="0.25">
      <c r="R92" s="189">
        <f t="shared" si="4"/>
        <v>315.14999999999998</v>
      </c>
      <c r="S92">
        <v>1.4300000000000001E-6</v>
      </c>
    </row>
    <row r="93" spans="18:19" x14ac:dyDescent="0.25">
      <c r="R93" s="189">
        <f t="shared" si="4"/>
        <v>315.64999999999998</v>
      </c>
      <c r="S93">
        <v>6.3759999999999999E-5</v>
      </c>
    </row>
    <row r="94" spans="18:19" x14ac:dyDescent="0.25">
      <c r="R94" s="189">
        <f t="shared" si="4"/>
        <v>316.14999999999998</v>
      </c>
      <c r="S94">
        <v>4.3279999999999999E-5</v>
      </c>
    </row>
    <row r="95" spans="18:19" x14ac:dyDescent="0.25">
      <c r="R95" s="189">
        <f t="shared" si="4"/>
        <v>316.64999999999998</v>
      </c>
      <c r="S95">
        <v>2.6319999999999999E-5</v>
      </c>
    </row>
    <row r="96" spans="18:19" x14ac:dyDescent="0.25">
      <c r="R96" s="189">
        <f t="shared" si="4"/>
        <v>317.14999999999998</v>
      </c>
      <c r="S96">
        <v>1.2799999999999999E-5</v>
      </c>
    </row>
    <row r="97" spans="18:19" x14ac:dyDescent="0.25">
      <c r="R97" s="189">
        <f t="shared" si="4"/>
        <v>317.64999999999998</v>
      </c>
      <c r="S97">
        <v>2.4600000000000002E-6</v>
      </c>
    </row>
    <row r="98" spans="18:19" x14ac:dyDescent="0.25">
      <c r="R98" s="189">
        <f t="shared" si="4"/>
        <v>318.14999999999998</v>
      </c>
      <c r="S98">
        <v>1.0210000000000001E-5</v>
      </c>
    </row>
    <row r="99" spans="18:19" x14ac:dyDescent="0.25">
      <c r="R99" s="189">
        <f t="shared" si="4"/>
        <v>318.64999999999998</v>
      </c>
      <c r="S99">
        <v>3.5284999999999998E-4</v>
      </c>
    </row>
    <row r="100" spans="18:19" x14ac:dyDescent="0.25">
      <c r="R100" s="189">
        <f t="shared" si="4"/>
        <v>319.14999999999998</v>
      </c>
      <c r="S100">
        <v>3.0144999999999998E-4</v>
      </c>
    </row>
    <row r="101" spans="18:19" x14ac:dyDescent="0.25">
      <c r="R101" s="189">
        <f t="shared" si="4"/>
        <v>319.64999999999998</v>
      </c>
      <c r="S101">
        <v>2.5296999999999999E-4</v>
      </c>
    </row>
    <row r="102" spans="18:19" x14ac:dyDescent="0.25">
      <c r="S102" s="193"/>
    </row>
    <row r="103" spans="18:19" x14ac:dyDescent="0.25">
      <c r="S103" s="193"/>
    </row>
    <row r="104" spans="18:19" x14ac:dyDescent="0.25">
      <c r="S104" s="193"/>
    </row>
    <row r="105" spans="18:19" x14ac:dyDescent="0.25">
      <c r="S105" s="193"/>
    </row>
    <row r="106" spans="18:19" x14ac:dyDescent="0.25">
      <c r="S106" s="193"/>
    </row>
    <row r="107" spans="18:19" x14ac:dyDescent="0.25">
      <c r="S107" s="193"/>
    </row>
    <row r="108" spans="18:19" x14ac:dyDescent="0.25">
      <c r="S108" s="193"/>
    </row>
    <row r="109" spans="18:19" x14ac:dyDescent="0.25">
      <c r="S109" s="193"/>
    </row>
    <row r="110" spans="18:19" x14ac:dyDescent="0.25">
      <c r="S110" s="193"/>
    </row>
  </sheetData>
  <mergeCells count="2">
    <mergeCell ref="A1:B1"/>
    <mergeCell ref="I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C103"/>
  <sheetViews>
    <sheetView workbookViewId="0">
      <selection activeCell="I34" sqref="I34"/>
    </sheetView>
  </sheetViews>
  <sheetFormatPr defaultRowHeight="15" x14ac:dyDescent="0.25"/>
  <cols>
    <col min="1" max="5" width="9.28515625" style="137" bestFit="1" customWidth="1"/>
    <col min="6" max="11" width="9.140625" style="137"/>
    <col min="12" max="14" width="10" style="137" bestFit="1" customWidth="1"/>
    <col min="15" max="18" width="9.28515625" style="137" bestFit="1" customWidth="1"/>
    <col min="19" max="19" width="9.140625" style="137"/>
    <col min="20" max="20" width="9.28515625" style="137" bestFit="1" customWidth="1"/>
    <col min="21" max="21" width="12.28515625" style="137" bestFit="1" customWidth="1"/>
    <col min="22" max="22" width="12" style="137" bestFit="1" customWidth="1"/>
    <col min="23" max="23" width="10.140625" style="137" bestFit="1" customWidth="1"/>
    <col min="24" max="24" width="10" style="137" bestFit="1" customWidth="1"/>
    <col min="25" max="28" width="9.28515625" style="137" bestFit="1" customWidth="1"/>
    <col min="29" max="29" width="9.140625" style="137"/>
    <col min="30" max="30" width="9.28515625" style="137" bestFit="1" customWidth="1"/>
    <col min="31" max="31" width="12.28515625" style="137" bestFit="1" customWidth="1"/>
    <col min="32" max="34" width="9.28515625" style="137" bestFit="1" customWidth="1"/>
    <col min="35" max="35" width="10" style="137" bestFit="1" customWidth="1"/>
    <col min="36" max="40" width="9.28515625" style="137" bestFit="1" customWidth="1"/>
    <col min="41" max="41" width="12.28515625" style="137" bestFit="1" customWidth="1"/>
    <col min="42" max="42" width="12" style="137" bestFit="1" customWidth="1"/>
    <col min="43" max="44" width="9.140625" style="137"/>
    <col min="45" max="45" width="10.140625" style="137" bestFit="1" customWidth="1"/>
    <col min="46" max="46" width="10" style="137" bestFit="1" customWidth="1"/>
    <col min="47" max="51" width="9.28515625" style="137" bestFit="1" customWidth="1"/>
    <col min="52" max="52" width="12.28515625" style="137" bestFit="1" customWidth="1"/>
    <col min="53" max="53" width="12" style="137" bestFit="1" customWidth="1"/>
    <col min="54" max="16384" width="9.140625" style="137"/>
  </cols>
  <sheetData>
    <row r="1" spans="1:55" ht="15.75" thickBot="1" x14ac:dyDescent="0.3">
      <c r="A1" s="274" t="s">
        <v>177</v>
      </c>
      <c r="B1" s="275"/>
      <c r="C1" s="275"/>
      <c r="D1" s="275"/>
      <c r="E1" s="276"/>
      <c r="F1" s="274" t="s">
        <v>178</v>
      </c>
      <c r="G1" s="275"/>
      <c r="H1" s="275"/>
      <c r="I1" s="275"/>
      <c r="J1" s="275"/>
      <c r="K1" s="275"/>
      <c r="L1" s="254" t="s">
        <v>179</v>
      </c>
      <c r="M1" s="255"/>
      <c r="N1" s="255"/>
      <c r="O1" s="255"/>
      <c r="P1" s="255"/>
      <c r="Q1" s="255"/>
      <c r="R1" s="255"/>
      <c r="S1" s="255"/>
      <c r="T1" s="255"/>
      <c r="U1" s="255"/>
      <c r="V1" s="256"/>
      <c r="W1" s="257" t="s">
        <v>180</v>
      </c>
      <c r="X1" s="257"/>
      <c r="Y1" s="257"/>
      <c r="Z1" s="257"/>
      <c r="AA1" s="257"/>
      <c r="AB1" s="257"/>
      <c r="AC1" s="257"/>
      <c r="AD1" s="257"/>
      <c r="AE1" s="257"/>
      <c r="AF1" s="257"/>
      <c r="AG1" s="258"/>
      <c r="AH1" s="259" t="s">
        <v>181</v>
      </c>
      <c r="AI1" s="260"/>
      <c r="AJ1" s="260"/>
      <c r="AK1" s="260"/>
      <c r="AL1" s="260"/>
      <c r="AM1" s="260"/>
      <c r="AN1" s="260"/>
      <c r="AO1" s="260"/>
      <c r="AP1" s="260"/>
      <c r="AQ1" s="260"/>
      <c r="AR1" s="261"/>
      <c r="AS1" s="262" t="s">
        <v>182</v>
      </c>
      <c r="AT1" s="263"/>
      <c r="AU1" s="263"/>
      <c r="AV1" s="263"/>
      <c r="AW1" s="263"/>
      <c r="AX1" s="263"/>
      <c r="AY1" s="263"/>
      <c r="AZ1" s="263"/>
      <c r="BA1" s="263"/>
      <c r="BB1" s="263"/>
      <c r="BC1" s="264"/>
    </row>
    <row r="2" spans="1:55" ht="15.75" thickBot="1" x14ac:dyDescent="0.3">
      <c r="A2" s="277"/>
      <c r="B2" s="278"/>
      <c r="C2" s="278"/>
      <c r="D2" s="278"/>
      <c r="E2" s="279"/>
      <c r="F2" s="280"/>
      <c r="G2" s="281"/>
      <c r="H2" s="281"/>
      <c r="I2" s="281"/>
      <c r="J2" s="278"/>
      <c r="K2" s="278"/>
      <c r="L2" s="138"/>
      <c r="M2" s="139" t="s">
        <v>66</v>
      </c>
      <c r="N2" s="140" t="s">
        <v>55</v>
      </c>
      <c r="O2" s="139" t="s">
        <v>66</v>
      </c>
      <c r="P2" s="140" t="s">
        <v>55</v>
      </c>
      <c r="Q2" s="140" t="s">
        <v>183</v>
      </c>
      <c r="R2" s="141" t="s">
        <v>184</v>
      </c>
      <c r="S2" s="142"/>
      <c r="T2" s="139" t="s">
        <v>156</v>
      </c>
      <c r="U2" s="140" t="s">
        <v>185</v>
      </c>
      <c r="V2" s="141" t="s">
        <v>186</v>
      </c>
      <c r="W2" s="139" t="s">
        <v>66</v>
      </c>
      <c r="X2" s="140" t="s">
        <v>55</v>
      </c>
      <c r="Y2" s="139" t="s">
        <v>66</v>
      </c>
      <c r="Z2" s="140" t="s">
        <v>55</v>
      </c>
      <c r="AA2" s="140" t="s">
        <v>183</v>
      </c>
      <c r="AB2" s="141" t="s">
        <v>184</v>
      </c>
      <c r="AC2" s="143"/>
      <c r="AD2" s="139" t="s">
        <v>156</v>
      </c>
      <c r="AE2" s="140" t="s">
        <v>185</v>
      </c>
      <c r="AF2" s="265" t="s">
        <v>186</v>
      </c>
      <c r="AG2" s="265"/>
      <c r="AH2" s="139" t="s">
        <v>66</v>
      </c>
      <c r="AI2" s="140" t="s">
        <v>55</v>
      </c>
      <c r="AJ2" s="139" t="s">
        <v>66</v>
      </c>
      <c r="AK2" s="140" t="s">
        <v>55</v>
      </c>
      <c r="AL2" s="140" t="s">
        <v>183</v>
      </c>
      <c r="AM2" s="140" t="s">
        <v>184</v>
      </c>
      <c r="AN2" s="139" t="s">
        <v>156</v>
      </c>
      <c r="AO2" s="140" t="s">
        <v>185</v>
      </c>
      <c r="AP2" s="141" t="s">
        <v>186</v>
      </c>
      <c r="AQ2" s="143"/>
      <c r="AR2" s="144"/>
      <c r="AS2" s="139" t="s">
        <v>66</v>
      </c>
      <c r="AT2" s="140" t="s">
        <v>55</v>
      </c>
      <c r="AU2" s="139" t="s">
        <v>66</v>
      </c>
      <c r="AV2" s="140" t="s">
        <v>55</v>
      </c>
      <c r="AW2" s="140" t="s">
        <v>183</v>
      </c>
      <c r="AX2" s="140" t="s">
        <v>184</v>
      </c>
      <c r="AY2" s="139" t="s">
        <v>156</v>
      </c>
      <c r="AZ2" s="140" t="s">
        <v>185</v>
      </c>
      <c r="BA2" s="141" t="s">
        <v>186</v>
      </c>
      <c r="BB2" s="145"/>
      <c r="BC2" s="146"/>
    </row>
    <row r="3" spans="1:55" ht="15.75" thickBot="1" x14ac:dyDescent="0.3">
      <c r="A3" s="147"/>
      <c r="B3" s="148" t="s">
        <v>180</v>
      </c>
      <c r="C3" s="149" t="s">
        <v>179</v>
      </c>
      <c r="D3" s="150" t="s">
        <v>181</v>
      </c>
      <c r="E3" s="151" t="s">
        <v>182</v>
      </c>
      <c r="F3" s="266" t="s">
        <v>180</v>
      </c>
      <c r="G3" s="267"/>
      <c r="H3" s="268" t="s">
        <v>179</v>
      </c>
      <c r="I3" s="269"/>
      <c r="L3" s="138"/>
      <c r="M3" s="152">
        <v>10</v>
      </c>
      <c r="N3" s="153">
        <v>64.650000000000006</v>
      </c>
      <c r="O3" s="152">
        <v>1</v>
      </c>
      <c r="P3" s="153">
        <v>0</v>
      </c>
      <c r="Q3" s="153">
        <f t="shared" ref="Q3:Q38" si="0">P3/(O3*12+2*O3+2)</f>
        <v>0</v>
      </c>
      <c r="R3" s="154">
        <f t="shared" ref="R3:R38" si="1">Q3/$Q$39</f>
        <v>0</v>
      </c>
      <c r="S3" s="155"/>
      <c r="T3" s="152">
        <f>260</f>
        <v>260</v>
      </c>
      <c r="U3" s="153">
        <v>0.30738811999999999</v>
      </c>
      <c r="V3" s="154">
        <f t="shared" ref="V3:V66" si="2">U3/$R$41*100</f>
        <v>86.950701516180118</v>
      </c>
      <c r="W3" s="152">
        <v>10</v>
      </c>
      <c r="X3" s="153">
        <v>63.84</v>
      </c>
      <c r="Y3" s="152">
        <v>1</v>
      </c>
      <c r="Z3" s="153">
        <v>0</v>
      </c>
      <c r="AA3" s="153">
        <f t="shared" ref="AA3:AA38" si="3">Z3/(Y3*12+2*Y3+2)</f>
        <v>0</v>
      </c>
      <c r="AB3" s="154">
        <f t="shared" ref="AB3:AB38" si="4">AA3/$AA$39</f>
        <v>0</v>
      </c>
      <c r="AC3" s="155"/>
      <c r="AD3" s="152">
        <f>260</f>
        <v>260</v>
      </c>
      <c r="AE3" s="153">
        <v>0.32180871999999999</v>
      </c>
      <c r="AF3" s="153">
        <f t="shared" ref="AF3:AF66" si="5">AE3/$AB$41</f>
        <v>0.89003158447880093</v>
      </c>
      <c r="AG3" s="153">
        <f t="shared" ref="AG3:AG66" si="6">AF3*100</f>
        <v>89.003158447880097</v>
      </c>
      <c r="AH3" s="152">
        <v>10</v>
      </c>
      <c r="AI3" s="153">
        <v>65.59</v>
      </c>
      <c r="AJ3" s="152">
        <v>1</v>
      </c>
      <c r="AK3" s="153">
        <v>0</v>
      </c>
      <c r="AL3" s="153">
        <f t="shared" ref="AL3:AL38" si="7">AK3/(AJ3*12+2*AJ3+2)</f>
        <v>0</v>
      </c>
      <c r="AM3" s="153">
        <f t="shared" ref="AM3:AM38" si="8">AL3/$AL$39</f>
        <v>0</v>
      </c>
      <c r="AN3" s="152">
        <v>260</v>
      </c>
      <c r="AO3" s="153">
        <v>0.29524336000000001</v>
      </c>
      <c r="AP3" s="154">
        <f t="shared" ref="AP3:AP66" si="9">AO3/$AM$41*100</f>
        <v>85.811591001569482</v>
      </c>
      <c r="AQ3" s="155"/>
      <c r="AR3" s="156"/>
      <c r="AS3" s="152">
        <v>10</v>
      </c>
      <c r="AT3" s="153">
        <v>66.650000000000006</v>
      </c>
      <c r="AU3" s="152">
        <v>1</v>
      </c>
      <c r="AV3" s="153">
        <v>0</v>
      </c>
      <c r="AW3" s="153">
        <f t="shared" ref="AW3:AW38" si="10">AV3/(AU3*12+2*AU3+2)</f>
        <v>0</v>
      </c>
      <c r="AX3" s="153">
        <f t="shared" ref="AX3:AX38" si="11">AW3/$AW$39</f>
        <v>0</v>
      </c>
      <c r="AY3" s="152">
        <f>260</f>
        <v>260</v>
      </c>
      <c r="AZ3" s="153">
        <v>0.28120817999999997</v>
      </c>
      <c r="BA3" s="154">
        <f t="shared" ref="BA3:BA66" si="12">100*AZ3/$AX$41</f>
        <v>84.317765584240348</v>
      </c>
      <c r="BB3" s="155"/>
      <c r="BC3" s="156"/>
    </row>
    <row r="4" spans="1:55" x14ac:dyDescent="0.25">
      <c r="A4" s="157">
        <v>10</v>
      </c>
      <c r="B4" s="158">
        <v>63.84</v>
      </c>
      <c r="C4" s="158">
        <v>64.650000000000006</v>
      </c>
      <c r="D4" s="158">
        <v>65.59</v>
      </c>
      <c r="E4" s="159">
        <v>66.650000000000006</v>
      </c>
      <c r="F4" s="157">
        <v>308.78592750107299</v>
      </c>
      <c r="G4" s="158">
        <v>8.6355785837639504E-2</v>
      </c>
      <c r="H4" s="158">
        <v>310.46222807910698</v>
      </c>
      <c r="I4" s="160">
        <v>0</v>
      </c>
      <c r="L4" s="138"/>
      <c r="M4" s="152">
        <v>18</v>
      </c>
      <c r="N4" s="153">
        <v>5.383</v>
      </c>
      <c r="O4" s="152">
        <v>2</v>
      </c>
      <c r="P4" s="153">
        <v>0</v>
      </c>
      <c r="Q4" s="153">
        <f t="shared" si="0"/>
        <v>0</v>
      </c>
      <c r="R4" s="154">
        <f t="shared" si="1"/>
        <v>0</v>
      </c>
      <c r="S4" s="155"/>
      <c r="T4" s="152">
        <f t="shared" ref="T4:T67" si="13">T3+0.5</f>
        <v>260.5</v>
      </c>
      <c r="U4" s="153">
        <v>0.30473246999999998</v>
      </c>
      <c r="V4" s="154">
        <f t="shared" si="2"/>
        <v>86.19949932111335</v>
      </c>
      <c r="W4" s="152">
        <v>18</v>
      </c>
      <c r="X4" s="153">
        <v>4.2759999999999998</v>
      </c>
      <c r="Y4" s="152">
        <v>2</v>
      </c>
      <c r="Z4" s="153">
        <v>0</v>
      </c>
      <c r="AA4" s="153">
        <f t="shared" si="3"/>
        <v>0</v>
      </c>
      <c r="AB4" s="154">
        <f t="shared" si="4"/>
        <v>0</v>
      </c>
      <c r="AC4" s="155"/>
      <c r="AD4" s="152">
        <f t="shared" ref="AD4:AD67" si="14">AD3+0.5</f>
        <v>260.5</v>
      </c>
      <c r="AE4" s="153">
        <v>0.31954427000000002</v>
      </c>
      <c r="AF4" s="153">
        <f t="shared" si="5"/>
        <v>0.88376875847000602</v>
      </c>
      <c r="AG4" s="153">
        <f t="shared" si="6"/>
        <v>88.376875847000605</v>
      </c>
      <c r="AH4" s="152">
        <v>18</v>
      </c>
      <c r="AI4" s="153">
        <v>6.9580000000000002</v>
      </c>
      <c r="AJ4" s="152">
        <v>2</v>
      </c>
      <c r="AK4" s="153">
        <v>0</v>
      </c>
      <c r="AL4" s="153">
        <f t="shared" si="7"/>
        <v>0</v>
      </c>
      <c r="AM4" s="153">
        <f t="shared" si="8"/>
        <v>0</v>
      </c>
      <c r="AN4" s="152">
        <f t="shared" ref="AN4:AN67" si="15">AN3+0.5</f>
        <v>260.5</v>
      </c>
      <c r="AO4" s="153">
        <v>0.29223149999999998</v>
      </c>
      <c r="AP4" s="154">
        <f t="shared" si="9"/>
        <v>84.936202987850933</v>
      </c>
      <c r="AQ4" s="155"/>
      <c r="AR4" s="156"/>
      <c r="AS4" s="152">
        <v>18</v>
      </c>
      <c r="AT4" s="153">
        <v>10.57</v>
      </c>
      <c r="AU4" s="152">
        <v>2</v>
      </c>
      <c r="AV4" s="153">
        <v>0</v>
      </c>
      <c r="AW4" s="153">
        <f t="shared" si="10"/>
        <v>0</v>
      </c>
      <c r="AX4" s="153">
        <f t="shared" si="11"/>
        <v>0</v>
      </c>
      <c r="AY4" s="152">
        <f t="shared" ref="AY4:AY67" si="16">AY3+0.5</f>
        <v>260.5</v>
      </c>
      <c r="AZ4" s="153">
        <v>0.27779773000000002</v>
      </c>
      <c r="BA4" s="154">
        <f t="shared" si="12"/>
        <v>83.295172558543982</v>
      </c>
      <c r="BB4" s="155"/>
      <c r="BC4" s="156"/>
    </row>
    <row r="5" spans="1:55" x14ac:dyDescent="0.25">
      <c r="A5" s="161">
        <v>18</v>
      </c>
      <c r="B5" s="162">
        <v>4.2759999999999998</v>
      </c>
      <c r="C5" s="162">
        <v>5.383</v>
      </c>
      <c r="D5" s="162">
        <v>6.9580000000000002</v>
      </c>
      <c r="E5" s="163">
        <v>10.57</v>
      </c>
      <c r="F5" s="161">
        <v>303.18977307895801</v>
      </c>
      <c r="G5" s="162">
        <v>6.6148531951640699</v>
      </c>
      <c r="H5" s="162">
        <v>306.25395589365701</v>
      </c>
      <c r="I5" s="164">
        <v>6.9775474956822103</v>
      </c>
      <c r="L5" s="138"/>
      <c r="M5" s="152">
        <v>19</v>
      </c>
      <c r="N5" s="153">
        <v>4.8739999999999997</v>
      </c>
      <c r="O5" s="152">
        <v>3</v>
      </c>
      <c r="P5" s="153">
        <v>0</v>
      </c>
      <c r="Q5" s="153">
        <f t="shared" si="0"/>
        <v>0</v>
      </c>
      <c r="R5" s="154">
        <f t="shared" si="1"/>
        <v>0</v>
      </c>
      <c r="S5" s="155"/>
      <c r="T5" s="152">
        <f t="shared" si="13"/>
        <v>261</v>
      </c>
      <c r="U5" s="153">
        <v>0.30199851999999999</v>
      </c>
      <c r="V5" s="154">
        <f t="shared" si="2"/>
        <v>85.426148449875512</v>
      </c>
      <c r="W5" s="152">
        <v>19</v>
      </c>
      <c r="X5" s="153">
        <v>3.871</v>
      </c>
      <c r="Y5" s="152">
        <v>3</v>
      </c>
      <c r="Z5" s="153">
        <v>0</v>
      </c>
      <c r="AA5" s="153">
        <f t="shared" si="3"/>
        <v>0</v>
      </c>
      <c r="AB5" s="154">
        <f t="shared" si="4"/>
        <v>0</v>
      </c>
      <c r="AC5" s="155"/>
      <c r="AD5" s="152">
        <f t="shared" si="14"/>
        <v>261</v>
      </c>
      <c r="AE5" s="153">
        <v>0.31722138</v>
      </c>
      <c r="AF5" s="153">
        <f t="shared" si="5"/>
        <v>0.87734430400752283</v>
      </c>
      <c r="AG5" s="153">
        <f t="shared" si="6"/>
        <v>87.734430400752288</v>
      </c>
      <c r="AH5" s="152">
        <v>19</v>
      </c>
      <c r="AI5" s="153">
        <v>6.3010000000000002</v>
      </c>
      <c r="AJ5" s="152">
        <v>3</v>
      </c>
      <c r="AK5" s="153">
        <v>0</v>
      </c>
      <c r="AL5" s="153">
        <f t="shared" si="7"/>
        <v>0</v>
      </c>
      <c r="AM5" s="153">
        <f t="shared" si="8"/>
        <v>0</v>
      </c>
      <c r="AN5" s="152">
        <f t="shared" si="15"/>
        <v>261</v>
      </c>
      <c r="AO5" s="153">
        <v>0.28912553000000002</v>
      </c>
      <c r="AP5" s="154">
        <f t="shared" si="9"/>
        <v>84.033462186827862</v>
      </c>
      <c r="AQ5" s="155"/>
      <c r="AR5" s="156"/>
      <c r="AS5" s="152">
        <v>19</v>
      </c>
      <c r="AT5" s="153">
        <v>9.5709999999999997</v>
      </c>
      <c r="AU5" s="152">
        <v>3</v>
      </c>
      <c r="AV5" s="153">
        <v>0</v>
      </c>
      <c r="AW5" s="153">
        <f t="shared" si="10"/>
        <v>0</v>
      </c>
      <c r="AX5" s="153">
        <f t="shared" si="11"/>
        <v>0</v>
      </c>
      <c r="AY5" s="152">
        <f t="shared" si="16"/>
        <v>261</v>
      </c>
      <c r="AZ5" s="153">
        <v>0.27424620999999999</v>
      </c>
      <c r="BA5" s="154">
        <f t="shared" si="12"/>
        <v>82.230280951095921</v>
      </c>
      <c r="BB5" s="155"/>
      <c r="BC5" s="156"/>
    </row>
    <row r="6" spans="1:55" x14ac:dyDescent="0.25">
      <c r="A6" s="161">
        <v>19</v>
      </c>
      <c r="B6" s="162">
        <v>3.871</v>
      </c>
      <c r="C6" s="162">
        <v>4.8739999999999997</v>
      </c>
      <c r="D6" s="162">
        <v>6.3010000000000002</v>
      </c>
      <c r="E6" s="163">
        <v>9.5709999999999997</v>
      </c>
      <c r="F6" s="161">
        <v>298.11664520251099</v>
      </c>
      <c r="G6" s="162">
        <v>14.8359240069084</v>
      </c>
      <c r="H6" s="162">
        <v>298.113849870715</v>
      </c>
      <c r="I6" s="164">
        <v>13.143350604490401</v>
      </c>
      <c r="L6" s="138"/>
      <c r="M6" s="152">
        <v>20</v>
      </c>
      <c r="N6" s="153">
        <v>4.4000000000000004</v>
      </c>
      <c r="O6" s="152">
        <v>4</v>
      </c>
      <c r="P6" s="153">
        <v>0</v>
      </c>
      <c r="Q6" s="153">
        <f t="shared" si="0"/>
        <v>0</v>
      </c>
      <c r="R6" s="154">
        <f t="shared" si="1"/>
        <v>0</v>
      </c>
      <c r="S6" s="155"/>
      <c r="T6" s="152">
        <f t="shared" si="13"/>
        <v>261.5</v>
      </c>
      <c r="U6" s="153">
        <v>0.29918886</v>
      </c>
      <c r="V6" s="154">
        <f t="shared" si="2"/>
        <v>84.631381534283761</v>
      </c>
      <c r="W6" s="152">
        <v>20</v>
      </c>
      <c r="X6" s="153">
        <v>3.4940000000000002</v>
      </c>
      <c r="Y6" s="152">
        <v>4</v>
      </c>
      <c r="Z6" s="153">
        <v>0</v>
      </c>
      <c r="AA6" s="153">
        <f t="shared" si="3"/>
        <v>0</v>
      </c>
      <c r="AB6" s="154">
        <f t="shared" si="4"/>
        <v>0</v>
      </c>
      <c r="AC6" s="155"/>
      <c r="AD6" s="152">
        <f t="shared" si="14"/>
        <v>261.5</v>
      </c>
      <c r="AE6" s="153">
        <v>0.31484314000000002</v>
      </c>
      <c r="AF6" s="153">
        <f t="shared" si="5"/>
        <v>0.87076676715435486</v>
      </c>
      <c r="AG6" s="153">
        <f t="shared" si="6"/>
        <v>87.076676715435482</v>
      </c>
      <c r="AH6" s="152">
        <v>20</v>
      </c>
      <c r="AI6" s="153">
        <v>5.6879999999999997</v>
      </c>
      <c r="AJ6" s="152">
        <v>4</v>
      </c>
      <c r="AK6" s="153">
        <v>0</v>
      </c>
      <c r="AL6" s="153">
        <f t="shared" si="7"/>
        <v>0</v>
      </c>
      <c r="AM6" s="153">
        <f t="shared" si="8"/>
        <v>0</v>
      </c>
      <c r="AN6" s="152">
        <f t="shared" si="15"/>
        <v>261.5</v>
      </c>
      <c r="AO6" s="153">
        <v>0.28592548000000001</v>
      </c>
      <c r="AP6" s="154">
        <f t="shared" si="9"/>
        <v>83.103377317909647</v>
      </c>
      <c r="AQ6" s="155"/>
      <c r="AR6" s="156"/>
      <c r="AS6" s="152">
        <v>20</v>
      </c>
      <c r="AT6" s="153">
        <v>8.641</v>
      </c>
      <c r="AU6" s="152">
        <v>4</v>
      </c>
      <c r="AV6" s="153">
        <v>0</v>
      </c>
      <c r="AW6" s="153">
        <f t="shared" si="10"/>
        <v>0</v>
      </c>
      <c r="AX6" s="153">
        <f t="shared" si="11"/>
        <v>0</v>
      </c>
      <c r="AY6" s="152">
        <f t="shared" si="16"/>
        <v>261.5</v>
      </c>
      <c r="AZ6" s="153">
        <v>0.27057555999999999</v>
      </c>
      <c r="BA6" s="154">
        <f t="shared" si="12"/>
        <v>81.129669275284101</v>
      </c>
      <c r="BB6" s="155"/>
      <c r="BC6" s="156"/>
    </row>
    <row r="7" spans="1:55" x14ac:dyDescent="0.25">
      <c r="A7" s="161">
        <v>20</v>
      </c>
      <c r="B7" s="162">
        <v>3.4940000000000002</v>
      </c>
      <c r="C7" s="162">
        <v>4.4000000000000004</v>
      </c>
      <c r="D7" s="162">
        <v>5.6879999999999997</v>
      </c>
      <c r="E7" s="163">
        <v>8.641</v>
      </c>
      <c r="F7" s="161">
        <v>293.270937534317</v>
      </c>
      <c r="G7" s="162">
        <v>20.759930915371299</v>
      </c>
      <c r="H7" s="162">
        <v>294.18800602993002</v>
      </c>
      <c r="I7" s="164">
        <v>16.044905008635499</v>
      </c>
      <c r="L7" s="138"/>
      <c r="M7" s="152">
        <v>21</v>
      </c>
      <c r="N7" s="153">
        <v>3.9630000000000001</v>
      </c>
      <c r="O7" s="152">
        <v>5</v>
      </c>
      <c r="P7" s="153">
        <v>0</v>
      </c>
      <c r="Q7" s="153">
        <f t="shared" si="0"/>
        <v>0</v>
      </c>
      <c r="R7" s="154">
        <f t="shared" si="1"/>
        <v>0</v>
      </c>
      <c r="S7" s="155"/>
      <c r="T7" s="152">
        <f t="shared" si="13"/>
        <v>262</v>
      </c>
      <c r="U7" s="153">
        <v>0.29630124000000002</v>
      </c>
      <c r="V7" s="154">
        <f t="shared" si="2"/>
        <v>83.814562118126261</v>
      </c>
      <c r="W7" s="152">
        <v>21</v>
      </c>
      <c r="X7" s="153">
        <v>3.149</v>
      </c>
      <c r="Y7" s="152">
        <v>5</v>
      </c>
      <c r="Z7" s="153">
        <v>0</v>
      </c>
      <c r="AA7" s="153">
        <f t="shared" si="3"/>
        <v>0</v>
      </c>
      <c r="AB7" s="154">
        <f t="shared" si="4"/>
        <v>0</v>
      </c>
      <c r="AC7" s="155"/>
      <c r="AD7" s="152">
        <f t="shared" si="14"/>
        <v>262</v>
      </c>
      <c r="AE7" s="153">
        <v>0.31240825999999999</v>
      </c>
      <c r="AF7" s="153">
        <f t="shared" si="5"/>
        <v>0.86403258013662654</v>
      </c>
      <c r="AG7" s="153">
        <f t="shared" si="6"/>
        <v>86.403258013662651</v>
      </c>
      <c r="AH7" s="152">
        <v>21</v>
      </c>
      <c r="AI7" s="153">
        <v>5.1239999999999997</v>
      </c>
      <c r="AJ7" s="152">
        <v>5</v>
      </c>
      <c r="AK7" s="153">
        <v>0</v>
      </c>
      <c r="AL7" s="153">
        <f t="shared" si="7"/>
        <v>0</v>
      </c>
      <c r="AM7" s="153">
        <f t="shared" si="8"/>
        <v>0</v>
      </c>
      <c r="AN7" s="152">
        <f t="shared" si="15"/>
        <v>262</v>
      </c>
      <c r="AO7" s="153">
        <v>0.28262767</v>
      </c>
      <c r="AP7" s="154">
        <f t="shared" si="9"/>
        <v>82.144878800209241</v>
      </c>
      <c r="AQ7" s="155"/>
      <c r="AR7" s="156"/>
      <c r="AS7" s="152">
        <v>21</v>
      </c>
      <c r="AT7" s="153">
        <v>0</v>
      </c>
      <c r="AU7" s="152">
        <v>5</v>
      </c>
      <c r="AV7" s="153">
        <v>0</v>
      </c>
      <c r="AW7" s="153">
        <f t="shared" si="10"/>
        <v>0</v>
      </c>
      <c r="AX7" s="153">
        <f t="shared" si="11"/>
        <v>0</v>
      </c>
      <c r="AY7" s="152">
        <f t="shared" si="16"/>
        <v>262</v>
      </c>
      <c r="AZ7" s="153">
        <v>0.26676633</v>
      </c>
      <c r="BA7" s="154">
        <f t="shared" si="12"/>
        <v>79.987505622020336</v>
      </c>
      <c r="BB7" s="155"/>
      <c r="BC7" s="156"/>
    </row>
    <row r="8" spans="1:55" x14ac:dyDescent="0.25">
      <c r="A8" s="161">
        <v>21</v>
      </c>
      <c r="B8" s="162">
        <v>3.149</v>
      </c>
      <c r="C8" s="162">
        <v>3.9630000000000001</v>
      </c>
      <c r="D8" s="162">
        <v>5.1239999999999997</v>
      </c>
      <c r="E8" s="165">
        <v>0</v>
      </c>
      <c r="F8" s="161">
        <v>288.03058891650898</v>
      </c>
      <c r="G8" s="162">
        <v>32.728842832469702</v>
      </c>
      <c r="H8" s="162">
        <v>286.332125350664</v>
      </c>
      <c r="I8" s="164">
        <v>19.309153713298699</v>
      </c>
      <c r="L8" s="138"/>
      <c r="M8" s="152">
        <v>22</v>
      </c>
      <c r="N8" s="153">
        <v>3.5609999999999999</v>
      </c>
      <c r="O8" s="152">
        <v>6</v>
      </c>
      <c r="P8" s="153">
        <v>0</v>
      </c>
      <c r="Q8" s="153">
        <f t="shared" si="0"/>
        <v>0</v>
      </c>
      <c r="R8" s="154">
        <f t="shared" si="1"/>
        <v>0</v>
      </c>
      <c r="S8" s="155"/>
      <c r="T8" s="152">
        <f t="shared" si="13"/>
        <v>262.5</v>
      </c>
      <c r="U8" s="153">
        <v>0.29333348999999997</v>
      </c>
      <c r="V8" s="154">
        <f t="shared" si="2"/>
        <v>82.975076374745399</v>
      </c>
      <c r="W8" s="152">
        <v>22</v>
      </c>
      <c r="X8" s="153">
        <v>2.8279999999999998</v>
      </c>
      <c r="Y8" s="152">
        <v>6</v>
      </c>
      <c r="Z8" s="153">
        <v>0</v>
      </c>
      <c r="AA8" s="153">
        <f t="shared" si="3"/>
        <v>0</v>
      </c>
      <c r="AB8" s="154">
        <f t="shared" si="4"/>
        <v>0</v>
      </c>
      <c r="AC8" s="155"/>
      <c r="AD8" s="152">
        <f t="shared" si="14"/>
        <v>262.5</v>
      </c>
      <c r="AE8" s="153">
        <v>0.30991556999999997</v>
      </c>
      <c r="AF8" s="153">
        <f t="shared" si="5"/>
        <v>0.85713850706640493</v>
      </c>
      <c r="AG8" s="153">
        <f t="shared" si="6"/>
        <v>85.7138507066405</v>
      </c>
      <c r="AH8" s="152">
        <v>22</v>
      </c>
      <c r="AI8" s="153">
        <v>4.6029999999999998</v>
      </c>
      <c r="AJ8" s="152">
        <v>6</v>
      </c>
      <c r="AK8" s="153">
        <v>0</v>
      </c>
      <c r="AL8" s="153">
        <f t="shared" si="7"/>
        <v>0</v>
      </c>
      <c r="AM8" s="153">
        <f t="shared" si="8"/>
        <v>0</v>
      </c>
      <c r="AN8" s="152">
        <f t="shared" si="15"/>
        <v>262.5</v>
      </c>
      <c r="AO8" s="153">
        <v>0.27922849999999999</v>
      </c>
      <c r="AP8" s="154">
        <f t="shared" si="9"/>
        <v>81.156920304598017</v>
      </c>
      <c r="AQ8" s="155"/>
      <c r="AR8" s="156"/>
      <c r="AS8" s="152">
        <v>22</v>
      </c>
      <c r="AT8" s="153">
        <v>0</v>
      </c>
      <c r="AU8" s="152">
        <v>6</v>
      </c>
      <c r="AV8" s="153">
        <v>0</v>
      </c>
      <c r="AW8" s="153">
        <f t="shared" si="10"/>
        <v>0</v>
      </c>
      <c r="AX8" s="153">
        <f t="shared" si="11"/>
        <v>0</v>
      </c>
      <c r="AY8" s="152">
        <f t="shared" si="16"/>
        <v>262.5</v>
      </c>
      <c r="AZ8" s="153">
        <v>0.26283862000000002</v>
      </c>
      <c r="BA8" s="154">
        <f t="shared" si="12"/>
        <v>78.809816797097554</v>
      </c>
      <c r="BB8" s="155"/>
      <c r="BC8" s="156"/>
    </row>
    <row r="9" spans="1:55" x14ac:dyDescent="0.25">
      <c r="A9" s="161">
        <v>22</v>
      </c>
      <c r="B9" s="162">
        <v>2.8279999999999998</v>
      </c>
      <c r="C9" s="162">
        <v>3.5609999999999999</v>
      </c>
      <c r="D9" s="162">
        <v>4.6029999999999998</v>
      </c>
      <c r="E9" s="165">
        <v>0</v>
      </c>
      <c r="F9" s="161">
        <v>283.25007237912598</v>
      </c>
      <c r="G9" s="162">
        <v>43.126079447322901</v>
      </c>
      <c r="H9" s="162">
        <v>283.34311699461898</v>
      </c>
      <c r="I9" s="164">
        <v>29.4645941278065</v>
      </c>
      <c r="L9" s="138"/>
      <c r="M9" s="152">
        <v>23</v>
      </c>
      <c r="N9" s="153">
        <v>3.1930000000000001</v>
      </c>
      <c r="O9" s="152">
        <v>7</v>
      </c>
      <c r="P9" s="153">
        <v>0</v>
      </c>
      <c r="Q9" s="153">
        <f t="shared" si="0"/>
        <v>0</v>
      </c>
      <c r="R9" s="154">
        <f t="shared" si="1"/>
        <v>0</v>
      </c>
      <c r="S9" s="155"/>
      <c r="T9" s="152">
        <f t="shared" si="13"/>
        <v>263</v>
      </c>
      <c r="U9" s="153">
        <v>0.29028359999999997</v>
      </c>
      <c r="V9" s="154">
        <f t="shared" si="2"/>
        <v>82.112355736591965</v>
      </c>
      <c r="W9" s="152">
        <v>23</v>
      </c>
      <c r="X9" s="153">
        <v>2.536</v>
      </c>
      <c r="Y9" s="152">
        <v>7</v>
      </c>
      <c r="Z9" s="153">
        <v>0</v>
      </c>
      <c r="AA9" s="153">
        <f t="shared" si="3"/>
        <v>0</v>
      </c>
      <c r="AB9" s="154">
        <f t="shared" si="4"/>
        <v>0</v>
      </c>
      <c r="AC9" s="155"/>
      <c r="AD9" s="152">
        <f t="shared" si="14"/>
        <v>263</v>
      </c>
      <c r="AE9" s="153">
        <v>0.30736398999999998</v>
      </c>
      <c r="AF9" s="153">
        <f t="shared" si="5"/>
        <v>0.85008156097021326</v>
      </c>
      <c r="AG9" s="153">
        <f t="shared" si="6"/>
        <v>85.008156097021327</v>
      </c>
      <c r="AH9" s="152">
        <v>23</v>
      </c>
      <c r="AI9" s="153">
        <v>0</v>
      </c>
      <c r="AJ9" s="152">
        <v>7</v>
      </c>
      <c r="AK9" s="153">
        <v>0</v>
      </c>
      <c r="AL9" s="153">
        <f t="shared" si="7"/>
        <v>0</v>
      </c>
      <c r="AM9" s="153">
        <f t="shared" si="8"/>
        <v>0</v>
      </c>
      <c r="AN9" s="152">
        <f t="shared" si="15"/>
        <v>263</v>
      </c>
      <c r="AO9" s="153">
        <v>0.27572444000000002</v>
      </c>
      <c r="AP9" s="154">
        <f t="shared" si="9"/>
        <v>80.138475847235938</v>
      </c>
      <c r="AQ9" s="155"/>
      <c r="AR9" s="156"/>
      <c r="AS9" s="152">
        <v>23</v>
      </c>
      <c r="AT9" s="153">
        <v>0</v>
      </c>
      <c r="AU9" s="152">
        <v>7</v>
      </c>
      <c r="AV9" s="153">
        <v>0</v>
      </c>
      <c r="AW9" s="153">
        <f t="shared" si="10"/>
        <v>0</v>
      </c>
      <c r="AX9" s="153">
        <f t="shared" si="11"/>
        <v>0</v>
      </c>
      <c r="AY9" s="152">
        <f t="shared" si="16"/>
        <v>263</v>
      </c>
      <c r="AZ9" s="153">
        <v>0.25877359</v>
      </c>
      <c r="BA9" s="154">
        <f t="shared" si="12"/>
        <v>77.590953794488925</v>
      </c>
      <c r="BB9" s="155"/>
      <c r="BC9" s="156"/>
    </row>
    <row r="10" spans="1:55" x14ac:dyDescent="0.25">
      <c r="A10" s="161">
        <v>23</v>
      </c>
      <c r="B10" s="162">
        <v>2.536</v>
      </c>
      <c r="C10" s="162">
        <v>3.1930000000000001</v>
      </c>
      <c r="D10" s="166">
        <v>0</v>
      </c>
      <c r="E10" s="165">
        <v>0</v>
      </c>
      <c r="F10" s="161">
        <v>273.11120428883697</v>
      </c>
      <c r="G10" s="162">
        <v>64.041450777202002</v>
      </c>
      <c r="H10" s="162">
        <v>273.44923976958398</v>
      </c>
      <c r="I10" s="164">
        <v>58.7219343696027</v>
      </c>
      <c r="L10" s="138"/>
      <c r="M10" s="152">
        <v>24</v>
      </c>
      <c r="N10" s="153">
        <v>2.8580000000000001</v>
      </c>
      <c r="O10" s="152">
        <v>8</v>
      </c>
      <c r="P10" s="153">
        <v>0</v>
      </c>
      <c r="Q10" s="153">
        <f t="shared" si="0"/>
        <v>0</v>
      </c>
      <c r="R10" s="154">
        <f t="shared" si="1"/>
        <v>0</v>
      </c>
      <c r="S10" s="155"/>
      <c r="T10" s="152">
        <f t="shared" si="13"/>
        <v>263.5</v>
      </c>
      <c r="U10" s="153">
        <v>0.28714965999999997</v>
      </c>
      <c r="V10" s="154">
        <f t="shared" si="2"/>
        <v>81.225859923059502</v>
      </c>
      <c r="W10" s="152">
        <v>24</v>
      </c>
      <c r="X10" s="153">
        <v>2.27</v>
      </c>
      <c r="Y10" s="152">
        <v>8</v>
      </c>
      <c r="Z10" s="153">
        <v>0</v>
      </c>
      <c r="AA10" s="153">
        <f t="shared" si="3"/>
        <v>0</v>
      </c>
      <c r="AB10" s="154">
        <f t="shared" si="4"/>
        <v>0</v>
      </c>
      <c r="AC10" s="155"/>
      <c r="AD10" s="152">
        <f t="shared" si="14"/>
        <v>263.5</v>
      </c>
      <c r="AE10" s="153">
        <v>0.30475259999999998</v>
      </c>
      <c r="AF10" s="153">
        <f t="shared" si="5"/>
        <v>0.84285919738916404</v>
      </c>
      <c r="AG10" s="153">
        <f t="shared" si="6"/>
        <v>84.285919738916405</v>
      </c>
      <c r="AH10" s="152">
        <v>24</v>
      </c>
      <c r="AI10" s="153">
        <v>0</v>
      </c>
      <c r="AJ10" s="152">
        <v>8</v>
      </c>
      <c r="AK10" s="153">
        <v>0</v>
      </c>
      <c r="AL10" s="153">
        <f t="shared" si="7"/>
        <v>0</v>
      </c>
      <c r="AM10" s="153">
        <f t="shared" si="8"/>
        <v>0</v>
      </c>
      <c r="AN10" s="152">
        <f t="shared" si="15"/>
        <v>263.5</v>
      </c>
      <c r="AO10" s="153">
        <v>0.27211202000000001</v>
      </c>
      <c r="AP10" s="154">
        <f t="shared" si="9"/>
        <v>79.088536883101767</v>
      </c>
      <c r="AQ10" s="155"/>
      <c r="AR10" s="156"/>
      <c r="AS10" s="152">
        <v>24</v>
      </c>
      <c r="AT10" s="153">
        <v>0</v>
      </c>
      <c r="AU10" s="152">
        <v>8</v>
      </c>
      <c r="AV10" s="153">
        <v>0</v>
      </c>
      <c r="AW10" s="153">
        <f t="shared" si="10"/>
        <v>0</v>
      </c>
      <c r="AX10" s="153">
        <f t="shared" si="11"/>
        <v>0</v>
      </c>
      <c r="AY10" s="152">
        <f t="shared" si="16"/>
        <v>263.5</v>
      </c>
      <c r="AZ10" s="153">
        <v>0.25456504000000002</v>
      </c>
      <c r="BA10" s="154">
        <f t="shared" si="12"/>
        <v>76.329057599472293</v>
      </c>
      <c r="BB10" s="155"/>
      <c r="BC10" s="156"/>
    </row>
    <row r="11" spans="1:55" ht="15.75" thickBot="1" x14ac:dyDescent="0.3">
      <c r="A11" s="161">
        <v>24</v>
      </c>
      <c r="B11" s="162">
        <v>2.27</v>
      </c>
      <c r="C11" s="162">
        <v>2.8580000000000001</v>
      </c>
      <c r="D11" s="166">
        <v>0</v>
      </c>
      <c r="E11" s="165">
        <v>0</v>
      </c>
      <c r="F11" s="167">
        <v>263.08135413858798</v>
      </c>
      <c r="G11" s="168">
        <v>80.967184801381705</v>
      </c>
      <c r="H11" s="168">
        <v>263.48258408457798</v>
      </c>
      <c r="I11" s="169">
        <v>78.911917098445599</v>
      </c>
      <c r="L11" s="138"/>
      <c r="M11" s="152">
        <v>25</v>
      </c>
      <c r="N11" s="153">
        <v>0</v>
      </c>
      <c r="O11" s="152">
        <v>9</v>
      </c>
      <c r="P11" s="153">
        <v>0</v>
      </c>
      <c r="Q11" s="153">
        <f t="shared" si="0"/>
        <v>0</v>
      </c>
      <c r="R11" s="154">
        <f t="shared" si="1"/>
        <v>0</v>
      </c>
      <c r="S11" s="155"/>
      <c r="T11" s="152">
        <f t="shared" si="13"/>
        <v>264</v>
      </c>
      <c r="U11" s="153">
        <v>0.28392989000000002</v>
      </c>
      <c r="V11" s="154">
        <f t="shared" si="2"/>
        <v>80.315085426567094</v>
      </c>
      <c r="W11" s="152">
        <v>25</v>
      </c>
      <c r="X11" s="153">
        <v>2.028</v>
      </c>
      <c r="Y11" s="152">
        <v>9</v>
      </c>
      <c r="Z11" s="153">
        <v>0</v>
      </c>
      <c r="AA11" s="153">
        <f t="shared" si="3"/>
        <v>0</v>
      </c>
      <c r="AB11" s="154">
        <f t="shared" si="4"/>
        <v>0</v>
      </c>
      <c r="AC11" s="155"/>
      <c r="AD11" s="152">
        <f t="shared" si="14"/>
        <v>264</v>
      </c>
      <c r="AE11" s="153">
        <v>0.30208057999999999</v>
      </c>
      <c r="AF11" s="153">
        <f t="shared" si="5"/>
        <v>0.83546914843598763</v>
      </c>
      <c r="AG11" s="153">
        <f t="shared" si="6"/>
        <v>83.546914843598756</v>
      </c>
      <c r="AH11" s="152">
        <v>25</v>
      </c>
      <c r="AI11" s="153">
        <v>0</v>
      </c>
      <c r="AJ11" s="152">
        <v>9</v>
      </c>
      <c r="AK11" s="153">
        <v>0</v>
      </c>
      <c r="AL11" s="153">
        <f t="shared" si="7"/>
        <v>0</v>
      </c>
      <c r="AM11" s="153">
        <f t="shared" si="8"/>
        <v>0</v>
      </c>
      <c r="AN11" s="152">
        <f t="shared" si="15"/>
        <v>264</v>
      </c>
      <c r="AO11" s="153">
        <v>0.26838790000000001</v>
      </c>
      <c r="AP11" s="154">
        <f t="shared" si="9"/>
        <v>78.006132651281732</v>
      </c>
      <c r="AQ11" s="155"/>
      <c r="AR11" s="156"/>
      <c r="AS11" s="152">
        <v>25</v>
      </c>
      <c r="AT11" s="153">
        <v>0</v>
      </c>
      <c r="AU11" s="152">
        <v>9</v>
      </c>
      <c r="AV11" s="153">
        <v>0</v>
      </c>
      <c r="AW11" s="153">
        <f t="shared" si="10"/>
        <v>0</v>
      </c>
      <c r="AX11" s="153">
        <f t="shared" si="11"/>
        <v>0</v>
      </c>
      <c r="AY11" s="152">
        <f t="shared" si="16"/>
        <v>264</v>
      </c>
      <c r="AZ11" s="153">
        <v>0.25020674999999998</v>
      </c>
      <c r="BA11" s="154">
        <f t="shared" si="12"/>
        <v>75.02226320050373</v>
      </c>
      <c r="BB11" s="155"/>
      <c r="BC11" s="156"/>
    </row>
    <row r="12" spans="1:55" ht="15.75" thickBot="1" x14ac:dyDescent="0.3">
      <c r="A12" s="161">
        <v>25</v>
      </c>
      <c r="B12" s="162">
        <v>2.028</v>
      </c>
      <c r="C12" s="166">
        <v>0</v>
      </c>
      <c r="D12" s="166">
        <v>0</v>
      </c>
      <c r="E12" s="165">
        <v>0</v>
      </c>
      <c r="F12" s="270" t="s">
        <v>181</v>
      </c>
      <c r="G12" s="271"/>
      <c r="H12" s="272" t="s">
        <v>182</v>
      </c>
      <c r="I12" s="273"/>
      <c r="L12" s="138"/>
      <c r="M12" s="152">
        <v>26</v>
      </c>
      <c r="N12" s="153">
        <v>0</v>
      </c>
      <c r="O12" s="152">
        <v>10</v>
      </c>
      <c r="P12" s="153">
        <v>64.650000000000006</v>
      </c>
      <c r="Q12" s="153">
        <f t="shared" si="0"/>
        <v>0.45528169014084513</v>
      </c>
      <c r="R12" s="154">
        <f t="shared" si="1"/>
        <v>0.80003323404535087</v>
      </c>
      <c r="S12" s="155"/>
      <c r="T12" s="152">
        <f t="shared" si="13"/>
        <v>264.5</v>
      </c>
      <c r="U12" s="153">
        <v>0.2806227</v>
      </c>
      <c r="V12" s="154">
        <f t="shared" si="2"/>
        <v>79.379582484725049</v>
      </c>
      <c r="W12" s="152">
        <v>26</v>
      </c>
      <c r="X12" s="153">
        <v>1.8109999999999999</v>
      </c>
      <c r="Y12" s="152">
        <v>10</v>
      </c>
      <c r="Z12" s="153">
        <f>X3</f>
        <v>63.84</v>
      </c>
      <c r="AA12" s="153">
        <f t="shared" si="3"/>
        <v>0.44957746478873239</v>
      </c>
      <c r="AB12" s="154">
        <f t="shared" si="4"/>
        <v>0.80064958184705504</v>
      </c>
      <c r="AC12" s="155"/>
      <c r="AD12" s="152">
        <f t="shared" si="14"/>
        <v>264.5</v>
      </c>
      <c r="AE12" s="153">
        <v>0.29934726</v>
      </c>
      <c r="AF12" s="153">
        <f t="shared" si="5"/>
        <v>0.82790956108084202</v>
      </c>
      <c r="AG12" s="153">
        <f t="shared" si="6"/>
        <v>82.790956108084202</v>
      </c>
      <c r="AH12" s="152">
        <v>26</v>
      </c>
      <c r="AI12" s="153">
        <v>0</v>
      </c>
      <c r="AJ12" s="152">
        <v>10</v>
      </c>
      <c r="AK12" s="153">
        <f>AI3</f>
        <v>65.59</v>
      </c>
      <c r="AL12" s="153">
        <f t="shared" si="7"/>
        <v>0.46190140845070427</v>
      </c>
      <c r="AM12" s="153">
        <f t="shared" si="8"/>
        <v>0.80019687014756635</v>
      </c>
      <c r="AN12" s="152">
        <f t="shared" si="15"/>
        <v>264.5</v>
      </c>
      <c r="AO12" s="153">
        <v>0.26454883000000001</v>
      </c>
      <c r="AP12" s="154">
        <f t="shared" si="9"/>
        <v>76.890318549090267</v>
      </c>
      <c r="AQ12" s="155"/>
      <c r="AR12" s="156"/>
      <c r="AS12" s="152">
        <v>26</v>
      </c>
      <c r="AT12" s="153">
        <v>0</v>
      </c>
      <c r="AU12" s="152">
        <v>10</v>
      </c>
      <c r="AV12" s="153">
        <f>AT3</f>
        <v>66.650000000000006</v>
      </c>
      <c r="AW12" s="153">
        <f t="shared" si="10"/>
        <v>0.46936619718309863</v>
      </c>
      <c r="AX12" s="153">
        <f t="shared" si="11"/>
        <v>0.80008085805564333</v>
      </c>
      <c r="AY12" s="152">
        <f t="shared" si="16"/>
        <v>264.5</v>
      </c>
      <c r="AZ12" s="153">
        <v>0.24569244000000001</v>
      </c>
      <c r="BA12" s="154">
        <f t="shared" si="12"/>
        <v>73.668687595574355</v>
      </c>
      <c r="BB12" s="155"/>
      <c r="BC12" s="156"/>
    </row>
    <row r="13" spans="1:55" x14ac:dyDescent="0.25">
      <c r="A13" s="161">
        <v>26</v>
      </c>
      <c r="B13" s="162">
        <v>1.8109999999999999</v>
      </c>
      <c r="C13" s="166">
        <v>0</v>
      </c>
      <c r="D13" s="166">
        <v>0</v>
      </c>
      <c r="E13" s="165">
        <v>0</v>
      </c>
      <c r="F13" s="157">
        <v>311.38668423732298</v>
      </c>
      <c r="G13" s="158">
        <v>0</v>
      </c>
      <c r="H13" s="158">
        <v>312.88957441073399</v>
      </c>
      <c r="I13" s="160">
        <v>0</v>
      </c>
      <c r="L13" s="138"/>
      <c r="M13" s="152">
        <v>27</v>
      </c>
      <c r="N13" s="153">
        <v>0</v>
      </c>
      <c r="O13" s="152">
        <v>11</v>
      </c>
      <c r="P13" s="153">
        <v>0</v>
      </c>
      <c r="Q13" s="153">
        <f t="shared" si="0"/>
        <v>0</v>
      </c>
      <c r="R13" s="154">
        <f t="shared" si="1"/>
        <v>0</v>
      </c>
      <c r="S13" s="155"/>
      <c r="T13" s="152">
        <f t="shared" si="13"/>
        <v>265</v>
      </c>
      <c r="U13" s="153">
        <v>0.27722662999999997</v>
      </c>
      <c r="V13" s="154">
        <f t="shared" si="2"/>
        <v>78.418938108169243</v>
      </c>
      <c r="W13" s="152">
        <v>27</v>
      </c>
      <c r="X13" s="153">
        <v>1.6120000000000001</v>
      </c>
      <c r="Y13" s="152">
        <v>11</v>
      </c>
      <c r="Z13" s="153">
        <v>0</v>
      </c>
      <c r="AA13" s="153">
        <f t="shared" si="3"/>
        <v>0</v>
      </c>
      <c r="AB13" s="154">
        <f t="shared" si="4"/>
        <v>0</v>
      </c>
      <c r="AC13" s="155"/>
      <c r="AD13" s="152">
        <f t="shared" si="14"/>
        <v>265</v>
      </c>
      <c r="AE13" s="153">
        <v>0.29655209999999999</v>
      </c>
      <c r="AF13" s="153">
        <f t="shared" si="5"/>
        <v>0.82017894183698881</v>
      </c>
      <c r="AG13" s="153">
        <f t="shared" si="6"/>
        <v>82.017894183698886</v>
      </c>
      <c r="AH13" s="152">
        <v>27</v>
      </c>
      <c r="AI13" s="153">
        <v>0</v>
      </c>
      <c r="AJ13" s="152">
        <v>11</v>
      </c>
      <c r="AK13" s="153">
        <v>0</v>
      </c>
      <c r="AL13" s="153">
        <f t="shared" si="7"/>
        <v>0</v>
      </c>
      <c r="AM13" s="153">
        <f t="shared" si="8"/>
        <v>0</v>
      </c>
      <c r="AN13" s="152">
        <f t="shared" si="15"/>
        <v>265</v>
      </c>
      <c r="AO13" s="153">
        <v>0.26059173000000002</v>
      </c>
      <c r="AP13" s="154">
        <f t="shared" si="9"/>
        <v>75.740199383828383</v>
      </c>
      <c r="AQ13" s="155"/>
      <c r="AR13" s="156"/>
      <c r="AS13" s="152">
        <v>27</v>
      </c>
      <c r="AT13" s="153">
        <v>0</v>
      </c>
      <c r="AU13" s="152">
        <v>11</v>
      </c>
      <c r="AV13" s="153">
        <v>0</v>
      </c>
      <c r="AW13" s="153">
        <f t="shared" si="10"/>
        <v>0</v>
      </c>
      <c r="AX13" s="153">
        <f t="shared" si="11"/>
        <v>0</v>
      </c>
      <c r="AY13" s="152">
        <f t="shared" si="16"/>
        <v>265</v>
      </c>
      <c r="AZ13" s="153">
        <v>0.24101581999999999</v>
      </c>
      <c r="BA13" s="154">
        <f t="shared" si="12"/>
        <v>72.266444784264351</v>
      </c>
      <c r="BB13" s="155"/>
      <c r="BC13" s="156"/>
    </row>
    <row r="14" spans="1:55" x14ac:dyDescent="0.25">
      <c r="A14" s="161">
        <v>27</v>
      </c>
      <c r="B14" s="162">
        <v>1.6120000000000001</v>
      </c>
      <c r="C14" s="166">
        <v>0</v>
      </c>
      <c r="D14" s="166">
        <v>0</v>
      </c>
      <c r="E14" s="165">
        <v>0</v>
      </c>
      <c r="F14" s="161">
        <v>307.17821238531599</v>
      </c>
      <c r="G14" s="162">
        <v>6.6148531951640699</v>
      </c>
      <c r="H14" s="162">
        <v>308.21687781405001</v>
      </c>
      <c r="I14" s="164">
        <v>5.5267702936096699</v>
      </c>
      <c r="L14" s="138"/>
      <c r="M14" s="152">
        <v>28</v>
      </c>
      <c r="N14" s="153">
        <v>0</v>
      </c>
      <c r="O14" s="152">
        <v>12</v>
      </c>
      <c r="P14" s="153">
        <v>0</v>
      </c>
      <c r="Q14" s="153">
        <f t="shared" si="0"/>
        <v>0</v>
      </c>
      <c r="R14" s="154">
        <f t="shared" si="1"/>
        <v>0</v>
      </c>
      <c r="S14" s="155"/>
      <c r="T14" s="152">
        <f t="shared" si="13"/>
        <v>265.5</v>
      </c>
      <c r="U14" s="153">
        <v>0.27374041999999998</v>
      </c>
      <c r="V14" s="154">
        <f t="shared" si="2"/>
        <v>77.432795881421129</v>
      </c>
      <c r="W14" s="152">
        <v>28</v>
      </c>
      <c r="X14" s="153">
        <v>1.4410000000000001</v>
      </c>
      <c r="Y14" s="152">
        <v>12</v>
      </c>
      <c r="Z14" s="153">
        <v>0</v>
      </c>
      <c r="AA14" s="153">
        <f t="shared" si="3"/>
        <v>0</v>
      </c>
      <c r="AB14" s="154">
        <f t="shared" si="4"/>
        <v>0</v>
      </c>
      <c r="AC14" s="155"/>
      <c r="AD14" s="152">
        <f t="shared" si="14"/>
        <v>265.5</v>
      </c>
      <c r="AE14" s="153">
        <v>0.29369469999999998</v>
      </c>
      <c r="AF14" s="153">
        <f t="shared" si="5"/>
        <v>0.81227618441795513</v>
      </c>
      <c r="AG14" s="153">
        <f t="shared" si="6"/>
        <v>81.227618441795514</v>
      </c>
      <c r="AH14" s="152">
        <v>28</v>
      </c>
      <c r="AI14" s="153">
        <v>0</v>
      </c>
      <c r="AJ14" s="152">
        <v>12</v>
      </c>
      <c r="AK14" s="153">
        <v>0</v>
      </c>
      <c r="AL14" s="153">
        <f t="shared" si="7"/>
        <v>0</v>
      </c>
      <c r="AM14" s="153">
        <f t="shared" si="8"/>
        <v>0</v>
      </c>
      <c r="AN14" s="152">
        <f t="shared" si="15"/>
        <v>265.5</v>
      </c>
      <c r="AO14" s="153">
        <v>0.25651364999999998</v>
      </c>
      <c r="AP14" s="154">
        <f t="shared" si="9"/>
        <v>74.554917746904579</v>
      </c>
      <c r="AQ14" s="155"/>
      <c r="AR14" s="156"/>
      <c r="AS14" s="152">
        <v>28</v>
      </c>
      <c r="AT14" s="153">
        <v>0</v>
      </c>
      <c r="AU14" s="152">
        <v>12</v>
      </c>
      <c r="AV14" s="153">
        <v>0</v>
      </c>
      <c r="AW14" s="153">
        <f t="shared" si="10"/>
        <v>0</v>
      </c>
      <c r="AX14" s="153">
        <f t="shared" si="11"/>
        <v>0</v>
      </c>
      <c r="AY14" s="152">
        <f t="shared" si="16"/>
        <v>265.5</v>
      </c>
      <c r="AZ14" s="153">
        <v>0.23617062999999999</v>
      </c>
      <c r="BA14" s="154">
        <f t="shared" si="12"/>
        <v>70.813657761386466</v>
      </c>
      <c r="BB14" s="155"/>
      <c r="BC14" s="156"/>
    </row>
    <row r="15" spans="1:55" x14ac:dyDescent="0.25">
      <c r="A15" s="161">
        <v>28</v>
      </c>
      <c r="B15" s="162">
        <v>1.4410000000000001</v>
      </c>
      <c r="C15" s="166">
        <v>0</v>
      </c>
      <c r="D15" s="166">
        <v>0</v>
      </c>
      <c r="E15" s="165">
        <v>0</v>
      </c>
      <c r="F15" s="161">
        <v>303.19516407599298</v>
      </c>
      <c r="G15" s="162">
        <v>9.8791018998272904</v>
      </c>
      <c r="H15" s="162">
        <v>303.13496460910198</v>
      </c>
      <c r="I15" s="164">
        <v>8.4283246977547392</v>
      </c>
      <c r="L15" s="138"/>
      <c r="M15" s="152">
        <v>29</v>
      </c>
      <c r="N15" s="153">
        <v>0</v>
      </c>
      <c r="O15" s="152">
        <v>13</v>
      </c>
      <c r="P15" s="153">
        <v>0</v>
      </c>
      <c r="Q15" s="153">
        <f t="shared" si="0"/>
        <v>0</v>
      </c>
      <c r="R15" s="154">
        <f t="shared" si="1"/>
        <v>0</v>
      </c>
      <c r="S15" s="155"/>
      <c r="T15" s="152">
        <f t="shared" si="13"/>
        <v>266</v>
      </c>
      <c r="U15" s="153">
        <v>0.27016297</v>
      </c>
      <c r="V15" s="154">
        <f t="shared" si="2"/>
        <v>76.420844648110418</v>
      </c>
      <c r="W15" s="152">
        <v>29</v>
      </c>
      <c r="X15" s="153">
        <v>1.274</v>
      </c>
      <c r="Y15" s="152">
        <v>13</v>
      </c>
      <c r="Z15" s="153">
        <v>0</v>
      </c>
      <c r="AA15" s="153">
        <f t="shared" si="3"/>
        <v>0</v>
      </c>
      <c r="AB15" s="154">
        <f t="shared" si="4"/>
        <v>0</v>
      </c>
      <c r="AC15" s="155"/>
      <c r="AD15" s="152">
        <f t="shared" si="14"/>
        <v>266</v>
      </c>
      <c r="AE15" s="153">
        <v>0.29077480999999999</v>
      </c>
      <c r="AF15" s="153">
        <f t="shared" si="5"/>
        <v>0.8042005973946954</v>
      </c>
      <c r="AG15" s="153">
        <f t="shared" si="6"/>
        <v>80.420059739469536</v>
      </c>
      <c r="AH15" s="152">
        <v>29</v>
      </c>
      <c r="AI15" s="153">
        <v>0</v>
      </c>
      <c r="AJ15" s="152">
        <v>13</v>
      </c>
      <c r="AK15" s="153">
        <v>0</v>
      </c>
      <c r="AL15" s="153">
        <f t="shared" si="7"/>
        <v>0</v>
      </c>
      <c r="AM15" s="153">
        <f t="shared" si="8"/>
        <v>0</v>
      </c>
      <c r="AN15" s="152">
        <f t="shared" si="15"/>
        <v>266</v>
      </c>
      <c r="AO15" s="153">
        <v>0.25231185</v>
      </c>
      <c r="AP15" s="154">
        <f t="shared" si="9"/>
        <v>73.333677265593195</v>
      </c>
      <c r="AQ15" s="155"/>
      <c r="AR15" s="156"/>
      <c r="AS15" s="152">
        <v>29</v>
      </c>
      <c r="AT15" s="153">
        <v>0</v>
      </c>
      <c r="AU15" s="152">
        <v>13</v>
      </c>
      <c r="AV15" s="153">
        <v>0</v>
      </c>
      <c r="AW15" s="153">
        <f t="shared" si="10"/>
        <v>0</v>
      </c>
      <c r="AX15" s="153">
        <f t="shared" si="11"/>
        <v>0</v>
      </c>
      <c r="AY15" s="152">
        <f t="shared" si="16"/>
        <v>266</v>
      </c>
      <c r="AZ15" s="153">
        <v>0.23115063999999999</v>
      </c>
      <c r="BA15" s="154">
        <f t="shared" si="12"/>
        <v>69.308458516986008</v>
      </c>
      <c r="BB15" s="155"/>
      <c r="BC15" s="156"/>
    </row>
    <row r="16" spans="1:55" x14ac:dyDescent="0.25">
      <c r="A16" s="161">
        <v>29</v>
      </c>
      <c r="B16" s="162">
        <v>1.274</v>
      </c>
      <c r="C16" s="166">
        <v>0</v>
      </c>
      <c r="D16" s="166">
        <v>0</v>
      </c>
      <c r="E16" s="165">
        <v>0</v>
      </c>
      <c r="F16" s="161">
        <v>298.05664540217799</v>
      </c>
      <c r="G16" s="162">
        <v>13.506044905008601</v>
      </c>
      <c r="H16" s="162">
        <v>299.094711831241</v>
      </c>
      <c r="I16" s="164">
        <v>12.055267702936099</v>
      </c>
      <c r="L16" s="138"/>
      <c r="M16" s="152">
        <v>30</v>
      </c>
      <c r="N16" s="153">
        <v>1.4239999999999999</v>
      </c>
      <c r="O16" s="152">
        <v>14</v>
      </c>
      <c r="P16" s="153">
        <v>0</v>
      </c>
      <c r="Q16" s="153">
        <f t="shared" si="0"/>
        <v>0</v>
      </c>
      <c r="R16" s="154">
        <f t="shared" si="1"/>
        <v>0</v>
      </c>
      <c r="S16" s="155"/>
      <c r="T16" s="152">
        <f t="shared" si="13"/>
        <v>266.5</v>
      </c>
      <c r="U16" s="153">
        <v>0.26649342999999998</v>
      </c>
      <c r="V16" s="154">
        <f t="shared" si="2"/>
        <v>75.382843969223785</v>
      </c>
      <c r="W16" s="152">
        <v>30</v>
      </c>
      <c r="X16" s="153">
        <v>1.1299999999999999</v>
      </c>
      <c r="Y16" s="152">
        <v>14</v>
      </c>
      <c r="Z16" s="153">
        <v>0</v>
      </c>
      <c r="AA16" s="153">
        <f t="shared" si="3"/>
        <v>0</v>
      </c>
      <c r="AB16" s="154">
        <f t="shared" si="4"/>
        <v>0</v>
      </c>
      <c r="AC16" s="155"/>
      <c r="AD16" s="152">
        <f t="shared" si="14"/>
        <v>266.5</v>
      </c>
      <c r="AE16" s="153">
        <v>0.28779232999999999</v>
      </c>
      <c r="AF16" s="153">
        <f t="shared" si="5"/>
        <v>0.79595190419559148</v>
      </c>
      <c r="AG16" s="153">
        <f t="shared" si="6"/>
        <v>79.595190419559145</v>
      </c>
      <c r="AH16" s="152">
        <v>30</v>
      </c>
      <c r="AI16" s="153">
        <v>0</v>
      </c>
      <c r="AJ16" s="152">
        <v>14</v>
      </c>
      <c r="AK16" s="153">
        <v>0</v>
      </c>
      <c r="AL16" s="153">
        <f t="shared" si="7"/>
        <v>0</v>
      </c>
      <c r="AM16" s="153">
        <f t="shared" si="8"/>
        <v>0</v>
      </c>
      <c r="AN16" s="152">
        <f t="shared" si="15"/>
        <v>266.5</v>
      </c>
      <c r="AO16" s="153">
        <v>0.24798379000000001</v>
      </c>
      <c r="AP16" s="154">
        <f t="shared" si="9"/>
        <v>72.07573969656454</v>
      </c>
      <c r="AQ16" s="155"/>
      <c r="AR16" s="156"/>
      <c r="AS16" s="152">
        <v>30</v>
      </c>
      <c r="AT16" s="153">
        <v>0</v>
      </c>
      <c r="AU16" s="152">
        <v>14</v>
      </c>
      <c r="AV16" s="153">
        <v>0</v>
      </c>
      <c r="AW16" s="153">
        <f t="shared" si="10"/>
        <v>0</v>
      </c>
      <c r="AX16" s="153">
        <f t="shared" si="11"/>
        <v>0</v>
      </c>
      <c r="AY16" s="152">
        <f t="shared" si="16"/>
        <v>266.5</v>
      </c>
      <c r="AZ16" s="153">
        <v>0.22594976</v>
      </c>
      <c r="BA16" s="154">
        <f t="shared" si="12"/>
        <v>67.749021018860006</v>
      </c>
      <c r="BB16" s="155"/>
      <c r="BC16" s="156"/>
    </row>
    <row r="17" spans="1:55" x14ac:dyDescent="0.25">
      <c r="A17" s="161">
        <v>30</v>
      </c>
      <c r="B17" s="162">
        <v>1.1299999999999999</v>
      </c>
      <c r="C17" s="162">
        <v>1.4239999999999999</v>
      </c>
      <c r="D17" s="166">
        <v>0</v>
      </c>
      <c r="E17" s="165">
        <v>0</v>
      </c>
      <c r="F17" s="161">
        <v>283.32015534058098</v>
      </c>
      <c r="G17" s="162">
        <v>15.5613126079447</v>
      </c>
      <c r="H17" s="162">
        <v>279.21291443289698</v>
      </c>
      <c r="I17" s="164">
        <v>13.6269430051813</v>
      </c>
      <c r="L17" s="138"/>
      <c r="M17" s="152">
        <v>31</v>
      </c>
      <c r="N17" s="153">
        <v>1.262</v>
      </c>
      <c r="O17" s="152">
        <v>15</v>
      </c>
      <c r="P17" s="153">
        <v>0</v>
      </c>
      <c r="Q17" s="153">
        <f t="shared" si="0"/>
        <v>0</v>
      </c>
      <c r="R17" s="154">
        <f t="shared" si="1"/>
        <v>0</v>
      </c>
      <c r="S17" s="155"/>
      <c r="T17" s="152">
        <f t="shared" si="13"/>
        <v>267</v>
      </c>
      <c r="U17" s="153">
        <v>0.26273111999999998</v>
      </c>
      <c r="V17" s="154">
        <f t="shared" si="2"/>
        <v>74.31860149355056</v>
      </c>
      <c r="W17" s="152">
        <v>31</v>
      </c>
      <c r="X17" s="153">
        <v>1.004</v>
      </c>
      <c r="Y17" s="152">
        <v>15</v>
      </c>
      <c r="Z17" s="153">
        <v>0</v>
      </c>
      <c r="AA17" s="153">
        <f t="shared" si="3"/>
        <v>0</v>
      </c>
      <c r="AB17" s="154">
        <f t="shared" si="4"/>
        <v>0</v>
      </c>
      <c r="AC17" s="155"/>
      <c r="AD17" s="152">
        <f t="shared" si="14"/>
        <v>267</v>
      </c>
      <c r="AE17" s="153">
        <v>0.28474729999999998</v>
      </c>
      <c r="AF17" s="153">
        <f t="shared" si="5"/>
        <v>0.78753021544929069</v>
      </c>
      <c r="AG17" s="153">
        <f t="shared" si="6"/>
        <v>78.753021544929069</v>
      </c>
      <c r="AH17" s="152">
        <v>31</v>
      </c>
      <c r="AI17" s="153">
        <v>0</v>
      </c>
      <c r="AJ17" s="152">
        <v>15</v>
      </c>
      <c r="AK17" s="153">
        <v>0</v>
      </c>
      <c r="AL17" s="153">
        <f t="shared" si="7"/>
        <v>0</v>
      </c>
      <c r="AM17" s="153">
        <f t="shared" si="8"/>
        <v>0</v>
      </c>
      <c r="AN17" s="152">
        <f t="shared" si="15"/>
        <v>267</v>
      </c>
      <c r="AO17" s="153">
        <v>0.24352719</v>
      </c>
      <c r="AP17" s="154">
        <f t="shared" si="9"/>
        <v>70.780442364703816</v>
      </c>
      <c r="AQ17" s="155"/>
      <c r="AR17" s="156"/>
      <c r="AS17" s="152">
        <v>31</v>
      </c>
      <c r="AT17" s="153">
        <v>0</v>
      </c>
      <c r="AU17" s="152">
        <v>15</v>
      </c>
      <c r="AV17" s="153">
        <v>0</v>
      </c>
      <c r="AW17" s="153">
        <f t="shared" si="10"/>
        <v>0</v>
      </c>
      <c r="AX17" s="153">
        <f t="shared" si="11"/>
        <v>0</v>
      </c>
      <c r="AY17" s="152">
        <f t="shared" si="16"/>
        <v>267</v>
      </c>
      <c r="AZ17" s="153">
        <v>0.22056205000000001</v>
      </c>
      <c r="BA17" s="154">
        <f t="shared" si="12"/>
        <v>66.133564210968203</v>
      </c>
      <c r="BB17" s="155"/>
      <c r="BC17" s="156"/>
    </row>
    <row r="18" spans="1:55" x14ac:dyDescent="0.25">
      <c r="A18" s="161">
        <v>31</v>
      </c>
      <c r="B18" s="162">
        <v>1.004</v>
      </c>
      <c r="C18" s="162">
        <v>1.262</v>
      </c>
      <c r="D18" s="166">
        <v>0</v>
      </c>
      <c r="E18" s="165">
        <v>0</v>
      </c>
      <c r="F18" s="161">
        <v>278.44280052312598</v>
      </c>
      <c r="G18" s="162">
        <v>37.322970639032803</v>
      </c>
      <c r="H18" s="162">
        <v>273.14365010432499</v>
      </c>
      <c r="I18" s="164">
        <v>48.687392055267701</v>
      </c>
      <c r="L18" s="138"/>
      <c r="M18" s="152">
        <v>32</v>
      </c>
      <c r="N18" s="153">
        <v>1.119</v>
      </c>
      <c r="O18" s="152">
        <v>16</v>
      </c>
      <c r="P18" s="153">
        <v>0</v>
      </c>
      <c r="Q18" s="153">
        <f t="shared" si="0"/>
        <v>0</v>
      </c>
      <c r="R18" s="154">
        <f t="shared" si="1"/>
        <v>0</v>
      </c>
      <c r="S18" s="155"/>
      <c r="T18" s="152">
        <f t="shared" si="13"/>
        <v>267.5</v>
      </c>
      <c r="U18" s="153">
        <v>0.25887564000000002</v>
      </c>
      <c r="V18" s="154">
        <f t="shared" si="2"/>
        <v>73.228004073319752</v>
      </c>
      <c r="W18" s="152">
        <v>32</v>
      </c>
      <c r="X18" s="153">
        <v>0.88700000000000001</v>
      </c>
      <c r="Y18" s="152">
        <v>16</v>
      </c>
      <c r="Z18" s="153">
        <v>0</v>
      </c>
      <c r="AA18" s="153">
        <f t="shared" si="3"/>
        <v>0</v>
      </c>
      <c r="AB18" s="154">
        <f t="shared" si="4"/>
        <v>0</v>
      </c>
      <c r="AC18" s="155"/>
      <c r="AD18" s="152">
        <f t="shared" si="14"/>
        <v>267.5</v>
      </c>
      <c r="AE18" s="153">
        <v>0.28163993999999998</v>
      </c>
      <c r="AF18" s="153">
        <f t="shared" si="5"/>
        <v>0.77893613961335295</v>
      </c>
      <c r="AG18" s="153">
        <f t="shared" si="6"/>
        <v>77.893613961335291</v>
      </c>
      <c r="AH18" s="152">
        <v>32</v>
      </c>
      <c r="AI18" s="153">
        <v>1.444</v>
      </c>
      <c r="AJ18" s="152">
        <v>16</v>
      </c>
      <c r="AK18" s="153">
        <v>0</v>
      </c>
      <c r="AL18" s="153">
        <f t="shared" si="7"/>
        <v>0</v>
      </c>
      <c r="AM18" s="153">
        <f t="shared" si="8"/>
        <v>0</v>
      </c>
      <c r="AN18" s="152">
        <f t="shared" si="15"/>
        <v>267.5</v>
      </c>
      <c r="AO18" s="153">
        <v>0.23894004999999999</v>
      </c>
      <c r="AP18" s="154">
        <f t="shared" si="9"/>
        <v>69.447203976050659</v>
      </c>
      <c r="AQ18" s="155"/>
      <c r="AR18" s="156"/>
      <c r="AS18" s="152">
        <v>32</v>
      </c>
      <c r="AT18" s="153">
        <v>0</v>
      </c>
      <c r="AU18" s="152">
        <v>16</v>
      </c>
      <c r="AV18" s="153">
        <v>0</v>
      </c>
      <c r="AW18" s="153">
        <f t="shared" si="10"/>
        <v>0</v>
      </c>
      <c r="AX18" s="153">
        <f t="shared" si="11"/>
        <v>0</v>
      </c>
      <c r="AY18" s="152">
        <f t="shared" si="16"/>
        <v>267.5</v>
      </c>
      <c r="AZ18" s="153">
        <v>0.21498181</v>
      </c>
      <c r="BA18" s="154">
        <f t="shared" si="12"/>
        <v>64.460378999130469</v>
      </c>
      <c r="BB18" s="155"/>
      <c r="BC18" s="156"/>
    </row>
    <row r="19" spans="1:55" x14ac:dyDescent="0.25">
      <c r="A19" s="161">
        <v>32</v>
      </c>
      <c r="B19" s="162">
        <v>0.88700000000000001</v>
      </c>
      <c r="C19" s="162">
        <v>1.119</v>
      </c>
      <c r="D19" s="162">
        <v>1.444</v>
      </c>
      <c r="E19" s="165">
        <v>0</v>
      </c>
      <c r="F19" s="161">
        <v>273.32544650433698</v>
      </c>
      <c r="G19" s="162">
        <v>53.765112262521498</v>
      </c>
      <c r="H19" s="162">
        <v>263.31156967863598</v>
      </c>
      <c r="I19" s="164">
        <v>80.3626943005181</v>
      </c>
      <c r="L19" s="138"/>
      <c r="M19" s="152">
        <v>33</v>
      </c>
      <c r="N19" s="153">
        <v>0.98899999999999999</v>
      </c>
      <c r="O19" s="152">
        <v>17</v>
      </c>
      <c r="P19" s="153">
        <v>0</v>
      </c>
      <c r="Q19" s="153">
        <f t="shared" si="0"/>
        <v>0</v>
      </c>
      <c r="R19" s="154">
        <f t="shared" si="1"/>
        <v>0</v>
      </c>
      <c r="S19" s="155"/>
      <c r="T19" s="152">
        <f t="shared" si="13"/>
        <v>268</v>
      </c>
      <c r="U19" s="153">
        <v>0.25492681</v>
      </c>
      <c r="V19" s="154">
        <f t="shared" si="2"/>
        <v>72.111000792034389</v>
      </c>
      <c r="W19" s="152">
        <v>33</v>
      </c>
      <c r="X19" s="153">
        <v>0.78800000000000003</v>
      </c>
      <c r="Y19" s="152">
        <v>17</v>
      </c>
      <c r="Z19" s="153">
        <v>0</v>
      </c>
      <c r="AA19" s="153">
        <f t="shared" si="3"/>
        <v>0</v>
      </c>
      <c r="AB19" s="154">
        <f t="shared" si="4"/>
        <v>0</v>
      </c>
      <c r="AC19" s="155"/>
      <c r="AD19" s="152">
        <f t="shared" si="14"/>
        <v>268</v>
      </c>
      <c r="AE19" s="153">
        <v>0.27847059000000002</v>
      </c>
      <c r="AF19" s="153">
        <f t="shared" si="5"/>
        <v>0.77017061703128042</v>
      </c>
      <c r="AG19" s="153">
        <f t="shared" si="6"/>
        <v>77.017061703128036</v>
      </c>
      <c r="AH19" s="152">
        <v>33</v>
      </c>
      <c r="AI19" s="153">
        <v>1.28</v>
      </c>
      <c r="AJ19" s="152">
        <v>17</v>
      </c>
      <c r="AK19" s="153">
        <v>0</v>
      </c>
      <c r="AL19" s="153">
        <f t="shared" si="7"/>
        <v>0</v>
      </c>
      <c r="AM19" s="153">
        <f t="shared" si="8"/>
        <v>0</v>
      </c>
      <c r="AN19" s="152">
        <f t="shared" si="15"/>
        <v>268</v>
      </c>
      <c r="AO19" s="153">
        <v>0.23422067999999999</v>
      </c>
      <c r="AP19" s="154">
        <f t="shared" si="9"/>
        <v>68.075533337208611</v>
      </c>
      <c r="AQ19" s="155"/>
      <c r="AR19" s="156"/>
      <c r="AS19" s="152">
        <v>33</v>
      </c>
      <c r="AT19" s="153">
        <v>0</v>
      </c>
      <c r="AU19" s="152">
        <v>17</v>
      </c>
      <c r="AV19" s="153">
        <v>0</v>
      </c>
      <c r="AW19" s="153">
        <f t="shared" si="10"/>
        <v>0</v>
      </c>
      <c r="AX19" s="153">
        <f t="shared" si="11"/>
        <v>0</v>
      </c>
      <c r="AY19" s="152">
        <f t="shared" si="16"/>
        <v>268</v>
      </c>
      <c r="AZ19" s="153">
        <v>0.20920370999999999</v>
      </c>
      <c r="BA19" s="154">
        <f t="shared" si="12"/>
        <v>62.727867230367906</v>
      </c>
      <c r="BB19" s="155"/>
      <c r="BC19" s="156"/>
    </row>
    <row r="20" spans="1:55" ht="15.75" thickBot="1" x14ac:dyDescent="0.3">
      <c r="A20" s="161">
        <v>33</v>
      </c>
      <c r="B20" s="162">
        <v>0.78800000000000003</v>
      </c>
      <c r="C20" s="162">
        <v>0.98899999999999999</v>
      </c>
      <c r="D20" s="162">
        <v>1.28</v>
      </c>
      <c r="E20" s="165">
        <v>0</v>
      </c>
      <c r="F20" s="170">
        <v>263.018159673345</v>
      </c>
      <c r="G20" s="171">
        <v>77.702936096718403</v>
      </c>
      <c r="H20" s="171"/>
      <c r="I20" s="172"/>
      <c r="L20" s="138"/>
      <c r="M20" s="152">
        <v>34</v>
      </c>
      <c r="N20" s="153">
        <v>0.873</v>
      </c>
      <c r="O20" s="152">
        <v>18</v>
      </c>
      <c r="P20" s="153">
        <v>5.383</v>
      </c>
      <c r="Q20" s="153">
        <f t="shared" si="0"/>
        <v>2.1192913385826771E-2</v>
      </c>
      <c r="R20" s="154">
        <f t="shared" si="1"/>
        <v>3.7240757539932737E-2</v>
      </c>
      <c r="S20" s="155"/>
      <c r="T20" s="152">
        <f t="shared" si="13"/>
        <v>268.5</v>
      </c>
      <c r="U20" s="153">
        <v>0.25088473</v>
      </c>
      <c r="V20" s="154">
        <f t="shared" si="2"/>
        <v>70.967619936637234</v>
      </c>
      <c r="W20" s="152">
        <v>34</v>
      </c>
      <c r="X20" s="153">
        <v>0.69499999999999995</v>
      </c>
      <c r="Y20" s="152">
        <v>18</v>
      </c>
      <c r="Z20" s="153">
        <f t="shared" ref="Z20:Z38" si="17">X4</f>
        <v>4.2759999999999998</v>
      </c>
      <c r="AA20" s="153">
        <f t="shared" si="3"/>
        <v>1.6834645669291336E-2</v>
      </c>
      <c r="AB20" s="154">
        <f t="shared" si="4"/>
        <v>2.9980710937091561E-2</v>
      </c>
      <c r="AC20" s="155"/>
      <c r="AD20" s="152">
        <f t="shared" si="14"/>
        <v>268.5</v>
      </c>
      <c r="AE20" s="153">
        <v>0.27523977999999999</v>
      </c>
      <c r="AF20" s="153">
        <f t="shared" si="5"/>
        <v>0.76123511353264939</v>
      </c>
      <c r="AG20" s="153">
        <f t="shared" si="6"/>
        <v>76.123511353264945</v>
      </c>
      <c r="AH20" s="152">
        <v>34</v>
      </c>
      <c r="AI20" s="153">
        <v>1.129</v>
      </c>
      <c r="AJ20" s="152">
        <v>18</v>
      </c>
      <c r="AK20" s="153">
        <f t="shared" ref="AK20:AK38" si="18">AI4</f>
        <v>6.9580000000000002</v>
      </c>
      <c r="AL20" s="153">
        <f t="shared" si="7"/>
        <v>2.7393700787401574E-2</v>
      </c>
      <c r="AM20" s="153">
        <f t="shared" si="8"/>
        <v>4.7456780236635895E-2</v>
      </c>
      <c r="AN20" s="152">
        <f t="shared" si="15"/>
        <v>268.5</v>
      </c>
      <c r="AO20" s="153">
        <v>0.22936777</v>
      </c>
      <c r="AP20" s="154">
        <f t="shared" si="9"/>
        <v>66.665049700633588</v>
      </c>
      <c r="AQ20" s="155"/>
      <c r="AR20" s="156"/>
      <c r="AS20" s="152">
        <v>34</v>
      </c>
      <c r="AT20" s="153">
        <v>1.716</v>
      </c>
      <c r="AU20" s="152">
        <v>18</v>
      </c>
      <c r="AV20" s="153">
        <f t="shared" ref="AV20:AV38" si="19">AT4</f>
        <v>10.57</v>
      </c>
      <c r="AW20" s="153">
        <f t="shared" si="10"/>
        <v>4.1614173228346457E-2</v>
      </c>
      <c r="AX20" s="153">
        <f t="shared" si="11"/>
        <v>7.0935452155757681E-2</v>
      </c>
      <c r="AY20" s="152">
        <f t="shared" si="16"/>
        <v>268.5</v>
      </c>
      <c r="AZ20" s="153">
        <v>0.20322292</v>
      </c>
      <c r="BA20" s="154">
        <f t="shared" si="12"/>
        <v>60.934580672243719</v>
      </c>
      <c r="BB20" s="155"/>
      <c r="BC20" s="156"/>
    </row>
    <row r="21" spans="1:55" x14ac:dyDescent="0.25">
      <c r="A21" s="161">
        <v>34</v>
      </c>
      <c r="B21" s="162">
        <v>0.69499999999999995</v>
      </c>
      <c r="C21" s="162">
        <v>0.873</v>
      </c>
      <c r="D21" s="162">
        <v>1.129</v>
      </c>
      <c r="E21" s="164">
        <v>1.716</v>
      </c>
      <c r="L21" s="138"/>
      <c r="M21" s="152">
        <v>35</v>
      </c>
      <c r="N21" s="153">
        <v>0.77100000000000002</v>
      </c>
      <c r="O21" s="152">
        <v>19</v>
      </c>
      <c r="P21" s="153">
        <v>4.8739999999999997</v>
      </c>
      <c r="Q21" s="153">
        <f t="shared" si="0"/>
        <v>1.8186567164179102E-2</v>
      </c>
      <c r="R21" s="154">
        <f t="shared" si="1"/>
        <v>3.1957925081590857E-2</v>
      </c>
      <c r="S21" s="155"/>
      <c r="T21" s="152">
        <f t="shared" si="13"/>
        <v>269</v>
      </c>
      <c r="U21" s="153">
        <v>0.24673985000000001</v>
      </c>
      <c r="V21" s="154">
        <f t="shared" si="2"/>
        <v>69.795160104095942</v>
      </c>
      <c r="W21" s="152">
        <v>35</v>
      </c>
      <c r="X21" s="153">
        <v>0.52200000000000002</v>
      </c>
      <c r="Y21" s="152">
        <v>19</v>
      </c>
      <c r="Z21" s="153">
        <f t="shared" si="17"/>
        <v>3.871</v>
      </c>
      <c r="AA21" s="153">
        <f t="shared" si="3"/>
        <v>1.4444029850746269E-2</v>
      </c>
      <c r="AB21" s="154">
        <f t="shared" si="4"/>
        <v>2.5723278780489758E-2</v>
      </c>
      <c r="AC21" s="155"/>
      <c r="AD21" s="152">
        <f t="shared" si="14"/>
        <v>269</v>
      </c>
      <c r="AE21" s="153">
        <v>0.27194816999999999</v>
      </c>
      <c r="AF21" s="153">
        <f t="shared" si="5"/>
        <v>0.75213145449014029</v>
      </c>
      <c r="AG21" s="153">
        <f t="shared" si="6"/>
        <v>75.213145449014036</v>
      </c>
      <c r="AH21" s="152">
        <v>35</v>
      </c>
      <c r="AI21" s="153">
        <v>0.998</v>
      </c>
      <c r="AJ21" s="152">
        <v>19</v>
      </c>
      <c r="AK21" s="153">
        <f t="shared" si="18"/>
        <v>6.3010000000000002</v>
      </c>
      <c r="AL21" s="153">
        <f t="shared" si="7"/>
        <v>2.3511194029850746E-2</v>
      </c>
      <c r="AM21" s="153">
        <f t="shared" si="8"/>
        <v>4.0730735026815935E-2</v>
      </c>
      <c r="AN21" s="152">
        <f t="shared" si="15"/>
        <v>269</v>
      </c>
      <c r="AO21" s="153">
        <v>0.22438042999999999</v>
      </c>
      <c r="AP21" s="154">
        <f t="shared" si="9"/>
        <v>65.215494390513257</v>
      </c>
      <c r="AQ21" s="155"/>
      <c r="AR21" s="156"/>
      <c r="AS21" s="152">
        <v>35</v>
      </c>
      <c r="AT21" s="153">
        <v>1.516</v>
      </c>
      <c r="AU21" s="152">
        <v>19</v>
      </c>
      <c r="AV21" s="153">
        <f t="shared" si="19"/>
        <v>9.5709999999999997</v>
      </c>
      <c r="AW21" s="153">
        <f t="shared" si="10"/>
        <v>3.5712686567164177E-2</v>
      </c>
      <c r="AX21" s="153">
        <f t="shared" si="11"/>
        <v>6.087578756972712E-2</v>
      </c>
      <c r="AY21" s="152">
        <f t="shared" si="16"/>
        <v>269</v>
      </c>
      <c r="AZ21" s="153">
        <v>0.19703524</v>
      </c>
      <c r="BA21" s="154">
        <f t="shared" si="12"/>
        <v>59.079259992204143</v>
      </c>
      <c r="BB21" s="155"/>
      <c r="BC21" s="156"/>
    </row>
    <row r="22" spans="1:55" ht="15.75" thickBot="1" x14ac:dyDescent="0.3">
      <c r="A22" s="161">
        <v>35</v>
      </c>
      <c r="B22" s="162">
        <v>0.52200000000000002</v>
      </c>
      <c r="C22" s="162">
        <v>0.77100000000000002</v>
      </c>
      <c r="D22" s="162">
        <v>0.998</v>
      </c>
      <c r="E22" s="164">
        <v>1.516</v>
      </c>
      <c r="L22" s="138"/>
      <c r="M22" s="173">
        <v>36</v>
      </c>
      <c r="N22" s="174">
        <v>0.68200000000000005</v>
      </c>
      <c r="O22" s="152">
        <v>20</v>
      </c>
      <c r="P22" s="153">
        <v>4.4000000000000004</v>
      </c>
      <c r="Q22" s="153">
        <f t="shared" si="0"/>
        <v>1.5602836879432626E-2</v>
      </c>
      <c r="R22" s="154">
        <f t="shared" si="1"/>
        <v>2.7417724716917346E-2</v>
      </c>
      <c r="S22" s="155"/>
      <c r="T22" s="152">
        <f t="shared" si="13"/>
        <v>269.5</v>
      </c>
      <c r="U22" s="153">
        <v>0.24251168000000001</v>
      </c>
      <c r="V22" s="154">
        <f t="shared" si="2"/>
        <v>68.599140076940472</v>
      </c>
      <c r="W22" s="173">
        <v>36</v>
      </c>
      <c r="X22" s="174">
        <v>0.54100000000000004</v>
      </c>
      <c r="Y22" s="152">
        <v>20</v>
      </c>
      <c r="Z22" s="153">
        <f t="shared" si="17"/>
        <v>3.4940000000000002</v>
      </c>
      <c r="AA22" s="153">
        <f t="shared" si="3"/>
        <v>1.2390070921985817E-2</v>
      </c>
      <c r="AB22" s="154">
        <f t="shared" si="4"/>
        <v>2.2065396688432781E-2</v>
      </c>
      <c r="AC22" s="155"/>
      <c r="AD22" s="152">
        <f t="shared" si="14"/>
        <v>269.5</v>
      </c>
      <c r="AE22" s="153">
        <v>0.26859657999999997</v>
      </c>
      <c r="AF22" s="153">
        <f t="shared" si="5"/>
        <v>0.74286190779102257</v>
      </c>
      <c r="AG22" s="153">
        <f t="shared" si="6"/>
        <v>74.286190779102256</v>
      </c>
      <c r="AH22" s="173">
        <v>36</v>
      </c>
      <c r="AI22" s="174">
        <v>0.88100000000000001</v>
      </c>
      <c r="AJ22" s="152">
        <v>20</v>
      </c>
      <c r="AK22" s="153">
        <f t="shared" si="18"/>
        <v>5.6879999999999997</v>
      </c>
      <c r="AL22" s="153">
        <f t="shared" si="7"/>
        <v>2.0170212765957447E-2</v>
      </c>
      <c r="AM22" s="153">
        <f t="shared" si="8"/>
        <v>3.4942827257588176E-2</v>
      </c>
      <c r="AN22" s="152">
        <f t="shared" si="15"/>
        <v>269.5</v>
      </c>
      <c r="AO22" s="153">
        <v>0.21925823999999999</v>
      </c>
      <c r="AP22" s="154">
        <f t="shared" si="9"/>
        <v>63.72674533511595</v>
      </c>
      <c r="AQ22" s="155"/>
      <c r="AR22" s="156"/>
      <c r="AS22" s="173">
        <v>36</v>
      </c>
      <c r="AT22" s="174">
        <v>1.337</v>
      </c>
      <c r="AU22" s="152">
        <v>20</v>
      </c>
      <c r="AV22" s="153">
        <f t="shared" si="19"/>
        <v>8.641</v>
      </c>
      <c r="AW22" s="153">
        <f t="shared" si="10"/>
        <v>3.0641843971631205E-2</v>
      </c>
      <c r="AX22" s="153">
        <f t="shared" si="11"/>
        <v>5.2232037510077066E-2</v>
      </c>
      <c r="AY22" s="152">
        <f t="shared" si="16"/>
        <v>269.5</v>
      </c>
      <c r="AZ22" s="153">
        <v>0.19063738999999999</v>
      </c>
      <c r="BA22" s="154">
        <f t="shared" si="12"/>
        <v>57.160921711492911</v>
      </c>
      <c r="BB22" s="155"/>
      <c r="BC22" s="156"/>
    </row>
    <row r="23" spans="1:55" ht="15.75" thickBot="1" x14ac:dyDescent="0.3">
      <c r="A23" s="170">
        <v>36</v>
      </c>
      <c r="B23" s="171">
        <v>0.54100000000000004</v>
      </c>
      <c r="C23" s="171">
        <v>0.68200000000000005</v>
      </c>
      <c r="D23" s="171">
        <v>0.88100000000000001</v>
      </c>
      <c r="E23" s="172">
        <v>1.337</v>
      </c>
      <c r="L23" s="138"/>
      <c r="M23" s="155"/>
      <c r="N23" s="175" t="s">
        <v>187</v>
      </c>
      <c r="O23" s="152">
        <v>21</v>
      </c>
      <c r="P23" s="153">
        <v>3.9630000000000001</v>
      </c>
      <c r="Q23" s="153">
        <f t="shared" si="0"/>
        <v>1.3388513513513514E-2</v>
      </c>
      <c r="R23" s="154">
        <f t="shared" si="1"/>
        <v>2.3526656127907285E-2</v>
      </c>
      <c r="S23" s="155"/>
      <c r="T23" s="152">
        <f t="shared" si="13"/>
        <v>270</v>
      </c>
      <c r="U23" s="153">
        <v>0.23819218</v>
      </c>
      <c r="V23" s="154">
        <f t="shared" si="2"/>
        <v>67.377285584973961</v>
      </c>
      <c r="W23" s="138"/>
      <c r="X23" s="176" t="s">
        <v>187</v>
      </c>
      <c r="Y23" s="152">
        <v>21</v>
      </c>
      <c r="Z23" s="153">
        <f t="shared" si="17"/>
        <v>3.149</v>
      </c>
      <c r="AA23" s="153">
        <f t="shared" si="3"/>
        <v>1.0638513513513513E-2</v>
      </c>
      <c r="AB23" s="154">
        <f t="shared" si="4"/>
        <v>1.894605949626841E-2</v>
      </c>
      <c r="AC23" s="155"/>
      <c r="AD23" s="152">
        <f t="shared" si="14"/>
        <v>270</v>
      </c>
      <c r="AE23" s="153">
        <v>0.26518599999999998</v>
      </c>
      <c r="AF23" s="153">
        <f t="shared" si="5"/>
        <v>0.7334292114943165</v>
      </c>
      <c r="AG23" s="153">
        <f t="shared" si="6"/>
        <v>73.342921149431646</v>
      </c>
      <c r="AH23" s="138"/>
      <c r="AI23" s="176" t="s">
        <v>187</v>
      </c>
      <c r="AJ23" s="152">
        <v>21</v>
      </c>
      <c r="AK23" s="153">
        <f t="shared" si="18"/>
        <v>5.1239999999999997</v>
      </c>
      <c r="AL23" s="153">
        <f t="shared" si="7"/>
        <v>1.731081081081081E-2</v>
      </c>
      <c r="AM23" s="153">
        <f t="shared" si="8"/>
        <v>2.9989206304846777E-2</v>
      </c>
      <c r="AN23" s="152">
        <f t="shared" si="15"/>
        <v>270</v>
      </c>
      <c r="AO23" s="153">
        <v>0.21400131999999999</v>
      </c>
      <c r="AP23" s="154">
        <f t="shared" si="9"/>
        <v>62.198837412079264</v>
      </c>
      <c r="AQ23" s="155"/>
      <c r="AR23" s="156"/>
      <c r="AS23" s="138"/>
      <c r="AT23" s="176" t="s">
        <v>187</v>
      </c>
      <c r="AU23" s="152">
        <v>21</v>
      </c>
      <c r="AV23" s="153">
        <f t="shared" si="19"/>
        <v>0</v>
      </c>
      <c r="AW23" s="153">
        <f t="shared" si="10"/>
        <v>0</v>
      </c>
      <c r="AX23" s="153">
        <f t="shared" si="11"/>
        <v>0</v>
      </c>
      <c r="AY23" s="152">
        <f t="shared" si="16"/>
        <v>270</v>
      </c>
      <c r="AZ23" s="153">
        <v>0.18402729000000001</v>
      </c>
      <c r="BA23" s="154">
        <f t="shared" si="12"/>
        <v>55.178942160654863</v>
      </c>
      <c r="BB23" s="155"/>
      <c r="BC23" s="156"/>
    </row>
    <row r="24" spans="1:55" ht="15.75" thickBot="1" x14ac:dyDescent="0.3">
      <c r="L24" s="138"/>
      <c r="N24" s="175">
        <v>3.9999999999999998E-7</v>
      </c>
      <c r="O24" s="152">
        <v>22</v>
      </c>
      <c r="P24" s="153">
        <v>3.5609999999999999</v>
      </c>
      <c r="Q24" s="153">
        <f t="shared" si="0"/>
        <v>1.1487096774193548E-2</v>
      </c>
      <c r="R24" s="154">
        <f t="shared" si="1"/>
        <v>2.0185435481068791E-2</v>
      </c>
      <c r="S24" s="155"/>
      <c r="T24" s="152">
        <f t="shared" si="13"/>
        <v>270.5</v>
      </c>
      <c r="U24" s="153">
        <v>0.23378262999999999</v>
      </c>
      <c r="V24" s="154">
        <f t="shared" si="2"/>
        <v>66.129958701063572</v>
      </c>
      <c r="W24" s="138"/>
      <c r="X24" s="176">
        <v>3.9999999999999998E-7</v>
      </c>
      <c r="Y24" s="152">
        <v>22</v>
      </c>
      <c r="Z24" s="153">
        <f t="shared" si="17"/>
        <v>2.8279999999999998</v>
      </c>
      <c r="AA24" s="153">
        <f t="shared" si="3"/>
        <v>9.1225806451612906E-3</v>
      </c>
      <c r="AB24" s="154">
        <f t="shared" si="4"/>
        <v>1.6246344514502638E-2</v>
      </c>
      <c r="AC24" s="155"/>
      <c r="AD24" s="152">
        <f t="shared" si="14"/>
        <v>270.5</v>
      </c>
      <c r="AE24" s="153">
        <v>0.26171756000000002</v>
      </c>
      <c r="AF24" s="153">
        <f t="shared" si="5"/>
        <v>0.72383649085930812</v>
      </c>
      <c r="AG24" s="153">
        <f t="shared" si="6"/>
        <v>72.383649085930813</v>
      </c>
      <c r="AH24" s="138"/>
      <c r="AI24" s="176">
        <v>2.9999999999999999E-7</v>
      </c>
      <c r="AJ24" s="152">
        <v>22</v>
      </c>
      <c r="AK24" s="153">
        <f t="shared" si="18"/>
        <v>4.6029999999999998</v>
      </c>
      <c r="AL24" s="153">
        <f t="shared" si="7"/>
        <v>1.4848387096774192E-2</v>
      </c>
      <c r="AM24" s="153">
        <f t="shared" si="8"/>
        <v>2.5723309485959855E-2</v>
      </c>
      <c r="AN24" s="152">
        <f t="shared" si="15"/>
        <v>270.5</v>
      </c>
      <c r="AO24" s="153">
        <v>0.20859593000000001</v>
      </c>
      <c r="AP24" s="154">
        <f t="shared" si="9"/>
        <v>60.627777131895591</v>
      </c>
      <c r="AQ24" s="155"/>
      <c r="AR24" s="156"/>
      <c r="AS24" s="138"/>
      <c r="AT24" s="176">
        <v>1.9999999999999999E-7</v>
      </c>
      <c r="AU24" s="152">
        <v>22</v>
      </c>
      <c r="AV24" s="153">
        <f t="shared" si="19"/>
        <v>0</v>
      </c>
      <c r="AW24" s="153">
        <f t="shared" si="10"/>
        <v>0</v>
      </c>
      <c r="AX24" s="153">
        <f t="shared" si="11"/>
        <v>0</v>
      </c>
      <c r="AY24" s="152">
        <f t="shared" si="16"/>
        <v>270.5</v>
      </c>
      <c r="AZ24" s="153">
        <v>0.17718286999999999</v>
      </c>
      <c r="BA24" s="154">
        <f t="shared" si="12"/>
        <v>53.126703846961114</v>
      </c>
      <c r="BB24" s="155"/>
      <c r="BC24" s="156"/>
    </row>
    <row r="25" spans="1:55" x14ac:dyDescent="0.25">
      <c r="L25" s="177" t="s">
        <v>32</v>
      </c>
      <c r="M25" s="146" t="s">
        <v>188</v>
      </c>
      <c r="O25" s="152">
        <v>23</v>
      </c>
      <c r="P25" s="153">
        <v>3.1930000000000001</v>
      </c>
      <c r="Q25" s="153">
        <f t="shared" si="0"/>
        <v>9.8549382716049388E-3</v>
      </c>
      <c r="R25" s="154">
        <f t="shared" si="1"/>
        <v>1.7317362651483599E-2</v>
      </c>
      <c r="S25" s="155"/>
      <c r="T25" s="152">
        <f t="shared" si="13"/>
        <v>271</v>
      </c>
      <c r="U25" s="153">
        <v>0.22928467999999999</v>
      </c>
      <c r="V25" s="154">
        <f t="shared" si="2"/>
        <v>64.857626159764635</v>
      </c>
      <c r="W25" s="138"/>
      <c r="Y25" s="152">
        <v>23</v>
      </c>
      <c r="Z25" s="153">
        <f t="shared" si="17"/>
        <v>2.536</v>
      </c>
      <c r="AA25" s="153">
        <f t="shared" si="3"/>
        <v>7.8271604938271611E-3</v>
      </c>
      <c r="AB25" s="154">
        <f t="shared" si="4"/>
        <v>1.3939339195698869E-2</v>
      </c>
      <c r="AC25" s="155"/>
      <c r="AD25" s="152">
        <f t="shared" si="14"/>
        <v>271</v>
      </c>
      <c r="AE25" s="153">
        <v>0.25818422000000002</v>
      </c>
      <c r="AF25" s="153">
        <f t="shared" si="5"/>
        <v>0.71406427524407456</v>
      </c>
      <c r="AG25" s="153">
        <f t="shared" si="6"/>
        <v>71.406427524407462</v>
      </c>
      <c r="AH25" s="138"/>
      <c r="AI25" s="155"/>
      <c r="AJ25" s="152">
        <v>23</v>
      </c>
      <c r="AK25" s="153">
        <f t="shared" si="18"/>
        <v>0</v>
      </c>
      <c r="AL25" s="153">
        <f t="shared" si="7"/>
        <v>0</v>
      </c>
      <c r="AM25" s="153">
        <f t="shared" si="8"/>
        <v>0</v>
      </c>
      <c r="AN25" s="152">
        <f t="shared" si="15"/>
        <v>271</v>
      </c>
      <c r="AO25" s="153">
        <v>0.20307027</v>
      </c>
      <c r="AP25" s="154">
        <f t="shared" si="9"/>
        <v>59.021760739405906</v>
      </c>
      <c r="AQ25" s="155"/>
      <c r="AR25" s="156"/>
      <c r="AS25" s="138"/>
      <c r="AT25" s="155"/>
      <c r="AU25" s="152">
        <v>23</v>
      </c>
      <c r="AV25" s="153">
        <f t="shared" si="19"/>
        <v>0</v>
      </c>
      <c r="AW25" s="153">
        <f t="shared" si="10"/>
        <v>0</v>
      </c>
      <c r="AX25" s="153">
        <f t="shared" si="11"/>
        <v>0</v>
      </c>
      <c r="AY25" s="152">
        <f t="shared" si="16"/>
        <v>271</v>
      </c>
      <c r="AZ25" s="153">
        <v>0.17014277999999999</v>
      </c>
      <c r="BA25" s="154">
        <f t="shared" si="12"/>
        <v>51.015795628317001</v>
      </c>
      <c r="BB25" s="155"/>
      <c r="BC25" s="156"/>
    </row>
    <row r="26" spans="1:55" x14ac:dyDescent="0.25">
      <c r="L26" s="138" t="s">
        <v>179</v>
      </c>
      <c r="M26" s="178">
        <f>N24</f>
        <v>3.9999999999999998E-7</v>
      </c>
      <c r="N26" s="155"/>
      <c r="O26" s="152">
        <v>24</v>
      </c>
      <c r="P26" s="153">
        <v>2.8580000000000001</v>
      </c>
      <c r="Q26" s="153">
        <f t="shared" si="0"/>
        <v>8.4556213017751482E-3</v>
      </c>
      <c r="R26" s="154">
        <f t="shared" si="1"/>
        <v>1.4858445227237652E-2</v>
      </c>
      <c r="S26" s="155"/>
      <c r="T26" s="152">
        <f t="shared" si="13"/>
        <v>271.5</v>
      </c>
      <c r="U26" s="153">
        <v>0.22470034</v>
      </c>
      <c r="V26" s="154">
        <f t="shared" si="2"/>
        <v>63.560856528626374</v>
      </c>
      <c r="W26" s="138"/>
      <c r="X26" s="179"/>
      <c r="Y26" s="152">
        <v>24</v>
      </c>
      <c r="Z26" s="153">
        <f t="shared" si="17"/>
        <v>2.27</v>
      </c>
      <c r="AA26" s="153">
        <f t="shared" si="3"/>
        <v>6.7159763313609467E-3</v>
      </c>
      <c r="AB26" s="154">
        <f t="shared" si="4"/>
        <v>1.1960438550730548E-2</v>
      </c>
      <c r="AC26" s="155"/>
      <c r="AD26" s="152">
        <f t="shared" si="14"/>
        <v>271.5</v>
      </c>
      <c r="AE26" s="153">
        <v>0.25460353000000002</v>
      </c>
      <c r="AF26" s="153">
        <f t="shared" si="5"/>
        <v>0.70416110296761358</v>
      </c>
      <c r="AG26" s="153">
        <f t="shared" si="6"/>
        <v>70.41611029676136</v>
      </c>
      <c r="AH26" s="138"/>
      <c r="AI26" s="155"/>
      <c r="AJ26" s="152">
        <v>24</v>
      </c>
      <c r="AK26" s="153">
        <f t="shared" si="18"/>
        <v>0</v>
      </c>
      <c r="AL26" s="153">
        <f t="shared" si="7"/>
        <v>0</v>
      </c>
      <c r="AM26" s="153">
        <f t="shared" si="8"/>
        <v>0</v>
      </c>
      <c r="AN26" s="152">
        <f t="shared" si="15"/>
        <v>271.5</v>
      </c>
      <c r="AO26" s="153">
        <v>0.19741396</v>
      </c>
      <c r="AP26" s="154">
        <f t="shared" si="9"/>
        <v>57.377771318955986</v>
      </c>
      <c r="AQ26" s="155"/>
      <c r="AR26" s="156"/>
      <c r="AS26" s="138"/>
      <c r="AT26" s="155"/>
      <c r="AU26" s="152">
        <v>24</v>
      </c>
      <c r="AV26" s="153">
        <f t="shared" si="19"/>
        <v>0</v>
      </c>
      <c r="AW26" s="153">
        <f t="shared" si="10"/>
        <v>0</v>
      </c>
      <c r="AX26" s="153">
        <f t="shared" si="11"/>
        <v>0</v>
      </c>
      <c r="AY26" s="152">
        <f t="shared" si="16"/>
        <v>271.5</v>
      </c>
      <c r="AZ26" s="153">
        <v>0.16289433</v>
      </c>
      <c r="BA26" s="154">
        <f t="shared" si="12"/>
        <v>48.842412521363677</v>
      </c>
      <c r="BB26" s="155"/>
      <c r="BC26" s="156"/>
    </row>
    <row r="27" spans="1:55" x14ac:dyDescent="0.25">
      <c r="L27" s="138" t="s">
        <v>180</v>
      </c>
      <c r="M27" s="178">
        <f>X24</f>
        <v>3.9999999999999998E-7</v>
      </c>
      <c r="N27" s="155"/>
      <c r="O27" s="152">
        <v>25</v>
      </c>
      <c r="P27" s="153">
        <v>0</v>
      </c>
      <c r="Q27" s="153">
        <f t="shared" si="0"/>
        <v>0</v>
      </c>
      <c r="R27" s="154">
        <f t="shared" si="1"/>
        <v>0</v>
      </c>
      <c r="S27" s="155"/>
      <c r="T27" s="152">
        <f t="shared" si="13"/>
        <v>272</v>
      </c>
      <c r="U27" s="153">
        <v>0.22003199000000001</v>
      </c>
      <c r="V27" s="154">
        <f t="shared" si="2"/>
        <v>62.240323036886167</v>
      </c>
      <c r="W27" s="138"/>
      <c r="X27" s="155"/>
      <c r="Y27" s="152">
        <v>25</v>
      </c>
      <c r="Z27" s="153">
        <f t="shared" si="17"/>
        <v>2.028</v>
      </c>
      <c r="AA27" s="153">
        <f t="shared" si="3"/>
        <v>5.7613636363636365E-3</v>
      </c>
      <c r="AB27" s="154">
        <f t="shared" si="4"/>
        <v>1.0260375013438582E-2</v>
      </c>
      <c r="AC27" s="155"/>
      <c r="AD27" s="152">
        <f t="shared" si="14"/>
        <v>272</v>
      </c>
      <c r="AE27" s="153">
        <v>0.2509692</v>
      </c>
      <c r="AF27" s="153">
        <f t="shared" si="5"/>
        <v>0.69410957767513903</v>
      </c>
      <c r="AG27" s="153">
        <f t="shared" si="6"/>
        <v>69.410957767513906</v>
      </c>
      <c r="AH27" s="138"/>
      <c r="AI27" s="155"/>
      <c r="AJ27" s="152">
        <v>25</v>
      </c>
      <c r="AK27" s="153">
        <f t="shared" si="18"/>
        <v>0</v>
      </c>
      <c r="AL27" s="153">
        <f t="shared" si="7"/>
        <v>0</v>
      </c>
      <c r="AM27" s="153">
        <f t="shared" si="8"/>
        <v>0</v>
      </c>
      <c r="AN27" s="152">
        <f t="shared" si="15"/>
        <v>272</v>
      </c>
      <c r="AO27" s="153">
        <v>0.19163018000000001</v>
      </c>
      <c r="AP27" s="154">
        <f t="shared" si="9"/>
        <v>55.696733127942785</v>
      </c>
      <c r="AQ27" s="155"/>
      <c r="AR27" s="156"/>
      <c r="AS27" s="138"/>
      <c r="AT27" s="155"/>
      <c r="AU27" s="152">
        <v>25</v>
      </c>
      <c r="AV27" s="153">
        <f t="shared" si="19"/>
        <v>0</v>
      </c>
      <c r="AW27" s="153">
        <f t="shared" si="10"/>
        <v>0</v>
      </c>
      <c r="AX27" s="153">
        <f t="shared" si="11"/>
        <v>0</v>
      </c>
      <c r="AY27" s="152">
        <f t="shared" si="16"/>
        <v>272</v>
      </c>
      <c r="AZ27" s="153">
        <v>0.15544578000000001</v>
      </c>
      <c r="BA27" s="154">
        <f t="shared" si="12"/>
        <v>46.609031213456873</v>
      </c>
      <c r="BB27" s="155"/>
      <c r="BC27" s="156"/>
    </row>
    <row r="28" spans="1:55" x14ac:dyDescent="0.25">
      <c r="L28" s="138" t="s">
        <v>181</v>
      </c>
      <c r="M28" s="178">
        <f>AI24</f>
        <v>2.9999999999999999E-7</v>
      </c>
      <c r="N28" s="155"/>
      <c r="O28" s="152">
        <v>26</v>
      </c>
      <c r="P28" s="153">
        <v>0</v>
      </c>
      <c r="Q28" s="153">
        <f t="shared" si="0"/>
        <v>0</v>
      </c>
      <c r="R28" s="154">
        <f t="shared" si="1"/>
        <v>0</v>
      </c>
      <c r="S28" s="155"/>
      <c r="T28" s="152">
        <f t="shared" si="13"/>
        <v>272.5</v>
      </c>
      <c r="U28" s="153">
        <v>0.21528244999999999</v>
      </c>
      <c r="V28" s="154">
        <f t="shared" si="2"/>
        <v>60.896823376329465</v>
      </c>
      <c r="W28" s="138"/>
      <c r="X28" s="155"/>
      <c r="Y28" s="152">
        <v>26</v>
      </c>
      <c r="Z28" s="153">
        <f t="shared" si="17"/>
        <v>1.8109999999999999</v>
      </c>
      <c r="AA28" s="153">
        <f t="shared" si="3"/>
        <v>4.948087431693989E-3</v>
      </c>
      <c r="AB28" s="154">
        <f t="shared" si="4"/>
        <v>8.8120167121591708E-3</v>
      </c>
      <c r="AC28" s="155"/>
      <c r="AD28" s="152">
        <f t="shared" si="14"/>
        <v>272.5</v>
      </c>
      <c r="AE28" s="153">
        <v>0.24728291999999999</v>
      </c>
      <c r="AF28" s="153">
        <f t="shared" si="5"/>
        <v>0.68391437342699901</v>
      </c>
      <c r="AG28" s="153">
        <f t="shared" si="6"/>
        <v>68.391437342699902</v>
      </c>
      <c r="AH28" s="138"/>
      <c r="AI28" s="155"/>
      <c r="AJ28" s="152">
        <v>26</v>
      </c>
      <c r="AK28" s="153">
        <f t="shared" si="18"/>
        <v>0</v>
      </c>
      <c r="AL28" s="153">
        <f t="shared" si="7"/>
        <v>0</v>
      </c>
      <c r="AM28" s="153">
        <f t="shared" si="8"/>
        <v>0</v>
      </c>
      <c r="AN28" s="152">
        <f t="shared" si="15"/>
        <v>272.5</v>
      </c>
      <c r="AO28" s="153">
        <v>0.18572321999999999</v>
      </c>
      <c r="AP28" s="154">
        <f t="shared" si="9"/>
        <v>53.979893041911275</v>
      </c>
      <c r="AQ28" s="155"/>
      <c r="AR28" s="156"/>
      <c r="AS28" s="138"/>
      <c r="AT28" s="155"/>
      <c r="AU28" s="152">
        <v>26</v>
      </c>
      <c r="AV28" s="153">
        <f t="shared" si="19"/>
        <v>0</v>
      </c>
      <c r="AW28" s="153">
        <f t="shared" si="10"/>
        <v>0</v>
      </c>
      <c r="AX28" s="153">
        <f t="shared" si="11"/>
        <v>0</v>
      </c>
      <c r="AY28" s="152">
        <f t="shared" si="16"/>
        <v>272.5</v>
      </c>
      <c r="AZ28" s="153">
        <v>0.14781115</v>
      </c>
      <c r="BA28" s="154">
        <f t="shared" si="12"/>
        <v>44.319855476597404</v>
      </c>
      <c r="BB28" s="155"/>
      <c r="BC28" s="156"/>
    </row>
    <row r="29" spans="1:55" ht="15.75" thickBot="1" x14ac:dyDescent="0.3">
      <c r="L29" s="180" t="s">
        <v>182</v>
      </c>
      <c r="M29" s="181">
        <f>AT24</f>
        <v>1.9999999999999999E-7</v>
      </c>
      <c r="N29" s="155"/>
      <c r="O29" s="152">
        <v>27</v>
      </c>
      <c r="P29" s="153">
        <v>0</v>
      </c>
      <c r="Q29" s="153">
        <f t="shared" si="0"/>
        <v>0</v>
      </c>
      <c r="R29" s="154">
        <f t="shared" si="1"/>
        <v>0</v>
      </c>
      <c r="S29" s="155"/>
      <c r="T29" s="152">
        <f t="shared" si="13"/>
        <v>273</v>
      </c>
      <c r="U29" s="153">
        <v>0.21045496</v>
      </c>
      <c r="V29" s="154">
        <f t="shared" si="2"/>
        <v>59.531274043901327</v>
      </c>
      <c r="W29" s="138"/>
      <c r="X29" s="155"/>
      <c r="Y29" s="152">
        <v>27</v>
      </c>
      <c r="Z29" s="153">
        <f t="shared" si="17"/>
        <v>1.6120000000000001</v>
      </c>
      <c r="AA29" s="153">
        <f t="shared" si="3"/>
        <v>4.2421052631578951E-3</v>
      </c>
      <c r="AB29" s="154">
        <f t="shared" si="4"/>
        <v>7.554737661716722E-3</v>
      </c>
      <c r="AC29" s="155"/>
      <c r="AD29" s="152">
        <f t="shared" si="14"/>
        <v>273</v>
      </c>
      <c r="AE29" s="153">
        <v>0.24354650999999999</v>
      </c>
      <c r="AF29" s="153">
        <f t="shared" si="5"/>
        <v>0.67358052382664502</v>
      </c>
      <c r="AG29" s="153">
        <f t="shared" si="6"/>
        <v>67.358052382664496</v>
      </c>
      <c r="AH29" s="138"/>
      <c r="AI29" s="155"/>
      <c r="AJ29" s="152">
        <v>27</v>
      </c>
      <c r="AK29" s="153">
        <f t="shared" si="18"/>
        <v>0</v>
      </c>
      <c r="AL29" s="153">
        <f t="shared" si="7"/>
        <v>0</v>
      </c>
      <c r="AM29" s="153">
        <f t="shared" si="8"/>
        <v>0</v>
      </c>
      <c r="AN29" s="152">
        <f t="shared" si="15"/>
        <v>273</v>
      </c>
      <c r="AO29" s="153">
        <v>0.17969874999999999</v>
      </c>
      <c r="AP29" s="154">
        <f t="shared" si="9"/>
        <v>52.228899029239074</v>
      </c>
      <c r="AQ29" s="155"/>
      <c r="AR29" s="156"/>
      <c r="AS29" s="138"/>
      <c r="AT29" s="155"/>
      <c r="AU29" s="152">
        <v>27</v>
      </c>
      <c r="AV29" s="153">
        <f t="shared" si="19"/>
        <v>0</v>
      </c>
      <c r="AW29" s="153">
        <f t="shared" si="10"/>
        <v>0</v>
      </c>
      <c r="AX29" s="153">
        <f t="shared" si="11"/>
        <v>0</v>
      </c>
      <c r="AY29" s="152">
        <f t="shared" si="16"/>
        <v>273</v>
      </c>
      <c r="AZ29" s="153">
        <v>0.14001274</v>
      </c>
      <c r="BA29" s="154">
        <f t="shared" si="12"/>
        <v>41.981571766963512</v>
      </c>
      <c r="BB29" s="155"/>
      <c r="BC29" s="156"/>
    </row>
    <row r="30" spans="1:55" x14ac:dyDescent="0.25">
      <c r="L30" s="138"/>
      <c r="M30" s="155"/>
      <c r="N30" s="155"/>
      <c r="O30" s="152">
        <v>28</v>
      </c>
      <c r="P30" s="153">
        <v>0</v>
      </c>
      <c r="Q30" s="153">
        <f t="shared" si="0"/>
        <v>0</v>
      </c>
      <c r="R30" s="154">
        <f t="shared" si="1"/>
        <v>0</v>
      </c>
      <c r="S30" s="155"/>
      <c r="T30" s="152">
        <f t="shared" si="13"/>
        <v>273.5</v>
      </c>
      <c r="U30" s="153">
        <v>0.20555323</v>
      </c>
      <c r="V30" s="154">
        <f t="shared" si="2"/>
        <v>58.144724485177633</v>
      </c>
      <c r="W30" s="138"/>
      <c r="X30" s="155"/>
      <c r="Y30" s="152">
        <v>28</v>
      </c>
      <c r="Z30" s="153">
        <f t="shared" si="17"/>
        <v>1.4410000000000001</v>
      </c>
      <c r="AA30" s="153">
        <f t="shared" si="3"/>
        <v>3.6573604060913707E-3</v>
      </c>
      <c r="AB30" s="154">
        <f t="shared" si="4"/>
        <v>6.5133693504346255E-3</v>
      </c>
      <c r="AC30" s="155"/>
      <c r="AD30" s="152">
        <f t="shared" si="14"/>
        <v>273.5</v>
      </c>
      <c r="AE30" s="153">
        <v>0.23976188000000001</v>
      </c>
      <c r="AF30" s="153">
        <f t="shared" si="5"/>
        <v>0.66311331139198504</v>
      </c>
      <c r="AG30" s="153">
        <f t="shared" si="6"/>
        <v>66.311331139198501</v>
      </c>
      <c r="AH30" s="138"/>
      <c r="AI30" s="155"/>
      <c r="AJ30" s="152">
        <v>28</v>
      </c>
      <c r="AK30" s="153">
        <f t="shared" si="18"/>
        <v>0</v>
      </c>
      <c r="AL30" s="153">
        <f t="shared" si="7"/>
        <v>0</v>
      </c>
      <c r="AM30" s="153">
        <f t="shared" si="8"/>
        <v>0</v>
      </c>
      <c r="AN30" s="152">
        <f t="shared" si="15"/>
        <v>273.5</v>
      </c>
      <c r="AO30" s="153">
        <v>0.17356406999999999</v>
      </c>
      <c r="AP30" s="154">
        <f t="shared" si="9"/>
        <v>50.445872812881454</v>
      </c>
      <c r="AQ30" s="155"/>
      <c r="AR30" s="156"/>
      <c r="AS30" s="138"/>
      <c r="AT30" s="155"/>
      <c r="AU30" s="152">
        <v>28</v>
      </c>
      <c r="AV30" s="153">
        <f t="shared" si="19"/>
        <v>0</v>
      </c>
      <c r="AW30" s="153">
        <f t="shared" si="10"/>
        <v>0</v>
      </c>
      <c r="AX30" s="153">
        <f t="shared" si="11"/>
        <v>0</v>
      </c>
      <c r="AY30" s="152">
        <f t="shared" si="16"/>
        <v>273.5</v>
      </c>
      <c r="AZ30" s="153">
        <v>0.13204888000000001</v>
      </c>
      <c r="BA30" s="154">
        <f t="shared" si="12"/>
        <v>39.593679349944537</v>
      </c>
      <c r="BB30" s="155"/>
      <c r="BC30" s="156"/>
    </row>
    <row r="31" spans="1:55" x14ac:dyDescent="0.25">
      <c r="L31" s="138"/>
      <c r="M31" s="155"/>
      <c r="N31" s="155"/>
      <c r="O31" s="152">
        <v>29</v>
      </c>
      <c r="P31" s="153">
        <v>0</v>
      </c>
      <c r="Q31" s="153">
        <f t="shared" si="0"/>
        <v>0</v>
      </c>
      <c r="R31" s="154">
        <f t="shared" si="1"/>
        <v>0</v>
      </c>
      <c r="S31" s="155"/>
      <c r="T31" s="152">
        <f t="shared" si="13"/>
        <v>274</v>
      </c>
      <c r="U31" s="153">
        <v>0.20058150999999999</v>
      </c>
      <c r="V31" s="154">
        <f t="shared" si="2"/>
        <v>56.738376895225151</v>
      </c>
      <c r="W31" s="138"/>
      <c r="X31" s="155"/>
      <c r="Y31" s="152">
        <v>29</v>
      </c>
      <c r="Z31" s="153">
        <f t="shared" si="17"/>
        <v>1.274</v>
      </c>
      <c r="AA31" s="153">
        <f t="shared" si="3"/>
        <v>3.1225490196078432E-3</v>
      </c>
      <c r="AB31" s="154">
        <f t="shared" si="4"/>
        <v>5.5609272320195037E-3</v>
      </c>
      <c r="AC31" s="155"/>
      <c r="AD31" s="152">
        <f t="shared" si="14"/>
        <v>274</v>
      </c>
      <c r="AE31" s="153">
        <v>0.23593107999999999</v>
      </c>
      <c r="AF31" s="153">
        <f t="shared" si="5"/>
        <v>0.65251840584119258</v>
      </c>
      <c r="AG31" s="153">
        <f t="shared" si="6"/>
        <v>65.251840584119265</v>
      </c>
      <c r="AH31" s="138"/>
      <c r="AI31" s="155"/>
      <c r="AJ31" s="152">
        <v>29</v>
      </c>
      <c r="AK31" s="153">
        <f t="shared" si="18"/>
        <v>0</v>
      </c>
      <c r="AL31" s="153">
        <f t="shared" si="7"/>
        <v>0</v>
      </c>
      <c r="AM31" s="153">
        <f t="shared" si="8"/>
        <v>0</v>
      </c>
      <c r="AN31" s="152">
        <f t="shared" si="15"/>
        <v>274</v>
      </c>
      <c r="AO31" s="153">
        <v>0.16732853</v>
      </c>
      <c r="AP31" s="154">
        <f t="shared" si="9"/>
        <v>48.633531942103112</v>
      </c>
      <c r="AQ31" s="155"/>
      <c r="AR31" s="156"/>
      <c r="AS31" s="138"/>
      <c r="AT31" s="155"/>
      <c r="AU31" s="152">
        <v>29</v>
      </c>
      <c r="AV31" s="153">
        <f t="shared" si="19"/>
        <v>0</v>
      </c>
      <c r="AW31" s="153">
        <f t="shared" si="10"/>
        <v>0</v>
      </c>
      <c r="AX31" s="153">
        <f t="shared" si="11"/>
        <v>0</v>
      </c>
      <c r="AY31" s="152">
        <f t="shared" si="16"/>
        <v>274</v>
      </c>
      <c r="AZ31" s="153">
        <v>0.12402440000000001</v>
      </c>
      <c r="BA31" s="154">
        <f t="shared" si="12"/>
        <v>37.187610566399812</v>
      </c>
      <c r="BB31" s="155"/>
      <c r="BC31" s="156"/>
    </row>
    <row r="32" spans="1:55" x14ac:dyDescent="0.25">
      <c r="L32" s="138"/>
      <c r="M32" s="155"/>
      <c r="N32" s="155"/>
      <c r="O32" s="152">
        <v>30</v>
      </c>
      <c r="P32" s="153">
        <v>1.4239999999999999</v>
      </c>
      <c r="Q32" s="153">
        <f t="shared" si="0"/>
        <v>3.3744075829383884E-3</v>
      </c>
      <c r="R32" s="154">
        <f t="shared" si="1"/>
        <v>5.9295997841033298E-3</v>
      </c>
      <c r="S32" s="155"/>
      <c r="T32" s="152">
        <f t="shared" si="13"/>
        <v>274.5</v>
      </c>
      <c r="U32" s="153">
        <v>0.19554461000000001</v>
      </c>
      <c r="V32" s="154">
        <f t="shared" si="2"/>
        <v>55.313591875990028</v>
      </c>
      <c r="W32" s="138"/>
      <c r="X32" s="155"/>
      <c r="Y32" s="152">
        <v>30</v>
      </c>
      <c r="Z32" s="153">
        <f t="shared" si="17"/>
        <v>1.1299999999999999</v>
      </c>
      <c r="AA32" s="153">
        <f t="shared" si="3"/>
        <v>2.677725118483412E-3</v>
      </c>
      <c r="AB32" s="154">
        <f t="shared" si="4"/>
        <v>4.7687432407729352E-3</v>
      </c>
      <c r="AC32" s="155"/>
      <c r="AD32" s="152">
        <f t="shared" si="14"/>
        <v>274.5</v>
      </c>
      <c r="AE32" s="153">
        <v>0.23205624999999999</v>
      </c>
      <c r="AF32" s="153">
        <f t="shared" si="5"/>
        <v>0.64180172580689776</v>
      </c>
      <c r="AG32" s="153">
        <f t="shared" si="6"/>
        <v>64.180172580689771</v>
      </c>
      <c r="AH32" s="138"/>
      <c r="AI32" s="155"/>
      <c r="AJ32" s="152">
        <v>30</v>
      </c>
      <c r="AK32" s="153">
        <f t="shared" si="18"/>
        <v>0</v>
      </c>
      <c r="AL32" s="153">
        <f t="shared" si="7"/>
        <v>0</v>
      </c>
      <c r="AM32" s="153">
        <f t="shared" si="8"/>
        <v>0</v>
      </c>
      <c r="AN32" s="152">
        <f t="shared" si="15"/>
        <v>274.5</v>
      </c>
      <c r="AO32" s="153">
        <v>0.16100397999999999</v>
      </c>
      <c r="AP32" s="154">
        <f t="shared" si="9"/>
        <v>46.795320583619123</v>
      </c>
      <c r="AQ32" s="155"/>
      <c r="AR32" s="156"/>
      <c r="AS32" s="138"/>
      <c r="AT32" s="155"/>
      <c r="AU32" s="152">
        <v>30</v>
      </c>
      <c r="AV32" s="153">
        <f t="shared" si="19"/>
        <v>0</v>
      </c>
      <c r="AW32" s="153">
        <f t="shared" si="10"/>
        <v>0</v>
      </c>
      <c r="AX32" s="153">
        <f t="shared" si="11"/>
        <v>0</v>
      </c>
      <c r="AY32" s="152">
        <f t="shared" si="16"/>
        <v>274.5</v>
      </c>
      <c r="AZ32" s="153">
        <v>0.11596009</v>
      </c>
      <c r="BA32" s="154">
        <f t="shared" si="12"/>
        <v>34.769599112470395</v>
      </c>
      <c r="BB32" s="155"/>
      <c r="BC32" s="156"/>
    </row>
    <row r="33" spans="12:55" x14ac:dyDescent="0.25">
      <c r="L33" s="138"/>
      <c r="M33" s="155"/>
      <c r="N33" s="155"/>
      <c r="O33" s="152">
        <v>31</v>
      </c>
      <c r="P33" s="153">
        <v>1.262</v>
      </c>
      <c r="Q33" s="153">
        <f t="shared" si="0"/>
        <v>2.8944954128440367E-3</v>
      </c>
      <c r="R33" s="154">
        <f t="shared" si="1"/>
        <v>5.0862852080668331E-3</v>
      </c>
      <c r="S33" s="155"/>
      <c r="T33" s="152">
        <f t="shared" si="13"/>
        <v>275</v>
      </c>
      <c r="U33" s="153">
        <v>0.19044795</v>
      </c>
      <c r="V33" s="154">
        <f t="shared" si="2"/>
        <v>53.87190257976917</v>
      </c>
      <c r="W33" s="138"/>
      <c r="X33" s="155"/>
      <c r="Y33" s="152">
        <v>31</v>
      </c>
      <c r="Z33" s="153">
        <f t="shared" si="17"/>
        <v>1.004</v>
      </c>
      <c r="AA33" s="153">
        <f t="shared" si="3"/>
        <v>2.3027522935779817E-3</v>
      </c>
      <c r="AB33" s="154">
        <f t="shared" si="4"/>
        <v>4.1009565766757404E-3</v>
      </c>
      <c r="AC33" s="155"/>
      <c r="AD33" s="152">
        <f t="shared" si="14"/>
        <v>275</v>
      </c>
      <c r="AE33" s="153">
        <v>0.22813960999999999</v>
      </c>
      <c r="AF33" s="153">
        <f t="shared" si="5"/>
        <v>0.63096941117902483</v>
      </c>
      <c r="AG33" s="153">
        <f t="shared" si="6"/>
        <v>63.096941117902482</v>
      </c>
      <c r="AH33" s="138"/>
      <c r="AI33" s="155"/>
      <c r="AJ33" s="152">
        <v>31</v>
      </c>
      <c r="AK33" s="153">
        <f t="shared" si="18"/>
        <v>0</v>
      </c>
      <c r="AL33" s="153">
        <f t="shared" si="7"/>
        <v>0</v>
      </c>
      <c r="AM33" s="153">
        <f t="shared" si="8"/>
        <v>0</v>
      </c>
      <c r="AN33" s="152">
        <f t="shared" si="15"/>
        <v>275</v>
      </c>
      <c r="AO33" s="153">
        <v>0.15458854</v>
      </c>
      <c r="AP33" s="154">
        <f t="shared" si="9"/>
        <v>44.930692321106768</v>
      </c>
      <c r="AQ33" s="155"/>
      <c r="AR33" s="156"/>
      <c r="AS33" s="138"/>
      <c r="AT33" s="155"/>
      <c r="AU33" s="152">
        <v>31</v>
      </c>
      <c r="AV33" s="153">
        <f t="shared" si="19"/>
        <v>0</v>
      </c>
      <c r="AW33" s="153">
        <f t="shared" si="10"/>
        <v>0</v>
      </c>
      <c r="AX33" s="153">
        <f t="shared" si="11"/>
        <v>0</v>
      </c>
      <c r="AY33" s="152">
        <f t="shared" si="16"/>
        <v>275</v>
      </c>
      <c r="AZ33" s="153">
        <v>0.10800062000000001</v>
      </c>
      <c r="BA33" s="154">
        <f t="shared" si="12"/>
        <v>32.383022997811167</v>
      </c>
      <c r="BB33" s="155"/>
      <c r="BC33" s="156"/>
    </row>
    <row r="34" spans="12:55" x14ac:dyDescent="0.25">
      <c r="L34" s="138"/>
      <c r="M34" s="155"/>
      <c r="N34" s="155"/>
      <c r="O34" s="152">
        <v>32</v>
      </c>
      <c r="P34" s="153">
        <v>1.119</v>
      </c>
      <c r="Q34" s="153">
        <f t="shared" si="0"/>
        <v>2.4866666666666665E-3</v>
      </c>
      <c r="R34" s="154">
        <f t="shared" si="1"/>
        <v>4.3696375637479815E-3</v>
      </c>
      <c r="S34" s="155"/>
      <c r="T34" s="152">
        <f t="shared" si="13"/>
        <v>275.5</v>
      </c>
      <c r="U34" s="153">
        <v>0.18529768999999999</v>
      </c>
      <c r="V34" s="154">
        <f t="shared" si="2"/>
        <v>52.415051482235789</v>
      </c>
      <c r="W34" s="138"/>
      <c r="X34" s="155"/>
      <c r="Y34" s="152">
        <v>32</v>
      </c>
      <c r="Z34" s="153">
        <f t="shared" si="17"/>
        <v>0.88700000000000001</v>
      </c>
      <c r="AA34" s="153">
        <f t="shared" si="3"/>
        <v>1.971111111111111E-3</v>
      </c>
      <c r="AB34" s="154">
        <f t="shared" si="4"/>
        <v>3.510338952658172E-3</v>
      </c>
      <c r="AC34" s="155"/>
      <c r="AD34" s="152">
        <f t="shared" si="14"/>
        <v>275.5</v>
      </c>
      <c r="AE34" s="153">
        <v>0.22418347999999999</v>
      </c>
      <c r="AF34" s="153">
        <f t="shared" si="5"/>
        <v>0.62002787841911666</v>
      </c>
      <c r="AG34" s="153">
        <f t="shared" si="6"/>
        <v>62.002787841911669</v>
      </c>
      <c r="AH34" s="138"/>
      <c r="AI34" s="155"/>
      <c r="AJ34" s="152">
        <v>32</v>
      </c>
      <c r="AK34" s="153">
        <f t="shared" si="18"/>
        <v>1.444</v>
      </c>
      <c r="AL34" s="153">
        <f t="shared" si="7"/>
        <v>3.2088888888888887E-3</v>
      </c>
      <c r="AM34" s="153">
        <f t="shared" si="8"/>
        <v>5.559071261879967E-3</v>
      </c>
      <c r="AN34" s="152">
        <f t="shared" si="15"/>
        <v>275.5</v>
      </c>
      <c r="AO34" s="153">
        <v>0.14813018999999999</v>
      </c>
      <c r="AP34" s="154">
        <f t="shared" si="9"/>
        <v>43.053592396674986</v>
      </c>
      <c r="AQ34" s="155"/>
      <c r="AR34" s="156"/>
      <c r="AS34" s="138"/>
      <c r="AT34" s="155"/>
      <c r="AU34" s="152">
        <v>32</v>
      </c>
      <c r="AV34" s="153">
        <f t="shared" si="19"/>
        <v>0</v>
      </c>
      <c r="AW34" s="153">
        <f t="shared" si="10"/>
        <v>0</v>
      </c>
      <c r="AX34" s="153">
        <f t="shared" si="11"/>
        <v>0</v>
      </c>
      <c r="AY34" s="152">
        <f t="shared" si="16"/>
        <v>275.5</v>
      </c>
      <c r="AZ34" s="153">
        <v>0.10024186</v>
      </c>
      <c r="BA34" s="154">
        <f t="shared" si="12"/>
        <v>30.056627987166806</v>
      </c>
      <c r="BB34" s="155"/>
      <c r="BC34" s="156"/>
    </row>
    <row r="35" spans="12:55" x14ac:dyDescent="0.25">
      <c r="L35" s="138"/>
      <c r="M35" s="155"/>
      <c r="N35" s="155"/>
      <c r="O35" s="152">
        <v>33</v>
      </c>
      <c r="P35" s="153">
        <v>0.98899999999999999</v>
      </c>
      <c r="Q35" s="153">
        <f t="shared" si="0"/>
        <v>2.1314655172413794E-3</v>
      </c>
      <c r="R35" s="154">
        <f t="shared" si="1"/>
        <v>3.7454685482458923E-3</v>
      </c>
      <c r="S35" s="155"/>
      <c r="T35" s="152">
        <f t="shared" si="13"/>
        <v>276</v>
      </c>
      <c r="U35" s="153">
        <v>0.18010076999999999</v>
      </c>
      <c r="V35" s="154">
        <f t="shared" si="2"/>
        <v>50.945001697216554</v>
      </c>
      <c r="W35" s="138"/>
      <c r="X35" s="155"/>
      <c r="Y35" s="152">
        <v>33</v>
      </c>
      <c r="Z35" s="153">
        <f t="shared" si="17"/>
        <v>0.78800000000000003</v>
      </c>
      <c r="AA35" s="153">
        <f t="shared" si="3"/>
        <v>1.6982758620689656E-3</v>
      </c>
      <c r="AB35" s="154">
        <f t="shared" si="4"/>
        <v>3.0244484328533511E-3</v>
      </c>
      <c r="AC35" s="155"/>
      <c r="AD35" s="152">
        <f t="shared" si="14"/>
        <v>276</v>
      </c>
      <c r="AE35" s="153">
        <v>0.22019026</v>
      </c>
      <c r="AF35" s="153">
        <f t="shared" si="5"/>
        <v>0.6089837652460105</v>
      </c>
      <c r="AG35" s="153">
        <f t="shared" si="6"/>
        <v>60.898376524601048</v>
      </c>
      <c r="AH35" s="138"/>
      <c r="AI35" s="155"/>
      <c r="AJ35" s="152">
        <v>33</v>
      </c>
      <c r="AK35" s="153">
        <f t="shared" si="18"/>
        <v>1.28</v>
      </c>
      <c r="AL35" s="153">
        <f t="shared" si="7"/>
        <v>2.7586206896551726E-3</v>
      </c>
      <c r="AM35" s="153">
        <f t="shared" si="8"/>
        <v>4.7790277349240339E-3</v>
      </c>
      <c r="AN35" s="152">
        <f t="shared" si="15"/>
        <v>276</v>
      </c>
      <c r="AO35" s="153">
        <v>0.14163959000000001</v>
      </c>
      <c r="AP35" s="154">
        <f t="shared" si="9"/>
        <v>41.167119107132471</v>
      </c>
      <c r="AQ35" s="155"/>
      <c r="AR35" s="156"/>
      <c r="AS35" s="138"/>
      <c r="AT35" s="155"/>
      <c r="AU35" s="152">
        <v>33</v>
      </c>
      <c r="AV35" s="153">
        <f t="shared" si="19"/>
        <v>0</v>
      </c>
      <c r="AW35" s="153">
        <f t="shared" si="10"/>
        <v>0</v>
      </c>
      <c r="AX35" s="153">
        <f t="shared" si="11"/>
        <v>0</v>
      </c>
      <c r="AY35" s="152">
        <f t="shared" si="16"/>
        <v>276</v>
      </c>
      <c r="AZ35" s="153">
        <v>9.2904929999999997E-2</v>
      </c>
      <c r="BA35" s="154">
        <f t="shared" si="12"/>
        <v>27.856714941081229</v>
      </c>
      <c r="BB35" s="155"/>
      <c r="BC35" s="156"/>
    </row>
    <row r="36" spans="12:55" x14ac:dyDescent="0.25">
      <c r="L36" s="138"/>
      <c r="M36" s="155"/>
      <c r="N36" s="155"/>
      <c r="O36" s="152">
        <v>34</v>
      </c>
      <c r="P36" s="153">
        <v>0.873</v>
      </c>
      <c r="Q36" s="153">
        <f t="shared" si="0"/>
        <v>1.8263598326359832E-3</v>
      </c>
      <c r="R36" s="154">
        <f t="shared" si="1"/>
        <v>3.2093286312091162E-3</v>
      </c>
      <c r="S36" s="155"/>
      <c r="T36" s="152">
        <f t="shared" si="13"/>
        <v>276.5</v>
      </c>
      <c r="U36" s="153">
        <v>0.17486505999999999</v>
      </c>
      <c r="V36" s="154">
        <f t="shared" si="2"/>
        <v>49.463979407105668</v>
      </c>
      <c r="W36" s="138"/>
      <c r="X36" s="155"/>
      <c r="Y36" s="152">
        <v>34</v>
      </c>
      <c r="Z36" s="153">
        <f t="shared" si="17"/>
        <v>0.69499999999999995</v>
      </c>
      <c r="AA36" s="153">
        <f t="shared" si="3"/>
        <v>1.4539748953974895E-3</v>
      </c>
      <c r="AB36" s="154">
        <f t="shared" si="4"/>
        <v>2.5893744308629137E-3</v>
      </c>
      <c r="AC36" s="155"/>
      <c r="AD36" s="152">
        <f t="shared" si="14"/>
        <v>276.5</v>
      </c>
      <c r="AE36" s="153">
        <v>0.21616239000000001</v>
      </c>
      <c r="AF36" s="153">
        <f t="shared" si="5"/>
        <v>0.59784382000719094</v>
      </c>
      <c r="AG36" s="153">
        <f t="shared" si="6"/>
        <v>59.784382000719091</v>
      </c>
      <c r="AH36" s="138"/>
      <c r="AI36" s="155"/>
      <c r="AJ36" s="152">
        <v>34</v>
      </c>
      <c r="AK36" s="153">
        <f t="shared" si="18"/>
        <v>1.129</v>
      </c>
      <c r="AL36" s="153">
        <f t="shared" si="7"/>
        <v>2.3619246861924688E-3</v>
      </c>
      <c r="AM36" s="153">
        <f t="shared" si="8"/>
        <v>4.0917925488793876E-3</v>
      </c>
      <c r="AN36" s="152">
        <f t="shared" si="15"/>
        <v>276.5</v>
      </c>
      <c r="AO36" s="153">
        <v>0.13514698999999999</v>
      </c>
      <c r="AP36" s="154">
        <f t="shared" si="9"/>
        <v>39.280064523629591</v>
      </c>
      <c r="AQ36" s="155"/>
      <c r="AR36" s="156"/>
      <c r="AS36" s="138"/>
      <c r="AT36" s="155"/>
      <c r="AU36" s="152">
        <v>34</v>
      </c>
      <c r="AV36" s="153">
        <f t="shared" si="19"/>
        <v>1.716</v>
      </c>
      <c r="AW36" s="153">
        <f t="shared" si="10"/>
        <v>3.5899581589958159E-3</v>
      </c>
      <c r="AX36" s="153">
        <f t="shared" si="11"/>
        <v>6.1194368522298377E-3</v>
      </c>
      <c r="AY36" s="152">
        <f t="shared" si="16"/>
        <v>276.5</v>
      </c>
      <c r="AZ36" s="153">
        <v>8.6142380000000005E-2</v>
      </c>
      <c r="BA36" s="154">
        <f t="shared" si="12"/>
        <v>25.829024616953017</v>
      </c>
      <c r="BB36" s="155"/>
      <c r="BC36" s="156"/>
    </row>
    <row r="37" spans="12:55" x14ac:dyDescent="0.25">
      <c r="L37" s="138"/>
      <c r="M37" s="155"/>
      <c r="N37" s="155"/>
      <c r="O37" s="152">
        <v>35</v>
      </c>
      <c r="P37" s="153">
        <v>0.77100000000000002</v>
      </c>
      <c r="Q37" s="153">
        <f t="shared" si="0"/>
        <v>1.5670731707317074E-3</v>
      </c>
      <c r="R37" s="154">
        <f t="shared" si="1"/>
        <v>2.7537031335003711E-3</v>
      </c>
      <c r="S37" s="155"/>
      <c r="T37" s="152">
        <f t="shared" si="13"/>
        <v>277</v>
      </c>
      <c r="U37" s="153">
        <v>0.16958745</v>
      </c>
      <c r="V37" s="154">
        <f t="shared" si="2"/>
        <v>47.971104887983699</v>
      </c>
      <c r="W37" s="138"/>
      <c r="X37" s="155"/>
      <c r="Y37" s="152">
        <v>35</v>
      </c>
      <c r="Z37" s="153">
        <f t="shared" si="17"/>
        <v>0.52200000000000002</v>
      </c>
      <c r="AA37" s="153">
        <f t="shared" si="3"/>
        <v>1.0609756097560976E-3</v>
      </c>
      <c r="AB37" s="154">
        <f t="shared" si="4"/>
        <v>1.8894845601309905E-3</v>
      </c>
      <c r="AC37" s="155"/>
      <c r="AD37" s="152">
        <f t="shared" si="14"/>
        <v>277</v>
      </c>
      <c r="AE37" s="153">
        <v>0.21210239</v>
      </c>
      <c r="AF37" s="153">
        <f t="shared" si="5"/>
        <v>0.58661501230743707</v>
      </c>
      <c r="AG37" s="153">
        <f t="shared" si="6"/>
        <v>58.66150123074371</v>
      </c>
      <c r="AH37" s="138"/>
      <c r="AI37" s="155"/>
      <c r="AJ37" s="152">
        <v>35</v>
      </c>
      <c r="AK37" s="153">
        <f t="shared" si="18"/>
        <v>0.998</v>
      </c>
      <c r="AL37" s="153">
        <f t="shared" si="7"/>
        <v>2.0284552845528455E-3</v>
      </c>
      <c r="AM37" s="153">
        <f t="shared" si="8"/>
        <v>3.5140909731750858E-3</v>
      </c>
      <c r="AN37" s="152">
        <f t="shared" si="15"/>
        <v>277</v>
      </c>
      <c r="AO37" s="153">
        <v>0.12867466</v>
      </c>
      <c r="AP37" s="154">
        <f t="shared" si="9"/>
        <v>37.398901354414917</v>
      </c>
      <c r="AQ37" s="155"/>
      <c r="AR37" s="156"/>
      <c r="AS37" s="138"/>
      <c r="AT37" s="155"/>
      <c r="AU37" s="152">
        <v>35</v>
      </c>
      <c r="AV37" s="153">
        <f t="shared" si="19"/>
        <v>1.516</v>
      </c>
      <c r="AW37" s="153">
        <f t="shared" si="10"/>
        <v>3.0813008130081299E-3</v>
      </c>
      <c r="AX37" s="153">
        <f t="shared" si="11"/>
        <v>5.2523803656814947E-3</v>
      </c>
      <c r="AY37" s="152">
        <f t="shared" si="16"/>
        <v>277</v>
      </c>
      <c r="AZ37" s="153">
        <v>8.0169379999999998E-2</v>
      </c>
      <c r="BA37" s="154">
        <f t="shared" si="12"/>
        <v>24.038073820874938</v>
      </c>
      <c r="BB37" s="155"/>
      <c r="BC37" s="156"/>
    </row>
    <row r="38" spans="12:55" x14ac:dyDescent="0.25">
      <c r="L38" s="138"/>
      <c r="M38" s="155"/>
      <c r="N38" s="155"/>
      <c r="O38" s="152">
        <v>36</v>
      </c>
      <c r="P38" s="153">
        <v>0.68200000000000005</v>
      </c>
      <c r="Q38" s="153">
        <f t="shared" si="0"/>
        <v>1.3478260869565219E-3</v>
      </c>
      <c r="R38" s="154">
        <f t="shared" si="1"/>
        <v>2.3684362596372672E-3</v>
      </c>
      <c r="S38" s="155"/>
      <c r="T38" s="152">
        <f t="shared" si="13"/>
        <v>277.5</v>
      </c>
      <c r="U38" s="153">
        <v>0.16430028999999999</v>
      </c>
      <c r="V38" s="154">
        <f t="shared" si="2"/>
        <v>46.475528965829362</v>
      </c>
      <c r="W38" s="138"/>
      <c r="X38" s="155"/>
      <c r="Y38" s="152">
        <v>36</v>
      </c>
      <c r="Z38" s="153">
        <f t="shared" si="17"/>
        <v>0.54100000000000004</v>
      </c>
      <c r="AA38" s="153">
        <f t="shared" si="3"/>
        <v>1.0691699604743084E-3</v>
      </c>
      <c r="AB38" s="154">
        <f t="shared" si="4"/>
        <v>1.904077826008155E-3</v>
      </c>
      <c r="AC38" s="155"/>
      <c r="AD38" s="152">
        <f t="shared" si="14"/>
        <v>277.5</v>
      </c>
      <c r="AE38" s="153">
        <v>0.20801281999999999</v>
      </c>
      <c r="AF38" s="153">
        <f t="shared" si="5"/>
        <v>0.57530442238017543</v>
      </c>
      <c r="AG38" s="153">
        <f t="shared" si="6"/>
        <v>57.530442238017542</v>
      </c>
      <c r="AH38" s="138"/>
      <c r="AI38" s="155"/>
      <c r="AJ38" s="152">
        <v>36</v>
      </c>
      <c r="AK38" s="153">
        <f t="shared" si="18"/>
        <v>0.88100000000000001</v>
      </c>
      <c r="AL38" s="153">
        <f t="shared" si="7"/>
        <v>1.741106719367589E-3</v>
      </c>
      <c r="AM38" s="153">
        <f t="shared" si="8"/>
        <v>3.0162890217286104E-3</v>
      </c>
      <c r="AN38" s="152">
        <f t="shared" si="15"/>
        <v>277.5</v>
      </c>
      <c r="AO38" s="153">
        <v>0.12229637</v>
      </c>
      <c r="AP38" s="154">
        <f t="shared" si="9"/>
        <v>35.545070627216177</v>
      </c>
      <c r="AQ38" s="155"/>
      <c r="AR38" s="156"/>
      <c r="AS38" s="138"/>
      <c r="AT38" s="155"/>
      <c r="AU38" s="152">
        <v>36</v>
      </c>
      <c r="AV38" s="153">
        <f t="shared" si="19"/>
        <v>1.337</v>
      </c>
      <c r="AW38" s="153">
        <f t="shared" si="10"/>
        <v>2.6422924901185769E-3</v>
      </c>
      <c r="AX38" s="153">
        <f t="shared" si="11"/>
        <v>4.5040474908834742E-3</v>
      </c>
      <c r="AY38" s="152">
        <f t="shared" si="16"/>
        <v>277.5</v>
      </c>
      <c r="AZ38" s="153">
        <v>7.5059509999999996E-2</v>
      </c>
      <c r="BA38" s="154">
        <f t="shared" si="12"/>
        <v>22.505924859824294</v>
      </c>
      <c r="BB38" s="155"/>
      <c r="BC38" s="156"/>
    </row>
    <row r="39" spans="12:55" x14ac:dyDescent="0.25">
      <c r="L39" s="138"/>
      <c r="M39" s="155"/>
      <c r="N39" s="155"/>
      <c r="O39" s="152"/>
      <c r="P39" s="153">
        <f>SUM(P3:P38)</f>
        <v>100.00200000000001</v>
      </c>
      <c r="Q39" s="153">
        <f>SUM(Q3:Q38)</f>
        <v>0.56907847170138548</v>
      </c>
      <c r="R39" s="154">
        <f>SUM(R3:R38)</f>
        <v>1</v>
      </c>
      <c r="S39" s="155"/>
      <c r="T39" s="152">
        <f t="shared" si="13"/>
        <v>278</v>
      </c>
      <c r="U39" s="153">
        <v>0.15900466999999999</v>
      </c>
      <c r="V39" s="154">
        <f t="shared" si="2"/>
        <v>44.977559968318616</v>
      </c>
      <c r="W39" s="138"/>
      <c r="X39" s="155"/>
      <c r="Y39" s="152"/>
      <c r="Z39" s="153">
        <f>SUM(Z3:Z38)</f>
        <v>99.997</v>
      </c>
      <c r="AA39" s="153">
        <f>SUM(AA3:AA38)</f>
        <v>0.56151589282240255</v>
      </c>
      <c r="AB39" s="154">
        <f>SUM(AB3:AB38)</f>
        <v>1.0000000000000004</v>
      </c>
      <c r="AC39" s="155"/>
      <c r="AD39" s="152">
        <f t="shared" si="14"/>
        <v>278</v>
      </c>
      <c r="AE39" s="153">
        <v>0.20389626999999999</v>
      </c>
      <c r="AF39" s="153">
        <f t="shared" si="5"/>
        <v>0.56391921343031781</v>
      </c>
      <c r="AG39" s="153">
        <f t="shared" si="6"/>
        <v>56.391921343031782</v>
      </c>
      <c r="AH39" s="138"/>
      <c r="AI39" s="155"/>
      <c r="AJ39" s="152"/>
      <c r="AK39" s="153">
        <f>SUM(AK3:AK38)</f>
        <v>99.996000000000009</v>
      </c>
      <c r="AL39" s="153">
        <f>SUM(AL3:AL38)</f>
        <v>0.57723471021015593</v>
      </c>
      <c r="AM39" s="153">
        <f>SUM(AM3:AM38)</f>
        <v>1</v>
      </c>
      <c r="AN39" s="152">
        <f t="shared" si="15"/>
        <v>278</v>
      </c>
      <c r="AO39" s="153">
        <v>0.11605862</v>
      </c>
      <c r="AP39" s="154">
        <f t="shared" si="9"/>
        <v>33.732087426611628</v>
      </c>
      <c r="AQ39" s="155"/>
      <c r="AR39" s="156"/>
      <c r="AS39" s="138"/>
      <c r="AT39" s="155"/>
      <c r="AU39" s="152"/>
      <c r="AV39" s="153">
        <f>SUM(AV3:AV38)</f>
        <v>100.001</v>
      </c>
      <c r="AW39" s="153">
        <f>SUM(AW3:AW38)</f>
        <v>0.58664845241236296</v>
      </c>
      <c r="AX39" s="153">
        <f>SUM(AX3:AX38)</f>
        <v>1</v>
      </c>
      <c r="AY39" s="152">
        <f t="shared" si="16"/>
        <v>278</v>
      </c>
      <c r="AZ39" s="153">
        <v>7.080438E-2</v>
      </c>
      <c r="BA39" s="154">
        <f t="shared" si="12"/>
        <v>21.230062067104438</v>
      </c>
      <c r="BB39" s="155"/>
      <c r="BC39" s="156"/>
    </row>
    <row r="40" spans="12:55" ht="15.75" thickBot="1" x14ac:dyDescent="0.3">
      <c r="L40" s="138"/>
      <c r="M40" s="155"/>
      <c r="N40" s="155"/>
      <c r="O40" s="152"/>
      <c r="P40" s="153"/>
      <c r="Q40" s="153"/>
      <c r="R40" s="154"/>
      <c r="S40" s="155"/>
      <c r="T40" s="152">
        <f t="shared" si="13"/>
        <v>278.5</v>
      </c>
      <c r="U40" s="153">
        <v>0.15371372999999999</v>
      </c>
      <c r="V40" s="154">
        <f t="shared" si="2"/>
        <v>43.480914799728438</v>
      </c>
      <c r="W40" s="138"/>
      <c r="X40" s="155"/>
      <c r="Y40" s="152"/>
      <c r="Z40" s="153"/>
      <c r="AA40" s="153"/>
      <c r="AB40" s="154"/>
      <c r="AC40" s="155"/>
      <c r="AD40" s="152">
        <f t="shared" si="14"/>
        <v>278.5</v>
      </c>
      <c r="AE40" s="153">
        <v>0.19975536999999999</v>
      </c>
      <c r="AF40" s="153">
        <f t="shared" si="5"/>
        <v>0.55246665929142358</v>
      </c>
      <c r="AG40" s="153">
        <f t="shared" si="6"/>
        <v>55.24666592914236</v>
      </c>
      <c r="AH40" s="138"/>
      <c r="AI40" s="155"/>
      <c r="AJ40" s="152"/>
      <c r="AK40" s="153"/>
      <c r="AL40" s="153"/>
      <c r="AM40" s="153"/>
      <c r="AN40" s="152">
        <f t="shared" si="15"/>
        <v>278.5</v>
      </c>
      <c r="AO40" s="153">
        <v>0.11002968</v>
      </c>
      <c r="AP40" s="154">
        <f t="shared" si="9"/>
        <v>31.979794221938029</v>
      </c>
      <c r="AQ40" s="155"/>
      <c r="AR40" s="156"/>
      <c r="AS40" s="138"/>
      <c r="AT40" s="155"/>
      <c r="AU40" s="152"/>
      <c r="AV40" s="153"/>
      <c r="AW40" s="153"/>
      <c r="AX40" s="153"/>
      <c r="AY40" s="152">
        <f t="shared" si="16"/>
        <v>278.5</v>
      </c>
      <c r="AZ40" s="153">
        <v>6.7330550000000003E-2</v>
      </c>
      <c r="BA40" s="154">
        <f t="shared" si="12"/>
        <v>20.188465113489851</v>
      </c>
      <c r="BB40" s="155"/>
      <c r="BC40" s="156"/>
    </row>
    <row r="41" spans="12:55" ht="15.75" thickBot="1" x14ac:dyDescent="0.3">
      <c r="L41" s="138"/>
      <c r="M41" s="155"/>
      <c r="N41" s="155"/>
      <c r="O41" s="182" t="s">
        <v>189</v>
      </c>
      <c r="P41" s="183"/>
      <c r="Q41" s="183"/>
      <c r="R41" s="184">
        <f>(SUM(P3:P38)-P12)*0.01</f>
        <v>0.35352000000000006</v>
      </c>
      <c r="S41" s="155"/>
      <c r="T41" s="152">
        <f t="shared" si="13"/>
        <v>279</v>
      </c>
      <c r="U41" s="153">
        <v>0.14844251</v>
      </c>
      <c r="V41" s="154">
        <f t="shared" si="2"/>
        <v>41.989847816248009</v>
      </c>
      <c r="W41" s="138"/>
      <c r="X41" s="155"/>
      <c r="Y41" s="182" t="s">
        <v>189</v>
      </c>
      <c r="Z41" s="183"/>
      <c r="AA41" s="183"/>
      <c r="AB41" s="184">
        <f>(SUM(Z3:Z38)-Z12)*0.01</f>
        <v>0.36156999999999995</v>
      </c>
      <c r="AC41" s="155"/>
      <c r="AD41" s="152">
        <f t="shared" si="14"/>
        <v>279</v>
      </c>
      <c r="AE41" s="153">
        <v>0.19559277</v>
      </c>
      <c r="AF41" s="153">
        <f t="shared" si="5"/>
        <v>0.54095408911137544</v>
      </c>
      <c r="AG41" s="153">
        <f t="shared" si="6"/>
        <v>54.095408911137547</v>
      </c>
      <c r="AH41" s="138"/>
      <c r="AI41" s="155"/>
      <c r="AJ41" s="182" t="s">
        <v>189</v>
      </c>
      <c r="AK41" s="185"/>
      <c r="AL41" s="183"/>
      <c r="AM41" s="184">
        <f>(SUM(AK3:AK38)-AK12)*0.01</f>
        <v>0.34406000000000009</v>
      </c>
      <c r="AN41" s="152">
        <f t="shared" si="15"/>
        <v>279</v>
      </c>
      <c r="AO41" s="153">
        <v>0.10426652</v>
      </c>
      <c r="AP41" s="154">
        <f t="shared" si="9"/>
        <v>30.304749171656098</v>
      </c>
      <c r="AQ41" s="155"/>
      <c r="AR41" s="156"/>
      <c r="AS41" s="138"/>
      <c r="AT41" s="155"/>
      <c r="AU41" s="182" t="s">
        <v>189</v>
      </c>
      <c r="AV41" s="185"/>
      <c r="AW41" s="183"/>
      <c r="AX41" s="183">
        <f>(SUM(AV3:AV38)-AV12)*0.01</f>
        <v>0.33350999999999997</v>
      </c>
      <c r="AY41" s="152">
        <f t="shared" si="16"/>
        <v>279</v>
      </c>
      <c r="AZ41" s="153">
        <v>6.4475080000000004E-2</v>
      </c>
      <c r="BA41" s="154">
        <f t="shared" si="12"/>
        <v>19.33227789271686</v>
      </c>
      <c r="BB41" s="155"/>
      <c r="BC41" s="156"/>
    </row>
    <row r="42" spans="12:55" x14ac:dyDescent="0.25">
      <c r="L42" s="138"/>
      <c r="M42" s="155"/>
      <c r="N42" s="155"/>
      <c r="O42" s="155"/>
      <c r="P42" s="155"/>
      <c r="Q42" s="155"/>
      <c r="R42" s="155"/>
      <c r="S42" s="155"/>
      <c r="T42" s="152">
        <f t="shared" si="13"/>
        <v>279.5</v>
      </c>
      <c r="U42" s="153">
        <v>0.14320814000000001</v>
      </c>
      <c r="V42" s="154">
        <f t="shared" si="2"/>
        <v>40.509204571169946</v>
      </c>
      <c r="W42" s="138"/>
      <c r="X42" s="155"/>
      <c r="Y42" s="155"/>
      <c r="Z42" s="155"/>
      <c r="AA42" s="155"/>
      <c r="AB42" s="155"/>
      <c r="AC42" s="155"/>
      <c r="AD42" s="152">
        <f t="shared" si="14"/>
        <v>279.5</v>
      </c>
      <c r="AE42" s="153">
        <v>0.19141113000000001</v>
      </c>
      <c r="AF42" s="153">
        <f t="shared" si="5"/>
        <v>0.52938885969521821</v>
      </c>
      <c r="AG42" s="153">
        <f t="shared" si="6"/>
        <v>52.93888596952182</v>
      </c>
      <c r="AH42" s="138"/>
      <c r="AI42" s="155"/>
      <c r="AJ42" s="155"/>
      <c r="AK42" s="155"/>
      <c r="AL42" s="155"/>
      <c r="AM42" s="155"/>
      <c r="AN42" s="152">
        <f t="shared" si="15"/>
        <v>279.5</v>
      </c>
      <c r="AO42" s="153">
        <v>9.8879250000000002E-2</v>
      </c>
      <c r="AP42" s="154">
        <f t="shared" si="9"/>
        <v>28.738955414753235</v>
      </c>
      <c r="AQ42" s="155"/>
      <c r="AR42" s="156"/>
      <c r="AS42" s="138"/>
      <c r="AT42" s="155"/>
      <c r="AU42" s="155"/>
      <c r="AV42" s="155"/>
      <c r="AW42" s="155"/>
      <c r="AX42" s="155"/>
      <c r="AY42" s="152">
        <f t="shared" si="16"/>
        <v>279.5</v>
      </c>
      <c r="AZ42" s="153">
        <v>6.213134E-2</v>
      </c>
      <c r="BA42" s="154">
        <f t="shared" si="12"/>
        <v>18.629528349974514</v>
      </c>
      <c r="BB42" s="155"/>
      <c r="BC42" s="156"/>
    </row>
    <row r="43" spans="12:55" x14ac:dyDescent="0.25">
      <c r="L43" s="138"/>
      <c r="M43" s="155"/>
      <c r="N43" s="155"/>
      <c r="O43" s="155"/>
      <c r="P43" s="155"/>
      <c r="Q43" s="155"/>
      <c r="R43" s="155"/>
      <c r="S43" s="155"/>
      <c r="T43" s="152">
        <f t="shared" si="13"/>
        <v>280</v>
      </c>
      <c r="U43" s="153">
        <v>0.13803003</v>
      </c>
      <c r="V43" s="154">
        <f t="shared" si="2"/>
        <v>39.044475560081459</v>
      </c>
      <c r="W43" s="138"/>
      <c r="X43" s="155"/>
      <c r="Y43" s="155"/>
      <c r="Z43" s="155"/>
      <c r="AA43" s="155"/>
      <c r="AB43" s="155"/>
      <c r="AC43" s="155"/>
      <c r="AD43" s="152">
        <f t="shared" si="14"/>
        <v>280</v>
      </c>
      <c r="AE43" s="153">
        <v>0.18721310999999999</v>
      </c>
      <c r="AF43" s="153">
        <f t="shared" si="5"/>
        <v>0.51777832784799627</v>
      </c>
      <c r="AG43" s="153">
        <f t="shared" si="6"/>
        <v>51.777832784799628</v>
      </c>
      <c r="AH43" s="138"/>
      <c r="AI43" s="155"/>
      <c r="AJ43" s="155"/>
      <c r="AK43" s="155"/>
      <c r="AL43" s="155"/>
      <c r="AM43" s="155"/>
      <c r="AN43" s="152">
        <f t="shared" si="15"/>
        <v>280</v>
      </c>
      <c r="AO43" s="153">
        <v>9.392085E-2</v>
      </c>
      <c r="AP43" s="154">
        <f t="shared" si="9"/>
        <v>27.297811428239253</v>
      </c>
      <c r="AQ43" s="155"/>
      <c r="AR43" s="156"/>
      <c r="AS43" s="138"/>
      <c r="AT43" s="155"/>
      <c r="AU43" s="155"/>
      <c r="AV43" s="155"/>
      <c r="AW43" s="155"/>
      <c r="AX43" s="155"/>
      <c r="AY43" s="152">
        <f t="shared" si="16"/>
        <v>280</v>
      </c>
      <c r="AZ43" s="153">
        <v>6.0198399999999999E-2</v>
      </c>
      <c r="BA43" s="154">
        <f t="shared" si="12"/>
        <v>18.049953524631949</v>
      </c>
      <c r="BB43" s="155"/>
      <c r="BC43" s="156"/>
    </row>
    <row r="44" spans="12:55" x14ac:dyDescent="0.25">
      <c r="L44" s="138"/>
      <c r="M44" s="155"/>
      <c r="N44" s="155"/>
      <c r="O44" s="155"/>
      <c r="P44" s="155"/>
      <c r="Q44" s="155"/>
      <c r="R44" s="155"/>
      <c r="S44" s="155"/>
      <c r="T44" s="152">
        <f t="shared" si="13"/>
        <v>280.5</v>
      </c>
      <c r="U44" s="153">
        <v>0.13291939999999999</v>
      </c>
      <c r="V44" s="154">
        <f t="shared" si="2"/>
        <v>37.598834577958804</v>
      </c>
      <c r="W44" s="138"/>
      <c r="X44" s="155"/>
      <c r="Y44" s="155"/>
      <c r="Z44" s="155"/>
      <c r="AA44" s="155"/>
      <c r="AB44" s="155"/>
      <c r="AC44" s="155"/>
      <c r="AD44" s="152">
        <f t="shared" si="14"/>
        <v>280.5</v>
      </c>
      <c r="AE44" s="153">
        <v>0.18300137</v>
      </c>
      <c r="AF44" s="153">
        <f t="shared" si="5"/>
        <v>0.50612985037475455</v>
      </c>
      <c r="AG44" s="153">
        <f t="shared" si="6"/>
        <v>50.612985037475454</v>
      </c>
      <c r="AH44" s="138"/>
      <c r="AI44" s="155"/>
      <c r="AJ44" s="155"/>
      <c r="AK44" s="155"/>
      <c r="AL44" s="155"/>
      <c r="AM44" s="155"/>
      <c r="AN44" s="152">
        <f t="shared" si="15"/>
        <v>280.5</v>
      </c>
      <c r="AO44" s="153">
        <v>8.9438359999999995E-2</v>
      </c>
      <c r="AP44" s="154">
        <f t="shared" si="9"/>
        <v>25.994989246061724</v>
      </c>
      <c r="AQ44" s="155"/>
      <c r="AR44" s="156"/>
      <c r="AS44" s="138"/>
      <c r="AT44" s="155"/>
      <c r="AU44" s="155"/>
      <c r="AV44" s="155"/>
      <c r="AW44" s="155"/>
      <c r="AX44" s="155"/>
      <c r="AY44" s="152">
        <f t="shared" si="16"/>
        <v>280.5</v>
      </c>
      <c r="AZ44" s="153">
        <v>5.856476E-2</v>
      </c>
      <c r="BA44" s="154">
        <f t="shared" si="12"/>
        <v>17.560121135798028</v>
      </c>
      <c r="BB44" s="155"/>
      <c r="BC44" s="156"/>
    </row>
    <row r="45" spans="12:55" x14ac:dyDescent="0.25">
      <c r="L45" s="138"/>
      <c r="M45" s="155"/>
      <c r="N45" s="155"/>
      <c r="O45" s="155"/>
      <c r="P45" s="155"/>
      <c r="Q45" s="155"/>
      <c r="R45" s="155"/>
      <c r="S45" s="155"/>
      <c r="T45" s="152">
        <f t="shared" si="13"/>
        <v>281</v>
      </c>
      <c r="U45" s="153">
        <v>0.12791965999999999</v>
      </c>
      <c r="V45" s="154">
        <f t="shared" si="2"/>
        <v>36.184560986648556</v>
      </c>
      <c r="W45" s="138"/>
      <c r="X45" s="155"/>
      <c r="Y45" s="155"/>
      <c r="Z45" s="155"/>
      <c r="AA45" s="155"/>
      <c r="AB45" s="155"/>
      <c r="AC45" s="155"/>
      <c r="AD45" s="152">
        <f t="shared" si="14"/>
        <v>281</v>
      </c>
      <c r="AE45" s="153">
        <v>0.17877856</v>
      </c>
      <c r="AF45" s="153">
        <f t="shared" si="5"/>
        <v>0.49445075642337594</v>
      </c>
      <c r="AG45" s="153">
        <f t="shared" si="6"/>
        <v>49.445075642337592</v>
      </c>
      <c r="AH45" s="138"/>
      <c r="AI45" s="155"/>
      <c r="AJ45" s="155"/>
      <c r="AK45" s="155"/>
      <c r="AL45" s="155"/>
      <c r="AM45" s="155"/>
      <c r="AN45" s="152">
        <f t="shared" si="15"/>
        <v>281</v>
      </c>
      <c r="AO45" s="153">
        <v>8.5450170000000006E-2</v>
      </c>
      <c r="AP45" s="154">
        <f t="shared" si="9"/>
        <v>24.835833866186125</v>
      </c>
      <c r="AQ45" s="155"/>
      <c r="AR45" s="156"/>
      <c r="AS45" s="138"/>
      <c r="AT45" s="155"/>
      <c r="AU45" s="155"/>
      <c r="AV45" s="155"/>
      <c r="AW45" s="155"/>
      <c r="AX45" s="155"/>
      <c r="AY45" s="152">
        <f t="shared" si="16"/>
        <v>281</v>
      </c>
      <c r="AZ45" s="153">
        <v>5.7176100000000001E-2</v>
      </c>
      <c r="BA45" s="154">
        <f t="shared" si="12"/>
        <v>17.14374381577764</v>
      </c>
      <c r="BB45" s="155"/>
      <c r="BC45" s="156"/>
    </row>
    <row r="46" spans="12:55" x14ac:dyDescent="0.25">
      <c r="L46" s="138"/>
      <c r="M46" s="155"/>
      <c r="N46" s="155"/>
      <c r="O46" s="155"/>
      <c r="P46" s="155"/>
      <c r="Q46" s="155"/>
      <c r="R46" s="155"/>
      <c r="S46" s="155"/>
      <c r="T46" s="152">
        <f t="shared" si="13"/>
        <v>281.5</v>
      </c>
      <c r="U46" s="153">
        <v>0.12304782</v>
      </c>
      <c r="V46" s="154">
        <f t="shared" si="2"/>
        <v>34.806466395112011</v>
      </c>
      <c r="W46" s="138"/>
      <c r="X46" s="155"/>
      <c r="Y46" s="155"/>
      <c r="Z46" s="155"/>
      <c r="AA46" s="155"/>
      <c r="AB46" s="155"/>
      <c r="AC46" s="155"/>
      <c r="AD46" s="152">
        <f t="shared" si="14"/>
        <v>281.5</v>
      </c>
      <c r="AE46" s="153">
        <v>0.17454731000000001</v>
      </c>
      <c r="AF46" s="153">
        <f t="shared" si="5"/>
        <v>0.48274831982741939</v>
      </c>
      <c r="AG46" s="153">
        <f t="shared" si="6"/>
        <v>48.274831982741937</v>
      </c>
      <c r="AH46" s="138"/>
      <c r="AI46" s="155"/>
      <c r="AJ46" s="155"/>
      <c r="AK46" s="155"/>
      <c r="AL46" s="155"/>
      <c r="AM46" s="155"/>
      <c r="AN46" s="152">
        <f t="shared" si="15"/>
        <v>281.5</v>
      </c>
      <c r="AO46" s="153">
        <v>8.194485E-2</v>
      </c>
      <c r="AP46" s="154">
        <f t="shared" si="9"/>
        <v>23.817023193629012</v>
      </c>
      <c r="AQ46" s="155"/>
      <c r="AR46" s="156"/>
      <c r="AS46" s="138"/>
      <c r="AT46" s="155"/>
      <c r="AU46" s="155"/>
      <c r="AV46" s="155"/>
      <c r="AW46" s="155"/>
      <c r="AX46" s="155"/>
      <c r="AY46" s="152">
        <f t="shared" si="16"/>
        <v>281.5</v>
      </c>
      <c r="AZ46" s="153">
        <v>5.5987149999999999E-2</v>
      </c>
      <c r="BA46" s="154">
        <f t="shared" si="12"/>
        <v>16.787247758687897</v>
      </c>
      <c r="BB46" s="155"/>
      <c r="BC46" s="156"/>
    </row>
    <row r="47" spans="12:55" x14ac:dyDescent="0.25">
      <c r="L47" s="138"/>
      <c r="M47" s="155"/>
      <c r="N47" s="155"/>
      <c r="O47" s="155"/>
      <c r="P47" s="155"/>
      <c r="Q47" s="155"/>
      <c r="R47" s="155"/>
      <c r="S47" s="155"/>
      <c r="T47" s="152">
        <f t="shared" si="13"/>
        <v>282</v>
      </c>
      <c r="U47" s="153">
        <v>0.11833093</v>
      </c>
      <c r="V47" s="154">
        <f t="shared" si="2"/>
        <v>33.472202421362297</v>
      </c>
      <c r="W47" s="138"/>
      <c r="X47" s="155"/>
      <c r="Y47" s="155"/>
      <c r="Z47" s="155"/>
      <c r="AA47" s="155"/>
      <c r="AB47" s="155"/>
      <c r="AC47" s="155"/>
      <c r="AD47" s="152">
        <f t="shared" si="14"/>
        <v>282</v>
      </c>
      <c r="AE47" s="153">
        <v>0.17031024</v>
      </c>
      <c r="AF47" s="153">
        <f t="shared" si="5"/>
        <v>0.47102978676328244</v>
      </c>
      <c r="AG47" s="153">
        <f t="shared" si="6"/>
        <v>47.102978676328242</v>
      </c>
      <c r="AH47" s="138"/>
      <c r="AI47" s="155"/>
      <c r="AJ47" s="155"/>
      <c r="AK47" s="155"/>
      <c r="AL47" s="155"/>
      <c r="AM47" s="155"/>
      <c r="AN47" s="152">
        <f t="shared" si="15"/>
        <v>282</v>
      </c>
      <c r="AO47" s="153">
        <v>7.8886830000000005E-2</v>
      </c>
      <c r="AP47" s="154">
        <f t="shared" si="9"/>
        <v>22.928218915305465</v>
      </c>
      <c r="AQ47" s="155"/>
      <c r="AR47" s="156"/>
      <c r="AS47" s="138"/>
      <c r="AT47" s="155"/>
      <c r="AU47" s="155"/>
      <c r="AV47" s="155"/>
      <c r="AW47" s="155"/>
      <c r="AX47" s="155"/>
      <c r="AY47" s="152">
        <f t="shared" si="16"/>
        <v>282</v>
      </c>
      <c r="AZ47" s="153">
        <v>5.4941959999999998E-2</v>
      </c>
      <c r="BA47" s="154">
        <f t="shared" si="12"/>
        <v>16.473856855866391</v>
      </c>
      <c r="BB47" s="155"/>
      <c r="BC47" s="156"/>
    </row>
    <row r="48" spans="12:55" x14ac:dyDescent="0.25">
      <c r="L48" s="138"/>
      <c r="M48" s="155"/>
      <c r="N48" s="155"/>
      <c r="O48" s="155"/>
      <c r="P48" s="155"/>
      <c r="Q48" s="155"/>
      <c r="R48" s="155"/>
      <c r="S48" s="155"/>
      <c r="T48" s="152">
        <f t="shared" si="13"/>
        <v>282.5</v>
      </c>
      <c r="U48" s="153">
        <v>0.11379578999999999</v>
      </c>
      <c r="V48" s="154">
        <f t="shared" si="2"/>
        <v>32.189349966055666</v>
      </c>
      <c r="W48" s="138"/>
      <c r="X48" s="155"/>
      <c r="Y48" s="155"/>
      <c r="Z48" s="155"/>
      <c r="AA48" s="155"/>
      <c r="AB48" s="155"/>
      <c r="AC48" s="155"/>
      <c r="AD48" s="152">
        <f t="shared" si="14"/>
        <v>282.5</v>
      </c>
      <c r="AE48" s="153">
        <v>0.16606992000000001</v>
      </c>
      <c r="AF48" s="153">
        <f t="shared" si="5"/>
        <v>0.45930226512155331</v>
      </c>
      <c r="AG48" s="153">
        <f t="shared" si="6"/>
        <v>45.930226512155329</v>
      </c>
      <c r="AH48" s="138"/>
      <c r="AI48" s="155"/>
      <c r="AJ48" s="155"/>
      <c r="AK48" s="155"/>
      <c r="AL48" s="155"/>
      <c r="AM48" s="155"/>
      <c r="AN48" s="152">
        <f t="shared" si="15"/>
        <v>282.5</v>
      </c>
      <c r="AO48" s="153">
        <v>7.6225909999999994E-2</v>
      </c>
      <c r="AP48" s="154">
        <f t="shared" si="9"/>
        <v>22.154830552810548</v>
      </c>
      <c r="AQ48" s="155"/>
      <c r="AR48" s="156"/>
      <c r="AS48" s="138"/>
      <c r="AT48" s="155"/>
      <c r="AU48" s="155"/>
      <c r="AV48" s="155"/>
      <c r="AW48" s="155"/>
      <c r="AX48" s="155"/>
      <c r="AY48" s="152">
        <f t="shared" si="16"/>
        <v>282.5</v>
      </c>
      <c r="AZ48" s="153">
        <v>5.4019860000000003E-2</v>
      </c>
      <c r="BA48" s="154">
        <f t="shared" si="12"/>
        <v>16.197373392102186</v>
      </c>
      <c r="BB48" s="155"/>
      <c r="BC48" s="156"/>
    </row>
    <row r="49" spans="12:55" x14ac:dyDescent="0.25">
      <c r="L49" s="138"/>
      <c r="M49" s="155"/>
      <c r="N49" s="155"/>
      <c r="O49" s="155"/>
      <c r="P49" s="155"/>
      <c r="Q49" s="155"/>
      <c r="R49" s="155"/>
      <c r="S49" s="155"/>
      <c r="T49" s="152">
        <f t="shared" si="13"/>
        <v>283</v>
      </c>
      <c r="U49" s="153">
        <v>0.10946728</v>
      </c>
      <c r="V49" s="154">
        <f t="shared" si="2"/>
        <v>30.964946820547627</v>
      </c>
      <c r="W49" s="138"/>
      <c r="X49" s="155"/>
      <c r="Y49" s="155"/>
      <c r="Z49" s="155"/>
      <c r="AA49" s="155"/>
      <c r="AB49" s="155"/>
      <c r="AC49" s="155"/>
      <c r="AD49" s="152">
        <f t="shared" si="14"/>
        <v>283</v>
      </c>
      <c r="AE49" s="153">
        <v>0.1618289</v>
      </c>
      <c r="AF49" s="153">
        <f t="shared" si="5"/>
        <v>0.44757280747849659</v>
      </c>
      <c r="AG49" s="153">
        <f t="shared" si="6"/>
        <v>44.757280747849663</v>
      </c>
      <c r="AH49" s="138"/>
      <c r="AI49" s="155"/>
      <c r="AJ49" s="155"/>
      <c r="AK49" s="155"/>
      <c r="AL49" s="155"/>
      <c r="AM49" s="155"/>
      <c r="AN49" s="152">
        <f t="shared" si="15"/>
        <v>283</v>
      </c>
      <c r="AO49" s="153">
        <v>7.3914820000000006E-2</v>
      </c>
      <c r="AP49" s="154">
        <f t="shared" si="9"/>
        <v>21.483119223391263</v>
      </c>
      <c r="AQ49" s="155"/>
      <c r="AR49" s="156"/>
      <c r="AS49" s="138"/>
      <c r="AT49" s="155"/>
      <c r="AU49" s="155"/>
      <c r="AV49" s="155"/>
      <c r="AW49" s="155"/>
      <c r="AX49" s="155"/>
      <c r="AY49" s="152">
        <f t="shared" si="16"/>
        <v>283</v>
      </c>
      <c r="AZ49" s="153">
        <v>5.3197179999999997E-2</v>
      </c>
      <c r="BA49" s="154">
        <f t="shared" si="12"/>
        <v>15.950700128931667</v>
      </c>
      <c r="BB49" s="155"/>
      <c r="BC49" s="156"/>
    </row>
    <row r="50" spans="12:55" x14ac:dyDescent="0.25">
      <c r="L50" s="138"/>
      <c r="M50" s="155"/>
      <c r="N50" s="155"/>
      <c r="O50" s="155"/>
      <c r="P50" s="155"/>
      <c r="Q50" s="155"/>
      <c r="R50" s="155"/>
      <c r="S50" s="155"/>
      <c r="T50" s="152">
        <f t="shared" si="13"/>
        <v>283.5</v>
      </c>
      <c r="U50" s="153">
        <v>0.1053663</v>
      </c>
      <c r="V50" s="154">
        <f t="shared" si="2"/>
        <v>29.804904955872363</v>
      </c>
      <c r="W50" s="138"/>
      <c r="X50" s="155"/>
      <c r="Y50" s="155"/>
      <c r="Z50" s="155"/>
      <c r="AA50" s="155"/>
      <c r="AB50" s="155"/>
      <c r="AC50" s="155"/>
      <c r="AD50" s="152">
        <f t="shared" si="14"/>
        <v>283.5</v>
      </c>
      <c r="AE50" s="153">
        <v>0.15758969</v>
      </c>
      <c r="AF50" s="153">
        <f t="shared" si="5"/>
        <v>0.43584835578172976</v>
      </c>
      <c r="AG50" s="153">
        <f t="shared" si="6"/>
        <v>43.584835578172978</v>
      </c>
      <c r="AH50" s="138"/>
      <c r="AI50" s="155"/>
      <c r="AJ50" s="155"/>
      <c r="AK50" s="155"/>
      <c r="AL50" s="155"/>
      <c r="AM50" s="155"/>
      <c r="AN50" s="152">
        <f t="shared" si="15"/>
        <v>283.5</v>
      </c>
      <c r="AO50" s="153">
        <v>7.1880890000000003E-2</v>
      </c>
      <c r="AP50" s="154">
        <f t="shared" si="9"/>
        <v>20.891963610998076</v>
      </c>
      <c r="AQ50" s="155"/>
      <c r="AR50" s="156"/>
      <c r="AS50" s="138"/>
      <c r="AT50" s="155"/>
      <c r="AU50" s="155"/>
      <c r="AV50" s="155"/>
      <c r="AW50" s="155"/>
      <c r="AX50" s="155"/>
      <c r="AY50" s="152">
        <f t="shared" si="16"/>
        <v>283.5</v>
      </c>
      <c r="AZ50" s="153">
        <v>5.2460550000000002E-2</v>
      </c>
      <c r="BA50" s="154">
        <f t="shared" si="12"/>
        <v>15.72982819105874</v>
      </c>
      <c r="BB50" s="155"/>
      <c r="BC50" s="156"/>
    </row>
    <row r="51" spans="12:55" x14ac:dyDescent="0.25">
      <c r="L51" s="138"/>
      <c r="M51" s="155"/>
      <c r="N51" s="155"/>
      <c r="O51" s="155"/>
      <c r="P51" s="155"/>
      <c r="Q51" s="155"/>
      <c r="R51" s="155"/>
      <c r="S51" s="155"/>
      <c r="T51" s="152">
        <f t="shared" si="13"/>
        <v>284</v>
      </c>
      <c r="U51" s="153">
        <v>0.10150793</v>
      </c>
      <c r="V51" s="154">
        <f t="shared" si="2"/>
        <v>28.713490042996149</v>
      </c>
      <c r="W51" s="138"/>
      <c r="X51" s="155"/>
      <c r="Y51" s="155"/>
      <c r="Z51" s="155"/>
      <c r="AA51" s="155"/>
      <c r="AB51" s="155"/>
      <c r="AC51" s="155"/>
      <c r="AD51" s="152">
        <f t="shared" si="14"/>
        <v>284</v>
      </c>
      <c r="AE51" s="153">
        <v>0.15335475000000001</v>
      </c>
      <c r="AF51" s="153">
        <f t="shared" si="5"/>
        <v>0.42413571369306091</v>
      </c>
      <c r="AG51" s="153">
        <f t="shared" si="6"/>
        <v>42.413571369306091</v>
      </c>
      <c r="AH51" s="138"/>
      <c r="AI51" s="155"/>
      <c r="AJ51" s="155"/>
      <c r="AK51" s="155"/>
      <c r="AL51" s="155"/>
      <c r="AM51" s="155"/>
      <c r="AN51" s="152">
        <f t="shared" si="15"/>
        <v>284</v>
      </c>
      <c r="AO51" s="153">
        <v>7.0086389999999998E-2</v>
      </c>
      <c r="AP51" s="154">
        <f t="shared" si="9"/>
        <v>20.370397605068877</v>
      </c>
      <c r="AQ51" s="155"/>
      <c r="AR51" s="156"/>
      <c r="AS51" s="138"/>
      <c r="AT51" s="155"/>
      <c r="AU51" s="155"/>
      <c r="AV51" s="155"/>
      <c r="AW51" s="155"/>
      <c r="AX51" s="155"/>
      <c r="AY51" s="152">
        <f t="shared" si="16"/>
        <v>284</v>
      </c>
      <c r="AZ51" s="153">
        <v>5.1783650000000001E-2</v>
      </c>
      <c r="BA51" s="154">
        <f t="shared" si="12"/>
        <v>15.526865761146594</v>
      </c>
      <c r="BB51" s="155"/>
      <c r="BC51" s="156"/>
    </row>
    <row r="52" spans="12:55" x14ac:dyDescent="0.25">
      <c r="L52" s="138"/>
      <c r="M52" s="155"/>
      <c r="N52" s="155"/>
      <c r="O52" s="155"/>
      <c r="P52" s="155"/>
      <c r="Q52" s="155"/>
      <c r="R52" s="155"/>
      <c r="S52" s="155"/>
      <c r="T52" s="152">
        <f t="shared" si="13"/>
        <v>284.5</v>
      </c>
      <c r="U52" s="153">
        <v>9.7899890000000003E-2</v>
      </c>
      <c r="V52" s="154">
        <f t="shared" si="2"/>
        <v>27.692885833899066</v>
      </c>
      <c r="W52" s="138"/>
      <c r="X52" s="155"/>
      <c r="Y52" s="155"/>
      <c r="Z52" s="155"/>
      <c r="AA52" s="155"/>
      <c r="AB52" s="155"/>
      <c r="AC52" s="155"/>
      <c r="AD52" s="152">
        <f t="shared" si="14"/>
        <v>284.5</v>
      </c>
      <c r="AE52" s="153">
        <v>0.1491265</v>
      </c>
      <c r="AF52" s="153">
        <f t="shared" si="5"/>
        <v>0.41244157424565098</v>
      </c>
      <c r="AG52" s="153">
        <f t="shared" si="6"/>
        <v>41.244157424565095</v>
      </c>
      <c r="AH52" s="138"/>
      <c r="AI52" s="155"/>
      <c r="AJ52" s="155"/>
      <c r="AK52" s="155"/>
      <c r="AL52" s="155"/>
      <c r="AM52" s="155"/>
      <c r="AN52" s="152">
        <f t="shared" si="15"/>
        <v>284.5</v>
      </c>
      <c r="AO52" s="153">
        <v>6.8489170000000002E-2</v>
      </c>
      <c r="AP52" s="154">
        <f t="shared" si="9"/>
        <v>19.906170435389171</v>
      </c>
      <c r="AQ52" s="155"/>
      <c r="AR52" s="156"/>
      <c r="AS52" s="138"/>
      <c r="AT52" s="155"/>
      <c r="AU52" s="155"/>
      <c r="AV52" s="155"/>
      <c r="AW52" s="155"/>
      <c r="AX52" s="155"/>
      <c r="AY52" s="152">
        <f t="shared" si="16"/>
        <v>284.5</v>
      </c>
      <c r="AZ52" s="153">
        <v>5.1161449999999997E-2</v>
      </c>
      <c r="BA52" s="154">
        <f t="shared" si="12"/>
        <v>15.340304638541573</v>
      </c>
      <c r="BB52" s="155"/>
      <c r="BC52" s="156"/>
    </row>
    <row r="53" spans="12:55" x14ac:dyDescent="0.25">
      <c r="L53" s="138"/>
      <c r="M53" s="155"/>
      <c r="N53" s="155"/>
      <c r="O53" s="155"/>
      <c r="P53" s="155"/>
      <c r="Q53" s="155"/>
      <c r="R53" s="155"/>
      <c r="S53" s="155"/>
      <c r="T53" s="152">
        <f t="shared" si="13"/>
        <v>285</v>
      </c>
      <c r="U53" s="153">
        <v>9.4542029999999999E-2</v>
      </c>
      <c r="V53" s="154">
        <f t="shared" si="2"/>
        <v>26.743049898167005</v>
      </c>
      <c r="W53" s="138"/>
      <c r="X53" s="155"/>
      <c r="Y53" s="155"/>
      <c r="Z53" s="155"/>
      <c r="AA53" s="155"/>
      <c r="AB53" s="155"/>
      <c r="AC53" s="155"/>
      <c r="AD53" s="152">
        <f t="shared" si="14"/>
        <v>285</v>
      </c>
      <c r="AE53" s="153">
        <v>0.14490732000000001</v>
      </c>
      <c r="AF53" s="153">
        <f t="shared" si="5"/>
        <v>0.40077251984401369</v>
      </c>
      <c r="AG53" s="153">
        <f t="shared" si="6"/>
        <v>40.077251984401371</v>
      </c>
      <c r="AH53" s="138"/>
      <c r="AI53" s="155"/>
      <c r="AJ53" s="155"/>
      <c r="AK53" s="155"/>
      <c r="AL53" s="155"/>
      <c r="AM53" s="155"/>
      <c r="AN53" s="152">
        <f t="shared" si="15"/>
        <v>285</v>
      </c>
      <c r="AO53" s="153">
        <v>6.7059149999999998E-2</v>
      </c>
      <c r="AP53" s="154">
        <f t="shared" si="9"/>
        <v>19.490539440795203</v>
      </c>
      <c r="AQ53" s="155"/>
      <c r="AR53" s="156"/>
      <c r="AS53" s="138"/>
      <c r="AT53" s="155"/>
      <c r="AU53" s="155"/>
      <c r="AV53" s="155"/>
      <c r="AW53" s="155"/>
      <c r="AX53" s="155"/>
      <c r="AY53" s="152">
        <f t="shared" si="16"/>
        <v>285</v>
      </c>
      <c r="AZ53" s="153">
        <v>5.0584299999999999E-2</v>
      </c>
      <c r="BA53" s="154">
        <f t="shared" si="12"/>
        <v>15.167251356780906</v>
      </c>
      <c r="BB53" s="155"/>
      <c r="BC53" s="156"/>
    </row>
    <row r="54" spans="12:55" x14ac:dyDescent="0.25">
      <c r="L54" s="138"/>
      <c r="M54" s="155"/>
      <c r="N54" s="155"/>
      <c r="O54" s="155"/>
      <c r="P54" s="155"/>
      <c r="Q54" s="155"/>
      <c r="R54" s="155"/>
      <c r="S54" s="155"/>
      <c r="T54" s="152">
        <f t="shared" si="13"/>
        <v>285.5</v>
      </c>
      <c r="U54" s="153">
        <v>9.1426610000000005E-2</v>
      </c>
      <c r="V54" s="154">
        <f t="shared" si="2"/>
        <v>25.861792826431319</v>
      </c>
      <c r="W54" s="138"/>
      <c r="X54" s="155"/>
      <c r="Y54" s="155"/>
      <c r="Z54" s="155"/>
      <c r="AA54" s="155"/>
      <c r="AB54" s="155"/>
      <c r="AC54" s="155"/>
      <c r="AD54" s="152">
        <f t="shared" si="14"/>
        <v>285.5</v>
      </c>
      <c r="AE54" s="153">
        <v>0.14069950000000001</v>
      </c>
      <c r="AF54" s="153">
        <f t="shared" si="5"/>
        <v>0.38913488397820623</v>
      </c>
      <c r="AG54" s="153">
        <f t="shared" si="6"/>
        <v>38.913488397820622</v>
      </c>
      <c r="AH54" s="138"/>
      <c r="AI54" s="155"/>
      <c r="AJ54" s="155"/>
      <c r="AK54" s="155"/>
      <c r="AL54" s="155"/>
      <c r="AM54" s="155"/>
      <c r="AN54" s="152">
        <f t="shared" si="15"/>
        <v>285.5</v>
      </c>
      <c r="AO54" s="153">
        <v>6.5754469999999995E-2</v>
      </c>
      <c r="AP54" s="154">
        <f t="shared" si="9"/>
        <v>19.11133813869673</v>
      </c>
      <c r="AQ54" s="155"/>
      <c r="AR54" s="156"/>
      <c r="AS54" s="138"/>
      <c r="AT54" s="155"/>
      <c r="AU54" s="155"/>
      <c r="AV54" s="155"/>
      <c r="AW54" s="155"/>
      <c r="AX54" s="155"/>
      <c r="AY54" s="152">
        <f t="shared" si="16"/>
        <v>285.5</v>
      </c>
      <c r="AZ54" s="153">
        <v>5.0044199999999997E-2</v>
      </c>
      <c r="BA54" s="154">
        <f t="shared" si="12"/>
        <v>15.005307187190789</v>
      </c>
      <c r="BB54" s="155"/>
      <c r="BC54" s="156"/>
    </row>
    <row r="55" spans="12:55" x14ac:dyDescent="0.25">
      <c r="L55" s="138"/>
      <c r="M55" s="155"/>
      <c r="N55" s="155"/>
      <c r="O55" s="155"/>
      <c r="P55" s="155"/>
      <c r="Q55" s="155"/>
      <c r="R55" s="155"/>
      <c r="S55" s="155"/>
      <c r="T55" s="152">
        <f t="shared" si="13"/>
        <v>286</v>
      </c>
      <c r="U55" s="153">
        <v>8.8539569999999998E-2</v>
      </c>
      <c r="V55" s="154">
        <f t="shared" si="2"/>
        <v>25.045137474541747</v>
      </c>
      <c r="W55" s="138"/>
      <c r="X55" s="155"/>
      <c r="Y55" s="155"/>
      <c r="Z55" s="155"/>
      <c r="AA55" s="155"/>
      <c r="AB55" s="155"/>
      <c r="AC55" s="155"/>
      <c r="AD55" s="152">
        <f t="shared" si="14"/>
        <v>286</v>
      </c>
      <c r="AE55" s="153">
        <v>0.13650532000000001</v>
      </c>
      <c r="AF55" s="153">
        <f t="shared" si="5"/>
        <v>0.37753497248112405</v>
      </c>
      <c r="AG55" s="153">
        <f t="shared" si="6"/>
        <v>37.753497248112403</v>
      </c>
      <c r="AH55" s="138"/>
      <c r="AI55" s="155"/>
      <c r="AJ55" s="155"/>
      <c r="AK55" s="155"/>
      <c r="AL55" s="155"/>
      <c r="AM55" s="155"/>
      <c r="AN55" s="152">
        <f t="shared" si="15"/>
        <v>286</v>
      </c>
      <c r="AO55" s="153">
        <v>6.4558069999999995E-2</v>
      </c>
      <c r="AP55" s="154">
        <f t="shared" si="9"/>
        <v>18.763608091611921</v>
      </c>
      <c r="AQ55" s="155"/>
      <c r="AR55" s="156"/>
      <c r="AS55" s="138"/>
      <c r="AT55" s="155"/>
      <c r="AU55" s="155"/>
      <c r="AV55" s="155"/>
      <c r="AW55" s="155"/>
      <c r="AX55" s="155"/>
      <c r="AY55" s="152">
        <f t="shared" si="16"/>
        <v>286</v>
      </c>
      <c r="AZ55" s="153">
        <v>4.9534469999999997E-2</v>
      </c>
      <c r="BA55" s="154">
        <f t="shared" si="12"/>
        <v>14.852469191328597</v>
      </c>
      <c r="BB55" s="155"/>
      <c r="BC55" s="156"/>
    </row>
    <row r="56" spans="12:55" x14ac:dyDescent="0.25">
      <c r="L56" s="138"/>
      <c r="M56" s="155"/>
      <c r="N56" s="155"/>
      <c r="O56" s="155"/>
      <c r="P56" s="155"/>
      <c r="Q56" s="155"/>
      <c r="R56" s="155"/>
      <c r="S56" s="155"/>
      <c r="T56" s="152">
        <f t="shared" si="13"/>
        <v>286.5</v>
      </c>
      <c r="U56" s="153">
        <v>8.5862179999999996E-2</v>
      </c>
      <c r="V56" s="154">
        <f t="shared" si="2"/>
        <v>24.287785698121741</v>
      </c>
      <c r="W56" s="138"/>
      <c r="X56" s="155"/>
      <c r="Y56" s="155"/>
      <c r="Z56" s="155"/>
      <c r="AA56" s="155"/>
      <c r="AB56" s="155"/>
      <c r="AC56" s="155"/>
      <c r="AD56" s="152">
        <f t="shared" si="14"/>
        <v>286.5</v>
      </c>
      <c r="AE56" s="153">
        <v>0.13232698000000001</v>
      </c>
      <c r="AF56" s="153">
        <f t="shared" si="5"/>
        <v>0.36597886992836803</v>
      </c>
      <c r="AG56" s="153">
        <f t="shared" si="6"/>
        <v>36.597886992836806</v>
      </c>
      <c r="AH56" s="138"/>
      <c r="AI56" s="155"/>
      <c r="AJ56" s="155"/>
      <c r="AK56" s="155"/>
      <c r="AL56" s="155"/>
      <c r="AM56" s="155"/>
      <c r="AN56" s="152">
        <f t="shared" si="15"/>
        <v>286.5</v>
      </c>
      <c r="AO56" s="153">
        <v>6.3449690000000003E-2</v>
      </c>
      <c r="AP56" s="154">
        <f t="shared" si="9"/>
        <v>18.441460791722371</v>
      </c>
      <c r="AQ56" s="155"/>
      <c r="AR56" s="156"/>
      <c r="AS56" s="138"/>
      <c r="AT56" s="155"/>
      <c r="AU56" s="155"/>
      <c r="AV56" s="155"/>
      <c r="AW56" s="155"/>
      <c r="AX56" s="155"/>
      <c r="AY56" s="152">
        <f t="shared" si="16"/>
        <v>286.5</v>
      </c>
      <c r="AZ56" s="153">
        <v>4.9053359999999997E-2</v>
      </c>
      <c r="BA56" s="154">
        <f t="shared" si="12"/>
        <v>14.708212647296934</v>
      </c>
      <c r="BB56" s="155"/>
      <c r="BC56" s="156"/>
    </row>
    <row r="57" spans="12:55" x14ac:dyDescent="0.25">
      <c r="L57" s="138"/>
      <c r="M57" s="155"/>
      <c r="N57" s="155"/>
      <c r="O57" s="155"/>
      <c r="P57" s="155"/>
      <c r="Q57" s="155"/>
      <c r="R57" s="155"/>
      <c r="S57" s="155"/>
      <c r="T57" s="152">
        <f t="shared" si="13"/>
        <v>287</v>
      </c>
      <c r="U57" s="153">
        <v>8.3372890000000005E-2</v>
      </c>
      <c r="V57" s="154">
        <f t="shared" si="2"/>
        <v>23.583641661009274</v>
      </c>
      <c r="W57" s="138"/>
      <c r="X57" s="155"/>
      <c r="Y57" s="155"/>
      <c r="Z57" s="155"/>
      <c r="AA57" s="155"/>
      <c r="AB57" s="155"/>
      <c r="AC57" s="155"/>
      <c r="AD57" s="152">
        <f t="shared" si="14"/>
        <v>287</v>
      </c>
      <c r="AE57" s="153">
        <v>0.12816663</v>
      </c>
      <c r="AF57" s="153">
        <f t="shared" si="5"/>
        <v>0.35447252260972983</v>
      </c>
      <c r="AG57" s="153">
        <f t="shared" si="6"/>
        <v>35.447252260972981</v>
      </c>
      <c r="AH57" s="138"/>
      <c r="AI57" s="155"/>
      <c r="AJ57" s="155"/>
      <c r="AK57" s="155"/>
      <c r="AL57" s="155"/>
      <c r="AM57" s="155"/>
      <c r="AN57" s="152">
        <f t="shared" si="15"/>
        <v>287</v>
      </c>
      <c r="AO57" s="153">
        <v>6.2412490000000001E-2</v>
      </c>
      <c r="AP57" s="154">
        <f t="shared" si="9"/>
        <v>18.140001743881875</v>
      </c>
      <c r="AQ57" s="155"/>
      <c r="AR57" s="156"/>
      <c r="AS57" s="138"/>
      <c r="AT57" s="155"/>
      <c r="AU57" s="155"/>
      <c r="AV57" s="155"/>
      <c r="AW57" s="155"/>
      <c r="AX57" s="155"/>
      <c r="AY57" s="152">
        <f t="shared" si="16"/>
        <v>287</v>
      </c>
      <c r="AZ57" s="153">
        <v>4.8587459999999999E-2</v>
      </c>
      <c r="BA57" s="154">
        <f t="shared" si="12"/>
        <v>14.568516686156338</v>
      </c>
      <c r="BB57" s="155"/>
      <c r="BC57" s="156"/>
    </row>
    <row r="58" spans="12:55" x14ac:dyDescent="0.25">
      <c r="L58" s="138"/>
      <c r="M58" s="155"/>
      <c r="N58" s="155"/>
      <c r="O58" s="155"/>
      <c r="P58" s="155"/>
      <c r="Q58" s="155"/>
      <c r="R58" s="155"/>
      <c r="S58" s="155"/>
      <c r="T58" s="152">
        <f t="shared" si="13"/>
        <v>287.5</v>
      </c>
      <c r="U58" s="153">
        <v>8.1048980000000007E-2</v>
      </c>
      <c r="V58" s="154">
        <f t="shared" si="2"/>
        <v>22.926278569812172</v>
      </c>
      <c r="W58" s="138"/>
      <c r="X58" s="155"/>
      <c r="Y58" s="155"/>
      <c r="Z58" s="155"/>
      <c r="AA58" s="155"/>
      <c r="AB58" s="155"/>
      <c r="AC58" s="155"/>
      <c r="AD58" s="152">
        <f t="shared" si="14"/>
        <v>287.5</v>
      </c>
      <c r="AE58" s="153">
        <v>0.12402634</v>
      </c>
      <c r="AF58" s="153">
        <f t="shared" si="5"/>
        <v>0.3430216555577067</v>
      </c>
      <c r="AG58" s="153">
        <f t="shared" si="6"/>
        <v>34.302165555770671</v>
      </c>
      <c r="AH58" s="138"/>
      <c r="AI58" s="155"/>
      <c r="AJ58" s="155"/>
      <c r="AK58" s="155"/>
      <c r="AL58" s="155"/>
      <c r="AM58" s="155"/>
      <c r="AN58" s="152">
        <f t="shared" si="15"/>
        <v>287.5</v>
      </c>
      <c r="AO58" s="153">
        <v>6.1435999999999998E-2</v>
      </c>
      <c r="AP58" s="154">
        <f t="shared" si="9"/>
        <v>17.856187874207983</v>
      </c>
      <c r="AQ58" s="155"/>
      <c r="AR58" s="156"/>
      <c r="AS58" s="138"/>
      <c r="AT58" s="155"/>
      <c r="AU58" s="155"/>
      <c r="AV58" s="155"/>
      <c r="AW58" s="155"/>
      <c r="AX58" s="155"/>
      <c r="AY58" s="152">
        <f t="shared" si="16"/>
        <v>287.5</v>
      </c>
      <c r="AZ58" s="153">
        <v>4.8137350000000002E-2</v>
      </c>
      <c r="BA58" s="154">
        <f t="shared" si="12"/>
        <v>14.433555215735662</v>
      </c>
      <c r="BB58" s="155"/>
      <c r="BC58" s="156"/>
    </row>
    <row r="59" spans="12:55" x14ac:dyDescent="0.25">
      <c r="L59" s="138"/>
      <c r="M59" s="155"/>
      <c r="N59" s="155"/>
      <c r="O59" s="155"/>
      <c r="P59" s="155"/>
      <c r="Q59" s="155"/>
      <c r="R59" s="155"/>
      <c r="S59" s="155"/>
      <c r="T59" s="152">
        <f t="shared" si="13"/>
        <v>288</v>
      </c>
      <c r="U59" s="153">
        <v>7.8872639999999994E-2</v>
      </c>
      <c r="V59" s="154">
        <f t="shared" si="2"/>
        <v>22.31065852002715</v>
      </c>
      <c r="W59" s="138"/>
      <c r="X59" s="155"/>
      <c r="Y59" s="155"/>
      <c r="Z59" s="155"/>
      <c r="AA59" s="155"/>
      <c r="AB59" s="155"/>
      <c r="AC59" s="155"/>
      <c r="AD59" s="152">
        <f t="shared" si="14"/>
        <v>288</v>
      </c>
      <c r="AE59" s="153">
        <v>0.11990815000000001</v>
      </c>
      <c r="AF59" s="153">
        <f t="shared" si="5"/>
        <v>0.33163191083331034</v>
      </c>
      <c r="AG59" s="153">
        <f t="shared" si="6"/>
        <v>33.163191083331036</v>
      </c>
      <c r="AH59" s="138"/>
      <c r="AI59" s="155"/>
      <c r="AJ59" s="155"/>
      <c r="AK59" s="155"/>
      <c r="AL59" s="155"/>
      <c r="AM59" s="155"/>
      <c r="AN59" s="152">
        <f t="shared" si="15"/>
        <v>288</v>
      </c>
      <c r="AO59" s="153">
        <v>6.0500289999999998E-2</v>
      </c>
      <c r="AP59" s="154">
        <f t="shared" si="9"/>
        <v>17.584226588385743</v>
      </c>
      <c r="AQ59" s="155"/>
      <c r="AR59" s="156"/>
      <c r="AS59" s="138"/>
      <c r="AT59" s="155"/>
      <c r="AU59" s="155"/>
      <c r="AV59" s="155"/>
      <c r="AW59" s="155"/>
      <c r="AX59" s="155"/>
      <c r="AY59" s="152">
        <f t="shared" si="16"/>
        <v>288</v>
      </c>
      <c r="AZ59" s="153">
        <v>4.7699270000000002E-2</v>
      </c>
      <c r="BA59" s="154">
        <f t="shared" si="12"/>
        <v>14.302200833558215</v>
      </c>
      <c r="BB59" s="155"/>
      <c r="BC59" s="156"/>
    </row>
    <row r="60" spans="12:55" x14ac:dyDescent="0.25">
      <c r="L60" s="138"/>
      <c r="M60" s="155"/>
      <c r="N60" s="155"/>
      <c r="O60" s="155"/>
      <c r="P60" s="155"/>
      <c r="Q60" s="155"/>
      <c r="R60" s="155"/>
      <c r="S60" s="155"/>
      <c r="T60" s="152">
        <f t="shared" si="13"/>
        <v>288.5</v>
      </c>
      <c r="U60" s="153">
        <v>7.6811519999999994E-2</v>
      </c>
      <c r="V60" s="154">
        <f t="shared" si="2"/>
        <v>21.727630685675486</v>
      </c>
      <c r="W60" s="138"/>
      <c r="X60" s="155"/>
      <c r="Y60" s="155"/>
      <c r="Z60" s="155"/>
      <c r="AA60" s="155"/>
      <c r="AB60" s="155"/>
      <c r="AC60" s="155"/>
      <c r="AD60" s="152">
        <f t="shared" si="14"/>
        <v>288.5</v>
      </c>
      <c r="AE60" s="153">
        <v>0.11581403</v>
      </c>
      <c r="AF60" s="153">
        <f t="shared" si="5"/>
        <v>0.32030873689741962</v>
      </c>
      <c r="AG60" s="153">
        <f t="shared" si="6"/>
        <v>32.030873689741959</v>
      </c>
      <c r="AH60" s="138"/>
      <c r="AI60" s="155"/>
      <c r="AJ60" s="155"/>
      <c r="AK60" s="155"/>
      <c r="AL60" s="155"/>
      <c r="AM60" s="155"/>
      <c r="AN60" s="152">
        <f t="shared" si="15"/>
        <v>288.5</v>
      </c>
      <c r="AO60" s="153">
        <v>5.9599869999999999E-2</v>
      </c>
      <c r="AP60" s="154">
        <f t="shared" si="9"/>
        <v>17.322522234493977</v>
      </c>
      <c r="AQ60" s="155"/>
      <c r="AR60" s="156"/>
      <c r="AS60" s="138"/>
      <c r="AT60" s="155"/>
      <c r="AU60" s="155"/>
      <c r="AV60" s="155"/>
      <c r="AW60" s="155"/>
      <c r="AX60" s="155"/>
      <c r="AY60" s="152">
        <f t="shared" si="16"/>
        <v>288.5</v>
      </c>
      <c r="AZ60" s="153">
        <v>4.7269859999999997E-2</v>
      </c>
      <c r="BA60" s="154">
        <f t="shared" si="12"/>
        <v>14.173446073581003</v>
      </c>
      <c r="BB60" s="155"/>
      <c r="BC60" s="156"/>
    </row>
    <row r="61" spans="12:55" x14ac:dyDescent="0.25">
      <c r="L61" s="138"/>
      <c r="M61" s="155"/>
      <c r="N61" s="155"/>
      <c r="O61" s="155"/>
      <c r="P61" s="155"/>
      <c r="Q61" s="155"/>
      <c r="R61" s="155"/>
      <c r="S61" s="155"/>
      <c r="T61" s="152">
        <f t="shared" si="13"/>
        <v>289</v>
      </c>
      <c r="U61" s="153">
        <v>7.4851570000000006E-2</v>
      </c>
      <c r="V61" s="154">
        <f t="shared" si="2"/>
        <v>21.173220751301198</v>
      </c>
      <c r="W61" s="138"/>
      <c r="X61" s="155"/>
      <c r="Y61" s="155"/>
      <c r="Z61" s="155"/>
      <c r="AA61" s="155"/>
      <c r="AB61" s="155"/>
      <c r="AC61" s="155"/>
      <c r="AD61" s="152">
        <f t="shared" si="14"/>
        <v>289</v>
      </c>
      <c r="AE61" s="153">
        <v>0.11174588000000001</v>
      </c>
      <c r="AF61" s="153">
        <f t="shared" si="5"/>
        <v>0.3090573886107808</v>
      </c>
      <c r="AG61" s="153">
        <f t="shared" si="6"/>
        <v>30.905738861078081</v>
      </c>
      <c r="AH61" s="138"/>
      <c r="AI61" s="155"/>
      <c r="AJ61" s="155"/>
      <c r="AK61" s="155"/>
      <c r="AL61" s="155"/>
      <c r="AM61" s="155"/>
      <c r="AN61" s="152">
        <f t="shared" si="15"/>
        <v>289</v>
      </c>
      <c r="AO61" s="153">
        <v>5.8725970000000002E-2</v>
      </c>
      <c r="AP61" s="154">
        <f t="shared" si="9"/>
        <v>17.068525838516535</v>
      </c>
      <c r="AQ61" s="155"/>
      <c r="AR61" s="156"/>
      <c r="AS61" s="138"/>
      <c r="AT61" s="155"/>
      <c r="AU61" s="155"/>
      <c r="AV61" s="155"/>
      <c r="AW61" s="155"/>
      <c r="AX61" s="155"/>
      <c r="AY61" s="152">
        <f t="shared" si="16"/>
        <v>289</v>
      </c>
      <c r="AZ61" s="153">
        <v>4.6846079999999998E-2</v>
      </c>
      <c r="BA61" s="154">
        <f t="shared" si="12"/>
        <v>14.04637941890798</v>
      </c>
      <c r="BB61" s="155"/>
      <c r="BC61" s="156"/>
    </row>
    <row r="62" spans="12:55" x14ac:dyDescent="0.25">
      <c r="L62" s="138"/>
      <c r="M62" s="155"/>
      <c r="N62" s="155"/>
      <c r="O62" s="155"/>
      <c r="P62" s="155"/>
      <c r="Q62" s="155"/>
      <c r="R62" s="155"/>
      <c r="S62" s="155"/>
      <c r="T62" s="152">
        <f t="shared" si="13"/>
        <v>289.5</v>
      </c>
      <c r="U62" s="153">
        <v>7.2974369999999997E-2</v>
      </c>
      <c r="V62" s="154">
        <f t="shared" si="2"/>
        <v>20.642218262050232</v>
      </c>
      <c r="W62" s="138"/>
      <c r="X62" s="155"/>
      <c r="Y62" s="155"/>
      <c r="Z62" s="155"/>
      <c r="AA62" s="155"/>
      <c r="AB62" s="155"/>
      <c r="AC62" s="155"/>
      <c r="AD62" s="152">
        <f t="shared" si="14"/>
        <v>289.5</v>
      </c>
      <c r="AE62" s="153">
        <v>0.10770555</v>
      </c>
      <c r="AF62" s="153">
        <f t="shared" si="5"/>
        <v>0.2978829825483309</v>
      </c>
      <c r="AG62" s="153">
        <f t="shared" si="6"/>
        <v>29.788298254833091</v>
      </c>
      <c r="AH62" s="138"/>
      <c r="AI62" s="155"/>
      <c r="AJ62" s="155"/>
      <c r="AK62" s="155"/>
      <c r="AL62" s="155"/>
      <c r="AM62" s="155"/>
      <c r="AN62" s="152">
        <f t="shared" si="15"/>
        <v>289.5</v>
      </c>
      <c r="AO62" s="153">
        <v>5.7870919999999999E-2</v>
      </c>
      <c r="AP62" s="154">
        <f t="shared" si="9"/>
        <v>16.82000813811544</v>
      </c>
      <c r="AQ62" s="155"/>
      <c r="AR62" s="156"/>
      <c r="AS62" s="138"/>
      <c r="AT62" s="155"/>
      <c r="AU62" s="155"/>
      <c r="AV62" s="155"/>
      <c r="AW62" s="155"/>
      <c r="AX62" s="155"/>
      <c r="AY62" s="152">
        <f t="shared" si="16"/>
        <v>289.5</v>
      </c>
      <c r="AZ62" s="153">
        <v>4.6425149999999998E-2</v>
      </c>
      <c r="BA62" s="154">
        <f t="shared" si="12"/>
        <v>13.920167311324997</v>
      </c>
      <c r="BB62" s="155"/>
      <c r="BC62" s="156"/>
    </row>
    <row r="63" spans="12:55" x14ac:dyDescent="0.25">
      <c r="L63" s="138"/>
      <c r="M63" s="155"/>
      <c r="N63" s="155"/>
      <c r="O63" s="155"/>
      <c r="P63" s="155"/>
      <c r="Q63" s="155"/>
      <c r="R63" s="155"/>
      <c r="S63" s="155"/>
      <c r="T63" s="152">
        <f t="shared" si="13"/>
        <v>290</v>
      </c>
      <c r="U63" s="153">
        <v>7.1163279999999995E-2</v>
      </c>
      <c r="V63" s="154">
        <f t="shared" si="2"/>
        <v>20.129916270649463</v>
      </c>
      <c r="W63" s="138"/>
      <c r="X63" s="155"/>
      <c r="Y63" s="155"/>
      <c r="Z63" s="155"/>
      <c r="AA63" s="155"/>
      <c r="AB63" s="155"/>
      <c r="AC63" s="155"/>
      <c r="AD63" s="152">
        <f t="shared" si="14"/>
        <v>290</v>
      </c>
      <c r="AE63" s="153">
        <v>0.10369483</v>
      </c>
      <c r="AF63" s="153">
        <f t="shared" si="5"/>
        <v>0.28679046934203617</v>
      </c>
      <c r="AG63" s="153">
        <f t="shared" si="6"/>
        <v>28.679046934203615</v>
      </c>
      <c r="AH63" s="138"/>
      <c r="AI63" s="155"/>
      <c r="AJ63" s="155"/>
      <c r="AK63" s="155"/>
      <c r="AL63" s="155"/>
      <c r="AM63" s="155"/>
      <c r="AN63" s="152">
        <f t="shared" si="15"/>
        <v>290</v>
      </c>
      <c r="AO63" s="153">
        <v>5.7027969999999997E-2</v>
      </c>
      <c r="AP63" s="154">
        <f t="shared" si="9"/>
        <v>16.575007266174499</v>
      </c>
      <c r="AQ63" s="155"/>
      <c r="AR63" s="156"/>
      <c r="AS63" s="138"/>
      <c r="AT63" s="155"/>
      <c r="AU63" s="155"/>
      <c r="AV63" s="155"/>
      <c r="AW63" s="155"/>
      <c r="AX63" s="155"/>
      <c r="AY63" s="152">
        <f t="shared" si="16"/>
        <v>290</v>
      </c>
      <c r="AZ63" s="153">
        <v>4.6004469999999999E-2</v>
      </c>
      <c r="BA63" s="154">
        <f t="shared" si="12"/>
        <v>13.794030164013074</v>
      </c>
      <c r="BB63" s="155"/>
      <c r="BC63" s="156"/>
    </row>
    <row r="64" spans="12:55" x14ac:dyDescent="0.25">
      <c r="L64" s="138"/>
      <c r="M64" s="155"/>
      <c r="N64" s="155"/>
      <c r="O64" s="155"/>
      <c r="P64" s="155"/>
      <c r="Q64" s="155"/>
      <c r="R64" s="155"/>
      <c r="S64" s="155"/>
      <c r="T64" s="152">
        <f t="shared" si="13"/>
        <v>290.5</v>
      </c>
      <c r="U64" s="153">
        <v>6.9403409999999999E-2</v>
      </c>
      <c r="V64" s="154">
        <f t="shared" si="2"/>
        <v>19.632102851323825</v>
      </c>
      <c r="W64" s="138"/>
      <c r="X64" s="155"/>
      <c r="Y64" s="155"/>
      <c r="Z64" s="155"/>
      <c r="AA64" s="155"/>
      <c r="AB64" s="155"/>
      <c r="AC64" s="155"/>
      <c r="AD64" s="152">
        <f t="shared" si="14"/>
        <v>290.5</v>
      </c>
      <c r="AE64" s="153">
        <v>9.9709820000000005E-2</v>
      </c>
      <c r="AF64" s="153">
        <f t="shared" si="5"/>
        <v>0.27576906269878593</v>
      </c>
      <c r="AG64" s="153">
        <f t="shared" si="6"/>
        <v>27.576906269878592</v>
      </c>
      <c r="AH64" s="138"/>
      <c r="AI64" s="155"/>
      <c r="AJ64" s="155"/>
      <c r="AK64" s="155"/>
      <c r="AL64" s="155"/>
      <c r="AM64" s="155"/>
      <c r="AN64" s="152">
        <f t="shared" si="15"/>
        <v>290.5</v>
      </c>
      <c r="AO64" s="153">
        <v>5.6191060000000001E-2</v>
      </c>
      <c r="AP64" s="154">
        <f t="shared" si="9"/>
        <v>16.331761901993836</v>
      </c>
      <c r="AQ64" s="155"/>
      <c r="AR64" s="156"/>
      <c r="AS64" s="138"/>
      <c r="AT64" s="155"/>
      <c r="AU64" s="155"/>
      <c r="AV64" s="155"/>
      <c r="AW64" s="155"/>
      <c r="AX64" s="155"/>
      <c r="AY64" s="152">
        <f t="shared" si="16"/>
        <v>290.5</v>
      </c>
      <c r="AZ64" s="153">
        <v>4.5581589999999998E-2</v>
      </c>
      <c r="BA64" s="154">
        <f t="shared" si="12"/>
        <v>13.667233366315854</v>
      </c>
      <c r="BB64" s="155"/>
      <c r="BC64" s="156"/>
    </row>
    <row r="65" spans="12:55" x14ac:dyDescent="0.25">
      <c r="L65" s="138"/>
      <c r="M65" s="155"/>
      <c r="N65" s="155"/>
      <c r="O65" s="155"/>
      <c r="P65" s="155"/>
      <c r="Q65" s="155"/>
      <c r="R65" s="155"/>
      <c r="S65" s="155"/>
      <c r="T65" s="152">
        <f t="shared" si="13"/>
        <v>291</v>
      </c>
      <c r="U65" s="153">
        <v>6.7684980000000006E-2</v>
      </c>
      <c r="V65" s="154">
        <f t="shared" si="2"/>
        <v>19.146011541072639</v>
      </c>
      <c r="W65" s="138"/>
      <c r="X65" s="155"/>
      <c r="Y65" s="155"/>
      <c r="Z65" s="155"/>
      <c r="AA65" s="155"/>
      <c r="AB65" s="155"/>
      <c r="AC65" s="155"/>
      <c r="AD65" s="152">
        <f t="shared" si="14"/>
        <v>291</v>
      </c>
      <c r="AE65" s="153">
        <v>9.5763429999999997E-2</v>
      </c>
      <c r="AF65" s="153">
        <f t="shared" si="5"/>
        <v>0.26485446801449236</v>
      </c>
      <c r="AG65" s="153">
        <f t="shared" si="6"/>
        <v>26.485446801449235</v>
      </c>
      <c r="AH65" s="138"/>
      <c r="AI65" s="155"/>
      <c r="AJ65" s="155"/>
      <c r="AK65" s="155"/>
      <c r="AL65" s="155"/>
      <c r="AM65" s="155"/>
      <c r="AN65" s="152">
        <f t="shared" si="15"/>
        <v>291</v>
      </c>
      <c r="AO65" s="153">
        <v>5.5354720000000003E-2</v>
      </c>
      <c r="AP65" s="154">
        <f t="shared" si="9"/>
        <v>16.088682206591869</v>
      </c>
      <c r="AQ65" s="155"/>
      <c r="AR65" s="156"/>
      <c r="AS65" s="138"/>
      <c r="AT65" s="155"/>
      <c r="AU65" s="155"/>
      <c r="AV65" s="155"/>
      <c r="AW65" s="155"/>
      <c r="AX65" s="155"/>
      <c r="AY65" s="152">
        <f t="shared" si="16"/>
        <v>291</v>
      </c>
      <c r="AZ65" s="153">
        <v>4.5154189999999997E-2</v>
      </c>
      <c r="BA65" s="154">
        <f t="shared" si="12"/>
        <v>13.539081286917934</v>
      </c>
      <c r="BB65" s="155"/>
      <c r="BC65" s="156"/>
    </row>
    <row r="66" spans="12:55" x14ac:dyDescent="0.25">
      <c r="L66" s="138"/>
      <c r="M66" s="155"/>
      <c r="N66" s="155"/>
      <c r="O66" s="155"/>
      <c r="P66" s="155"/>
      <c r="Q66" s="155"/>
      <c r="R66" s="155"/>
      <c r="S66" s="155"/>
      <c r="T66" s="152">
        <f t="shared" si="13"/>
        <v>291.5</v>
      </c>
      <c r="U66" s="153">
        <v>6.5988469999999994E-2</v>
      </c>
      <c r="V66" s="154">
        <f t="shared" si="2"/>
        <v>18.66612072867164</v>
      </c>
      <c r="W66" s="138"/>
      <c r="X66" s="155"/>
      <c r="Y66" s="155"/>
      <c r="Z66" s="155"/>
      <c r="AA66" s="155"/>
      <c r="AB66" s="155"/>
      <c r="AC66" s="155"/>
      <c r="AD66" s="152">
        <f t="shared" si="14"/>
        <v>291.5</v>
      </c>
      <c r="AE66" s="153">
        <v>9.1851710000000003E-2</v>
      </c>
      <c r="AF66" s="153">
        <f t="shared" si="5"/>
        <v>0.25403576071023598</v>
      </c>
      <c r="AG66" s="153">
        <f t="shared" si="6"/>
        <v>25.403576071023597</v>
      </c>
      <c r="AH66" s="138"/>
      <c r="AI66" s="155"/>
      <c r="AJ66" s="155"/>
      <c r="AK66" s="155"/>
      <c r="AL66" s="155"/>
      <c r="AM66" s="155"/>
      <c r="AN66" s="152">
        <f t="shared" si="15"/>
        <v>291.5</v>
      </c>
      <c r="AO66" s="153">
        <v>5.451611E-2</v>
      </c>
      <c r="AP66" s="154">
        <f t="shared" si="9"/>
        <v>15.844942742544902</v>
      </c>
      <c r="AQ66" s="155"/>
      <c r="AR66" s="156"/>
      <c r="AS66" s="138"/>
      <c r="AT66" s="155"/>
      <c r="AU66" s="155"/>
      <c r="AV66" s="155"/>
      <c r="AW66" s="155"/>
      <c r="AX66" s="155"/>
      <c r="AY66" s="152">
        <f t="shared" si="16"/>
        <v>291.5</v>
      </c>
      <c r="AZ66" s="153">
        <v>4.4720019999999999E-2</v>
      </c>
      <c r="BA66" s="154">
        <f t="shared" si="12"/>
        <v>13.408899283379808</v>
      </c>
      <c r="BB66" s="155"/>
      <c r="BC66" s="156"/>
    </row>
    <row r="67" spans="12:55" x14ac:dyDescent="0.25">
      <c r="L67" s="138"/>
      <c r="M67" s="155"/>
      <c r="N67" s="155"/>
      <c r="O67" s="155"/>
      <c r="P67" s="155"/>
      <c r="Q67" s="155"/>
      <c r="R67" s="155"/>
      <c r="S67" s="155"/>
      <c r="T67" s="152">
        <f t="shared" si="13"/>
        <v>292</v>
      </c>
      <c r="U67" s="153">
        <v>6.4307719999999999E-2</v>
      </c>
      <c r="V67" s="154">
        <f t="shared" ref="V67:V100" si="20">U67/$R$41*100</f>
        <v>18.19068793844761</v>
      </c>
      <c r="W67" s="138"/>
      <c r="X67" s="155"/>
      <c r="Y67" s="155"/>
      <c r="Z67" s="155"/>
      <c r="AA67" s="155"/>
      <c r="AB67" s="155"/>
      <c r="AC67" s="155"/>
      <c r="AD67" s="152">
        <f t="shared" si="14"/>
        <v>292</v>
      </c>
      <c r="AE67" s="153">
        <v>8.7976209999999999E-2</v>
      </c>
      <c r="AF67" s="153">
        <f t="shared" ref="AF67:AF95" si="21">AE67/$AB$41</f>
        <v>0.24331722764609898</v>
      </c>
      <c r="AG67" s="153">
        <f t="shared" ref="AG67:AG95" si="22">AF67*100</f>
        <v>24.331722764609896</v>
      </c>
      <c r="AH67" s="138"/>
      <c r="AI67" s="155"/>
      <c r="AJ67" s="155"/>
      <c r="AK67" s="155"/>
      <c r="AL67" s="155"/>
      <c r="AM67" s="155"/>
      <c r="AN67" s="152">
        <f t="shared" si="15"/>
        <v>292</v>
      </c>
      <c r="AO67" s="153">
        <v>5.3665900000000002E-2</v>
      </c>
      <c r="AP67" s="154">
        <f t="shared" ref="AP67:AP99" si="23">AO67/$AM$41*100</f>
        <v>15.59783177352787</v>
      </c>
      <c r="AQ67" s="155"/>
      <c r="AR67" s="156"/>
      <c r="AS67" s="138"/>
      <c r="AT67" s="155"/>
      <c r="AU67" s="155"/>
      <c r="AV67" s="155"/>
      <c r="AW67" s="155"/>
      <c r="AX67" s="155"/>
      <c r="AY67" s="152">
        <f t="shared" si="16"/>
        <v>292</v>
      </c>
      <c r="AZ67" s="153">
        <v>4.4276889999999999E-2</v>
      </c>
      <c r="BA67" s="154">
        <f t="shared" ref="BA67:BA103" si="24">100*AZ67/$AX$41</f>
        <v>13.276030703727026</v>
      </c>
      <c r="BB67" s="155"/>
      <c r="BC67" s="156"/>
    </row>
    <row r="68" spans="12:55" x14ac:dyDescent="0.25">
      <c r="L68" s="138"/>
      <c r="M68" s="155"/>
      <c r="N68" s="155"/>
      <c r="O68" s="155"/>
      <c r="P68" s="155"/>
      <c r="Q68" s="155"/>
      <c r="R68" s="155"/>
      <c r="S68" s="155"/>
      <c r="T68" s="152">
        <f t="shared" ref="T68:T100" si="25">T67+0.5</f>
        <v>292.5</v>
      </c>
      <c r="U68" s="153">
        <v>6.2633339999999996E-2</v>
      </c>
      <c r="V68" s="154">
        <f t="shared" si="20"/>
        <v>17.717057026476574</v>
      </c>
      <c r="W68" s="138"/>
      <c r="X68" s="155"/>
      <c r="Y68" s="155"/>
      <c r="Z68" s="155"/>
      <c r="AA68" s="155"/>
      <c r="AB68" s="155"/>
      <c r="AC68" s="155"/>
      <c r="AD68" s="152">
        <f t="shared" ref="AD68:AD95" si="26">AD67+0.5</f>
        <v>292.5</v>
      </c>
      <c r="AE68" s="153">
        <v>8.4138480000000002E-2</v>
      </c>
      <c r="AF68" s="153">
        <f t="shared" si="21"/>
        <v>0.23270315568216393</v>
      </c>
      <c r="AG68" s="153">
        <f t="shared" si="22"/>
        <v>23.270315568216393</v>
      </c>
      <c r="AH68" s="138"/>
      <c r="AI68" s="155"/>
      <c r="AJ68" s="155"/>
      <c r="AK68" s="155"/>
      <c r="AL68" s="155"/>
      <c r="AM68" s="155"/>
      <c r="AN68" s="152">
        <f t="shared" ref="AN68:AN99" si="27">AN67+0.5</f>
        <v>292.5</v>
      </c>
      <c r="AO68" s="153">
        <v>5.2802340000000003E-2</v>
      </c>
      <c r="AP68" s="154">
        <f t="shared" si="23"/>
        <v>15.346840667325464</v>
      </c>
      <c r="AQ68" s="155"/>
      <c r="AR68" s="156"/>
      <c r="AS68" s="138"/>
      <c r="AT68" s="155"/>
      <c r="AU68" s="155"/>
      <c r="AV68" s="155"/>
      <c r="AW68" s="155"/>
      <c r="AX68" s="155"/>
      <c r="AY68" s="152">
        <f t="shared" ref="AY68:AY103" si="28">AY67+0.5</f>
        <v>292.5</v>
      </c>
      <c r="AZ68" s="153">
        <v>4.3822649999999998E-2</v>
      </c>
      <c r="BA68" s="154">
        <f t="shared" si="24"/>
        <v>13.139830889628497</v>
      </c>
      <c r="BB68" s="155"/>
      <c r="BC68" s="156"/>
    </row>
    <row r="69" spans="12:55" x14ac:dyDescent="0.25">
      <c r="L69" s="138"/>
      <c r="M69" s="155"/>
      <c r="N69" s="155"/>
      <c r="O69" s="155"/>
      <c r="P69" s="155"/>
      <c r="Q69" s="155"/>
      <c r="R69" s="155"/>
      <c r="S69" s="155"/>
      <c r="T69" s="152">
        <f t="shared" si="25"/>
        <v>293</v>
      </c>
      <c r="U69" s="153">
        <v>6.0956969999999999E-2</v>
      </c>
      <c r="V69" s="154">
        <f t="shared" si="20"/>
        <v>17.242863204344872</v>
      </c>
      <c r="W69" s="138"/>
      <c r="X69" s="155"/>
      <c r="Y69" s="155"/>
      <c r="Z69" s="155"/>
      <c r="AA69" s="155"/>
      <c r="AB69" s="155"/>
      <c r="AC69" s="155"/>
      <c r="AD69" s="152">
        <f t="shared" si="26"/>
        <v>293</v>
      </c>
      <c r="AE69" s="153">
        <v>8.0339980000000005E-2</v>
      </c>
      <c r="AF69" s="153">
        <f t="shared" si="21"/>
        <v>0.22219758276405679</v>
      </c>
      <c r="AG69" s="153">
        <f t="shared" si="22"/>
        <v>22.219758276405681</v>
      </c>
      <c r="AH69" s="138"/>
      <c r="AI69" s="155"/>
      <c r="AJ69" s="155"/>
      <c r="AK69" s="155"/>
      <c r="AL69" s="155"/>
      <c r="AM69" s="155"/>
      <c r="AN69" s="152">
        <f t="shared" si="27"/>
        <v>293</v>
      </c>
      <c r="AO69" s="153">
        <v>5.1921309999999998E-2</v>
      </c>
      <c r="AP69" s="154">
        <f t="shared" si="23"/>
        <v>15.090771958379348</v>
      </c>
      <c r="AQ69" s="155"/>
      <c r="AR69" s="156"/>
      <c r="AS69" s="138"/>
      <c r="AT69" s="155"/>
      <c r="AU69" s="155"/>
      <c r="AV69" s="155"/>
      <c r="AW69" s="155"/>
      <c r="AX69" s="155"/>
      <c r="AY69" s="152">
        <f t="shared" si="28"/>
        <v>293</v>
      </c>
      <c r="AZ69" s="153">
        <v>4.3355150000000002E-2</v>
      </c>
      <c r="BA69" s="154">
        <f t="shared" si="24"/>
        <v>12.999655182753141</v>
      </c>
      <c r="BB69" s="155"/>
      <c r="BC69" s="156"/>
    </row>
    <row r="70" spans="12:55" x14ac:dyDescent="0.25">
      <c r="L70" s="138"/>
      <c r="M70" s="155"/>
      <c r="N70" s="155"/>
      <c r="O70" s="155"/>
      <c r="P70" s="155"/>
      <c r="Q70" s="155"/>
      <c r="R70" s="155"/>
      <c r="S70" s="155"/>
      <c r="T70" s="152">
        <f t="shared" si="25"/>
        <v>293.5</v>
      </c>
      <c r="U70" s="153">
        <v>5.9271190000000001E-2</v>
      </c>
      <c r="V70" s="154">
        <f t="shared" si="20"/>
        <v>16.766007580900656</v>
      </c>
      <c r="W70" s="138"/>
      <c r="X70" s="155"/>
      <c r="Y70" s="155"/>
      <c r="Z70" s="155"/>
      <c r="AA70" s="155"/>
      <c r="AB70" s="155"/>
      <c r="AC70" s="155"/>
      <c r="AD70" s="152">
        <f t="shared" si="26"/>
        <v>293.5</v>
      </c>
      <c r="AE70" s="153">
        <v>7.6582150000000002E-2</v>
      </c>
      <c r="AF70" s="153">
        <f t="shared" si="21"/>
        <v>0.21180449152307992</v>
      </c>
      <c r="AG70" s="153">
        <f t="shared" si="22"/>
        <v>21.180449152307993</v>
      </c>
      <c r="AH70" s="138"/>
      <c r="AI70" s="155"/>
      <c r="AJ70" s="155"/>
      <c r="AK70" s="155"/>
      <c r="AL70" s="155"/>
      <c r="AM70" s="155"/>
      <c r="AN70" s="152">
        <f t="shared" si="27"/>
        <v>293.5</v>
      </c>
      <c r="AO70" s="153">
        <v>5.1018880000000003E-2</v>
      </c>
      <c r="AP70" s="154">
        <f t="shared" si="23"/>
        <v>14.82848340405743</v>
      </c>
      <c r="AQ70" s="155"/>
      <c r="AR70" s="156"/>
      <c r="AS70" s="138"/>
      <c r="AT70" s="155"/>
      <c r="AU70" s="155"/>
      <c r="AV70" s="155"/>
      <c r="AW70" s="155"/>
      <c r="AX70" s="155"/>
      <c r="AY70" s="152">
        <f t="shared" si="28"/>
        <v>293.5</v>
      </c>
      <c r="AZ70" s="153">
        <v>4.287407E-2</v>
      </c>
      <c r="BA70" s="154">
        <f t="shared" si="24"/>
        <v>12.855407633954005</v>
      </c>
      <c r="BB70" s="155"/>
      <c r="BC70" s="156"/>
    </row>
    <row r="71" spans="12:55" x14ac:dyDescent="0.25">
      <c r="L71" s="138"/>
      <c r="M71" s="155"/>
      <c r="N71" s="155"/>
      <c r="O71" s="155"/>
      <c r="P71" s="155"/>
      <c r="Q71" s="155"/>
      <c r="R71" s="155"/>
      <c r="S71" s="155"/>
      <c r="T71" s="152">
        <f t="shared" si="25"/>
        <v>294</v>
      </c>
      <c r="U71" s="153">
        <v>5.7569370000000002E-2</v>
      </c>
      <c r="V71" s="154">
        <f t="shared" si="20"/>
        <v>16.284614731839781</v>
      </c>
      <c r="W71" s="138"/>
      <c r="X71" s="155"/>
      <c r="Y71" s="155"/>
      <c r="Z71" s="155"/>
      <c r="AA71" s="155"/>
      <c r="AB71" s="155"/>
      <c r="AC71" s="155"/>
      <c r="AD71" s="152">
        <f t="shared" si="26"/>
        <v>294</v>
      </c>
      <c r="AE71" s="153">
        <v>7.2866379999999994E-2</v>
      </c>
      <c r="AF71" s="153">
        <f t="shared" si="21"/>
        <v>0.20152772630472662</v>
      </c>
      <c r="AG71" s="153">
        <f t="shared" si="22"/>
        <v>20.152772630472661</v>
      </c>
      <c r="AH71" s="138"/>
      <c r="AI71" s="155"/>
      <c r="AJ71" s="155"/>
      <c r="AK71" s="155"/>
      <c r="AL71" s="155"/>
      <c r="AM71" s="155"/>
      <c r="AN71" s="152">
        <f t="shared" si="27"/>
        <v>294</v>
      </c>
      <c r="AO71" s="153">
        <v>5.009127E-2</v>
      </c>
      <c r="AP71" s="154">
        <f t="shared" si="23"/>
        <v>14.558876358774627</v>
      </c>
      <c r="AQ71" s="155"/>
      <c r="AR71" s="156"/>
      <c r="AS71" s="138"/>
      <c r="AT71" s="155"/>
      <c r="AU71" s="155"/>
      <c r="AV71" s="155"/>
      <c r="AW71" s="155"/>
      <c r="AX71" s="155"/>
      <c r="AY71" s="152">
        <f t="shared" si="28"/>
        <v>294</v>
      </c>
      <c r="AZ71" s="153">
        <v>4.237341E-2</v>
      </c>
      <c r="BA71" s="154">
        <f t="shared" si="24"/>
        <v>12.705289196725737</v>
      </c>
      <c r="BB71" s="155"/>
      <c r="BC71" s="156"/>
    </row>
    <row r="72" spans="12:55" x14ac:dyDescent="0.25">
      <c r="L72" s="138"/>
      <c r="M72" s="155"/>
      <c r="N72" s="155"/>
      <c r="O72" s="155"/>
      <c r="P72" s="155"/>
      <c r="Q72" s="155"/>
      <c r="R72" s="155"/>
      <c r="S72" s="155"/>
      <c r="T72" s="152">
        <f t="shared" si="25"/>
        <v>294.5</v>
      </c>
      <c r="U72" s="153">
        <v>5.5845640000000002E-2</v>
      </c>
      <c r="V72" s="154">
        <f t="shared" si="20"/>
        <v>15.79702421362299</v>
      </c>
      <c r="W72" s="138"/>
      <c r="X72" s="155"/>
      <c r="Y72" s="155"/>
      <c r="Z72" s="155"/>
      <c r="AA72" s="155"/>
      <c r="AB72" s="155"/>
      <c r="AC72" s="155"/>
      <c r="AD72" s="152">
        <f t="shared" si="26"/>
        <v>294.5</v>
      </c>
      <c r="AE72" s="153">
        <v>6.919401E-2</v>
      </c>
      <c r="AF72" s="153">
        <f t="shared" si="21"/>
        <v>0.19137099316868106</v>
      </c>
      <c r="AG72" s="153">
        <f t="shared" si="22"/>
        <v>19.137099316868106</v>
      </c>
      <c r="AH72" s="138"/>
      <c r="AI72" s="155"/>
      <c r="AJ72" s="155"/>
      <c r="AK72" s="155"/>
      <c r="AL72" s="155"/>
      <c r="AM72" s="155"/>
      <c r="AN72" s="152">
        <f t="shared" si="27"/>
        <v>294.5</v>
      </c>
      <c r="AO72" s="153">
        <v>4.9134820000000003E-2</v>
      </c>
      <c r="AP72" s="154">
        <f t="shared" si="23"/>
        <v>14.280887054583498</v>
      </c>
      <c r="AQ72" s="155"/>
      <c r="AR72" s="156"/>
      <c r="AS72" s="138"/>
      <c r="AT72" s="155"/>
      <c r="AU72" s="155"/>
      <c r="AV72" s="155"/>
      <c r="AW72" s="155"/>
      <c r="AX72" s="155"/>
      <c r="AY72" s="152">
        <f t="shared" si="28"/>
        <v>294.5</v>
      </c>
      <c r="AZ72" s="153">
        <v>4.1853040000000001E-2</v>
      </c>
      <c r="BA72" s="154">
        <f t="shared" si="24"/>
        <v>12.549260891727387</v>
      </c>
      <c r="BB72" s="155"/>
      <c r="BC72" s="156"/>
    </row>
    <row r="73" spans="12:55" x14ac:dyDescent="0.25">
      <c r="L73" s="138"/>
      <c r="M73" s="155"/>
      <c r="N73" s="155"/>
      <c r="O73" s="155"/>
      <c r="P73" s="155"/>
      <c r="Q73" s="155"/>
      <c r="R73" s="155"/>
      <c r="S73" s="155"/>
      <c r="T73" s="152">
        <f t="shared" si="25"/>
        <v>295</v>
      </c>
      <c r="U73" s="153">
        <v>5.4094830000000003E-2</v>
      </c>
      <c r="V73" s="154">
        <f t="shared" si="20"/>
        <v>15.30177359131025</v>
      </c>
      <c r="W73" s="138"/>
      <c r="X73" s="155"/>
      <c r="Y73" s="155"/>
      <c r="Z73" s="155"/>
      <c r="AA73" s="155"/>
      <c r="AB73" s="155"/>
      <c r="AC73" s="155"/>
      <c r="AD73" s="152">
        <f t="shared" si="26"/>
        <v>295</v>
      </c>
      <c r="AE73" s="153">
        <v>6.5566360000000004E-2</v>
      </c>
      <c r="AF73" s="153">
        <f t="shared" si="21"/>
        <v>0.18133794286030372</v>
      </c>
      <c r="AG73" s="153">
        <f t="shared" si="22"/>
        <v>18.133794286030373</v>
      </c>
      <c r="AH73" s="138"/>
      <c r="AI73" s="155"/>
      <c r="AJ73" s="155"/>
      <c r="AK73" s="155"/>
      <c r="AL73" s="155"/>
      <c r="AM73" s="155"/>
      <c r="AN73" s="152">
        <f t="shared" si="27"/>
        <v>295</v>
      </c>
      <c r="AO73" s="153">
        <v>4.8145960000000002E-2</v>
      </c>
      <c r="AP73" s="154">
        <f t="shared" si="23"/>
        <v>13.993477881764804</v>
      </c>
      <c r="AQ73" s="155"/>
      <c r="AR73" s="156"/>
      <c r="AS73" s="138"/>
      <c r="AT73" s="155"/>
      <c r="AU73" s="155"/>
      <c r="AV73" s="155"/>
      <c r="AW73" s="155"/>
      <c r="AX73" s="155"/>
      <c r="AY73" s="152">
        <f t="shared" si="28"/>
        <v>295</v>
      </c>
      <c r="AZ73" s="153">
        <v>4.1310699999999999E-2</v>
      </c>
      <c r="BA73" s="154">
        <f t="shared" si="24"/>
        <v>12.386645078108604</v>
      </c>
      <c r="BB73" s="155"/>
      <c r="BC73" s="156"/>
    </row>
    <row r="74" spans="12:55" x14ac:dyDescent="0.25">
      <c r="L74" s="138"/>
      <c r="M74" s="155"/>
      <c r="N74" s="155"/>
      <c r="O74" s="155"/>
      <c r="P74" s="155"/>
      <c r="Q74" s="155"/>
      <c r="R74" s="155"/>
      <c r="S74" s="155"/>
      <c r="T74" s="152">
        <f t="shared" si="25"/>
        <v>295.5</v>
      </c>
      <c r="U74" s="153">
        <v>5.2312400000000002E-2</v>
      </c>
      <c r="V74" s="154">
        <f t="shared" si="20"/>
        <v>14.797578637700838</v>
      </c>
      <c r="W74" s="138"/>
      <c r="X74" s="155"/>
      <c r="Y74" s="155"/>
      <c r="Z74" s="155"/>
      <c r="AA74" s="155"/>
      <c r="AB74" s="155"/>
      <c r="AC74" s="155"/>
      <c r="AD74" s="152">
        <f t="shared" si="26"/>
        <v>295.5</v>
      </c>
      <c r="AE74" s="153">
        <v>6.1984699999999997E-2</v>
      </c>
      <c r="AF74" s="153">
        <f t="shared" si="21"/>
        <v>0.17143208783914596</v>
      </c>
      <c r="AG74" s="153">
        <f t="shared" si="22"/>
        <v>17.143208783914595</v>
      </c>
      <c r="AH74" s="138"/>
      <c r="AI74" s="155"/>
      <c r="AJ74" s="155"/>
      <c r="AK74" s="155"/>
      <c r="AL74" s="155"/>
      <c r="AM74" s="155"/>
      <c r="AN74" s="152">
        <f t="shared" si="27"/>
        <v>295.5</v>
      </c>
      <c r="AO74" s="153">
        <v>4.7121240000000002E-2</v>
      </c>
      <c r="AP74" s="154">
        <f t="shared" si="23"/>
        <v>13.695646108236934</v>
      </c>
      <c r="AQ74" s="155"/>
      <c r="AR74" s="156"/>
      <c r="AS74" s="138"/>
      <c r="AT74" s="155"/>
      <c r="AU74" s="155"/>
      <c r="AV74" s="155"/>
      <c r="AW74" s="155"/>
      <c r="AX74" s="155"/>
      <c r="AY74" s="152">
        <f t="shared" si="28"/>
        <v>295.5</v>
      </c>
      <c r="AZ74" s="153">
        <v>4.0744120000000002E-2</v>
      </c>
      <c r="BA74" s="154">
        <f t="shared" si="24"/>
        <v>12.2167611166082</v>
      </c>
      <c r="BB74" s="155"/>
      <c r="BC74" s="156"/>
    </row>
    <row r="75" spans="12:55" x14ac:dyDescent="0.25">
      <c r="L75" s="138"/>
      <c r="M75" s="155"/>
      <c r="N75" s="155"/>
      <c r="O75" s="155"/>
      <c r="P75" s="155"/>
      <c r="Q75" s="155"/>
      <c r="R75" s="155"/>
      <c r="S75" s="155"/>
      <c r="T75" s="152">
        <f t="shared" si="25"/>
        <v>296</v>
      </c>
      <c r="U75" s="153">
        <v>5.049443E-2</v>
      </c>
      <c r="V75" s="154">
        <f t="shared" si="20"/>
        <v>14.283330504639055</v>
      </c>
      <c r="W75" s="138"/>
      <c r="X75" s="155"/>
      <c r="Y75" s="155"/>
      <c r="Z75" s="155"/>
      <c r="AA75" s="155"/>
      <c r="AB75" s="155"/>
      <c r="AC75" s="155"/>
      <c r="AD75" s="152">
        <f t="shared" si="26"/>
        <v>296</v>
      </c>
      <c r="AE75" s="153">
        <v>5.8450259999999997E-2</v>
      </c>
      <c r="AF75" s="153">
        <f t="shared" si="21"/>
        <v>0.16165682993611197</v>
      </c>
      <c r="AG75" s="153">
        <f t="shared" si="22"/>
        <v>16.165682993611195</v>
      </c>
      <c r="AH75" s="138"/>
      <c r="AI75" s="155"/>
      <c r="AJ75" s="155"/>
      <c r="AK75" s="155"/>
      <c r="AL75" s="155"/>
      <c r="AM75" s="155"/>
      <c r="AN75" s="152">
        <f t="shared" si="27"/>
        <v>296</v>
      </c>
      <c r="AO75" s="153">
        <v>4.6057229999999998E-2</v>
      </c>
      <c r="AP75" s="154">
        <f t="shared" si="23"/>
        <v>13.386394814857869</v>
      </c>
      <c r="AQ75" s="155"/>
      <c r="AR75" s="156"/>
      <c r="AS75" s="138"/>
      <c r="AT75" s="155"/>
      <c r="AU75" s="155"/>
      <c r="AV75" s="155"/>
      <c r="AW75" s="155"/>
      <c r="AX75" s="155"/>
      <c r="AY75" s="152">
        <f t="shared" si="28"/>
        <v>296</v>
      </c>
      <c r="AZ75" s="153">
        <v>4.015092E-2</v>
      </c>
      <c r="BA75" s="154">
        <f t="shared" si="24"/>
        <v>12.038895385445715</v>
      </c>
      <c r="BB75" s="155"/>
      <c r="BC75" s="156"/>
    </row>
    <row r="76" spans="12:55" x14ac:dyDescent="0.25">
      <c r="L76" s="138"/>
      <c r="M76" s="155"/>
      <c r="N76" s="155"/>
      <c r="O76" s="155"/>
      <c r="P76" s="155"/>
      <c r="Q76" s="155"/>
      <c r="R76" s="155"/>
      <c r="S76" s="155"/>
      <c r="T76" s="152">
        <f t="shared" si="25"/>
        <v>296.5</v>
      </c>
      <c r="U76" s="153">
        <v>4.8637590000000001E-2</v>
      </c>
      <c r="V76" s="154">
        <f t="shared" si="20"/>
        <v>13.758087236931429</v>
      </c>
      <c r="W76" s="138"/>
      <c r="X76" s="155"/>
      <c r="Y76" s="155"/>
      <c r="Z76" s="155"/>
      <c r="AA76" s="155"/>
      <c r="AB76" s="155"/>
      <c r="AC76" s="155"/>
      <c r="AD76" s="152">
        <f t="shared" si="26"/>
        <v>296.5</v>
      </c>
      <c r="AE76" s="153">
        <v>5.4964249999999999E-2</v>
      </c>
      <c r="AF76" s="153">
        <f t="shared" si="21"/>
        <v>0.15201551566778218</v>
      </c>
      <c r="AG76" s="153">
        <f t="shared" si="22"/>
        <v>15.201551566778218</v>
      </c>
      <c r="AH76" s="138"/>
      <c r="AI76" s="155"/>
      <c r="AJ76" s="155"/>
      <c r="AK76" s="155"/>
      <c r="AL76" s="155"/>
      <c r="AM76" s="155"/>
      <c r="AN76" s="152">
        <f t="shared" si="27"/>
        <v>296.5</v>
      </c>
      <c r="AO76" s="153">
        <v>4.4950610000000002E-2</v>
      </c>
      <c r="AP76" s="154">
        <f t="shared" si="23"/>
        <v>13.064759053653429</v>
      </c>
      <c r="AQ76" s="155"/>
      <c r="AR76" s="156"/>
      <c r="AS76" s="138"/>
      <c r="AT76" s="155"/>
      <c r="AU76" s="155"/>
      <c r="AV76" s="155"/>
      <c r="AW76" s="155"/>
      <c r="AX76" s="155"/>
      <c r="AY76" s="152">
        <f t="shared" si="28"/>
        <v>296.5</v>
      </c>
      <c r="AZ76" s="153">
        <v>3.9528670000000002E-2</v>
      </c>
      <c r="BA76" s="154">
        <f t="shared" si="24"/>
        <v>11.852319270786484</v>
      </c>
      <c r="BB76" s="155"/>
      <c r="BC76" s="156"/>
    </row>
    <row r="77" spans="12:55" x14ac:dyDescent="0.25">
      <c r="L77" s="138"/>
      <c r="M77" s="155"/>
      <c r="N77" s="155"/>
      <c r="O77" s="155"/>
      <c r="P77" s="155"/>
      <c r="Q77" s="155"/>
      <c r="R77" s="155"/>
      <c r="S77" s="155"/>
      <c r="T77" s="152">
        <f t="shared" si="25"/>
        <v>297</v>
      </c>
      <c r="U77" s="153">
        <v>4.6739129999999997E-2</v>
      </c>
      <c r="V77" s="154">
        <f t="shared" si="20"/>
        <v>13.221070943652407</v>
      </c>
      <c r="W77" s="138"/>
      <c r="X77" s="155"/>
      <c r="Y77" s="155"/>
      <c r="Z77" s="155"/>
      <c r="AA77" s="155"/>
      <c r="AB77" s="155"/>
      <c r="AC77" s="155"/>
      <c r="AD77" s="152">
        <f t="shared" si="26"/>
        <v>297</v>
      </c>
      <c r="AE77" s="153">
        <v>5.1527829999999997E-2</v>
      </c>
      <c r="AF77" s="153">
        <f t="shared" si="21"/>
        <v>0.14251135326492798</v>
      </c>
      <c r="AG77" s="153">
        <f t="shared" si="22"/>
        <v>14.251135326492797</v>
      </c>
      <c r="AH77" s="138"/>
      <c r="AI77" s="155"/>
      <c r="AJ77" s="155"/>
      <c r="AK77" s="155"/>
      <c r="AL77" s="155"/>
      <c r="AM77" s="155"/>
      <c r="AN77" s="152">
        <f t="shared" si="27"/>
        <v>297</v>
      </c>
      <c r="AO77" s="153">
        <v>4.3798120000000003E-2</v>
      </c>
      <c r="AP77" s="154">
        <f t="shared" si="23"/>
        <v>12.72979131546823</v>
      </c>
      <c r="AQ77" s="155"/>
      <c r="AR77" s="156"/>
      <c r="AS77" s="138"/>
      <c r="AT77" s="155"/>
      <c r="AU77" s="155"/>
      <c r="AV77" s="155"/>
      <c r="AW77" s="155"/>
      <c r="AX77" s="155"/>
      <c r="AY77" s="152">
        <f t="shared" si="28"/>
        <v>297</v>
      </c>
      <c r="AZ77" s="153">
        <v>3.8874850000000002E-2</v>
      </c>
      <c r="BA77" s="154">
        <f t="shared" si="24"/>
        <v>11.65627717309826</v>
      </c>
      <c r="BB77" s="155"/>
      <c r="BC77" s="156"/>
    </row>
    <row r="78" spans="12:55" x14ac:dyDescent="0.25">
      <c r="L78" s="138"/>
      <c r="M78" s="155"/>
      <c r="N78" s="155"/>
      <c r="O78" s="155"/>
      <c r="P78" s="155"/>
      <c r="Q78" s="155"/>
      <c r="R78" s="155"/>
      <c r="S78" s="155"/>
      <c r="T78" s="152">
        <f t="shared" si="25"/>
        <v>297.5</v>
      </c>
      <c r="U78" s="153">
        <v>4.4796889999999999E-2</v>
      </c>
      <c r="V78" s="154">
        <f t="shared" si="20"/>
        <v>12.671670626838649</v>
      </c>
      <c r="W78" s="138"/>
      <c r="X78" s="155"/>
      <c r="Y78" s="155"/>
      <c r="Z78" s="155"/>
      <c r="AA78" s="155"/>
      <c r="AB78" s="155"/>
      <c r="AC78" s="155"/>
      <c r="AD78" s="152">
        <f t="shared" si="26"/>
        <v>297.5</v>
      </c>
      <c r="AE78" s="153">
        <v>4.8142160000000003E-2</v>
      </c>
      <c r="AF78" s="153">
        <f t="shared" si="21"/>
        <v>0.13314755095832068</v>
      </c>
      <c r="AG78" s="153">
        <f t="shared" si="22"/>
        <v>13.314755095832068</v>
      </c>
      <c r="AH78" s="138"/>
      <c r="AI78" s="155"/>
      <c r="AJ78" s="155"/>
      <c r="AK78" s="155"/>
      <c r="AL78" s="155"/>
      <c r="AM78" s="155"/>
      <c r="AN78" s="152">
        <f t="shared" si="27"/>
        <v>297.5</v>
      </c>
      <c r="AO78" s="153">
        <v>4.259657E-2</v>
      </c>
      <c r="AP78" s="154">
        <f t="shared" si="23"/>
        <v>12.380564436435503</v>
      </c>
      <c r="AQ78" s="155"/>
      <c r="AR78" s="156"/>
      <c r="AS78" s="138"/>
      <c r="AT78" s="155"/>
      <c r="AU78" s="155"/>
      <c r="AV78" s="155"/>
      <c r="AW78" s="155"/>
      <c r="AX78" s="155"/>
      <c r="AY78" s="152">
        <f t="shared" si="28"/>
        <v>297.5</v>
      </c>
      <c r="AZ78" s="153">
        <v>3.8186829999999998E-2</v>
      </c>
      <c r="BA78" s="154">
        <f t="shared" si="24"/>
        <v>11.449980510329524</v>
      </c>
      <c r="BB78" s="155"/>
      <c r="BC78" s="156"/>
    </row>
    <row r="79" spans="12:55" x14ac:dyDescent="0.25">
      <c r="L79" s="138"/>
      <c r="M79" s="155"/>
      <c r="N79" s="155"/>
      <c r="O79" s="155"/>
      <c r="P79" s="155"/>
      <c r="Q79" s="155"/>
      <c r="R79" s="155"/>
      <c r="S79" s="155"/>
      <c r="T79" s="152">
        <f t="shared" si="25"/>
        <v>298</v>
      </c>
      <c r="U79" s="153">
        <v>4.2809279999999998E-2</v>
      </c>
      <c r="V79" s="154">
        <f t="shared" si="20"/>
        <v>12.109436524100472</v>
      </c>
      <c r="W79" s="138"/>
      <c r="X79" s="155"/>
      <c r="Y79" s="155"/>
      <c r="Z79" s="155"/>
      <c r="AA79" s="155"/>
      <c r="AB79" s="155"/>
      <c r="AC79" s="155"/>
      <c r="AD79" s="152">
        <f t="shared" si="26"/>
        <v>298</v>
      </c>
      <c r="AE79" s="153">
        <v>4.4808359999999998E-2</v>
      </c>
      <c r="AF79" s="153">
        <f t="shared" si="21"/>
        <v>0.12392720635008436</v>
      </c>
      <c r="AG79" s="153">
        <f t="shared" si="22"/>
        <v>12.392720635008436</v>
      </c>
      <c r="AH79" s="138"/>
      <c r="AI79" s="155"/>
      <c r="AJ79" s="155"/>
      <c r="AK79" s="155"/>
      <c r="AL79" s="155"/>
      <c r="AM79" s="155"/>
      <c r="AN79" s="152">
        <f t="shared" si="27"/>
        <v>298</v>
      </c>
      <c r="AO79" s="153">
        <v>4.1342829999999997E-2</v>
      </c>
      <c r="AP79" s="154">
        <f t="shared" si="23"/>
        <v>12.016168691507291</v>
      </c>
      <c r="AQ79" s="155"/>
      <c r="AR79" s="156"/>
      <c r="AS79" s="138"/>
      <c r="AT79" s="155"/>
      <c r="AU79" s="155"/>
      <c r="AV79" s="155"/>
      <c r="AW79" s="155"/>
      <c r="AX79" s="155"/>
      <c r="AY79" s="152">
        <f t="shared" si="28"/>
        <v>298</v>
      </c>
      <c r="AZ79" s="153">
        <v>3.7461920000000003E-2</v>
      </c>
      <c r="BA79" s="154">
        <f t="shared" si="24"/>
        <v>11.232622709963721</v>
      </c>
      <c r="BB79" s="155"/>
      <c r="BC79" s="156"/>
    </row>
    <row r="80" spans="12:55" x14ac:dyDescent="0.25">
      <c r="L80" s="138"/>
      <c r="M80" s="155"/>
      <c r="N80" s="155"/>
      <c r="O80" s="155"/>
      <c r="P80" s="155"/>
      <c r="Q80" s="155"/>
      <c r="R80" s="155"/>
      <c r="S80" s="155"/>
      <c r="T80" s="152">
        <f t="shared" si="25"/>
        <v>298.5</v>
      </c>
      <c r="U80" s="153">
        <v>4.0775279999999997E-2</v>
      </c>
      <c r="V80" s="154">
        <f t="shared" si="20"/>
        <v>11.534080108621858</v>
      </c>
      <c r="W80" s="138"/>
      <c r="X80" s="155"/>
      <c r="Y80" s="155"/>
      <c r="Z80" s="155"/>
      <c r="AA80" s="155"/>
      <c r="AB80" s="155"/>
      <c r="AC80" s="155"/>
      <c r="AD80" s="152">
        <f t="shared" si="26"/>
        <v>298.5</v>
      </c>
      <c r="AE80" s="153">
        <v>4.1527550000000003E-2</v>
      </c>
      <c r="AF80" s="153">
        <f t="shared" si="21"/>
        <v>0.11485341704234314</v>
      </c>
      <c r="AG80" s="153">
        <f t="shared" si="22"/>
        <v>11.485341704234314</v>
      </c>
      <c r="AH80" s="138"/>
      <c r="AI80" s="155"/>
      <c r="AJ80" s="155"/>
      <c r="AK80" s="155"/>
      <c r="AL80" s="155"/>
      <c r="AM80" s="155"/>
      <c r="AN80" s="152">
        <f t="shared" si="27"/>
        <v>298.5</v>
      </c>
      <c r="AO80" s="153">
        <v>4.0033909999999999E-2</v>
      </c>
      <c r="AP80" s="154">
        <f t="shared" si="23"/>
        <v>11.635735046212867</v>
      </c>
      <c r="AQ80" s="155"/>
      <c r="AR80" s="156"/>
      <c r="AS80" s="138"/>
      <c r="AT80" s="155"/>
      <c r="AU80" s="155"/>
      <c r="AV80" s="155"/>
      <c r="AW80" s="155"/>
      <c r="AX80" s="155"/>
      <c r="AY80" s="152">
        <f t="shared" si="28"/>
        <v>298.5</v>
      </c>
      <c r="AZ80" s="153">
        <v>3.6697300000000002E-2</v>
      </c>
      <c r="BA80" s="154">
        <f t="shared" si="24"/>
        <v>11.003358220143326</v>
      </c>
      <c r="BB80" s="155"/>
      <c r="BC80" s="156"/>
    </row>
    <row r="81" spans="12:55" x14ac:dyDescent="0.25">
      <c r="L81" s="138"/>
      <c r="M81" s="155"/>
      <c r="N81" s="155"/>
      <c r="O81" s="155"/>
      <c r="P81" s="155"/>
      <c r="Q81" s="155"/>
      <c r="R81" s="155"/>
      <c r="S81" s="155"/>
      <c r="T81" s="152">
        <f t="shared" si="25"/>
        <v>299</v>
      </c>
      <c r="U81" s="153">
        <v>3.86945E-2</v>
      </c>
      <c r="V81" s="154">
        <f t="shared" si="20"/>
        <v>10.94549106132609</v>
      </c>
      <c r="W81" s="138"/>
      <c r="X81" s="155"/>
      <c r="Y81" s="155"/>
      <c r="Z81" s="155"/>
      <c r="AA81" s="155"/>
      <c r="AB81" s="155"/>
      <c r="AC81" s="155"/>
      <c r="AD81" s="152">
        <f t="shared" si="26"/>
        <v>299</v>
      </c>
      <c r="AE81" s="153">
        <v>3.8300859999999999E-2</v>
      </c>
      <c r="AF81" s="153">
        <f t="shared" si="21"/>
        <v>0.10592930829438284</v>
      </c>
      <c r="AG81" s="153">
        <f t="shared" si="22"/>
        <v>10.592930829438284</v>
      </c>
      <c r="AH81" s="138"/>
      <c r="AI81" s="155"/>
      <c r="AJ81" s="155"/>
      <c r="AK81" s="155"/>
      <c r="AL81" s="155"/>
      <c r="AM81" s="155"/>
      <c r="AN81" s="152">
        <f t="shared" si="27"/>
        <v>299</v>
      </c>
      <c r="AO81" s="153">
        <v>3.8666899999999997E-2</v>
      </c>
      <c r="AP81" s="154">
        <f t="shared" si="23"/>
        <v>11.238417717839907</v>
      </c>
      <c r="AQ81" s="155"/>
      <c r="AR81" s="156"/>
      <c r="AS81" s="138"/>
      <c r="AT81" s="155"/>
      <c r="AU81" s="155"/>
      <c r="AV81" s="155"/>
      <c r="AW81" s="155"/>
      <c r="AX81" s="155"/>
      <c r="AY81" s="152">
        <f t="shared" si="28"/>
        <v>299</v>
      </c>
      <c r="AZ81" s="153">
        <v>3.5890030000000003E-2</v>
      </c>
      <c r="BA81" s="154">
        <f t="shared" si="24"/>
        <v>10.761305508080719</v>
      </c>
      <c r="BB81" s="155"/>
      <c r="BC81" s="156"/>
    </row>
    <row r="82" spans="12:55" x14ac:dyDescent="0.25">
      <c r="L82" s="138"/>
      <c r="M82" s="155"/>
      <c r="N82" s="155"/>
      <c r="O82" s="155"/>
      <c r="P82" s="155"/>
      <c r="Q82" s="155"/>
      <c r="R82" s="155"/>
      <c r="S82" s="155"/>
      <c r="T82" s="152">
        <f t="shared" si="25"/>
        <v>299.5</v>
      </c>
      <c r="U82" s="153">
        <v>3.6567099999999998E-2</v>
      </c>
      <c r="V82" s="154">
        <f t="shared" si="20"/>
        <v>10.343714641321563</v>
      </c>
      <c r="W82" s="138"/>
      <c r="X82" s="155"/>
      <c r="Y82" s="155"/>
      <c r="Z82" s="155"/>
      <c r="AA82" s="155"/>
      <c r="AB82" s="155"/>
      <c r="AC82" s="155"/>
      <c r="AD82" s="152">
        <f t="shared" si="26"/>
        <v>299.5</v>
      </c>
      <c r="AE82" s="153">
        <v>3.5129420000000001E-2</v>
      </c>
      <c r="AF82" s="153">
        <f t="shared" si="21"/>
        <v>9.7158005365489408E-2</v>
      </c>
      <c r="AG82" s="153">
        <f t="shared" si="22"/>
        <v>9.7158005365489402</v>
      </c>
      <c r="AH82" s="138"/>
      <c r="AI82" s="155"/>
      <c r="AJ82" s="155"/>
      <c r="AK82" s="155"/>
      <c r="AL82" s="155"/>
      <c r="AM82" s="155"/>
      <c r="AN82" s="152">
        <f t="shared" si="27"/>
        <v>299.5</v>
      </c>
      <c r="AO82" s="153">
        <v>3.7239059999999997E-2</v>
      </c>
      <c r="AP82" s="154">
        <f t="shared" si="23"/>
        <v>10.82342033366273</v>
      </c>
      <c r="AQ82" s="155"/>
      <c r="AR82" s="156"/>
      <c r="AS82" s="138"/>
      <c r="AT82" s="155"/>
      <c r="AU82" s="155"/>
      <c r="AV82" s="155"/>
      <c r="AW82" s="155"/>
      <c r="AX82" s="155"/>
      <c r="AY82" s="152">
        <f t="shared" si="28"/>
        <v>299.5</v>
      </c>
      <c r="AZ82" s="153">
        <v>3.5037079999999998E-2</v>
      </c>
      <c r="BA82" s="154">
        <f t="shared" si="24"/>
        <v>10.505556055290695</v>
      </c>
      <c r="BB82" s="155"/>
      <c r="BC82" s="156"/>
    </row>
    <row r="83" spans="12:55" x14ac:dyDescent="0.25">
      <c r="L83" s="138"/>
      <c r="M83" s="155"/>
      <c r="N83" s="155"/>
      <c r="O83" s="155"/>
      <c r="P83" s="155"/>
      <c r="Q83" s="155"/>
      <c r="R83" s="155"/>
      <c r="S83" s="155"/>
      <c r="T83" s="152">
        <f t="shared" si="25"/>
        <v>300</v>
      </c>
      <c r="U83" s="153">
        <v>3.4393859999999998E-2</v>
      </c>
      <c r="V83" s="154">
        <f t="shared" si="20"/>
        <v>9.7289714867617096</v>
      </c>
      <c r="W83" s="138"/>
      <c r="X83" s="155"/>
      <c r="Y83" s="155"/>
      <c r="Z83" s="155"/>
      <c r="AA83" s="155"/>
      <c r="AB83" s="155"/>
      <c r="AC83" s="155"/>
      <c r="AD83" s="152">
        <f t="shared" si="26"/>
        <v>300</v>
      </c>
      <c r="AE83" s="153">
        <v>3.201441E-2</v>
      </c>
      <c r="AF83" s="153">
        <f t="shared" si="21"/>
        <v>8.8542771800757814E-2</v>
      </c>
      <c r="AG83" s="153">
        <f t="shared" si="22"/>
        <v>8.8542771800757816</v>
      </c>
      <c r="AH83" s="138"/>
      <c r="AI83" s="155"/>
      <c r="AJ83" s="155"/>
      <c r="AK83" s="155"/>
      <c r="AL83" s="155"/>
      <c r="AM83" s="155"/>
      <c r="AN83" s="152">
        <f t="shared" si="27"/>
        <v>300</v>
      </c>
      <c r="AO83" s="153">
        <v>3.574778E-2</v>
      </c>
      <c r="AP83" s="154">
        <f t="shared" si="23"/>
        <v>10.389984305063066</v>
      </c>
      <c r="AQ83" s="155"/>
      <c r="AR83" s="156"/>
      <c r="AS83" s="138"/>
      <c r="AT83" s="155"/>
      <c r="AU83" s="155"/>
      <c r="AV83" s="155"/>
      <c r="AW83" s="155"/>
      <c r="AX83" s="155"/>
      <c r="AY83" s="152">
        <f t="shared" si="28"/>
        <v>300</v>
      </c>
      <c r="AZ83" s="153">
        <v>3.41353E-2</v>
      </c>
      <c r="BA83" s="154">
        <f t="shared" si="24"/>
        <v>10.235165362357952</v>
      </c>
      <c r="BB83" s="155"/>
      <c r="BC83" s="156"/>
    </row>
    <row r="84" spans="12:55" x14ac:dyDescent="0.25">
      <c r="L84" s="138"/>
      <c r="M84" s="155"/>
      <c r="N84" s="155"/>
      <c r="O84" s="155"/>
      <c r="P84" s="155"/>
      <c r="Q84" s="155"/>
      <c r="R84" s="155"/>
      <c r="S84" s="155"/>
      <c r="T84" s="152">
        <f t="shared" si="25"/>
        <v>300.5</v>
      </c>
      <c r="U84" s="153">
        <v>3.2176150000000001E-2</v>
      </c>
      <c r="V84" s="154">
        <f t="shared" si="20"/>
        <v>9.1016491287621619</v>
      </c>
      <c r="W84" s="138"/>
      <c r="X84" s="155"/>
      <c r="Y84" s="155"/>
      <c r="Z84" s="155"/>
      <c r="AA84" s="155"/>
      <c r="AB84" s="155"/>
      <c r="AC84" s="155"/>
      <c r="AD84" s="152">
        <f t="shared" si="26"/>
        <v>300.5</v>
      </c>
      <c r="AE84" s="153">
        <v>2.8957110000000001E-2</v>
      </c>
      <c r="AF84" s="153">
        <f t="shared" si="21"/>
        <v>8.0087147716901314E-2</v>
      </c>
      <c r="AG84" s="153">
        <f t="shared" si="22"/>
        <v>8.0087147716901317</v>
      </c>
      <c r="AH84" s="138"/>
      <c r="AI84" s="155"/>
      <c r="AJ84" s="155"/>
      <c r="AK84" s="155"/>
      <c r="AL84" s="155"/>
      <c r="AM84" s="155"/>
      <c r="AN84" s="152">
        <f t="shared" si="27"/>
        <v>300.5</v>
      </c>
      <c r="AO84" s="153">
        <v>3.4190690000000003E-2</v>
      </c>
      <c r="AP84" s="154">
        <f t="shared" si="23"/>
        <v>9.9374207986979002</v>
      </c>
      <c r="AQ84" s="155"/>
      <c r="AR84" s="156"/>
      <c r="AS84" s="138"/>
      <c r="AT84" s="155"/>
      <c r="AU84" s="155"/>
      <c r="AV84" s="155"/>
      <c r="AW84" s="155"/>
      <c r="AX84" s="155"/>
      <c r="AY84" s="152">
        <f t="shared" si="28"/>
        <v>300.5</v>
      </c>
      <c r="AZ84" s="153">
        <v>3.31814E-2</v>
      </c>
      <c r="BA84" s="154">
        <f t="shared" si="24"/>
        <v>9.9491469521153792</v>
      </c>
      <c r="BB84" s="155"/>
      <c r="BC84" s="156"/>
    </row>
    <row r="85" spans="12:55" x14ac:dyDescent="0.25">
      <c r="L85" s="138"/>
      <c r="M85" s="155"/>
      <c r="N85" s="155"/>
      <c r="O85" s="155"/>
      <c r="P85" s="155"/>
      <c r="Q85" s="155"/>
      <c r="R85" s="155"/>
      <c r="S85" s="155"/>
      <c r="T85" s="152">
        <f t="shared" si="25"/>
        <v>301</v>
      </c>
      <c r="U85" s="153">
        <v>2.991595E-2</v>
      </c>
      <c r="V85" s="154">
        <f t="shared" si="20"/>
        <v>8.4623076487893183</v>
      </c>
      <c r="W85" s="138"/>
      <c r="X85" s="155"/>
      <c r="Y85" s="155"/>
      <c r="Z85" s="155"/>
      <c r="AA85" s="155"/>
      <c r="AB85" s="155"/>
      <c r="AC85" s="155"/>
      <c r="AD85" s="152">
        <f t="shared" si="26"/>
        <v>301</v>
      </c>
      <c r="AE85" s="153">
        <v>2.5958869999999998E-2</v>
      </c>
      <c r="AF85" s="153">
        <f t="shared" si="21"/>
        <v>7.179486683076583E-2</v>
      </c>
      <c r="AG85" s="153">
        <f t="shared" si="22"/>
        <v>7.1794866830765827</v>
      </c>
      <c r="AH85" s="138"/>
      <c r="AI85" s="155"/>
      <c r="AJ85" s="155"/>
      <c r="AK85" s="155"/>
      <c r="AL85" s="155"/>
      <c r="AM85" s="155"/>
      <c r="AN85" s="152">
        <f t="shared" si="27"/>
        <v>301</v>
      </c>
      <c r="AO85" s="153">
        <v>3.256564E-2</v>
      </c>
      <c r="AP85" s="154">
        <f t="shared" si="23"/>
        <v>9.4651049235598421</v>
      </c>
      <c r="AQ85" s="155"/>
      <c r="AR85" s="156"/>
      <c r="AS85" s="138"/>
      <c r="AT85" s="155"/>
      <c r="AU85" s="155"/>
      <c r="AV85" s="155"/>
      <c r="AW85" s="155"/>
      <c r="AX85" s="155"/>
      <c r="AY85" s="152">
        <f t="shared" si="28"/>
        <v>301</v>
      </c>
      <c r="AZ85" s="153">
        <v>3.2172010000000001E-2</v>
      </c>
      <c r="BA85" s="154">
        <f t="shared" si="24"/>
        <v>9.6464903601091443</v>
      </c>
      <c r="BB85" s="155"/>
      <c r="BC85" s="156"/>
    </row>
    <row r="86" spans="12:55" x14ac:dyDescent="0.25">
      <c r="L86" s="138"/>
      <c r="M86" s="155"/>
      <c r="N86" s="155"/>
      <c r="O86" s="155"/>
      <c r="P86" s="155"/>
      <c r="Q86" s="155"/>
      <c r="R86" s="155"/>
      <c r="S86" s="155"/>
      <c r="T86" s="152">
        <f t="shared" si="25"/>
        <v>301.5</v>
      </c>
      <c r="U86" s="153">
        <v>2.7615790000000001E-2</v>
      </c>
      <c r="V86" s="154">
        <f t="shared" si="20"/>
        <v>7.8116627064946806</v>
      </c>
      <c r="W86" s="138"/>
      <c r="X86" s="155"/>
      <c r="Y86" s="155"/>
      <c r="Z86" s="155"/>
      <c r="AA86" s="155"/>
      <c r="AB86" s="155"/>
      <c r="AC86" s="155"/>
      <c r="AD86" s="152">
        <f t="shared" si="26"/>
        <v>301.5</v>
      </c>
      <c r="AE86" s="153">
        <v>2.302129E-2</v>
      </c>
      <c r="AF86" s="153">
        <f t="shared" si="21"/>
        <v>6.3670354288242956E-2</v>
      </c>
      <c r="AG86" s="153">
        <f t="shared" si="22"/>
        <v>6.3670354288242956</v>
      </c>
      <c r="AH86" s="138"/>
      <c r="AI86" s="155"/>
      <c r="AJ86" s="155"/>
      <c r="AK86" s="155"/>
      <c r="AL86" s="155"/>
      <c r="AM86" s="155"/>
      <c r="AN86" s="152">
        <f t="shared" si="27"/>
        <v>301.5</v>
      </c>
      <c r="AO86" s="153">
        <v>3.0870749999999999E-2</v>
      </c>
      <c r="AP86" s="154">
        <f t="shared" si="23"/>
        <v>8.9724902633261614</v>
      </c>
      <c r="AQ86" s="155"/>
      <c r="AR86" s="156"/>
      <c r="AS86" s="138"/>
      <c r="AT86" s="155"/>
      <c r="AU86" s="155"/>
      <c r="AV86" s="155"/>
      <c r="AW86" s="155"/>
      <c r="AX86" s="155"/>
      <c r="AY86" s="152">
        <f t="shared" si="28"/>
        <v>301.5</v>
      </c>
      <c r="AZ86" s="153">
        <v>3.1103619999999998E-2</v>
      </c>
      <c r="BA86" s="154">
        <f t="shared" si="24"/>
        <v>9.32614314413361</v>
      </c>
      <c r="BB86" s="155"/>
      <c r="BC86" s="156"/>
    </row>
    <row r="87" spans="12:55" x14ac:dyDescent="0.25">
      <c r="L87" s="138"/>
      <c r="M87" s="155"/>
      <c r="N87" s="155"/>
      <c r="O87" s="155"/>
      <c r="P87" s="155"/>
      <c r="Q87" s="155"/>
      <c r="R87" s="155"/>
      <c r="S87" s="155"/>
      <c r="T87" s="152">
        <f t="shared" si="25"/>
        <v>302</v>
      </c>
      <c r="U87" s="153">
        <v>2.5278800000000001E-2</v>
      </c>
      <c r="V87" s="154">
        <f t="shared" si="20"/>
        <v>7.1505996831862397</v>
      </c>
      <c r="W87" s="138"/>
      <c r="X87" s="155"/>
      <c r="Y87" s="155"/>
      <c r="Z87" s="155"/>
      <c r="AA87" s="155"/>
      <c r="AB87" s="155"/>
      <c r="AC87" s="155"/>
      <c r="AD87" s="152">
        <f t="shared" si="26"/>
        <v>302</v>
      </c>
      <c r="AE87" s="153">
        <v>2.01462E-2</v>
      </c>
      <c r="AF87" s="153">
        <f t="shared" si="21"/>
        <v>5.5718671349946076E-2</v>
      </c>
      <c r="AG87" s="153">
        <f t="shared" si="22"/>
        <v>5.5718671349946076</v>
      </c>
      <c r="AH87" s="138"/>
      <c r="AI87" s="155"/>
      <c r="AJ87" s="155"/>
      <c r="AK87" s="155"/>
      <c r="AL87" s="155"/>
      <c r="AM87" s="155"/>
      <c r="AN87" s="152">
        <f t="shared" si="27"/>
        <v>302</v>
      </c>
      <c r="AO87" s="153">
        <v>2.910451E-2</v>
      </c>
      <c r="AP87" s="154">
        <f t="shared" si="23"/>
        <v>8.45913794105679</v>
      </c>
      <c r="AQ87" s="155"/>
      <c r="AR87" s="156"/>
      <c r="AS87" s="138"/>
      <c r="AT87" s="155"/>
      <c r="AU87" s="155"/>
      <c r="AV87" s="155"/>
      <c r="AW87" s="155"/>
      <c r="AX87" s="155"/>
      <c r="AY87" s="152">
        <f t="shared" si="28"/>
        <v>302</v>
      </c>
      <c r="AZ87" s="153">
        <v>2.9972619999999998E-2</v>
      </c>
      <c r="BA87" s="154">
        <f t="shared" si="24"/>
        <v>8.9870228778747254</v>
      </c>
      <c r="BB87" s="155"/>
      <c r="BC87" s="156"/>
    </row>
    <row r="88" spans="12:55" x14ac:dyDescent="0.25">
      <c r="L88" s="138"/>
      <c r="M88" s="155"/>
      <c r="N88" s="155"/>
      <c r="O88" s="155"/>
      <c r="P88" s="155"/>
      <c r="Q88" s="155"/>
      <c r="R88" s="155"/>
      <c r="S88" s="155"/>
      <c r="T88" s="152">
        <f t="shared" si="25"/>
        <v>302.5</v>
      </c>
      <c r="U88" s="153">
        <v>2.2908620000000001E-2</v>
      </c>
      <c r="V88" s="154">
        <f t="shared" si="20"/>
        <v>6.4801482235799943</v>
      </c>
      <c r="W88" s="138"/>
      <c r="X88" s="155"/>
      <c r="Y88" s="155"/>
      <c r="Z88" s="155"/>
      <c r="AA88" s="155"/>
      <c r="AB88" s="155"/>
      <c r="AC88" s="155"/>
      <c r="AD88" s="152">
        <f t="shared" si="26"/>
        <v>302.5</v>
      </c>
      <c r="AE88" s="153">
        <v>1.7335880000000001E-2</v>
      </c>
      <c r="AF88" s="153">
        <f t="shared" si="21"/>
        <v>4.7946123848770651E-2</v>
      </c>
      <c r="AG88" s="153">
        <f t="shared" si="22"/>
        <v>4.7946123848770652</v>
      </c>
      <c r="AH88" s="138"/>
      <c r="AI88" s="155"/>
      <c r="AJ88" s="155"/>
      <c r="AK88" s="155"/>
      <c r="AL88" s="155"/>
      <c r="AM88" s="155"/>
      <c r="AN88" s="152">
        <f t="shared" si="27"/>
        <v>302.5</v>
      </c>
      <c r="AO88" s="153">
        <v>2.726574E-2</v>
      </c>
      <c r="AP88" s="154">
        <f t="shared" si="23"/>
        <v>7.9247049933151184</v>
      </c>
      <c r="AQ88" s="155"/>
      <c r="AR88" s="156"/>
      <c r="AS88" s="138"/>
      <c r="AT88" s="155"/>
      <c r="AU88" s="155"/>
      <c r="AV88" s="155"/>
      <c r="AW88" s="155"/>
      <c r="AX88" s="155"/>
      <c r="AY88" s="152">
        <f t="shared" si="28"/>
        <v>302.5</v>
      </c>
      <c r="AZ88" s="153">
        <v>2.8775329999999998E-2</v>
      </c>
      <c r="BA88" s="154">
        <f t="shared" si="24"/>
        <v>8.6280261461425436</v>
      </c>
      <c r="BB88" s="155"/>
      <c r="BC88" s="156"/>
    </row>
    <row r="89" spans="12:55" x14ac:dyDescent="0.25">
      <c r="L89" s="138"/>
      <c r="M89" s="155"/>
      <c r="N89" s="155"/>
      <c r="O89" s="155"/>
      <c r="P89" s="155"/>
      <c r="Q89" s="155"/>
      <c r="R89" s="155"/>
      <c r="S89" s="155"/>
      <c r="T89" s="152">
        <f t="shared" si="25"/>
        <v>303</v>
      </c>
      <c r="U89" s="153">
        <v>2.050689E-2</v>
      </c>
      <c r="V89" s="154">
        <f t="shared" si="20"/>
        <v>5.8007722335369989</v>
      </c>
      <c r="W89" s="138"/>
      <c r="X89" s="155"/>
      <c r="Y89" s="155"/>
      <c r="Z89" s="155"/>
      <c r="AA89" s="155"/>
      <c r="AB89" s="155"/>
      <c r="AC89" s="155"/>
      <c r="AD89" s="152">
        <f t="shared" si="26"/>
        <v>303</v>
      </c>
      <c r="AE89" s="153">
        <v>1.4591450000000001E-2</v>
      </c>
      <c r="AF89" s="153">
        <f t="shared" si="21"/>
        <v>4.0355809386840732E-2</v>
      </c>
      <c r="AG89" s="153">
        <f t="shared" si="22"/>
        <v>4.0355809386840731</v>
      </c>
      <c r="AH89" s="138"/>
      <c r="AI89" s="155"/>
      <c r="AJ89" s="155"/>
      <c r="AK89" s="155"/>
      <c r="AL89" s="155"/>
      <c r="AM89" s="155"/>
      <c r="AN89" s="152">
        <f t="shared" si="27"/>
        <v>303</v>
      </c>
      <c r="AO89" s="153">
        <v>2.535076E-2</v>
      </c>
      <c r="AP89" s="154">
        <f t="shared" si="23"/>
        <v>7.3681218392140879</v>
      </c>
      <c r="AQ89" s="155"/>
      <c r="AR89" s="156"/>
      <c r="AS89" s="138"/>
      <c r="AT89" s="155"/>
      <c r="AU89" s="155"/>
      <c r="AV89" s="155"/>
      <c r="AW89" s="155"/>
      <c r="AX89" s="155"/>
      <c r="AY89" s="152">
        <f t="shared" si="28"/>
        <v>303</v>
      </c>
      <c r="AZ89" s="153">
        <v>2.750795E-2</v>
      </c>
      <c r="BA89" s="154">
        <f t="shared" si="24"/>
        <v>8.2480135528170084</v>
      </c>
      <c r="BB89" s="155"/>
      <c r="BC89" s="156"/>
    </row>
    <row r="90" spans="12:55" x14ac:dyDescent="0.25">
      <c r="L90" s="138"/>
      <c r="M90" s="155"/>
      <c r="N90" s="155"/>
      <c r="O90" s="155"/>
      <c r="P90" s="155"/>
      <c r="Q90" s="155"/>
      <c r="R90" s="155"/>
      <c r="S90" s="155"/>
      <c r="T90" s="152">
        <f t="shared" si="25"/>
        <v>303.5</v>
      </c>
      <c r="U90" s="153">
        <v>1.8083229999999999E-2</v>
      </c>
      <c r="V90" s="154">
        <f t="shared" si="20"/>
        <v>5.1151929169495345</v>
      </c>
      <c r="W90" s="138"/>
      <c r="X90" s="155"/>
      <c r="Y90" s="155"/>
      <c r="Z90" s="155"/>
      <c r="AA90" s="155"/>
      <c r="AB90" s="155"/>
      <c r="AC90" s="155"/>
      <c r="AD90" s="152">
        <f t="shared" si="26"/>
        <v>303.5</v>
      </c>
      <c r="AE90" s="153">
        <v>1.192002E-2</v>
      </c>
      <c r="AF90" s="153">
        <f t="shared" si="21"/>
        <v>3.2967392206211803E-2</v>
      </c>
      <c r="AG90" s="153">
        <f t="shared" si="22"/>
        <v>3.2967392206211801</v>
      </c>
      <c r="AH90" s="138"/>
      <c r="AI90" s="155"/>
      <c r="AJ90" s="155"/>
      <c r="AK90" s="155"/>
      <c r="AL90" s="155"/>
      <c r="AM90" s="155"/>
      <c r="AN90" s="152">
        <f t="shared" si="27"/>
        <v>303.5</v>
      </c>
      <c r="AO90" s="153">
        <v>2.3364900000000001E-2</v>
      </c>
      <c r="AP90" s="154">
        <f t="shared" si="23"/>
        <v>6.790937627158053</v>
      </c>
      <c r="AQ90" s="155"/>
      <c r="AR90" s="156"/>
      <c r="AS90" s="138"/>
      <c r="AT90" s="155"/>
      <c r="AU90" s="155"/>
      <c r="AV90" s="155"/>
      <c r="AW90" s="155"/>
      <c r="AX90" s="155"/>
      <c r="AY90" s="152">
        <f t="shared" si="28"/>
        <v>303.5</v>
      </c>
      <c r="AZ90" s="153">
        <v>2.6166640000000001E-2</v>
      </c>
      <c r="BA90" s="154">
        <f t="shared" si="24"/>
        <v>7.8458337081346894</v>
      </c>
      <c r="BB90" s="155"/>
      <c r="BC90" s="156"/>
    </row>
    <row r="91" spans="12:55" x14ac:dyDescent="0.25">
      <c r="L91" s="138"/>
      <c r="M91" s="155"/>
      <c r="N91" s="155"/>
      <c r="O91" s="155"/>
      <c r="P91" s="155"/>
      <c r="Q91" s="155"/>
      <c r="R91" s="155"/>
      <c r="S91" s="155"/>
      <c r="T91" s="152">
        <f t="shared" si="25"/>
        <v>304</v>
      </c>
      <c r="U91" s="153">
        <v>1.5640370000000001E-2</v>
      </c>
      <c r="V91" s="154">
        <f t="shared" si="20"/>
        <v>4.4241825073546046</v>
      </c>
      <c r="W91" s="138"/>
      <c r="X91" s="155"/>
      <c r="Y91" s="155"/>
      <c r="Z91" s="155"/>
      <c r="AA91" s="155"/>
      <c r="AB91" s="155"/>
      <c r="AC91" s="155"/>
      <c r="AD91" s="152">
        <f t="shared" si="26"/>
        <v>304</v>
      </c>
      <c r="AE91" s="153">
        <v>9.3246500000000003E-3</v>
      </c>
      <c r="AF91" s="153">
        <f t="shared" si="21"/>
        <v>2.578933539840142E-2</v>
      </c>
      <c r="AG91" s="153">
        <f t="shared" si="22"/>
        <v>2.5789335398401421</v>
      </c>
      <c r="AH91" s="138"/>
      <c r="AI91" s="155"/>
      <c r="AJ91" s="155"/>
      <c r="AK91" s="155"/>
      <c r="AL91" s="155"/>
      <c r="AM91" s="155"/>
      <c r="AN91" s="152">
        <f t="shared" si="27"/>
        <v>304</v>
      </c>
      <c r="AO91" s="153">
        <v>2.130582E-2</v>
      </c>
      <c r="AP91" s="154">
        <f t="shared" si="23"/>
        <v>6.1924722432133912</v>
      </c>
      <c r="AQ91" s="155"/>
      <c r="AR91" s="156"/>
      <c r="AS91" s="138"/>
      <c r="AT91" s="155"/>
      <c r="AU91" s="155"/>
      <c r="AV91" s="155"/>
      <c r="AW91" s="155"/>
      <c r="AX91" s="155"/>
      <c r="AY91" s="152">
        <f t="shared" si="28"/>
        <v>304</v>
      </c>
      <c r="AZ91" s="153">
        <v>2.4744450000000001E-2</v>
      </c>
      <c r="BA91" s="154">
        <f t="shared" si="24"/>
        <v>7.4194027165602243</v>
      </c>
      <c r="BB91" s="155"/>
      <c r="BC91" s="156"/>
    </row>
    <row r="92" spans="12:55" x14ac:dyDescent="0.25">
      <c r="L92" s="138"/>
      <c r="M92" s="155"/>
      <c r="N92" s="155"/>
      <c r="O92" s="155"/>
      <c r="P92" s="155"/>
      <c r="Q92" s="155"/>
      <c r="R92" s="155"/>
      <c r="S92" s="155"/>
      <c r="T92" s="152">
        <f t="shared" si="25"/>
        <v>304.5</v>
      </c>
      <c r="U92" s="153">
        <v>1.318385E-2</v>
      </c>
      <c r="V92" s="154">
        <f t="shared" si="20"/>
        <v>3.7293081013804028</v>
      </c>
      <c r="W92" s="138"/>
      <c r="X92" s="155"/>
      <c r="Y92" s="155"/>
      <c r="Z92" s="155"/>
      <c r="AA92" s="155"/>
      <c r="AB92" s="155"/>
      <c r="AC92" s="155"/>
      <c r="AD92" s="152">
        <f t="shared" si="26"/>
        <v>304.5</v>
      </c>
      <c r="AE92" s="153">
        <v>6.81148E-3</v>
      </c>
      <c r="AF92" s="153">
        <f t="shared" si="21"/>
        <v>1.883862046076832E-2</v>
      </c>
      <c r="AG92" s="153">
        <f t="shared" si="22"/>
        <v>1.8838620460768321</v>
      </c>
      <c r="AH92" s="138"/>
      <c r="AI92" s="155"/>
      <c r="AJ92" s="155"/>
      <c r="AK92" s="155"/>
      <c r="AL92" s="155"/>
      <c r="AM92" s="155"/>
      <c r="AN92" s="152">
        <f t="shared" si="27"/>
        <v>304.5</v>
      </c>
      <c r="AO92" s="153">
        <v>1.9174440000000001E-2</v>
      </c>
      <c r="AP92" s="154">
        <f t="shared" si="23"/>
        <v>5.5729930826018705</v>
      </c>
      <c r="AQ92" s="155"/>
      <c r="AR92" s="156"/>
      <c r="AS92" s="138"/>
      <c r="AT92" s="155"/>
      <c r="AU92" s="155"/>
      <c r="AV92" s="155"/>
      <c r="AW92" s="155"/>
      <c r="AX92" s="155"/>
      <c r="AY92" s="152">
        <f t="shared" si="28"/>
        <v>304.5</v>
      </c>
      <c r="AZ92" s="153">
        <v>2.324327E-2</v>
      </c>
      <c r="BA92" s="154">
        <f t="shared" si="24"/>
        <v>6.9692872777427963</v>
      </c>
      <c r="BB92" s="155"/>
      <c r="BC92" s="156"/>
    </row>
    <row r="93" spans="12:55" x14ac:dyDescent="0.25">
      <c r="L93" s="138"/>
      <c r="M93" s="155"/>
      <c r="N93" s="155"/>
      <c r="O93" s="155"/>
      <c r="P93" s="155"/>
      <c r="Q93" s="155"/>
      <c r="R93" s="155"/>
      <c r="S93" s="155"/>
      <c r="T93" s="152">
        <f t="shared" si="25"/>
        <v>305</v>
      </c>
      <c r="U93" s="153">
        <v>1.0719660000000001E-2</v>
      </c>
      <c r="V93" s="154">
        <f t="shared" si="20"/>
        <v>3.0322640868974879</v>
      </c>
      <c r="W93" s="138"/>
      <c r="X93" s="155"/>
      <c r="Y93" s="155"/>
      <c r="Z93" s="155"/>
      <c r="AA93" s="155"/>
      <c r="AB93" s="155"/>
      <c r="AC93" s="155"/>
      <c r="AD93" s="152">
        <f t="shared" si="26"/>
        <v>305</v>
      </c>
      <c r="AE93" s="153">
        <v>4.3880799999999999E-3</v>
      </c>
      <c r="AF93" s="153">
        <f t="shared" si="21"/>
        <v>1.2136183864811795E-2</v>
      </c>
      <c r="AG93" s="153">
        <f t="shared" si="22"/>
        <v>1.2136183864811796</v>
      </c>
      <c r="AH93" s="138"/>
      <c r="AI93" s="155"/>
      <c r="AJ93" s="155"/>
      <c r="AK93" s="155"/>
      <c r="AL93" s="155"/>
      <c r="AM93" s="155"/>
      <c r="AN93" s="152">
        <f t="shared" si="27"/>
        <v>305</v>
      </c>
      <c r="AO93" s="153">
        <v>1.6972310000000001E-2</v>
      </c>
      <c r="AP93" s="154">
        <f t="shared" si="23"/>
        <v>4.9329506481427652</v>
      </c>
      <c r="AQ93" s="155"/>
      <c r="AR93" s="156"/>
      <c r="AS93" s="138"/>
      <c r="AT93" s="155"/>
      <c r="AU93" s="155"/>
      <c r="AV93" s="155"/>
      <c r="AW93" s="155"/>
      <c r="AX93" s="155"/>
      <c r="AY93" s="152">
        <f t="shared" si="28"/>
        <v>305</v>
      </c>
      <c r="AZ93" s="153">
        <v>2.165649E-2</v>
      </c>
      <c r="BA93" s="154">
        <f t="shared" si="24"/>
        <v>6.4935054421156799</v>
      </c>
      <c r="BB93" s="155"/>
      <c r="BC93" s="156"/>
    </row>
    <row r="94" spans="12:55" x14ac:dyDescent="0.25">
      <c r="L94" s="138"/>
      <c r="M94" s="155"/>
      <c r="N94" s="155"/>
      <c r="O94" s="155"/>
      <c r="P94" s="155"/>
      <c r="Q94" s="155"/>
      <c r="R94" s="155"/>
      <c r="S94" s="155"/>
      <c r="T94" s="152">
        <f t="shared" si="25"/>
        <v>305.5</v>
      </c>
      <c r="U94" s="153">
        <v>8.2542399999999995E-3</v>
      </c>
      <c r="V94" s="154">
        <f t="shared" si="20"/>
        <v>2.334872143018782</v>
      </c>
      <c r="W94" s="138"/>
      <c r="X94" s="155"/>
      <c r="Y94" s="155"/>
      <c r="Z94" s="155"/>
      <c r="AA94" s="155"/>
      <c r="AB94" s="155"/>
      <c r="AC94" s="155"/>
      <c r="AD94" s="152">
        <f t="shared" si="26"/>
        <v>305.5</v>
      </c>
      <c r="AE94" s="153">
        <v>2.06324E-3</v>
      </c>
      <c r="AF94" s="153">
        <f t="shared" si="21"/>
        <v>5.7063362557734339E-3</v>
      </c>
      <c r="AG94" s="153">
        <f t="shared" si="22"/>
        <v>0.57063362557734343</v>
      </c>
      <c r="AH94" s="138"/>
      <c r="AI94" s="155"/>
      <c r="AJ94" s="155"/>
      <c r="AK94" s="155"/>
      <c r="AL94" s="155"/>
      <c r="AM94" s="155"/>
      <c r="AN94" s="152">
        <f t="shared" si="27"/>
        <v>305.5</v>
      </c>
      <c r="AO94" s="153">
        <v>1.470173E-2</v>
      </c>
      <c r="AP94" s="154">
        <f t="shared" si="23"/>
        <v>4.2730134278904837</v>
      </c>
      <c r="AQ94" s="155"/>
      <c r="AR94" s="156"/>
      <c r="AS94" s="138"/>
      <c r="AT94" s="155"/>
      <c r="AU94" s="155"/>
      <c r="AV94" s="155"/>
      <c r="AW94" s="155"/>
      <c r="AX94" s="155"/>
      <c r="AY94" s="152">
        <f t="shared" si="28"/>
        <v>305.5</v>
      </c>
      <c r="AZ94" s="153">
        <v>1.9980350000000001E-2</v>
      </c>
      <c r="BA94" s="154">
        <f t="shared" si="24"/>
        <v>5.9909298072021837</v>
      </c>
      <c r="BB94" s="155"/>
      <c r="BC94" s="156"/>
    </row>
    <row r="95" spans="12:55" ht="15.75" thickBot="1" x14ac:dyDescent="0.3">
      <c r="L95" s="138"/>
      <c r="M95" s="155"/>
      <c r="N95" s="155"/>
      <c r="O95" s="155"/>
      <c r="P95" s="155"/>
      <c r="Q95" s="155"/>
      <c r="R95" s="155"/>
      <c r="S95" s="155"/>
      <c r="T95" s="152">
        <f t="shared" si="25"/>
        <v>306</v>
      </c>
      <c r="U95" s="153">
        <v>5.7946400000000002E-3</v>
      </c>
      <c r="V95" s="154">
        <f t="shared" si="20"/>
        <v>1.6391264992079653</v>
      </c>
      <c r="W95" s="180"/>
      <c r="X95" s="186"/>
      <c r="Y95" s="186"/>
      <c r="Z95" s="186"/>
      <c r="AA95" s="186"/>
      <c r="AB95" s="186"/>
      <c r="AC95" s="186"/>
      <c r="AD95" s="173">
        <f t="shared" si="26"/>
        <v>306</v>
      </c>
      <c r="AE95" s="174">
        <v>1.8082700000000001E-3</v>
      </c>
      <c r="AF95" s="174">
        <f t="shared" si="21"/>
        <v>5.0011616007965267E-3</v>
      </c>
      <c r="AG95" s="174">
        <f t="shared" si="22"/>
        <v>0.50011616007965265</v>
      </c>
      <c r="AH95" s="138"/>
      <c r="AI95" s="155"/>
      <c r="AJ95" s="155"/>
      <c r="AK95" s="155"/>
      <c r="AL95" s="155"/>
      <c r="AM95" s="155"/>
      <c r="AN95" s="152">
        <f t="shared" si="27"/>
        <v>306</v>
      </c>
      <c r="AO95" s="153">
        <v>1.236576E-2</v>
      </c>
      <c r="AP95" s="154">
        <f t="shared" si="23"/>
        <v>3.5940708016043703</v>
      </c>
      <c r="AQ95" s="155"/>
      <c r="AR95" s="156"/>
      <c r="AS95" s="138"/>
      <c r="AT95" s="155"/>
      <c r="AU95" s="155"/>
      <c r="AV95" s="155"/>
      <c r="AW95" s="155"/>
      <c r="AX95" s="155"/>
      <c r="AY95" s="152">
        <f t="shared" si="28"/>
        <v>306</v>
      </c>
      <c r="AZ95" s="153">
        <v>1.8211169999999999E-2</v>
      </c>
      <c r="BA95" s="154">
        <f t="shared" si="24"/>
        <v>5.4604569578123598</v>
      </c>
      <c r="BB95" s="155"/>
      <c r="BC95" s="156"/>
    </row>
    <row r="96" spans="12:55" x14ac:dyDescent="0.25">
      <c r="L96" s="138"/>
      <c r="M96" s="155"/>
      <c r="N96" s="155"/>
      <c r="O96" s="155"/>
      <c r="P96" s="155"/>
      <c r="Q96" s="155"/>
      <c r="R96" s="155"/>
      <c r="S96" s="155"/>
      <c r="T96" s="152">
        <f t="shared" si="25"/>
        <v>306.5</v>
      </c>
      <c r="U96" s="153">
        <v>3.3481100000000001E-3</v>
      </c>
      <c r="V96" s="154">
        <f t="shared" si="20"/>
        <v>0.9470779588142112</v>
      </c>
      <c r="AH96" s="138"/>
      <c r="AI96" s="155"/>
      <c r="AJ96" s="155"/>
      <c r="AK96" s="155"/>
      <c r="AL96" s="155"/>
      <c r="AM96" s="155"/>
      <c r="AN96" s="152">
        <f t="shared" si="27"/>
        <v>306.5</v>
      </c>
      <c r="AO96" s="153">
        <v>9.9683900000000006E-3</v>
      </c>
      <c r="AP96" s="154">
        <f t="shared" si="23"/>
        <v>2.8972824507353363</v>
      </c>
      <c r="AQ96" s="155"/>
      <c r="AR96" s="156"/>
      <c r="AS96" s="138"/>
      <c r="AT96" s="155"/>
      <c r="AU96" s="155"/>
      <c r="AV96" s="155"/>
      <c r="AW96" s="155"/>
      <c r="AX96" s="155"/>
      <c r="AY96" s="152">
        <f t="shared" si="28"/>
        <v>306.5</v>
      </c>
      <c r="AZ96" s="153">
        <v>1.6345490000000001E-2</v>
      </c>
      <c r="BA96" s="154">
        <f t="shared" si="24"/>
        <v>4.9010494437947889</v>
      </c>
      <c r="BB96" s="155"/>
      <c r="BC96" s="156"/>
    </row>
    <row r="97" spans="12:55" x14ac:dyDescent="0.25">
      <c r="L97" s="138"/>
      <c r="M97" s="155"/>
      <c r="N97" s="155"/>
      <c r="O97" s="155"/>
      <c r="P97" s="155"/>
      <c r="Q97" s="155"/>
      <c r="R97" s="155"/>
      <c r="S97" s="155"/>
      <c r="T97" s="152">
        <f t="shared" si="25"/>
        <v>307</v>
      </c>
      <c r="U97" s="153">
        <v>9.2546999999999996E-4</v>
      </c>
      <c r="V97" s="154">
        <f t="shared" si="20"/>
        <v>0.26178716904276977</v>
      </c>
      <c r="AH97" s="138"/>
      <c r="AI97" s="155"/>
      <c r="AJ97" s="155"/>
      <c r="AK97" s="155"/>
      <c r="AL97" s="155"/>
      <c r="AM97" s="155"/>
      <c r="AN97" s="152">
        <f t="shared" si="27"/>
        <v>307</v>
      </c>
      <c r="AO97" s="153">
        <v>7.5145799999999999E-3</v>
      </c>
      <c r="AP97" s="154">
        <f t="shared" si="23"/>
        <v>2.1840899843050625</v>
      </c>
      <c r="AQ97" s="155"/>
      <c r="AR97" s="156"/>
      <c r="AS97" s="138"/>
      <c r="AT97" s="155"/>
      <c r="AU97" s="155"/>
      <c r="AV97" s="155"/>
      <c r="AW97" s="155"/>
      <c r="AX97" s="155"/>
      <c r="AY97" s="152">
        <f t="shared" si="28"/>
        <v>307</v>
      </c>
      <c r="AZ97" s="153">
        <v>1.438012E-2</v>
      </c>
      <c r="BA97" s="154">
        <f t="shared" si="24"/>
        <v>4.3117507720907922</v>
      </c>
      <c r="BB97" s="155"/>
      <c r="BC97" s="156"/>
    </row>
    <row r="98" spans="12:55" x14ac:dyDescent="0.25">
      <c r="L98" s="138"/>
      <c r="M98" s="155"/>
      <c r="N98" s="155"/>
      <c r="O98" s="155"/>
      <c r="P98" s="155"/>
      <c r="Q98" s="155"/>
      <c r="R98" s="155"/>
      <c r="S98" s="155"/>
      <c r="T98" s="152">
        <f t="shared" si="25"/>
        <v>307.5</v>
      </c>
      <c r="U98" s="153">
        <v>1.2537E-4</v>
      </c>
      <c r="V98" s="154">
        <f t="shared" si="20"/>
        <v>3.5463340122199587E-2</v>
      </c>
      <c r="AH98" s="138"/>
      <c r="AI98" s="155"/>
      <c r="AJ98" s="155"/>
      <c r="AK98" s="155"/>
      <c r="AL98" s="155"/>
      <c r="AM98" s="155"/>
      <c r="AN98" s="152">
        <f t="shared" si="27"/>
        <v>307.5</v>
      </c>
      <c r="AO98" s="153">
        <v>5.0093899999999998E-3</v>
      </c>
      <c r="AP98" s="154">
        <f t="shared" si="23"/>
        <v>1.4559640760332495</v>
      </c>
      <c r="AQ98" s="155"/>
      <c r="AR98" s="156"/>
      <c r="AS98" s="138"/>
      <c r="AT98" s="155"/>
      <c r="AU98" s="155"/>
      <c r="AV98" s="155"/>
      <c r="AW98" s="155"/>
      <c r="AX98" s="155"/>
      <c r="AY98" s="152">
        <f t="shared" si="28"/>
        <v>307.5</v>
      </c>
      <c r="AZ98" s="153">
        <v>1.231225E-2</v>
      </c>
      <c r="BA98" s="154">
        <f t="shared" si="24"/>
        <v>3.6917183892536958</v>
      </c>
      <c r="BB98" s="155"/>
      <c r="BC98" s="156"/>
    </row>
    <row r="99" spans="12:55" ht="15.75" thickBot="1" x14ac:dyDescent="0.3">
      <c r="L99" s="138"/>
      <c r="M99" s="155"/>
      <c r="N99" s="155"/>
      <c r="O99" s="155"/>
      <c r="P99" s="155"/>
      <c r="Q99" s="155"/>
      <c r="R99" s="155"/>
      <c r="S99" s="155"/>
      <c r="T99" s="152">
        <f t="shared" si="25"/>
        <v>308</v>
      </c>
      <c r="U99" s="153">
        <v>1.4668999999999999E-3</v>
      </c>
      <c r="V99" s="154">
        <f t="shared" si="20"/>
        <v>0.41494116315908564</v>
      </c>
      <c r="AH99" s="180"/>
      <c r="AI99" s="186"/>
      <c r="AJ99" s="186"/>
      <c r="AK99" s="186"/>
      <c r="AL99" s="186"/>
      <c r="AM99" s="186"/>
      <c r="AN99" s="173">
        <f t="shared" si="27"/>
        <v>308</v>
      </c>
      <c r="AO99" s="174">
        <v>2.4630899999999998E-3</v>
      </c>
      <c r="AP99" s="187">
        <f t="shared" si="23"/>
        <v>0.71588967040632423</v>
      </c>
      <c r="AQ99" s="186"/>
      <c r="AR99" s="188"/>
      <c r="AS99" s="138"/>
      <c r="AT99" s="155"/>
      <c r="AU99" s="155"/>
      <c r="AV99" s="155"/>
      <c r="AW99" s="155"/>
      <c r="AX99" s="155"/>
      <c r="AY99" s="152">
        <f t="shared" si="28"/>
        <v>308</v>
      </c>
      <c r="AZ99" s="153">
        <v>1.013959E-2</v>
      </c>
      <c r="BA99" s="154">
        <f t="shared" si="24"/>
        <v>3.0402656592006241</v>
      </c>
      <c r="BB99" s="155"/>
      <c r="BC99" s="156"/>
    </row>
    <row r="100" spans="12:55" ht="15.75" thickBot="1" x14ac:dyDescent="0.3">
      <c r="L100" s="180"/>
      <c r="M100" s="186"/>
      <c r="N100" s="186"/>
      <c r="O100" s="186"/>
      <c r="P100" s="186"/>
      <c r="Q100" s="186"/>
      <c r="R100" s="186"/>
      <c r="S100" s="186"/>
      <c r="T100" s="173">
        <f t="shared" si="25"/>
        <v>308.5</v>
      </c>
      <c r="U100" s="174">
        <v>1.0786400000000001E-3</v>
      </c>
      <c r="V100" s="187">
        <f t="shared" si="20"/>
        <v>0.30511427924869877</v>
      </c>
      <c r="AS100" s="138"/>
      <c r="AT100" s="155"/>
      <c r="AU100" s="155"/>
      <c r="AV100" s="155"/>
      <c r="AW100" s="155"/>
      <c r="AX100" s="155"/>
      <c r="AY100" s="152">
        <f t="shared" si="28"/>
        <v>308.5</v>
      </c>
      <c r="AZ100" s="153">
        <v>7.8604999999999994E-3</v>
      </c>
      <c r="BA100" s="154">
        <f t="shared" si="24"/>
        <v>2.3569008425534466</v>
      </c>
      <c r="BB100" s="155"/>
      <c r="BC100" s="156"/>
    </row>
    <row r="101" spans="12:55" x14ac:dyDescent="0.25">
      <c r="AS101" s="138"/>
      <c r="AT101" s="155"/>
      <c r="AU101" s="155"/>
      <c r="AV101" s="155"/>
      <c r="AW101" s="155"/>
      <c r="AX101" s="155"/>
      <c r="AY101" s="152">
        <f t="shared" si="28"/>
        <v>309</v>
      </c>
      <c r="AZ101" s="153">
        <v>5.4729699999999997E-3</v>
      </c>
      <c r="BA101" s="154">
        <f t="shared" si="24"/>
        <v>1.6410212587328714</v>
      </c>
      <c r="BB101" s="155"/>
      <c r="BC101" s="156"/>
    </row>
    <row r="102" spans="12:55" x14ac:dyDescent="0.25">
      <c r="AS102" s="138"/>
      <c r="AT102" s="155"/>
      <c r="AU102" s="155"/>
      <c r="AV102" s="155"/>
      <c r="AW102" s="155"/>
      <c r="AX102" s="155"/>
      <c r="AY102" s="152">
        <f t="shared" si="28"/>
        <v>309.5</v>
      </c>
      <c r="AZ102" s="153">
        <v>2.9802399999999999E-3</v>
      </c>
      <c r="BA102" s="154">
        <f t="shared" si="24"/>
        <v>0.89359839285178866</v>
      </c>
      <c r="BB102" s="155"/>
      <c r="BC102" s="156"/>
    </row>
    <row r="103" spans="12:55" ht="15.75" thickBot="1" x14ac:dyDescent="0.3">
      <c r="AS103" s="180"/>
      <c r="AT103" s="186"/>
      <c r="AU103" s="186"/>
      <c r="AV103" s="186"/>
      <c r="AW103" s="186"/>
      <c r="AX103" s="186"/>
      <c r="AY103" s="173">
        <f t="shared" si="28"/>
        <v>310</v>
      </c>
      <c r="AZ103" s="174">
        <v>3.8261000000000002E-4</v>
      </c>
      <c r="BA103" s="187">
        <f t="shared" si="24"/>
        <v>0.11472219723546523</v>
      </c>
      <c r="BB103" s="186"/>
      <c r="BC103" s="188"/>
    </row>
  </sheetData>
  <mergeCells count="11">
    <mergeCell ref="F3:G3"/>
    <mergeCell ref="H3:I3"/>
    <mergeCell ref="F12:G12"/>
    <mergeCell ref="H12:I12"/>
    <mergeCell ref="A1:E2"/>
    <mergeCell ref="F1:K2"/>
    <mergeCell ref="L1:V1"/>
    <mergeCell ref="W1:AG1"/>
    <mergeCell ref="AH1:AR1"/>
    <mergeCell ref="AS1:BC1"/>
    <mergeCell ref="AF2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 &amp; 2</vt:lpstr>
      <vt:lpstr>Binary Sytem</vt:lpstr>
      <vt:lpstr>Fleming</vt:lpstr>
      <vt:lpstr>Rittirong</vt:lpstr>
      <vt:lpstr>Panacharoensawad</vt:lpstr>
      <vt:lpstr>Zheng et al.</vt:lpstr>
      <vt:lpstr>Dauphin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shahdi</dc:creator>
  <cp:lastModifiedBy>Panacharoensawad, Ekarit</cp:lastModifiedBy>
  <dcterms:created xsi:type="dcterms:W3CDTF">2018-10-08T14:50:33Z</dcterms:created>
  <dcterms:modified xsi:type="dcterms:W3CDTF">2018-12-14T16:55:52Z</dcterms:modified>
</cp:coreProperties>
</file>