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png" ContentType="image/png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355" yWindow="-45" windowWidth="14445" windowHeight="12810" tabRatio="774"/>
  </bookViews>
  <sheets>
    <sheet name="Coverpage" sheetId="19" r:id="rId1"/>
    <sheet name="StatementI" sheetId="1" r:id="rId2"/>
    <sheet name="StatementII" sheetId="2" r:id="rId3"/>
    <sheet name="StatementIII" sheetId="3" r:id="rId4"/>
    <sheet name="StatementIV" sheetId="4" r:id="rId5"/>
    <sheet name="Table1" sheetId="5" r:id="rId6"/>
    <sheet name="Table2" sheetId="6" r:id="rId7"/>
    <sheet name="Table3" sheetId="7" r:id="rId8"/>
    <sheet name="Table4" sheetId="8" r:id="rId9"/>
    <sheet name="Table5" sheetId="9" r:id="rId10"/>
    <sheet name="Table6" sheetId="10" r:id="rId11"/>
    <sheet name="Table6A" sheetId="11" r:id="rId12"/>
    <sheet name="Table6B" sheetId="12" r:id="rId13"/>
    <sheet name="Table7" sheetId="13" r:id="rId14"/>
    <sheet name="Table8A" sheetId="14" r:id="rId15"/>
    <sheet name="Table8B" sheetId="15" r:id="rId16"/>
    <sheet name="Table9" sheetId="16" r:id="rId17"/>
    <sheet name="Annex1" sheetId="17" r:id="rId18"/>
    <sheet name="Annex2" sheetId="18" r:id="rId19"/>
  </sheets>
  <externalReferences>
    <externalReference r:id="rId20"/>
  </externalReferences>
  <definedNames>
    <definedName name="Reporting_Country_Code">[1]Coverpage!$I$9</definedName>
    <definedName name="Reporting_Country_Name">[1]Coverpage!$I$8</definedName>
    <definedName name="Reporting_Period_Code">[1]Coverpage!$I$10</definedName>
  </definedNames>
  <calcPr calcId="114210"/>
</workbook>
</file>

<file path=xl/calcChain.xml><?xml version="1.0" encoding="utf-8"?>
<calcChain xmlns="http://schemas.openxmlformats.org/spreadsheetml/2006/main">
  <c r="D30" i="1"/>
  <c r="U10" i="19"/>
  <c r="D3" i="18"/>
  <c r="E2"/>
  <c r="M1"/>
  <c r="F1"/>
  <c r="E1"/>
  <c r="D1"/>
  <c r="A1"/>
  <c r="T154" i="17"/>
  <c r="R154"/>
  <c r="X153"/>
  <c r="W153"/>
  <c r="V153"/>
  <c r="U153"/>
  <c r="T153"/>
  <c r="S153"/>
  <c r="R153"/>
  <c r="W152"/>
  <c r="X152"/>
  <c r="V152"/>
  <c r="U152"/>
  <c r="T152"/>
  <c r="S152"/>
  <c r="R152"/>
  <c r="W151"/>
  <c r="V151"/>
  <c r="X151"/>
  <c r="U151"/>
  <c r="T151"/>
  <c r="S151"/>
  <c r="R151"/>
  <c r="W150"/>
  <c r="V150"/>
  <c r="U150"/>
  <c r="X150"/>
  <c r="T150"/>
  <c r="S150"/>
  <c r="R150"/>
  <c r="W149"/>
  <c r="V149"/>
  <c r="U149"/>
  <c r="T149"/>
  <c r="S149"/>
  <c r="R149"/>
  <c r="X149"/>
  <c r="W148"/>
  <c r="W154"/>
  <c r="V148"/>
  <c r="V154"/>
  <c r="U148"/>
  <c r="U154"/>
  <c r="T148"/>
  <c r="S148"/>
  <c r="S154"/>
  <c r="R148"/>
  <c r="X148"/>
  <c r="T137"/>
  <c r="R137"/>
  <c r="X136"/>
  <c r="W136"/>
  <c r="V136"/>
  <c r="U136"/>
  <c r="T136"/>
  <c r="S136"/>
  <c r="R136"/>
  <c r="W135"/>
  <c r="X135"/>
  <c r="V135"/>
  <c r="U135"/>
  <c r="T135"/>
  <c r="S135"/>
  <c r="R135"/>
  <c r="W134"/>
  <c r="V134"/>
  <c r="X134"/>
  <c r="U134"/>
  <c r="T134"/>
  <c r="S134"/>
  <c r="R134"/>
  <c r="W133"/>
  <c r="V133"/>
  <c r="U133"/>
  <c r="X133"/>
  <c r="T133"/>
  <c r="S133"/>
  <c r="R133"/>
  <c r="W132"/>
  <c r="V132"/>
  <c r="U132"/>
  <c r="T132"/>
  <c r="S132"/>
  <c r="R132"/>
  <c r="X132"/>
  <c r="W131"/>
  <c r="W137"/>
  <c r="V131"/>
  <c r="V137"/>
  <c r="U131"/>
  <c r="U137"/>
  <c r="T131"/>
  <c r="S131"/>
  <c r="S137"/>
  <c r="R131"/>
  <c r="X131"/>
  <c r="T119"/>
  <c r="R119"/>
  <c r="X118"/>
  <c r="W118"/>
  <c r="V118"/>
  <c r="U118"/>
  <c r="T118"/>
  <c r="S118"/>
  <c r="R118"/>
  <c r="W117"/>
  <c r="X117"/>
  <c r="V117"/>
  <c r="U117"/>
  <c r="T117"/>
  <c r="S117"/>
  <c r="R117"/>
  <c r="W116"/>
  <c r="V116"/>
  <c r="X116"/>
  <c r="U116"/>
  <c r="T116"/>
  <c r="S116"/>
  <c r="R116"/>
  <c r="W115"/>
  <c r="V115"/>
  <c r="U115"/>
  <c r="X115"/>
  <c r="T115"/>
  <c r="S115"/>
  <c r="R115"/>
  <c r="W114"/>
  <c r="V114"/>
  <c r="U114"/>
  <c r="T114"/>
  <c r="S114"/>
  <c r="R114"/>
  <c r="X114"/>
  <c r="W113"/>
  <c r="W119"/>
  <c r="V113"/>
  <c r="V119"/>
  <c r="U113"/>
  <c r="U119"/>
  <c r="T113"/>
  <c r="S113"/>
  <c r="S119"/>
  <c r="R113"/>
  <c r="X113"/>
  <c r="T102"/>
  <c r="R102"/>
  <c r="X101"/>
  <c r="W101"/>
  <c r="V101"/>
  <c r="U101"/>
  <c r="T101"/>
  <c r="S101"/>
  <c r="R101"/>
  <c r="W100"/>
  <c r="X100"/>
  <c r="V100"/>
  <c r="U100"/>
  <c r="T100"/>
  <c r="S100"/>
  <c r="R100"/>
  <c r="W99"/>
  <c r="V99"/>
  <c r="X99"/>
  <c r="U99"/>
  <c r="T99"/>
  <c r="S99"/>
  <c r="R99"/>
  <c r="W98"/>
  <c r="V98"/>
  <c r="U98"/>
  <c r="X98"/>
  <c r="T98"/>
  <c r="S98"/>
  <c r="R98"/>
  <c r="W97"/>
  <c r="V97"/>
  <c r="U97"/>
  <c r="T97"/>
  <c r="S97"/>
  <c r="R97"/>
  <c r="X97"/>
  <c r="W96"/>
  <c r="W102"/>
  <c r="V96"/>
  <c r="V102"/>
  <c r="U96"/>
  <c r="U102"/>
  <c r="T96"/>
  <c r="S96"/>
  <c r="S102"/>
  <c r="R96"/>
  <c r="X96"/>
  <c r="N89"/>
  <c r="L89"/>
  <c r="K89"/>
  <c r="J89"/>
  <c r="I89"/>
  <c r="H89"/>
  <c r="M89"/>
  <c r="G89"/>
  <c r="F89"/>
  <c r="E89"/>
  <c r="N88"/>
  <c r="L88"/>
  <c r="K88"/>
  <c r="J88"/>
  <c r="I88"/>
  <c r="G88"/>
  <c r="F88"/>
  <c r="E88"/>
  <c r="H88"/>
  <c r="M88"/>
  <c r="N87"/>
  <c r="L87"/>
  <c r="K87"/>
  <c r="J87"/>
  <c r="I87"/>
  <c r="G87"/>
  <c r="F87"/>
  <c r="E87"/>
  <c r="H87"/>
  <c r="N86"/>
  <c r="L86"/>
  <c r="K86"/>
  <c r="J86"/>
  <c r="I86"/>
  <c r="G86"/>
  <c r="F86"/>
  <c r="H86"/>
  <c r="M86"/>
  <c r="E86"/>
  <c r="N85"/>
  <c r="L85"/>
  <c r="K85"/>
  <c r="J85"/>
  <c r="I85"/>
  <c r="G85"/>
  <c r="F85"/>
  <c r="H85"/>
  <c r="E85"/>
  <c r="S84"/>
  <c r="R84"/>
  <c r="N84"/>
  <c r="L84"/>
  <c r="K84"/>
  <c r="J84"/>
  <c r="I84"/>
  <c r="G84"/>
  <c r="H84"/>
  <c r="M84"/>
  <c r="F84"/>
  <c r="E84"/>
  <c r="S83"/>
  <c r="T82"/>
  <c r="S82"/>
  <c r="R82"/>
  <c r="N82"/>
  <c r="L82"/>
  <c r="K82"/>
  <c r="W84"/>
  <c r="J82"/>
  <c r="V84"/>
  <c r="I82"/>
  <c r="U84"/>
  <c r="G82"/>
  <c r="H82"/>
  <c r="F82"/>
  <c r="E82"/>
  <c r="N81"/>
  <c r="L81"/>
  <c r="K81"/>
  <c r="W83"/>
  <c r="J81"/>
  <c r="V83"/>
  <c r="I81"/>
  <c r="U83"/>
  <c r="H81"/>
  <c r="M81"/>
  <c r="G81"/>
  <c r="F81"/>
  <c r="E81"/>
  <c r="R83"/>
  <c r="W80"/>
  <c r="V80"/>
  <c r="U80"/>
  <c r="N80"/>
  <c r="L80"/>
  <c r="K80"/>
  <c r="W82"/>
  <c r="J80"/>
  <c r="V82"/>
  <c r="I80"/>
  <c r="U82"/>
  <c r="H80"/>
  <c r="M80"/>
  <c r="G80"/>
  <c r="F80"/>
  <c r="E80"/>
  <c r="W79"/>
  <c r="V79"/>
  <c r="U79"/>
  <c r="N79"/>
  <c r="L79"/>
  <c r="K79"/>
  <c r="W81"/>
  <c r="J79"/>
  <c r="V81"/>
  <c r="I79"/>
  <c r="G79"/>
  <c r="F79"/>
  <c r="E79"/>
  <c r="H79"/>
  <c r="N78"/>
  <c r="L78"/>
  <c r="K78"/>
  <c r="J78"/>
  <c r="I78"/>
  <c r="G78"/>
  <c r="F78"/>
  <c r="S80"/>
  <c r="E78"/>
  <c r="R80"/>
  <c r="X80"/>
  <c r="N77"/>
  <c r="L77"/>
  <c r="K77"/>
  <c r="J77"/>
  <c r="I77"/>
  <c r="G77"/>
  <c r="F77"/>
  <c r="S79"/>
  <c r="S85"/>
  <c r="E77"/>
  <c r="R79"/>
  <c r="T68"/>
  <c r="R68"/>
  <c r="X67"/>
  <c r="W67"/>
  <c r="V67"/>
  <c r="U67"/>
  <c r="T67"/>
  <c r="S67"/>
  <c r="R67"/>
  <c r="W66"/>
  <c r="X66"/>
  <c r="V66"/>
  <c r="U66"/>
  <c r="T66"/>
  <c r="S66"/>
  <c r="R66"/>
  <c r="W65"/>
  <c r="V65"/>
  <c r="X65"/>
  <c r="U65"/>
  <c r="T65"/>
  <c r="S65"/>
  <c r="R65"/>
  <c r="W64"/>
  <c r="V64"/>
  <c r="U64"/>
  <c r="X64"/>
  <c r="T64"/>
  <c r="S64"/>
  <c r="R64"/>
  <c r="W63"/>
  <c r="V63"/>
  <c r="U63"/>
  <c r="T63"/>
  <c r="S63"/>
  <c r="R63"/>
  <c r="X63"/>
  <c r="W62"/>
  <c r="W68"/>
  <c r="V62"/>
  <c r="V68"/>
  <c r="U62"/>
  <c r="U68"/>
  <c r="T62"/>
  <c r="S62"/>
  <c r="S68"/>
  <c r="R62"/>
  <c r="X62"/>
  <c r="T51"/>
  <c r="R51"/>
  <c r="X50"/>
  <c r="W50"/>
  <c r="V50"/>
  <c r="U50"/>
  <c r="T50"/>
  <c r="S50"/>
  <c r="R50"/>
  <c r="W49"/>
  <c r="X49"/>
  <c r="V49"/>
  <c r="U49"/>
  <c r="T49"/>
  <c r="S49"/>
  <c r="R49"/>
  <c r="W48"/>
  <c r="V48"/>
  <c r="X48"/>
  <c r="U48"/>
  <c r="T48"/>
  <c r="S48"/>
  <c r="R48"/>
  <c r="W47"/>
  <c r="V47"/>
  <c r="U47"/>
  <c r="X47"/>
  <c r="T47"/>
  <c r="S47"/>
  <c r="R47"/>
  <c r="W46"/>
  <c r="V46"/>
  <c r="U46"/>
  <c r="T46"/>
  <c r="S46"/>
  <c r="R46"/>
  <c r="X46"/>
  <c r="W45"/>
  <c r="W51"/>
  <c r="V45"/>
  <c r="V51"/>
  <c r="U45"/>
  <c r="U51"/>
  <c r="T45"/>
  <c r="S45"/>
  <c r="S51"/>
  <c r="R45"/>
  <c r="X45"/>
  <c r="N38"/>
  <c r="L38"/>
  <c r="K38"/>
  <c r="J38"/>
  <c r="I38"/>
  <c r="H38"/>
  <c r="M38"/>
  <c r="G38"/>
  <c r="F38"/>
  <c r="E38"/>
  <c r="N37"/>
  <c r="L37"/>
  <c r="K37"/>
  <c r="J37"/>
  <c r="I37"/>
  <c r="G37"/>
  <c r="F37"/>
  <c r="E37"/>
  <c r="H37"/>
  <c r="M37"/>
  <c r="N36"/>
  <c r="L36"/>
  <c r="K36"/>
  <c r="J36"/>
  <c r="I36"/>
  <c r="G36"/>
  <c r="F36"/>
  <c r="E36"/>
  <c r="H36"/>
  <c r="N35"/>
  <c r="L35"/>
  <c r="K35"/>
  <c r="J35"/>
  <c r="I35"/>
  <c r="G35"/>
  <c r="F35"/>
  <c r="H35"/>
  <c r="M35"/>
  <c r="E35"/>
  <c r="N34"/>
  <c r="L34"/>
  <c r="K34"/>
  <c r="J34"/>
  <c r="I34"/>
  <c r="G34"/>
  <c r="F34"/>
  <c r="H34"/>
  <c r="E34"/>
  <c r="S33"/>
  <c r="R33"/>
  <c r="N33"/>
  <c r="L33"/>
  <c r="K33"/>
  <c r="J33"/>
  <c r="I33"/>
  <c r="G33"/>
  <c r="H33"/>
  <c r="M33"/>
  <c r="F33"/>
  <c r="E33"/>
  <c r="S32"/>
  <c r="S31"/>
  <c r="R31"/>
  <c r="N31"/>
  <c r="L31"/>
  <c r="K31"/>
  <c r="W33"/>
  <c r="J31"/>
  <c r="V33"/>
  <c r="I31"/>
  <c r="U33"/>
  <c r="G31"/>
  <c r="H31"/>
  <c r="F31"/>
  <c r="E31"/>
  <c r="N30"/>
  <c r="L30"/>
  <c r="K30"/>
  <c r="W32"/>
  <c r="J30"/>
  <c r="V32"/>
  <c r="I30"/>
  <c r="U32"/>
  <c r="H30"/>
  <c r="M30"/>
  <c r="G30"/>
  <c r="F30"/>
  <c r="E30"/>
  <c r="R32"/>
  <c r="X32"/>
  <c r="W29"/>
  <c r="V29"/>
  <c r="U29"/>
  <c r="N29"/>
  <c r="L29"/>
  <c r="K29"/>
  <c r="W31"/>
  <c r="J29"/>
  <c r="V31"/>
  <c r="I29"/>
  <c r="U31"/>
  <c r="G29"/>
  <c r="F29"/>
  <c r="E29"/>
  <c r="H29"/>
  <c r="W28"/>
  <c r="W34"/>
  <c r="V28"/>
  <c r="U28"/>
  <c r="N28"/>
  <c r="L28"/>
  <c r="K28"/>
  <c r="W30"/>
  <c r="J28"/>
  <c r="V30"/>
  <c r="I28"/>
  <c r="G28"/>
  <c r="F28"/>
  <c r="E28"/>
  <c r="H28"/>
  <c r="N27"/>
  <c r="L27"/>
  <c r="K27"/>
  <c r="J27"/>
  <c r="I27"/>
  <c r="G27"/>
  <c r="F27"/>
  <c r="S29"/>
  <c r="E27"/>
  <c r="R29"/>
  <c r="X29"/>
  <c r="N26"/>
  <c r="L26"/>
  <c r="K26"/>
  <c r="J26"/>
  <c r="I26"/>
  <c r="G26"/>
  <c r="F26"/>
  <c r="S28"/>
  <c r="S34"/>
  <c r="E26"/>
  <c r="R28"/>
  <c r="T17"/>
  <c r="R17"/>
  <c r="X16"/>
  <c r="W16"/>
  <c r="V16"/>
  <c r="U16"/>
  <c r="T16"/>
  <c r="S16"/>
  <c r="R16"/>
  <c r="W15"/>
  <c r="X15"/>
  <c r="V15"/>
  <c r="U15"/>
  <c r="T15"/>
  <c r="S15"/>
  <c r="R15"/>
  <c r="W14"/>
  <c r="V14"/>
  <c r="X14"/>
  <c r="U14"/>
  <c r="T14"/>
  <c r="S14"/>
  <c r="R14"/>
  <c r="W13"/>
  <c r="V13"/>
  <c r="U13"/>
  <c r="X13"/>
  <c r="T13"/>
  <c r="S13"/>
  <c r="R13"/>
  <c r="W12"/>
  <c r="V12"/>
  <c r="U12"/>
  <c r="T12"/>
  <c r="S12"/>
  <c r="R12"/>
  <c r="X12"/>
  <c r="W11"/>
  <c r="W17"/>
  <c r="V11"/>
  <c r="V17"/>
  <c r="U11"/>
  <c r="U17"/>
  <c r="T11"/>
  <c r="S11"/>
  <c r="S17"/>
  <c r="R11"/>
  <c r="I3"/>
  <c r="L2"/>
  <c r="N1"/>
  <c r="I1"/>
  <c r="G1"/>
  <c r="B1"/>
  <c r="N41" i="16"/>
  <c r="L41"/>
  <c r="K41"/>
  <c r="J41"/>
  <c r="I41"/>
  <c r="G41"/>
  <c r="F41"/>
  <c r="E41"/>
  <c r="N40"/>
  <c r="L40"/>
  <c r="K40"/>
  <c r="J40"/>
  <c r="I40"/>
  <c r="G40"/>
  <c r="F40"/>
  <c r="E40"/>
  <c r="N39"/>
  <c r="L39"/>
  <c r="K39"/>
  <c r="J39"/>
  <c r="I39"/>
  <c r="G39"/>
  <c r="F39"/>
  <c r="E39"/>
  <c r="N38"/>
  <c r="L38"/>
  <c r="K38"/>
  <c r="J38"/>
  <c r="I38"/>
  <c r="G38"/>
  <c r="F38"/>
  <c r="E38"/>
  <c r="N35"/>
  <c r="N34"/>
  <c r="N33"/>
  <c r="N32"/>
  <c r="N31"/>
  <c r="N30"/>
  <c r="N29"/>
  <c r="N28"/>
  <c r="N27"/>
  <c r="N26"/>
  <c r="N24"/>
  <c r="N23"/>
  <c r="N22"/>
  <c r="N21"/>
  <c r="N20"/>
  <c r="N19"/>
  <c r="N18"/>
  <c r="N17"/>
  <c r="N16"/>
  <c r="N15"/>
  <c r="N13"/>
  <c r="N12"/>
  <c r="N11"/>
  <c r="N10"/>
  <c r="I3"/>
  <c r="F2"/>
  <c r="N1"/>
  <c r="G1"/>
  <c r="B1"/>
  <c r="H45" i="15"/>
  <c r="M45"/>
  <c r="H44"/>
  <c r="H43"/>
  <c r="M43"/>
  <c r="H42"/>
  <c r="M42"/>
  <c r="N41"/>
  <c r="N28"/>
  <c r="N27"/>
  <c r="N22"/>
  <c r="N9"/>
  <c r="N8"/>
  <c r="I3"/>
  <c r="F2"/>
  <c r="N1"/>
  <c r="G1"/>
  <c r="B1"/>
  <c r="H45" i="14"/>
  <c r="H44"/>
  <c r="H43"/>
  <c r="H42"/>
  <c r="N41"/>
  <c r="N28"/>
  <c r="N27"/>
  <c r="N22"/>
  <c r="N9"/>
  <c r="N8"/>
  <c r="I3"/>
  <c r="F2"/>
  <c r="N1"/>
  <c r="G1"/>
  <c r="B1"/>
  <c r="L88" i="13"/>
  <c r="K88"/>
  <c r="J88"/>
  <c r="I88"/>
  <c r="F88"/>
  <c r="E88"/>
  <c r="N78"/>
  <c r="N69"/>
  <c r="N62"/>
  <c r="N55"/>
  <c r="N48"/>
  <c r="N41"/>
  <c r="N31"/>
  <c r="N24"/>
  <c r="N18"/>
  <c r="N9"/>
  <c r="G88"/>
  <c r="I3"/>
  <c r="F2"/>
  <c r="N1"/>
  <c r="G1"/>
  <c r="B1"/>
  <c r="H71" i="12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N17"/>
  <c r="L17"/>
  <c r="K17"/>
  <c r="J17"/>
  <c r="I17"/>
  <c r="G17"/>
  <c r="F17"/>
  <c r="E17"/>
  <c r="H17"/>
  <c r="N15"/>
  <c r="L15"/>
  <c r="K15"/>
  <c r="J15"/>
  <c r="I15"/>
  <c r="G15"/>
  <c r="F15"/>
  <c r="E15"/>
  <c r="N13"/>
  <c r="L13"/>
  <c r="K13"/>
  <c r="J13"/>
  <c r="I13"/>
  <c r="G13"/>
  <c r="F13"/>
  <c r="E13"/>
  <c r="H13"/>
  <c r="N10"/>
  <c r="L10"/>
  <c r="K10"/>
  <c r="J10"/>
  <c r="I10"/>
  <c r="G10"/>
  <c r="F10"/>
  <c r="E10"/>
  <c r="H10"/>
  <c r="H8"/>
  <c r="I3"/>
  <c r="F2"/>
  <c r="N1"/>
  <c r="G1"/>
  <c r="B1"/>
  <c r="H83" i="11"/>
  <c r="M83"/>
  <c r="H82"/>
  <c r="M82"/>
  <c r="H81"/>
  <c r="M81"/>
  <c r="H80"/>
  <c r="M80"/>
  <c r="H79"/>
  <c r="M79"/>
  <c r="H78"/>
  <c r="M78"/>
  <c r="H77"/>
  <c r="M77"/>
  <c r="H76"/>
  <c r="M76"/>
  <c r="H75"/>
  <c r="M75"/>
  <c r="H74"/>
  <c r="H73"/>
  <c r="M73"/>
  <c r="H72"/>
  <c r="M72"/>
  <c r="H71"/>
  <c r="M71"/>
  <c r="H70"/>
  <c r="M70"/>
  <c r="H69"/>
  <c r="M69"/>
  <c r="M68"/>
  <c r="H68"/>
  <c r="H67"/>
  <c r="M67"/>
  <c r="H66"/>
  <c r="M66"/>
  <c r="H65"/>
  <c r="M65"/>
  <c r="H64"/>
  <c r="H63"/>
  <c r="M63"/>
  <c r="H62"/>
  <c r="M62"/>
  <c r="H61"/>
  <c r="M61"/>
  <c r="H60"/>
  <c r="H59"/>
  <c r="M59"/>
  <c r="H58"/>
  <c r="M58"/>
  <c r="H57"/>
  <c r="M57"/>
  <c r="H56"/>
  <c r="M56"/>
  <c r="H55"/>
  <c r="M55"/>
  <c r="H54"/>
  <c r="M54"/>
  <c r="H53"/>
  <c r="M53"/>
  <c r="H52"/>
  <c r="M52"/>
  <c r="H51"/>
  <c r="M51"/>
  <c r="H50"/>
  <c r="M50"/>
  <c r="H49"/>
  <c r="M49"/>
  <c r="H48"/>
  <c r="M48"/>
  <c r="H47"/>
  <c r="M47"/>
  <c r="H46"/>
  <c r="M46"/>
  <c r="H45"/>
  <c r="M45"/>
  <c r="H44"/>
  <c r="M44"/>
  <c r="H43"/>
  <c r="M43"/>
  <c r="H42"/>
  <c r="M42"/>
  <c r="H41"/>
  <c r="M41"/>
  <c r="H40"/>
  <c r="H39"/>
  <c r="M39"/>
  <c r="H38"/>
  <c r="M38"/>
  <c r="H37"/>
  <c r="M37"/>
  <c r="H36"/>
  <c r="M36"/>
  <c r="H35"/>
  <c r="M35"/>
  <c r="H34"/>
  <c r="M34"/>
  <c r="H33"/>
  <c r="M33"/>
  <c r="H32"/>
  <c r="M32"/>
  <c r="H31"/>
  <c r="M31"/>
  <c r="H30"/>
  <c r="M30"/>
  <c r="H29"/>
  <c r="M29"/>
  <c r="H28"/>
  <c r="H27"/>
  <c r="M27"/>
  <c r="H26"/>
  <c r="M26"/>
  <c r="H25"/>
  <c r="M25"/>
  <c r="H24"/>
  <c r="M24"/>
  <c r="H23"/>
  <c r="M23"/>
  <c r="H22"/>
  <c r="M22"/>
  <c r="H21"/>
  <c r="M21"/>
  <c r="M20"/>
  <c r="H20"/>
  <c r="H19"/>
  <c r="M19"/>
  <c r="H18"/>
  <c r="N17"/>
  <c r="L17"/>
  <c r="K17"/>
  <c r="J17"/>
  <c r="I17"/>
  <c r="G17"/>
  <c r="F17"/>
  <c r="E17"/>
  <c r="N15"/>
  <c r="L15"/>
  <c r="K15"/>
  <c r="J15"/>
  <c r="I15"/>
  <c r="G15"/>
  <c r="F15"/>
  <c r="E15"/>
  <c r="N13"/>
  <c r="L13"/>
  <c r="K13"/>
  <c r="J13"/>
  <c r="I13"/>
  <c r="G13"/>
  <c r="F13"/>
  <c r="E13"/>
  <c r="N10"/>
  <c r="L10"/>
  <c r="K10"/>
  <c r="J10"/>
  <c r="I10"/>
  <c r="G10"/>
  <c r="F10"/>
  <c r="E10"/>
  <c r="H8"/>
  <c r="H15"/>
  <c r="I3"/>
  <c r="F2"/>
  <c r="N1"/>
  <c r="G1"/>
  <c r="B1"/>
  <c r="H115" i="10"/>
  <c r="H114"/>
  <c r="H113"/>
  <c r="M113"/>
  <c r="H112"/>
  <c r="H111"/>
  <c r="H110"/>
  <c r="H109"/>
  <c r="M109"/>
  <c r="H108"/>
  <c r="H106"/>
  <c r="N71"/>
  <c r="N63"/>
  <c r="N62"/>
  <c r="N61"/>
  <c r="N55"/>
  <c r="N54"/>
  <c r="N53"/>
  <c r="N52"/>
  <c r="N51"/>
  <c r="N50"/>
  <c r="N40"/>
  <c r="N31"/>
  <c r="N30"/>
  <c r="N29"/>
  <c r="N28"/>
  <c r="N27"/>
  <c r="N26"/>
  <c r="N25"/>
  <c r="N24"/>
  <c r="N23"/>
  <c r="N17"/>
  <c r="N10"/>
  <c r="N9"/>
  <c r="I3"/>
  <c r="F2"/>
  <c r="N1"/>
  <c r="G1"/>
  <c r="B1"/>
  <c r="H41" i="9"/>
  <c r="H40"/>
  <c r="M40"/>
  <c r="H39"/>
  <c r="H38"/>
  <c r="N25"/>
  <c r="N14"/>
  <c r="N9"/>
  <c r="I3"/>
  <c r="F2"/>
  <c r="N1"/>
  <c r="G1"/>
  <c r="B1"/>
  <c r="H41" i="8"/>
  <c r="H40"/>
  <c r="M40"/>
  <c r="H39"/>
  <c r="N25"/>
  <c r="N14"/>
  <c r="N9"/>
  <c r="I3"/>
  <c r="F2"/>
  <c r="N1"/>
  <c r="G1"/>
  <c r="B1"/>
  <c r="H99" i="7"/>
  <c r="H98"/>
  <c r="H97"/>
  <c r="H96"/>
  <c r="N90"/>
  <c r="N85"/>
  <c r="N81"/>
  <c r="N71"/>
  <c r="N63"/>
  <c r="N62"/>
  <c r="N61"/>
  <c r="N55"/>
  <c r="N54"/>
  <c r="N53"/>
  <c r="N52"/>
  <c r="N51"/>
  <c r="N50"/>
  <c r="N40"/>
  <c r="N31"/>
  <c r="N30"/>
  <c r="N29"/>
  <c r="N28"/>
  <c r="N27"/>
  <c r="N26"/>
  <c r="N25"/>
  <c r="N24"/>
  <c r="N23"/>
  <c r="N17"/>
  <c r="N10"/>
  <c r="I3"/>
  <c r="F2"/>
  <c r="N1"/>
  <c r="G1"/>
  <c r="B1"/>
  <c r="H80" i="6"/>
  <c r="H79"/>
  <c r="H78"/>
  <c r="H77"/>
  <c r="H76"/>
  <c r="H75"/>
  <c r="H73"/>
  <c r="H72"/>
  <c r="H71"/>
  <c r="H70"/>
  <c r="H69"/>
  <c r="H68"/>
  <c r="H66"/>
  <c r="H65"/>
  <c r="H64"/>
  <c r="N63"/>
  <c r="L63"/>
  <c r="K63"/>
  <c r="J63"/>
  <c r="I63"/>
  <c r="G63"/>
  <c r="F63"/>
  <c r="E63"/>
  <c r="H62"/>
  <c r="H61"/>
  <c r="H60"/>
  <c r="H59"/>
  <c r="H57"/>
  <c r="H56"/>
  <c r="H53"/>
  <c r="H52"/>
  <c r="H51"/>
  <c r="H50"/>
  <c r="N49"/>
  <c r="L49"/>
  <c r="L48"/>
  <c r="K49"/>
  <c r="J49"/>
  <c r="J48"/>
  <c r="I49"/>
  <c r="I48"/>
  <c r="G49"/>
  <c r="F49"/>
  <c r="F48"/>
  <c r="E49"/>
  <c r="E48"/>
  <c r="N45"/>
  <c r="N39"/>
  <c r="N34"/>
  <c r="N31"/>
  <c r="N28"/>
  <c r="N25"/>
  <c r="N20"/>
  <c r="N16"/>
  <c r="N11"/>
  <c r="I3"/>
  <c r="F2"/>
  <c r="N1"/>
  <c r="G1"/>
  <c r="B1"/>
  <c r="H114" i="5"/>
  <c r="M114"/>
  <c r="H113"/>
  <c r="H112"/>
  <c r="M112"/>
  <c r="H111"/>
  <c r="H110"/>
  <c r="M110"/>
  <c r="H109"/>
  <c r="H107"/>
  <c r="M107"/>
  <c r="H106"/>
  <c r="M106"/>
  <c r="H105"/>
  <c r="M105"/>
  <c r="M104"/>
  <c r="H104"/>
  <c r="H103"/>
  <c r="M103"/>
  <c r="H102"/>
  <c r="M102"/>
  <c r="H100"/>
  <c r="M100"/>
  <c r="H99"/>
  <c r="H98"/>
  <c r="M98"/>
  <c r="H97"/>
  <c r="N96"/>
  <c r="L96"/>
  <c r="K96"/>
  <c r="J96"/>
  <c r="I96"/>
  <c r="G96"/>
  <c r="F96"/>
  <c r="E96"/>
  <c r="H95"/>
  <c r="H93"/>
  <c r="M93"/>
  <c r="H92"/>
  <c r="H89"/>
  <c r="M89"/>
  <c r="H88"/>
  <c r="H87"/>
  <c r="M87"/>
  <c r="H86"/>
  <c r="M86"/>
  <c r="N85"/>
  <c r="N84"/>
  <c r="L85"/>
  <c r="K85"/>
  <c r="J85"/>
  <c r="J84"/>
  <c r="I85"/>
  <c r="I84"/>
  <c r="G85"/>
  <c r="G84"/>
  <c r="F85"/>
  <c r="F84"/>
  <c r="E85"/>
  <c r="E84"/>
  <c r="L84"/>
  <c r="K84"/>
  <c r="N80"/>
  <c r="N73"/>
  <c r="N64"/>
  <c r="N59"/>
  <c r="N52"/>
  <c r="N56"/>
  <c r="N53"/>
  <c r="N48"/>
  <c r="N43"/>
  <c r="N34"/>
  <c r="N30"/>
  <c r="N22"/>
  <c r="N21"/>
  <c r="N15"/>
  <c r="N10"/>
  <c r="I3"/>
  <c r="F2"/>
  <c r="N1"/>
  <c r="G1"/>
  <c r="B1"/>
  <c r="M24" i="4"/>
  <c r="M21"/>
  <c r="M20"/>
  <c r="M18"/>
  <c r="M16"/>
  <c r="M17"/>
  <c r="M15"/>
  <c r="M14"/>
  <c r="M13"/>
  <c r="M10"/>
  <c r="M9"/>
  <c r="M7"/>
  <c r="H3"/>
  <c r="E2"/>
  <c r="M1"/>
  <c r="F1"/>
  <c r="A1"/>
  <c r="M37" i="3"/>
  <c r="K37"/>
  <c r="J37"/>
  <c r="I37"/>
  <c r="H37"/>
  <c r="F37"/>
  <c r="E37"/>
  <c r="D37"/>
  <c r="M36"/>
  <c r="K36"/>
  <c r="J36"/>
  <c r="I36"/>
  <c r="H36"/>
  <c r="F36"/>
  <c r="E36"/>
  <c r="D36"/>
  <c r="M35"/>
  <c r="K35"/>
  <c r="J35"/>
  <c r="I35"/>
  <c r="H35"/>
  <c r="F35"/>
  <c r="E35"/>
  <c r="D35"/>
  <c r="M34"/>
  <c r="K34"/>
  <c r="J34"/>
  <c r="J38"/>
  <c r="I34"/>
  <c r="H34"/>
  <c r="H38"/>
  <c r="F34"/>
  <c r="E34"/>
  <c r="D34"/>
  <c r="M31"/>
  <c r="M30"/>
  <c r="M29"/>
  <c r="M28"/>
  <c r="M24"/>
  <c r="M23"/>
  <c r="M22"/>
  <c r="M21"/>
  <c r="M18"/>
  <c r="M17"/>
  <c r="M16"/>
  <c r="M15"/>
  <c r="M12"/>
  <c r="M11"/>
  <c r="M10"/>
  <c r="M9"/>
  <c r="H3"/>
  <c r="E2"/>
  <c r="M1"/>
  <c r="F1"/>
  <c r="A1"/>
  <c r="N39" i="2"/>
  <c r="N35"/>
  <c r="N32"/>
  <c r="N24"/>
  <c r="N14"/>
  <c r="N9"/>
  <c r="I3"/>
  <c r="F2"/>
  <c r="N1"/>
  <c r="G1"/>
  <c r="B1"/>
  <c r="H38" i="16"/>
  <c r="M38"/>
  <c r="H40"/>
  <c r="N8" i="13"/>
  <c r="N88"/>
  <c r="H15" i="12"/>
  <c r="H17" i="11"/>
  <c r="M40"/>
  <c r="M64"/>
  <c r="M60"/>
  <c r="M18"/>
  <c r="M28"/>
  <c r="M74"/>
  <c r="N49" i="10"/>
  <c r="N8" i="9"/>
  <c r="M39" i="8"/>
  <c r="N8"/>
  <c r="M41"/>
  <c r="N37"/>
  <c r="N49" i="7"/>
  <c r="H63" i="6"/>
  <c r="N24"/>
  <c r="H49"/>
  <c r="K48"/>
  <c r="N48"/>
  <c r="N38"/>
  <c r="N42" i="5"/>
  <c r="N63"/>
  <c r="M19" i="4"/>
  <c r="G34" i="3"/>
  <c r="G36"/>
  <c r="M32"/>
  <c r="F38"/>
  <c r="M19"/>
  <c r="I38"/>
  <c r="N30" i="2"/>
  <c r="N42"/>
  <c r="N38"/>
  <c r="X28" i="17"/>
  <c r="R34"/>
  <c r="M28"/>
  <c r="T30"/>
  <c r="U34"/>
  <c r="V34"/>
  <c r="M31"/>
  <c r="T33"/>
  <c r="U81"/>
  <c r="M87"/>
  <c r="X84"/>
  <c r="X33"/>
  <c r="M29"/>
  <c r="T31"/>
  <c r="X79"/>
  <c r="R85"/>
  <c r="M79"/>
  <c r="T81"/>
  <c r="U85"/>
  <c r="X82"/>
  <c r="X31"/>
  <c r="U30"/>
  <c r="M36"/>
  <c r="V85"/>
  <c r="X83"/>
  <c r="S81"/>
  <c r="M85"/>
  <c r="M34"/>
  <c r="S30"/>
  <c r="W85"/>
  <c r="M82"/>
  <c r="T84"/>
  <c r="T32"/>
  <c r="T83"/>
  <c r="H77"/>
  <c r="R30"/>
  <c r="R81"/>
  <c r="H27"/>
  <c r="H78"/>
  <c r="H26"/>
  <c r="X11"/>
  <c r="N14" i="16"/>
  <c r="H39"/>
  <c r="N9"/>
  <c r="M40"/>
  <c r="N25"/>
  <c r="H41"/>
  <c r="M44" i="15"/>
  <c r="M42" i="14"/>
  <c r="M44"/>
  <c r="M43"/>
  <c r="M45"/>
  <c r="M13" i="12"/>
  <c r="M10"/>
  <c r="M17"/>
  <c r="M15"/>
  <c r="M19"/>
  <c r="M21"/>
  <c r="M23"/>
  <c r="M25"/>
  <c r="M27"/>
  <c r="M29"/>
  <c r="M31"/>
  <c r="M33"/>
  <c r="M35"/>
  <c r="M37"/>
  <c r="M39"/>
  <c r="M41"/>
  <c r="M43"/>
  <c r="M45"/>
  <c r="M47"/>
  <c r="M49"/>
  <c r="M51"/>
  <c r="M53"/>
  <c r="M55"/>
  <c r="M57"/>
  <c r="M59"/>
  <c r="M61"/>
  <c r="M63"/>
  <c r="M65"/>
  <c r="M67"/>
  <c r="M69"/>
  <c r="M71"/>
  <c r="M18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M64"/>
  <c r="M66"/>
  <c r="M68"/>
  <c r="M70"/>
  <c r="M8"/>
  <c r="M8" i="11"/>
  <c r="H10"/>
  <c r="H13"/>
  <c r="M115" i="10"/>
  <c r="M111"/>
  <c r="N22"/>
  <c r="N8"/>
  <c r="M106"/>
  <c r="M108"/>
  <c r="M110"/>
  <c r="M112"/>
  <c r="M114"/>
  <c r="N37" i="9"/>
  <c r="M39"/>
  <c r="M41"/>
  <c r="M38"/>
  <c r="M96" i="7"/>
  <c r="N22"/>
  <c r="M97"/>
  <c r="N9"/>
  <c r="M99"/>
  <c r="M98"/>
  <c r="H48" i="6"/>
  <c r="M50"/>
  <c r="M52"/>
  <c r="M56"/>
  <c r="M59"/>
  <c r="M61"/>
  <c r="M65"/>
  <c r="M68"/>
  <c r="M70"/>
  <c r="M72"/>
  <c r="M75"/>
  <c r="M77"/>
  <c r="M79"/>
  <c r="N9"/>
  <c r="G48"/>
  <c r="M51"/>
  <c r="M53"/>
  <c r="M57"/>
  <c r="M60"/>
  <c r="M62"/>
  <c r="M64"/>
  <c r="M66"/>
  <c r="M69"/>
  <c r="M71"/>
  <c r="M73"/>
  <c r="M76"/>
  <c r="M78"/>
  <c r="M80"/>
  <c r="M85" i="5"/>
  <c r="M99"/>
  <c r="M92"/>
  <c r="M111"/>
  <c r="M97"/>
  <c r="N79"/>
  <c r="M88"/>
  <c r="M109"/>
  <c r="N9"/>
  <c r="H96"/>
  <c r="H85"/>
  <c r="M95"/>
  <c r="M113"/>
  <c r="M22" i="4"/>
  <c r="M11"/>
  <c r="M25" i="3"/>
  <c r="M13"/>
  <c r="L34"/>
  <c r="G35"/>
  <c r="D38"/>
  <c r="G37"/>
  <c r="M38"/>
  <c r="E38"/>
  <c r="L36"/>
  <c r="K38"/>
  <c r="N22" i="2"/>
  <c r="N29"/>
  <c r="N40"/>
  <c r="M27" i="17"/>
  <c r="T29"/>
  <c r="T28"/>
  <c r="M26"/>
  <c r="T79"/>
  <c r="M77"/>
  <c r="X81"/>
  <c r="T85"/>
  <c r="T80"/>
  <c r="M78"/>
  <c r="T34"/>
  <c r="X30"/>
  <c r="N8" i="16"/>
  <c r="M41"/>
  <c r="N37"/>
  <c r="M39"/>
  <c r="H88" i="13"/>
  <c r="M17" i="11"/>
  <c r="M13"/>
  <c r="M10"/>
  <c r="M15"/>
  <c r="N81" i="10"/>
  <c r="N8" i="7"/>
  <c r="N95"/>
  <c r="N8" i="6"/>
  <c r="M63"/>
  <c r="M49"/>
  <c r="M84" i="5"/>
  <c r="N62"/>
  <c r="N8"/>
  <c r="M96"/>
  <c r="H84"/>
  <c r="M23" i="4"/>
  <c r="L35" i="3"/>
  <c r="G38"/>
  <c r="L37"/>
  <c r="M48" i="6"/>
  <c r="M25" i="4"/>
  <c r="L38" i="3"/>
  <c r="M88" i="13"/>
</calcChain>
</file>

<file path=xl/comments1.xml><?xml version="1.0" encoding="utf-8"?>
<comments xmlns="http://schemas.openxmlformats.org/spreadsheetml/2006/main">
  <authors>
    <author>TWickens</author>
    <author>MAlves</author>
  </authors>
  <commentList>
    <comment ref="I8" authorId="0">
      <text>
        <r>
          <rPr>
            <sz val="8"/>
            <color indexed="81"/>
            <rFont val="Tahoma"/>
            <family val="2"/>
          </rPr>
          <t>Достаточно внести название страны здесь, и оно будет повторяться на каждой последующей странице.</t>
        </r>
      </text>
    </comment>
    <comment ref="I9" authorId="0">
      <text>
        <r>
          <rPr>
            <sz val="8"/>
            <color indexed="81"/>
            <rFont val="Tahoma"/>
            <family val="2"/>
          </rPr>
          <t xml:space="preserve">Достаточно внести код страны здесь, и он будет повторяться на каждой последующей странице.
</t>
        </r>
      </text>
    </comment>
    <comment ref="I10" authorId="0">
      <text>
        <r>
          <rPr>
            <sz val="8"/>
            <color indexed="81"/>
            <rFont val="Tahoma"/>
            <family val="2"/>
          </rPr>
          <t xml:space="preserve">Достаточно внести год здесь, и он будет повторяться на каждой последующей странице.
</t>
        </r>
      </text>
    </comment>
    <comment ref="I11" authorId="0">
      <text>
        <r>
          <rPr>
            <sz val="8"/>
            <color indexed="81"/>
            <rFont val="Tahoma"/>
            <family val="2"/>
          </rPr>
          <t xml:space="preserve">Достаточно внести дату финансового года здесь, и она будет повторяться на каждой последующей странице.
</t>
        </r>
      </text>
    </comment>
    <comment ref="I12" authorId="0">
      <text>
        <r>
          <rPr>
            <sz val="8"/>
            <color indexed="81"/>
            <rFont val="Tahoma"/>
            <family val="2"/>
          </rPr>
          <t xml:space="preserve">Достаточно внести валюту здесь, и она будет повторяться на каждой последующей странице.
</t>
        </r>
      </text>
    </comment>
    <comment ref="I14" authorId="0">
      <text>
        <r>
          <rPr>
            <sz val="8"/>
            <color indexed="81"/>
            <rFont val="Tahoma"/>
            <family val="2"/>
          </rPr>
          <t xml:space="preserve">Достаточно внести Масштаб здесь, и он будет повторяться на каждой последующей странице.
</t>
        </r>
      </text>
    </comment>
    <comment ref="H26" authorId="1">
      <text>
        <r>
          <rPr>
            <sz val="9"/>
            <color indexed="81"/>
            <rFont val="Tahoma"/>
            <family val="2"/>
          </rPr>
          <t>Для данных по каждому подсектору укажите характер данных, используя "F" для обозначения окончательных данных, "P" для обозначения предварительных данных и "E" для обозначения оценочных (прогнозных) данных.</t>
        </r>
      </text>
    </comment>
    <comment ref="H27" authorId="1">
      <text>
        <r>
          <rPr>
            <sz val="9"/>
            <color indexed="81"/>
            <rFont val="Tahoma"/>
            <family val="2"/>
          </rPr>
          <t>Для данных по каждому подсектору укажите применяемый метод учета, используя "C" для обозначения данных на кассовой основе или "NC" для обозначения данных, составляемых на основе, отличной от кассовой.</t>
        </r>
      </text>
    </comment>
    <comment ref="H28" authorId="1">
      <text>
        <r>
          <rPr>
            <sz val="9"/>
            <color indexed="81"/>
            <rFont val="Tahoma"/>
            <family val="2"/>
          </rPr>
          <t>Для данных по каждому подсектору укажите применяемый метод учета, используя "C" для обозначения данных на кассовой основе или "NC" для обозначения данных, составляемых на основе, отличной от кассовой.</t>
        </r>
      </text>
    </comment>
    <comment ref="H29" authorId="1">
      <text>
        <r>
          <rPr>
            <sz val="9"/>
            <color indexed="81"/>
            <rFont val="Tahoma"/>
            <family val="2"/>
          </rPr>
          <t>Для данных по каждому подсектору укажите применяемый метод учета, используя "C" для обозначения данных на кассовой основе или "NC" для обозначения данных, составляемых на основе, отличной от кассовой.</t>
        </r>
      </text>
    </comment>
    <comment ref="H30" authorId="1">
      <text>
        <r>
          <rPr>
            <sz val="9"/>
            <color indexed="81"/>
            <rFont val="Tahoma"/>
            <family val="2"/>
          </rPr>
          <t>Для данных по каждому подсектору укажите применяемый метод учета, используя "C" для обозначения данных на кассовой основе или "NC" для обозначения данных, составляемых на основе, отличной от кассовой.</t>
        </r>
      </text>
    </comment>
    <comment ref="H31" authorId="1">
      <text>
        <r>
          <rPr>
            <sz val="9"/>
            <color indexed="81"/>
            <rFont val="Tahoma"/>
            <family val="2"/>
          </rPr>
          <t>Для данных по каждому подсектору укажите способ представления данных об инвестициях в нефинансовые активы, используя "G" для обозначения валовых значений (до вычета потребления основного капитала) или "N" для обознчения чистых значений (после вычета потребления основного капитала).</t>
        </r>
      </text>
    </comment>
    <comment ref="H32" authorId="1">
      <text>
        <r>
          <rPr>
            <sz val="9"/>
            <color indexed="81"/>
            <rFont val="Tahoma"/>
            <family val="2"/>
          </rPr>
          <t>Для данных по каждому подсектору укажите используемую стоимостную оценку, используя "MV" для обозначения рыночной стоимости, "HV" для обозначения исторической стоимости и "FV" для обозначения балансовой стоиомсти.</t>
        </r>
      </text>
    </comment>
    <comment ref="H33" authorId="1">
      <text>
        <r>
          <rPr>
            <sz val="9"/>
            <color indexed="81"/>
            <rFont val="Tahoma"/>
            <family val="2"/>
          </rPr>
          <t>Для данных по каждому подсектору укажите применяемый способ стоимостной оценки, используя "MV" для обозначения рыночной стоимости, "NV" для обозначения номинальной стоимости или "FV" для обозначения нарицательной стоимости.</t>
        </r>
      </text>
    </comment>
    <comment ref="H34" authorId="1">
      <text>
        <r>
          <rPr>
            <sz val="9"/>
            <color indexed="81"/>
            <rFont val="Tahoma"/>
            <family val="2"/>
          </rPr>
          <t>Для данных по каждому подсектору укажите применяемый способ стоимостной оценки, используя "MV" для обозначения рыночной стоимости, "NV" для обозначения номинальной стоимости или "FV" для обозначения нарицательной стоимости.</t>
        </r>
      </text>
    </comment>
  </commentList>
</comments>
</file>

<file path=xl/comments10.xml><?xml version="1.0" encoding="utf-8"?>
<comments xmlns="http://schemas.openxmlformats.org/spreadsheetml/2006/main">
  <authors>
    <author>MAlves</author>
  </authors>
  <commentList>
    <comment ref="B4" authorId="0">
      <text>
        <r>
          <rPr>
            <sz val="9"/>
            <color indexed="81"/>
            <rFont val="Tahoma"/>
            <family val="2"/>
          </rPr>
          <t>Запасы активов и обязательств на конец года.</t>
        </r>
      </text>
    </comment>
    <comment ref="M4" authorId="0">
      <text>
        <r>
          <rPr>
            <sz val="9"/>
            <color indexed="81"/>
            <rFont val="Tahoma"/>
            <family val="2"/>
          </rPr>
          <t>Консолидация центрального правительства (CG), фондов социального обеспечения (SSF), региональных органов управления (SG) и местных органов управления (LG)</t>
        </r>
      </text>
    </comment>
    <comment ref="H5" authorId="0">
      <text>
        <r>
          <rPr>
            <sz val="9"/>
            <color indexed="81"/>
            <rFont val="Tahoma"/>
            <family val="2"/>
          </rPr>
          <t>Консолидация бюджетных единиц  (BA) и внебюджетных единиц (EA)</t>
        </r>
      </text>
    </comment>
    <comment ref="C83" authorId="0">
      <text>
        <r>
          <rPr>
            <sz val="9"/>
            <color indexed="81"/>
            <rFont val="Tahoma"/>
            <family val="2"/>
          </rPr>
          <t>Эта статья показывает рыночную стоимость всех обязательств, за исключением акционерного капитала и долей в инвестиционных фондах и производных финансовых инструментов и опционов на акции для работников.</t>
        </r>
      </text>
    </comment>
    <comment ref="C84" authorId="0">
      <text>
        <r>
          <rPr>
            <sz val="9"/>
            <color indexed="81"/>
            <rFont val="Tahoma"/>
            <family val="2"/>
          </rPr>
          <t>Обязательства D3: СДР, валюта и депозиты, долговые ценные бумаги, кредиты и займы и прочая кредиторская задолженность.</t>
        </r>
      </text>
    </comment>
    <comment ref="C85" authorId="0">
      <text>
        <r>
          <rPr>
            <sz val="9"/>
            <color indexed="81"/>
            <rFont val="Tahoma"/>
            <family val="2"/>
          </rPr>
          <t xml:space="preserve">Обязательства D2: СДР, валюта и депозиты, долговые ценные бумаги, кредиты и займы. </t>
        </r>
      </text>
    </comment>
    <comment ref="C86" authorId="0">
      <text>
        <r>
          <rPr>
            <sz val="9"/>
            <color indexed="81"/>
            <rFont val="Tahoma"/>
            <family val="2"/>
          </rPr>
          <t>Обязательства D1: долговые ценные бумаги и кредиты и займы.</t>
        </r>
      </text>
    </comment>
    <comment ref="C87" authorId="0">
      <text>
        <r>
          <rPr>
            <sz val="9"/>
            <color indexed="81"/>
            <rFont val="Tahoma"/>
            <family val="2"/>
          </rPr>
          <t>Эта статья показывает рыночную стоимость всех обязательств, за исключением акционерного капитала и долей в инвестиционных фондах и производных финансовых инструментов и опционов на акции для работников.</t>
        </r>
      </text>
    </comment>
    <comment ref="C88" authorId="0">
      <text>
        <r>
          <rPr>
            <sz val="9"/>
            <color indexed="81"/>
            <rFont val="Tahoma"/>
            <family val="2"/>
          </rPr>
          <t>Обязательства D3: СДР, валюта и депозиты, долговые ценные бумаги, кредиты и займы и прочая кредиторская задолженность.</t>
        </r>
      </text>
    </comment>
    <comment ref="C89" authorId="0">
      <text>
        <r>
          <rPr>
            <sz val="9"/>
            <color indexed="81"/>
            <rFont val="Tahoma"/>
            <family val="2"/>
          </rPr>
          <t xml:space="preserve">Обязательства D2: СДР, валюта и депозиты, долговые ценные бумаги, кредиты и займы. </t>
        </r>
      </text>
    </comment>
    <comment ref="C90" authorId="0">
      <text>
        <r>
          <rPr>
            <sz val="9"/>
            <color indexed="81"/>
            <rFont val="Tahoma"/>
            <family val="2"/>
          </rPr>
          <t>Обязательства D1: долговые ценные бумаги и кредиты и займы.</t>
        </r>
      </text>
    </comment>
    <comment ref="C91" authorId="0">
      <text>
        <r>
          <rPr>
            <sz val="9"/>
            <color indexed="81"/>
            <rFont val="Tahoma"/>
            <family val="2"/>
          </rPr>
          <t>Эта статья показывает рыночную стоимость всех обязательств, за исключением акционерного капитала и долей в инвестиционных фондах и производных финансовых инструментов и опционов на акции для работников.</t>
        </r>
      </text>
    </comment>
    <comment ref="C92" authorId="0">
      <text>
        <r>
          <rPr>
            <sz val="9"/>
            <color indexed="81"/>
            <rFont val="Tahoma"/>
            <family val="2"/>
          </rPr>
          <t>Обязательства D3: СДР, валюта и депозиты, долговые ценные бумаги, кредиты и займы и прочая кредиторская задолженность.</t>
        </r>
      </text>
    </comment>
    <comment ref="C93" authorId="0">
      <text>
        <r>
          <rPr>
            <sz val="9"/>
            <color indexed="81"/>
            <rFont val="Tahoma"/>
            <family val="2"/>
          </rPr>
          <t xml:space="preserve">Обязательства D2: СДР, валюта и депозиты, долговые ценные бумаги, кредиты и займы. </t>
        </r>
      </text>
    </comment>
    <comment ref="C94" authorId="0">
      <text>
        <r>
          <rPr>
            <sz val="9"/>
            <color indexed="81"/>
            <rFont val="Tahoma"/>
            <family val="2"/>
          </rPr>
          <t>Обязательства D1: долговые ценные бумаги и кредиты и займы.</t>
        </r>
      </text>
    </comment>
    <comment ref="C95" authorId="0">
      <text>
        <r>
          <rPr>
            <sz val="9"/>
            <color indexed="81"/>
            <rFont val="Tahoma"/>
            <family val="2"/>
          </rPr>
          <t>Эта статья показывает рыночную стоимость всех обязательств, за исключением акций и других фор участия в капитале и финансовых инструментов минус рыночная стоимость активов по соответствующим инструментам.</t>
        </r>
      </text>
    </comment>
    <comment ref="C100" authorId="0">
      <text>
        <r>
          <rPr>
            <sz val="9"/>
            <color indexed="81"/>
            <rFont val="Tahoma"/>
            <family val="2"/>
          </rPr>
          <t>Высококачественные обращающиеся ценные бумаги -- это ценные бумаги, обращающиеся на ликвидных рынках (включая рынки РЕПО), которые могут быть легко превращены в денежные средства с незначительным риском изменения стоимости при нормальных экономических условиях.</t>
        </r>
      </text>
    </comment>
    <comment ref="C101" authorId="0">
      <text>
        <r>
          <rPr>
            <sz val="9"/>
            <color indexed="81"/>
            <rFont val="Tahoma"/>
            <family val="2"/>
          </rPr>
          <t>Показатель государственного долга, используемый в обсуждениях вопросов политики. Если этот показатель не имеется по каждому подсектору, внесите его значение по наиболее близкому подсектору. Эта статья будет использоваться только в страницах "Ежегодника СГФ", посвященных отдельным странам. В "Мировых таблицах", где проводятся международные сопоставления, применяются стандартные определения.</t>
        </r>
      </text>
    </comment>
    <comment ref="C108" authorId="0">
      <text>
        <r>
          <rPr>
            <sz val="9"/>
            <color indexed="81"/>
            <rFont val="Tahoma"/>
            <family val="2"/>
          </rPr>
          <t>Номинальная стоимость кредитов и займов по льготным процентным ставкам.</t>
        </r>
      </text>
    </comment>
    <comment ref="C109" authorId="0">
      <text>
        <r>
          <rPr>
            <sz val="9"/>
            <color indexed="81"/>
            <rFont val="Tahoma"/>
            <family val="2"/>
          </rPr>
          <t>Разность между номинальной стоимостью льготных кредитов и займов и их приведенной стоимостью, рассчитанной с использованием соответствующего рыночного коэффициента дисконтирования.</t>
        </r>
      </text>
    </comment>
    <comment ref="C110" authorId="0">
      <text>
        <r>
          <rPr>
            <sz val="9"/>
            <color indexed="81"/>
            <rFont val="Tahoma"/>
            <family val="2"/>
          </rPr>
          <t>Невыплаченные суммы, сроки платежа которых просрочены.</t>
        </r>
      </text>
    </comment>
    <comment ref="C111" authorId="0">
      <text>
        <r>
          <rPr>
            <sz val="9"/>
            <color indexed="81"/>
            <rFont val="Tahoma"/>
            <family val="2"/>
          </rPr>
          <t>Юридические или контрактные финансовые договоренности, которые устанавливают условные требования о внесении платежей экономической стоимости.</t>
        </r>
      </text>
    </comment>
    <comment ref="C112" authorId="0">
      <text>
        <r>
          <rPr>
            <sz val="9"/>
            <color indexed="81"/>
            <rFont val="Tahoma"/>
            <family val="2"/>
          </rPr>
          <t>Долговые обязательства единиц государственного и частного сектора, обслуживание которых гарантировано государственной единицей в рамках договорного соглашения.</t>
        </r>
      </text>
    </comment>
    <comment ref="C113" authorId="0">
      <text>
        <r>
          <rPr>
            <sz val="9"/>
            <color indexed="81"/>
            <rFont val="Tahoma"/>
            <family val="2"/>
          </rPr>
          <t>Приведенная стоимость пособий по социальному обеспечению, которые уже были заработаны, согласно существующим законам и нормативам, но подлежат выплате в будущем, за вычетом приведенной стоимости будущи взносов/отчислений в программы социального обеспечения.</t>
        </r>
      </text>
    </comment>
    <comment ref="C114" authorId="0">
      <text>
        <r>
          <rPr>
            <sz val="9"/>
            <color indexed="81"/>
            <rFont val="Tahoma"/>
            <family val="2"/>
          </rPr>
          <t>Необслуживаемые кредиты и займы -- это те, по которым (a) платежи основной суммы долга и процентов просрочены на три месяца (90 дней) или более; или (b) выплаты процентов в сумме трехмесячных (90 дней) или более процентных выплат были капитализированы (реинвестированы в основную сумму), или платежи были отсрочены по соглашению; или (c) существуют основания для переклассификации этого кредита как необслуживаемого даже в отсутствие просрочки платежей на 90 дней, например, в случае, когда должник подает заявление о признании его банкротом.
Справедливая стоимость -- это эквивалент рыночной стоимости, определяемый как сумма, по которой может быть обменен данный актив, или погашено данное обязательство между информированными, согласными сторонами в операции, проводимой на независимой основе.</t>
        </r>
      </text>
    </comment>
  </commentList>
</comments>
</file>

<file path=xl/comments11.xml><?xml version="1.0" encoding="utf-8"?>
<comments xmlns="http://schemas.openxmlformats.org/spreadsheetml/2006/main">
  <authors>
    <author>MAlves</author>
  </authors>
  <commentList>
    <comment ref="B4" authorId="0">
      <text>
        <r>
          <rPr>
            <sz val="9"/>
            <color indexed="81"/>
            <rFont val="Tahoma"/>
            <family val="2"/>
          </rPr>
          <t>В случае долговых инструментов, кроме долговых ценных бумаг, отсутствие общедоступных рыночных стоимостей означает, что они должны быть оценены с использованием номинальной стоимости в качестве представительного показателя.
По этой причине настоящая таблица содержит единственную запись для рыночной (= номинальной) стоимости по всем инструментам, кроме долговых ценных бумаг. В случае долговых ценных бумаг используются записи как о рыночной, так и о номинальной стоимости.</t>
        </r>
      </text>
    </comment>
    <comment ref="M4" authorId="0">
      <text>
        <r>
          <rPr>
            <sz val="9"/>
            <color indexed="81"/>
            <rFont val="Tahoma"/>
            <family val="2"/>
          </rPr>
          <t>Консолидация центрального правительства (CG), фондов социального обеспечения (SSF), региональных органов управления (SG) и местных органов управления (LG)</t>
        </r>
      </text>
    </comment>
    <comment ref="H5" authorId="0">
      <text>
        <r>
          <rPr>
            <sz val="9"/>
            <color indexed="81"/>
            <rFont val="Tahoma"/>
            <family val="2"/>
          </rPr>
          <t>Консолидация бюджетных единиц  (BA) и внебюджетных единиц (EA)</t>
        </r>
      </text>
    </comment>
  </commentList>
</comments>
</file>

<file path=xl/comments12.xml><?xml version="1.0" encoding="utf-8"?>
<comments xmlns="http://schemas.openxmlformats.org/spreadsheetml/2006/main">
  <authors>
    <author>MAlves</author>
  </authors>
  <commentList>
    <comment ref="M4" authorId="0">
      <text>
        <r>
          <rPr>
            <sz val="9"/>
            <color indexed="81"/>
            <rFont val="Tahoma"/>
            <family val="2"/>
          </rPr>
          <t>Консолидация центрального правительства (CG), фондов социального обеспечения (SSF), региональных органов управления (SG) и местных органов управления (LG)</t>
        </r>
      </text>
    </comment>
    <comment ref="H5" authorId="0">
      <text>
        <r>
          <rPr>
            <sz val="9"/>
            <color indexed="81"/>
            <rFont val="Tahoma"/>
            <family val="2"/>
          </rPr>
          <t>Консолидация бюджетных единиц  (BA) и внебюджетных единиц (EA)</t>
        </r>
      </text>
    </comment>
  </commentList>
</comments>
</file>

<file path=xl/comments13.xml><?xml version="1.0" encoding="utf-8"?>
<comments xmlns="http://schemas.openxmlformats.org/spreadsheetml/2006/main">
  <authors>
    <author>MAlves</author>
  </authors>
  <commentList>
    <comment ref="M4" authorId="0">
      <text>
        <r>
          <rPr>
            <sz val="9"/>
            <color indexed="81"/>
            <rFont val="Tahoma"/>
            <family val="2"/>
          </rPr>
          <t>Консолидация центрального правительства (CG), фондов социального обеспечения (SSF), региональных органов управления (SG) и местных органов управления (LG)</t>
        </r>
      </text>
    </comment>
    <comment ref="H5" authorId="0">
      <text>
        <r>
          <rPr>
            <sz val="9"/>
            <color indexed="81"/>
            <rFont val="Tahoma"/>
            <family val="2"/>
          </rPr>
          <t>Консолидация бюджетных единиц  (BA) и внебюджетных единиц (EA)</t>
        </r>
      </text>
    </comment>
    <comment ref="C17" authorId="0">
      <text>
        <r>
          <rPr>
            <sz val="9"/>
            <color indexed="81"/>
            <rFont val="Tahoma"/>
            <family val="2"/>
          </rPr>
          <t>Tрансферты между различными уровнями гогсударственного управления, носящие общий характер и не выделяемые на какую-либо конкретную функцию.</t>
        </r>
      </text>
    </comment>
  </commentList>
</comments>
</file>

<file path=xl/comments14.xml><?xml version="1.0" encoding="utf-8"?>
<comments xmlns="http://schemas.openxmlformats.org/spreadsheetml/2006/main">
  <authors>
    <author>MAlves</author>
  </authors>
  <commentList>
    <comment ref="M4" authorId="0">
      <text>
        <r>
          <rPr>
            <sz val="9"/>
            <color indexed="81"/>
            <rFont val="Tahoma"/>
            <family val="2"/>
          </rPr>
          <t>Консолидация центрального правительства (CG), фондов социального обеспечения (SSF), региональных органов управления (SG) и местных органов управления (LG)</t>
        </r>
      </text>
    </comment>
    <comment ref="H5" authorId="0">
      <text>
        <r>
          <rPr>
            <sz val="9"/>
            <color indexed="81"/>
            <rFont val="Tahoma"/>
            <family val="2"/>
          </rPr>
          <t>Консолидация бюджетных единиц  (BA) и внебюджетных единиц (EA)</t>
        </r>
      </text>
    </comment>
  </commentList>
</comments>
</file>

<file path=xl/comments15.xml><?xml version="1.0" encoding="utf-8"?>
<comments xmlns="http://schemas.openxmlformats.org/spreadsheetml/2006/main">
  <authors>
    <author>MAlves</author>
  </authors>
  <commentList>
    <comment ref="M4" authorId="0">
      <text>
        <r>
          <rPr>
            <sz val="9"/>
            <color indexed="81"/>
            <rFont val="Tahoma"/>
            <family val="2"/>
          </rPr>
          <t>Консолидация центрального правительства (CG), фондов социального обеспечения (SSF), региональных органов управления (SG) и местных органов управления (LG)</t>
        </r>
      </text>
    </comment>
    <comment ref="H5" authorId="0">
      <text>
        <r>
          <rPr>
            <sz val="9"/>
            <color indexed="81"/>
            <rFont val="Tahoma"/>
            <family val="2"/>
          </rPr>
          <t>Консолидация бюджетных единиц  (BA) и внебюджетных единиц (EA)</t>
        </r>
      </text>
    </comment>
  </commentList>
</comments>
</file>

<file path=xl/comments16.xml><?xml version="1.0" encoding="utf-8"?>
<comments xmlns="http://schemas.openxmlformats.org/spreadsheetml/2006/main">
  <authors>
    <author>MAlves</author>
  </authors>
  <commentList>
    <comment ref="M4" authorId="0">
      <text>
        <r>
          <rPr>
            <sz val="9"/>
            <color indexed="81"/>
            <rFont val="Tahoma"/>
            <family val="2"/>
          </rPr>
          <t>Консолидация центрального правительства (CG), фондов социального обеспечения (SSF), региональных органов управления (SG) и местных органов управления (LG)</t>
        </r>
      </text>
    </comment>
    <comment ref="H5" authorId="0">
      <text>
        <r>
          <rPr>
            <sz val="9"/>
            <color indexed="81"/>
            <rFont val="Tahoma"/>
            <family val="2"/>
          </rPr>
          <t>Консолидация бюджетных единиц  (BA) и внебюджетных единиц (EA)</t>
        </r>
      </text>
    </comment>
    <comment ref="C8" authorId="0">
      <text>
        <r>
          <rPr>
            <sz val="9"/>
            <color indexed="81"/>
            <rFont val="Tahoma"/>
            <family val="2"/>
          </rPr>
          <t>Изменения чистой стоимости активов в связи с другими экономическими потоками (холдинговой прибылью/убытками плюс другими изменениями в объеме финансовых аткивов и обязательств).</t>
        </r>
      </text>
    </comment>
    <comment ref="C37" authorId="0">
      <text>
        <r>
          <rPr>
            <sz val="9"/>
            <color indexed="81"/>
            <rFont val="Tahoma"/>
            <family val="2"/>
          </rPr>
          <t>Изменения чистой стоимости финансовых активов в связи с другими экономическими потоками (холдинговой прибылью/убытками плюс другими изменениями в объеме финансовых аткивов и обязательствю</t>
        </r>
      </text>
    </comment>
    <comment ref="C38" authorId="0">
      <text>
        <r>
          <rPr>
            <sz val="9"/>
            <color indexed="81"/>
            <rFont val="Tahoma"/>
            <family val="2"/>
          </rPr>
          <t>Эта статья показывает стоимость всех других экономических потоков обязательств, за исключением акционерного капитала и долей в инвестиционных фондах и производных финансовых инструментов и опционов на акции для работников.</t>
        </r>
      </text>
    </comment>
    <comment ref="C39" authorId="0">
      <text>
        <r>
          <rPr>
            <sz val="9"/>
            <color indexed="81"/>
            <rFont val="Tahoma"/>
            <family val="2"/>
          </rPr>
          <t>Обязательства D3: СДР, валюта и депозиты, долговые ценные бумаги, кредиты и займы и прочая кредиторская задолженность.</t>
        </r>
      </text>
    </comment>
    <comment ref="C40" authorId="0">
      <text>
        <r>
          <rPr>
            <sz val="9"/>
            <color indexed="81"/>
            <rFont val="Tahoma"/>
            <family val="2"/>
          </rPr>
          <t xml:space="preserve">Обязательства D2: СДР, валюта и депозиты, долговые ценные бумаги, кредиты и займы </t>
        </r>
      </text>
    </comment>
    <comment ref="C41" authorId="0">
      <text>
        <r>
          <rPr>
            <sz val="9"/>
            <color indexed="81"/>
            <rFont val="Tahoma"/>
            <family val="2"/>
          </rPr>
          <t>Обязательства D1: долговые ценные бумаги и кредиты и займы.</t>
        </r>
      </text>
    </comment>
  </commentList>
</comments>
</file>

<file path=xl/comments17.xml><?xml version="1.0" encoding="utf-8"?>
<comments xmlns="http://schemas.openxmlformats.org/spreadsheetml/2006/main">
  <authors>
    <author>MAlves</author>
  </authors>
  <commentList>
    <comment ref="J2" authorId="0">
      <text>
        <r>
          <rPr>
            <sz val="9"/>
            <color indexed="81"/>
            <rFont val="Tahoma"/>
            <family val="2"/>
          </rPr>
          <t xml:space="preserve">Цель этих таблиц облегчить процесс консолидации и согласовать выплаты одной единицы с поступлениями другой. Показаны основные категории, которые должны быть консолидированы. Притоки записываются в столбцах (по вертикали) а оттоки в строках (горизонтально). Сумма " ПОДЛЕЖАЩИЕ УПЛАТЕ" должна равняться " ПОДЛЕЖАЩИЕ ПОЛУЧЕНИЮ".
</t>
        </r>
      </text>
    </comment>
  </commentList>
</comments>
</file>

<file path=xl/comments2.xml><?xml version="1.0" encoding="utf-8"?>
<comments xmlns="http://schemas.openxmlformats.org/spreadsheetml/2006/main">
  <authors>
    <author>MAlves</author>
  </authors>
  <commentList>
    <comment ref="M4" authorId="0">
      <text>
        <r>
          <rPr>
            <sz val="9"/>
            <color indexed="81"/>
            <rFont val="Tahoma"/>
            <family val="2"/>
          </rPr>
          <t>Консолидация центрального правительства (CG), фондов социального обеспечения (SSF), региональных органов управления (SG) и местных органов управления (LG)</t>
        </r>
      </text>
    </comment>
    <comment ref="H5" authorId="0">
      <text>
        <r>
          <rPr>
            <sz val="9"/>
            <color indexed="81"/>
            <rFont val="Tahoma"/>
            <family val="2"/>
          </rPr>
          <t>Консолидация бюджетных единиц  (BA) и внебюджетных единиц (EA)</t>
        </r>
      </text>
    </comment>
    <comment ref="C43" authorId="0">
      <text>
        <r>
          <rPr>
            <sz val="9"/>
            <color indexed="81"/>
            <rFont val="Tahoma"/>
            <family val="2"/>
          </rPr>
          <t>Показатель сальдо государственных финансов, используемый в обсуждениях вопросов политики. Если этот показатель не имеется по каждому подсектору, внесите его значение по наиболее близкому подсектору. Эта статья будет использоваться только в страницах "Ежегодника СГФ", посвященных отдельным странам. В "Мировых таблицах", где проводятся международные сопоставления, применяются стандартные определения.</t>
        </r>
      </text>
    </comment>
  </commentList>
</comments>
</file>

<file path=xl/comments3.xml><?xml version="1.0" encoding="utf-8"?>
<comments xmlns="http://schemas.openxmlformats.org/spreadsheetml/2006/main">
  <authors>
    <author>MAlves</author>
  </authors>
  <commentList>
    <comment ref="L4" authorId="0">
      <text>
        <r>
          <rPr>
            <sz val="9"/>
            <color indexed="81"/>
            <rFont val="Tahoma"/>
            <family val="2"/>
          </rPr>
          <t>Консолидация центрального правительства (CG), фондов социального обеспечения (SSF), региональных органов управления (SG) и местных органов управления (LG)</t>
        </r>
      </text>
    </comment>
    <comment ref="G5" authorId="0">
      <text>
        <r>
          <rPr>
            <sz val="9"/>
            <color indexed="81"/>
            <rFont val="Tahoma"/>
            <family val="2"/>
          </rPr>
          <t>Консолидация бюджетных единиц  (BA) и внебюджетных единиц (EA)</t>
        </r>
      </text>
    </comment>
  </commentList>
</comments>
</file>

<file path=xl/comments4.xml><?xml version="1.0" encoding="utf-8"?>
<comments xmlns="http://schemas.openxmlformats.org/spreadsheetml/2006/main">
  <authors>
    <author>MAlves</author>
  </authors>
  <commentList>
    <comment ref="L4" authorId="0">
      <text>
        <r>
          <rPr>
            <sz val="9"/>
            <color indexed="81"/>
            <rFont val="Tahoma"/>
            <family val="2"/>
          </rPr>
          <t>Консолидация центрального правительства (CG), фондов социального обеспечения (SSF), региональных органов управления (SG) и местных органов управления (LG)</t>
        </r>
      </text>
    </comment>
    <comment ref="G5" authorId="0">
      <text>
        <r>
          <rPr>
            <sz val="9"/>
            <color indexed="81"/>
            <rFont val="Tahoma"/>
            <family val="2"/>
          </rPr>
          <t>Консолидация бюджетных единиц  (BA) и внебюджетных единиц (EA)</t>
        </r>
      </text>
    </comment>
    <comment ref="B11" authorId="0">
      <text>
        <r>
          <rPr>
            <sz val="9"/>
            <color indexed="81"/>
            <rFont val="Tahoma"/>
            <family val="2"/>
          </rPr>
          <t>Чистое операционное сальдо должно рассчитываться только тогда, когда потребление основного капитала (23) имеет ненулевое значение. В противном случае следует рассчитывать только валовое операционное сальдо.</t>
        </r>
      </text>
    </comment>
  </commentList>
</comments>
</file>

<file path=xl/comments5.xml><?xml version="1.0" encoding="utf-8"?>
<comments xmlns="http://schemas.openxmlformats.org/spreadsheetml/2006/main">
  <authors>
    <author>MAlves</author>
  </authors>
  <commentList>
    <comment ref="M4" authorId="0">
      <text>
        <r>
          <rPr>
            <sz val="9"/>
            <color indexed="81"/>
            <rFont val="Tahoma"/>
            <family val="2"/>
          </rPr>
          <t>Консолидация центрального правительства (CG), фондов социального обеспечения (SSF), региональных органов управления (SG) и местных органов управления (LG)</t>
        </r>
      </text>
    </comment>
    <comment ref="H5" authorId="0">
      <text>
        <r>
          <rPr>
            <sz val="9"/>
            <color indexed="81"/>
            <rFont val="Tahoma"/>
            <family val="2"/>
          </rPr>
          <t>Консолидация бюджетных единиц  (BA) и внебюджетных единиц (EA)</t>
        </r>
      </text>
    </comment>
  </commentList>
</comments>
</file>

<file path=xl/comments6.xml><?xml version="1.0" encoding="utf-8"?>
<comments xmlns="http://schemas.openxmlformats.org/spreadsheetml/2006/main">
  <authors>
    <author>MAlves</author>
  </authors>
  <commentList>
    <comment ref="M4" authorId="0">
      <text>
        <r>
          <rPr>
            <sz val="9"/>
            <color indexed="81"/>
            <rFont val="Tahoma"/>
            <family val="2"/>
          </rPr>
          <t>Консолидация центрального правительства (CG), фондов социального обеспечения (SSF), региональных органов управления (SG) и местных органов управления (LG)</t>
        </r>
      </text>
    </comment>
    <comment ref="H5" authorId="0">
      <text>
        <r>
          <rPr>
            <sz val="9"/>
            <color indexed="81"/>
            <rFont val="Tahoma"/>
            <family val="2"/>
          </rPr>
          <t>Консолидация бюджетных единиц  (BA) и внебюджетных единиц (EA)</t>
        </r>
      </text>
    </comment>
  </commentList>
</comments>
</file>

<file path=xl/comments7.xml><?xml version="1.0" encoding="utf-8"?>
<comments xmlns="http://schemas.openxmlformats.org/spreadsheetml/2006/main">
  <authors>
    <author>MAlves</author>
  </authors>
  <commentList>
    <comment ref="M4" authorId="0">
      <text>
        <r>
          <rPr>
            <sz val="9"/>
            <color indexed="81"/>
            <rFont val="Tahoma"/>
            <family val="2"/>
          </rPr>
          <t>Консолидация центрального правительства (CG), фондов социального обеспечения (SSF), региональных органов управления (SG) и местных органов управления (LG)</t>
        </r>
      </text>
    </comment>
    <comment ref="H5" authorId="0">
      <text>
        <r>
          <rPr>
            <sz val="9"/>
            <color indexed="81"/>
            <rFont val="Tahoma"/>
            <family val="2"/>
          </rPr>
          <t>Консолидация бюджетных единиц  (BA) и внебюджетных единиц (EA)</t>
        </r>
      </text>
    </comment>
    <comment ref="C8" authorId="0">
      <text>
        <r>
          <rPr>
            <sz val="9"/>
            <color indexed="81"/>
            <rFont val="Tahoma"/>
            <family val="2"/>
          </rPr>
          <t>Изменение чистой стоимости активов в связи с операциями с активами и обязательствами.</t>
        </r>
      </text>
    </comment>
    <comment ref="C9" authorId="0">
      <text>
        <r>
          <rPr>
            <sz val="9"/>
            <color indexed="81"/>
            <rFont val="Tahoma"/>
            <family val="2"/>
          </rPr>
          <t>Чистые инвестиции в основные фонды, ценности и непроизведенные активы равны сумме приобретения минус выбытие минус потребление основного капитала. Валоиые инвестиции равны сумме приобретения минус выбытие.</t>
        </r>
      </text>
    </comment>
    <comment ref="C90" authorId="0">
      <text>
        <r>
          <rPr>
            <sz val="9"/>
            <color indexed="81"/>
            <rFont val="Tahoma"/>
            <family val="2"/>
          </rPr>
          <t>Эта статья показывает стоимость расходов, включаемых в строительство основных фондов органами государственного управления путем собственного производства (статья СГФ 311).</t>
        </r>
      </text>
    </comment>
    <comment ref="C95" authorId="0">
      <text>
        <r>
          <rPr>
            <sz val="9"/>
            <color indexed="81"/>
            <rFont val="Tahoma"/>
            <family val="2"/>
          </rPr>
          <t>Изменение чистой стоимости активов в связи с операциями с активами и обязательствами.</t>
        </r>
      </text>
    </comment>
    <comment ref="C96" authorId="0">
      <text>
        <r>
          <rPr>
            <sz val="9"/>
            <color indexed="81"/>
            <rFont val="Tahoma"/>
            <family val="2"/>
          </rPr>
          <t>Эта статья показывает стоимостное значение всех операций с обязательствами, кроме "акционерного капитала и долей в инвестиционных фондах" и "производных финансовых инструментов и опционов на акции для работников".</t>
        </r>
      </text>
    </comment>
    <comment ref="C97" authorId="0">
      <text>
        <r>
          <rPr>
            <sz val="9"/>
            <color indexed="81"/>
            <rFont val="Tahoma"/>
            <family val="2"/>
          </rPr>
          <t>Обязательства D3: СДР, валюта и депозиты, долговые ценные бумаги, кредиты и займы и прочая кредиторская задолженность.</t>
        </r>
      </text>
    </comment>
    <comment ref="C98" authorId="0">
      <text>
        <r>
          <rPr>
            <sz val="9"/>
            <color indexed="81"/>
            <rFont val="Tahoma"/>
            <family val="2"/>
          </rPr>
          <t>Обязательства D2: СДР, валюта и депозиты, долговые ценные бумаги и кредиты и займы.</t>
        </r>
      </text>
    </comment>
    <comment ref="C99" authorId="0">
      <text>
        <r>
          <rPr>
            <sz val="9"/>
            <color indexed="81"/>
            <rFont val="Tahoma"/>
            <family val="2"/>
          </rPr>
          <t xml:space="preserve">Обязательства D1: долговые ценные бумаги и кредиты и займы </t>
        </r>
      </text>
    </comment>
  </commentList>
</comments>
</file>

<file path=xl/comments8.xml><?xml version="1.0" encoding="utf-8"?>
<comments xmlns="http://schemas.openxmlformats.org/spreadsheetml/2006/main">
  <authors>
    <author>MAlves</author>
  </authors>
  <commentList>
    <comment ref="M4" authorId="0">
      <text>
        <r>
          <rPr>
            <sz val="9"/>
            <color indexed="81"/>
            <rFont val="Tahoma"/>
            <family val="2"/>
          </rPr>
          <t>Консолидация центрального правительства (CG), фондов социального обеспечения (SSF), региональных органов управления (SG) и местных органов управления (LG)</t>
        </r>
      </text>
    </comment>
    <comment ref="H5" authorId="0">
      <text>
        <r>
          <rPr>
            <sz val="9"/>
            <color indexed="81"/>
            <rFont val="Tahoma"/>
            <family val="2"/>
          </rPr>
          <t>Консолидация бюджетных единиц  (BA) и внебюджетных единиц (EA)</t>
        </r>
      </text>
    </comment>
    <comment ref="C8" authorId="0">
      <text>
        <r>
          <rPr>
            <sz val="9"/>
            <color indexed="81"/>
            <rFont val="Tahoma"/>
            <family val="2"/>
          </rPr>
          <t>Изменение чистой стоимости активов в связи с холдинговой прибылью и убытками по активам и обязательствам</t>
        </r>
      </text>
    </comment>
    <comment ref="C37" authorId="0">
      <text>
        <r>
          <rPr>
            <sz val="9"/>
            <color indexed="81"/>
            <rFont val="Tahoma"/>
            <family val="2"/>
          </rPr>
          <t>Изменение чистой стоимости активов в связи с холдинговой прибылью и убытками по активам и обязательствам</t>
        </r>
      </text>
    </comment>
    <comment ref="C38" authorId="0">
      <text>
        <r>
          <rPr>
            <sz val="9"/>
            <color indexed="81"/>
            <rFont val="Tahoma"/>
            <family val="2"/>
          </rPr>
          <t>Эта статья показывает стоимость всей холдинговой прибыли по обязательствам, за исключением акционерного капитала и долей в инвестиционных фондах и производных финансовых инструментов и опционов на акции для работников.</t>
        </r>
      </text>
    </comment>
    <comment ref="C39" authorId="0">
      <text>
        <r>
          <rPr>
            <sz val="9"/>
            <color indexed="81"/>
            <rFont val="Tahoma"/>
            <family val="2"/>
          </rPr>
          <t>Обязательства D3: СДР, валюта и депозиты, долговые ценные бумаги, кредиты и займы и прочая кредиторская задолженность.</t>
        </r>
      </text>
    </comment>
    <comment ref="C40" authorId="0">
      <text>
        <r>
          <rPr>
            <sz val="9"/>
            <color indexed="81"/>
            <rFont val="Tahoma"/>
            <family val="2"/>
          </rPr>
          <t>Обязательства D2: СДР, валюта и депозиты, долговые ценные бумаги и кредиты и займы.</t>
        </r>
      </text>
    </comment>
    <comment ref="C41" authorId="0">
      <text>
        <r>
          <rPr>
            <sz val="9"/>
            <color indexed="81"/>
            <rFont val="Tahoma"/>
            <family val="2"/>
          </rPr>
          <t>Обязательства D1: долговые ценные бумаги и кредиты и займы.</t>
        </r>
      </text>
    </comment>
  </commentList>
</comments>
</file>

<file path=xl/comments9.xml><?xml version="1.0" encoding="utf-8"?>
<comments xmlns="http://schemas.openxmlformats.org/spreadsheetml/2006/main">
  <authors>
    <author>MAlves</author>
  </authors>
  <commentList>
    <comment ref="M4" authorId="0">
      <text>
        <r>
          <rPr>
            <sz val="9"/>
            <color indexed="81"/>
            <rFont val="Tahoma"/>
            <family val="2"/>
          </rPr>
          <t>Консолидация центрального правительства (CG), фондов социального обеспечения (SSF), региональных органов управления (SG) и местных органов управления (LG)</t>
        </r>
      </text>
    </comment>
    <comment ref="H5" authorId="0">
      <text>
        <r>
          <rPr>
            <sz val="9"/>
            <color indexed="81"/>
            <rFont val="Tahoma"/>
            <family val="2"/>
          </rPr>
          <t>Консолидация бюджетных единиц  (BA) и внебюджетных единиц (EA)</t>
        </r>
      </text>
    </comment>
    <comment ref="C8" authorId="0">
      <text>
        <r>
          <rPr>
            <sz val="9"/>
            <color indexed="81"/>
            <rFont val="Tahoma"/>
            <family val="2"/>
          </rPr>
          <t>Изменение чистой стоимости активов в связи с другими изменениями в объеме активов и обязательств.</t>
        </r>
      </text>
    </comment>
    <comment ref="C37" authorId="0">
      <text>
        <r>
          <rPr>
            <sz val="9"/>
            <color indexed="81"/>
            <rFont val="Tahoma"/>
            <family val="2"/>
          </rPr>
          <t>Изменение чистой стоимости финансовых активов в связи с другими изменениями в объеме активов и обязательств.</t>
        </r>
      </text>
    </comment>
    <comment ref="C38" authorId="0">
      <text>
        <r>
          <rPr>
            <sz val="9"/>
            <color indexed="81"/>
            <rFont val="Tahoma"/>
            <family val="2"/>
          </rPr>
          <t>Эта статья показывает рыночную стоимость всех других изменений в объеме обязательств, за исключением акционерного капитала и долей в инвестиционных фондах и производных финансовых инструментов и опционов на акции для работников.</t>
        </r>
      </text>
    </comment>
    <comment ref="C39" authorId="0">
      <text>
        <r>
          <rPr>
            <sz val="9"/>
            <color indexed="81"/>
            <rFont val="Tahoma"/>
            <family val="2"/>
          </rPr>
          <t>Обязательства D3: СДР, валюта и депозиты, долговые ценные бумаги, кредиты и займы и прочая кредиторская задолженность.</t>
        </r>
      </text>
    </comment>
    <comment ref="C40" authorId="0">
      <text>
        <r>
          <rPr>
            <sz val="9"/>
            <color indexed="81"/>
            <rFont val="Tahoma"/>
            <family val="2"/>
          </rPr>
          <t xml:space="preserve">Обязательства D2: СДР, валюта и депозиты, долговые ценные бумаги, кредиты и займы. </t>
        </r>
      </text>
    </comment>
    <comment ref="C41" authorId="0">
      <text>
        <r>
          <rPr>
            <sz val="9"/>
            <color indexed="81"/>
            <rFont val="Tahoma"/>
            <family val="2"/>
          </rPr>
          <t>Обязательства D1: долговые ценные бумаги и кредиты и займы.</t>
        </r>
      </text>
    </comment>
  </commentList>
</comments>
</file>

<file path=xl/sharedStrings.xml><?xml version="1.0" encoding="utf-8"?>
<sst xmlns="http://schemas.openxmlformats.org/spreadsheetml/2006/main" count="5814" uniqueCount="2730">
  <si>
    <r>
      <t>Расхождение между запасами и потоками по долговым обязательствам D1  (6MD1</t>
    </r>
    <r>
      <rPr>
        <vertAlign val="subscript"/>
        <sz val="7.5"/>
        <rFont val="Segoe UI"/>
        <family val="2"/>
      </rPr>
      <t>t</t>
    </r>
    <r>
      <rPr>
        <sz val="7.5"/>
        <rFont val="Segoe UI"/>
        <family val="2"/>
      </rPr>
      <t>-6MD1</t>
    </r>
    <r>
      <rPr>
        <vertAlign val="subscript"/>
        <sz val="7.5"/>
        <rFont val="Segoe UI"/>
        <family val="2"/>
      </rPr>
      <t>t-1</t>
    </r>
    <r>
      <rPr>
        <sz val="7.5"/>
        <rFont val="Segoe UI"/>
        <family val="2"/>
      </rPr>
      <t>-3MD1-9MD1) ...................................................................................................</t>
    </r>
  </si>
  <si>
    <t>ОТЧЕТ IV</t>
  </si>
  <si>
    <t>ОТЧЕТ ОБ ОБЩИХ ИЗМЕНЕНИЯХ
ЧИСТОЙ СТОИМОСТИ АКТИВОВ</t>
  </si>
  <si>
    <r>
      <t>6</t>
    </r>
    <r>
      <rPr>
        <b/>
        <vertAlign val="subscript"/>
        <sz val="8.25"/>
        <rFont val="Segoe UI"/>
        <family val="2"/>
      </rPr>
      <t>t-1</t>
    </r>
  </si>
  <si>
    <t>ЧИСТАЯ СТОИМОСТЬ АКТИВОВ НА НАЧАЛО ПЕРИОДА .........................................................................................................................................</t>
  </si>
  <si>
    <t>Доходы ....................................................................................................................................................................................</t>
  </si>
  <si>
    <t>ИЗМЕНЕНИЕ ЧИСТОЙ СТОИМОСТИ АКТИВОВ В СВЯЗИ С ДРУГИМИ ЭКОНОМИЧЕСКИМИ ПОТОКАМИ:</t>
  </si>
  <si>
    <t>Нефинансовые активы ....................................................................................................................................................................</t>
  </si>
  <si>
    <t>41</t>
  </si>
  <si>
    <t>Холдинговая прибыль .............................................................................................................................................................................</t>
  </si>
  <si>
    <t>51</t>
  </si>
  <si>
    <t>Другие изменения в объеме нефинансовых активов .............................................................................................................................................................</t>
  </si>
  <si>
    <t>Финансовые активы ....................................................................................................................................................................</t>
  </si>
  <si>
    <t>42</t>
  </si>
  <si>
    <t>52</t>
  </si>
  <si>
    <t>Другие изменения в объеме финансовых активов .............................................................................................................................................................</t>
  </si>
  <si>
    <t>Обязательства ....................................................................................................................................................................</t>
  </si>
  <si>
    <t>43</t>
  </si>
  <si>
    <t>53</t>
  </si>
  <si>
    <t>Другие изменения в объеме обязательств .............................................................................................................................................................</t>
  </si>
  <si>
    <t>9</t>
  </si>
  <si>
    <t>Общая сумма других экономических потоков (91+92+93) .........................................................................................................................................</t>
  </si>
  <si>
    <t>CNW</t>
  </si>
  <si>
    <t>Общее изменение чистой стоимости активов (NOB+9) .........................................................................................................................................</t>
  </si>
  <si>
    <r>
      <t>6</t>
    </r>
    <r>
      <rPr>
        <b/>
        <vertAlign val="subscript"/>
        <sz val="8.25"/>
        <rFont val="Segoe UI"/>
        <family val="2"/>
      </rPr>
      <t>t</t>
    </r>
  </si>
  <si>
    <t>ЧИСТАЯ СТОИМОСТЬ АКТИВОВ НА КОНЕЦ ПЕРИОДА .........................................................................................................................................</t>
  </si>
  <si>
    <t>CNWz</t>
  </si>
  <si>
    <r>
      <t>Расхождение между запасами и потоками: CNW и изменение запасов (CNW-6</t>
    </r>
    <r>
      <rPr>
        <vertAlign val="subscript"/>
        <sz val="8"/>
        <rFont val="Segoe UI"/>
        <family val="2"/>
      </rPr>
      <t>t</t>
    </r>
    <r>
      <rPr>
        <sz val="7.5"/>
        <rFont val="Segoe UI"/>
        <family val="2"/>
      </rPr>
      <t>+6</t>
    </r>
    <r>
      <rPr>
        <vertAlign val="subscript"/>
        <sz val="8"/>
        <rFont val="Segoe UI"/>
        <family val="2"/>
      </rPr>
      <t>t-1</t>
    </r>
    <r>
      <rPr>
        <sz val="7.5"/>
        <rFont val="Segoe UI"/>
        <family val="2"/>
      </rPr>
      <t>) ..................................................................................................................</t>
    </r>
  </si>
  <si>
    <t xml:space="preserve">Сектор государственного управления </t>
  </si>
  <si>
    <t>TAБЛИЦА 1</t>
  </si>
  <si>
    <t>ДОХОДЫ</t>
  </si>
  <si>
    <t>GR_G14</t>
  </si>
  <si>
    <t>ДОХОДЫ ..............................................................................................................................................................................</t>
  </si>
  <si>
    <t>GRT_G14</t>
  </si>
  <si>
    <r>
      <t>Налоги</t>
    </r>
    <r>
      <rPr>
        <sz val="7.5"/>
        <rFont val="Segoe UI"/>
        <family val="2"/>
      </rPr>
      <t xml:space="preserve"> ............................................................................................................................................................................................</t>
    </r>
  </si>
  <si>
    <t>GRTI_G14</t>
  </si>
  <si>
    <t>111</t>
  </si>
  <si>
    <t>Налоги на доходы, прибыль и прирост стоимости капитала ............................................................................................................................</t>
  </si>
  <si>
    <t>GRTII_G14</t>
  </si>
  <si>
    <t>1111</t>
  </si>
  <si>
    <t>Уплачиваемые физическими лицами .............................................................................................................................................................</t>
  </si>
  <si>
    <t>GRTIC_G14</t>
  </si>
  <si>
    <t>1112</t>
  </si>
  <si>
    <t>Уплачиваемые корпорациями и другими предприятиями ........................................................................................................</t>
  </si>
  <si>
    <t>GRTIU_G14</t>
  </si>
  <si>
    <t>1113</t>
  </si>
  <si>
    <t>Прочие .................................................................................................................................................................................</t>
  </si>
  <si>
    <t>GRTPAY_G14</t>
  </si>
  <si>
    <t>112</t>
  </si>
  <si>
    <t>Налоги на фонд заработной платы и рабочую силу ........................................................................................................................</t>
  </si>
  <si>
    <t>GRTP_G14</t>
  </si>
  <si>
    <t>113</t>
  </si>
  <si>
    <t>Налоги на собственность .........................................................................................................................................................</t>
  </si>
  <si>
    <t>GRTPP_G14</t>
  </si>
  <si>
    <t>1131</t>
  </si>
  <si>
    <t>Периодические налоги на недвижимое имущество .....................................................................................................................</t>
  </si>
  <si>
    <t>GRTPW_G14</t>
  </si>
  <si>
    <t>1132</t>
  </si>
  <si>
    <t>Периодические налоги на чистую стоимость имущества ........................................................................................................</t>
  </si>
  <si>
    <t>GRTPE_G14</t>
  </si>
  <si>
    <t>1133</t>
  </si>
  <si>
    <t>Налоги на наследуемое имущество, наследство и дарение ....................................................................................................</t>
  </si>
  <si>
    <t>GRTPN_G14</t>
  </si>
  <si>
    <t>1135</t>
  </si>
  <si>
    <t>Налоги с капитала ....................................................................................................................................................................</t>
  </si>
  <si>
    <t>GRTPR_G14</t>
  </si>
  <si>
    <t>1136</t>
  </si>
  <si>
    <t>Другие периодические налоги на собственность .................................................................................................</t>
  </si>
  <si>
    <t>GRTGS_G14</t>
  </si>
  <si>
    <t>114</t>
  </si>
  <si>
    <t>Налоги на товары и услуги ..............................................................................................................................</t>
  </si>
  <si>
    <t>GRTGSG_G14</t>
  </si>
  <si>
    <t>1141</t>
  </si>
  <si>
    <t>Общие налоги на товары и услуги ..........................................................................................</t>
  </si>
  <si>
    <t>GRTGSGV_G14</t>
  </si>
  <si>
    <t>11411</t>
  </si>
  <si>
    <t>Налоги на добавленную стоимость .............................................................................................................................</t>
  </si>
  <si>
    <t>GRTGSGS_G14</t>
  </si>
  <si>
    <t>11412</t>
  </si>
  <si>
    <t>Налоги с продаж ..............................................................................................................................................</t>
  </si>
  <si>
    <t>GRTGSGT_G14</t>
  </si>
  <si>
    <t>11413</t>
  </si>
  <si>
    <t>Налоги с оборота и другие общие налоги на товары и услуги ....................................................................................................................................................................</t>
  </si>
  <si>
    <t>GRTPF_G14</t>
  </si>
  <si>
    <t>11414</t>
  </si>
  <si>
    <t>Налоги на финансовые операции и операции с капиталом ....................................................................................................................................................................</t>
  </si>
  <si>
    <t>GRTGSE_G14</t>
  </si>
  <si>
    <t>1142</t>
  </si>
  <si>
    <t>Акцизные сборы ...........................................................................................................................................................</t>
  </si>
  <si>
    <t>GRTGSP_G14</t>
  </si>
  <si>
    <t>1143</t>
  </si>
  <si>
    <t>Прибыль фискальных монополий ..............................................................................................................</t>
  </si>
  <si>
    <t>GRTGSS_G14</t>
  </si>
  <si>
    <t>1144</t>
  </si>
  <si>
    <t>Налоги на специфические услуги .................................................................................................................................</t>
  </si>
  <si>
    <t>GRTGSU_G14</t>
  </si>
  <si>
    <t>1145</t>
  </si>
  <si>
    <t>Налоги на использование товаров и услуг и на разрешение на их использование или на ведение деятельности .........................................................................</t>
  </si>
  <si>
    <t>GRTGSUM_G14</t>
  </si>
  <si>
    <t>11451</t>
  </si>
  <si>
    <t>Налоги на автотранспортные средства .............................................................................................................................................</t>
  </si>
  <si>
    <t>GRTGSUO_G14</t>
  </si>
  <si>
    <t>11452</t>
  </si>
  <si>
    <t>Прочие ...............................................................................................................................................................</t>
  </si>
  <si>
    <t>GRTGSO_G14</t>
  </si>
  <si>
    <t>1146</t>
  </si>
  <si>
    <t>Другие налоги на товары и услуги ...........................................................................................................</t>
  </si>
  <si>
    <t>GRTT_G14</t>
  </si>
  <si>
    <t>115</t>
  </si>
  <si>
    <t>Налоги на международную торговлю и операции ................................................................................................</t>
  </si>
  <si>
    <t>GRTTC_G14</t>
  </si>
  <si>
    <t>1151</t>
  </si>
  <si>
    <t>Таможенные и другие импортные пошлины ...................................................................................................................</t>
  </si>
  <si>
    <t>GRTTE_G14</t>
  </si>
  <si>
    <t>1152</t>
  </si>
  <si>
    <t>Налоги на экспорт .........................................................................................................................................</t>
  </si>
  <si>
    <t>GRTTP_G14</t>
  </si>
  <si>
    <t>1153</t>
  </si>
  <si>
    <t>Прибыль экспортных или импортных монополий ...............................................................................................</t>
  </si>
  <si>
    <t>GRTTXP_G14</t>
  </si>
  <si>
    <t>1154</t>
  </si>
  <si>
    <t>Налог на курсовую прибыль .....................................................................................................................................</t>
  </si>
  <si>
    <t>GRTTXT_G14</t>
  </si>
  <si>
    <t>1155</t>
  </si>
  <si>
    <t>Налоги на операции с иностранной валютой .......................................................................................................................................</t>
  </si>
  <si>
    <t>GRTTO_G14</t>
  </si>
  <si>
    <t>1156</t>
  </si>
  <si>
    <t>Другие налоги на международную торговлю и операции .......................................................................................</t>
  </si>
  <si>
    <t>GRTO_G14</t>
  </si>
  <si>
    <t>116</t>
  </si>
  <si>
    <t>Другие налоги ....................................................................................................................................................................</t>
  </si>
  <si>
    <t>GRS_G14</t>
  </si>
  <si>
    <t>Взносы/отчисления на социальные нужды ....................................................................................................................................................</t>
  </si>
  <si>
    <t>GRSS_G14</t>
  </si>
  <si>
    <t>121</t>
  </si>
  <si>
    <t>Взносы/отчисления на социальное обеспечение ...............................................................................................................................</t>
  </si>
  <si>
    <t>GRSSE_G14</t>
  </si>
  <si>
    <t>1211</t>
  </si>
  <si>
    <t>Взносы работников .......................................................................................................................................</t>
  </si>
  <si>
    <t>GRSSR_G14</t>
  </si>
  <si>
    <t>1212</t>
  </si>
  <si>
    <t>Отчисления работодателей ............................................................................................................................................</t>
  </si>
  <si>
    <t>GRSSS_G14</t>
  </si>
  <si>
    <t>1213</t>
  </si>
  <si>
    <t>Взносы лиц, работающих не по найму, или незанятых ..............................................................................................</t>
  </si>
  <si>
    <t>GRSSU_G14</t>
  </si>
  <si>
    <t>1214</t>
  </si>
  <si>
    <t>Не распределяемые по категориям взносы/отчисления .........................................................................................................................................</t>
  </si>
  <si>
    <t>GRSO_G14</t>
  </si>
  <si>
    <t>122</t>
  </si>
  <si>
    <t>Другие взносы/отчисления на социальные нужды ...................................................................................................................................</t>
  </si>
  <si>
    <t>GRSOE_G14</t>
  </si>
  <si>
    <t>1221</t>
  </si>
  <si>
    <t>GRSOR_G14</t>
  </si>
  <si>
    <t>1222</t>
  </si>
  <si>
    <t>GRSOI_G14</t>
  </si>
  <si>
    <t>1223</t>
  </si>
  <si>
    <t>Условно исчисленные взносы/отчисления .............................................................................................................................................................</t>
  </si>
  <si>
    <t>GRG_G14</t>
  </si>
  <si>
    <r>
      <t xml:space="preserve">Гранты </t>
    </r>
    <r>
      <rPr>
        <sz val="7.5"/>
        <rFont val="Segoe UI"/>
        <family val="2"/>
      </rPr>
      <t>......................................................................................................................................................................................</t>
    </r>
  </si>
  <si>
    <t>GRG_FG_G14</t>
  </si>
  <si>
    <t>131</t>
  </si>
  <si>
    <t>От правительств иностранных государств ...................................................................................................................................</t>
  </si>
  <si>
    <t>GRGC_FG_G14</t>
  </si>
  <si>
    <t>1311</t>
  </si>
  <si>
    <t>Текущие ....................................................................................................................................................................................</t>
  </si>
  <si>
    <t>GRGK_FG_G14</t>
  </si>
  <si>
    <t>1312</t>
  </si>
  <si>
    <t>Капитальные ...........................................................................................................................................................................................</t>
  </si>
  <si>
    <t>GRG_IO_G14</t>
  </si>
  <si>
    <t>132</t>
  </si>
  <si>
    <t>От международных организаций .............................................................................................................................</t>
  </si>
  <si>
    <t>GRGC_IO_G14</t>
  </si>
  <si>
    <t>1321</t>
  </si>
  <si>
    <t>GRGK_IO_G14</t>
  </si>
  <si>
    <t>1322</t>
  </si>
  <si>
    <t>GRG_GG_G14</t>
  </si>
  <si>
    <t>133</t>
  </si>
  <si>
    <t>От других единиц сектора государственного управления ............................................................................................................</t>
  </si>
  <si>
    <t>GRGC_GG_G14</t>
  </si>
  <si>
    <t>1331</t>
  </si>
  <si>
    <t>GRGK_GG_G14</t>
  </si>
  <si>
    <t>1332</t>
  </si>
  <si>
    <t>GRO_G14</t>
  </si>
  <si>
    <t>Другие доходы ...................................................................................................................................................</t>
  </si>
  <si>
    <t>GROP_G14</t>
  </si>
  <si>
    <t>141</t>
  </si>
  <si>
    <t>Доходы от собственности ...............................................................................................................................................</t>
  </si>
  <si>
    <t>GROPI_G14</t>
  </si>
  <si>
    <t>1411</t>
  </si>
  <si>
    <t>Проценты ..................................................................................................................................................................................................</t>
  </si>
  <si>
    <t>GROPI_NRES_G14</t>
  </si>
  <si>
    <t>14111</t>
  </si>
  <si>
    <t>От нерезидентов .............................................................................................................................</t>
  </si>
  <si>
    <t>GROPI_NGG_G14</t>
  </si>
  <si>
    <t>14112</t>
  </si>
  <si>
    <t>От резидентов, кроме сектора государственного управления .............................................................................................................................</t>
  </si>
  <si>
    <t>GROPI_GG_G14</t>
  </si>
  <si>
    <t>14113</t>
  </si>
  <si>
    <t>От других единиц сектора государственного управления .............................................................................................................................</t>
  </si>
  <si>
    <t>GROPD_G14</t>
  </si>
  <si>
    <t>1412</t>
  </si>
  <si>
    <t>Дивиденды ...................................................................................................................................................................................</t>
  </si>
  <si>
    <t>GROPW_G14</t>
  </si>
  <si>
    <t>1413</t>
  </si>
  <si>
    <t>Отчисления из доходов квазикорпораций ......................................................................................................................</t>
  </si>
  <si>
    <t>GROPN_G14</t>
  </si>
  <si>
    <t>1414</t>
  </si>
  <si>
    <t>Доходы от собственности, связанные с выплатами инвестиционного дохода ..........................................................</t>
  </si>
  <si>
    <t>GROPR_G14</t>
  </si>
  <si>
    <t>1415</t>
  </si>
  <si>
    <t>Рента ................................................................................................................................................................................................</t>
  </si>
  <si>
    <t>GROPE_G14</t>
  </si>
  <si>
    <t>1416</t>
  </si>
  <si>
    <t>Реинвестированная прибыль от прямых иностранных инвестиций ................................................................................................................................................................................................</t>
  </si>
  <si>
    <t>GROS_G14</t>
  </si>
  <si>
    <t>142</t>
  </si>
  <si>
    <t>Продажа товаров и услуг ............................................................................................................................</t>
  </si>
  <si>
    <t>GROSM_G14</t>
  </si>
  <si>
    <t>1421</t>
  </si>
  <si>
    <t>Продажи, осуществляемые рыночными заведениями ...................................................................................................................</t>
  </si>
  <si>
    <t>GROSA_G14</t>
  </si>
  <si>
    <t>1422</t>
  </si>
  <si>
    <t>Aдминистративные сборы .......................................................................................................................................................</t>
  </si>
  <si>
    <t>GROSN_G14</t>
  </si>
  <si>
    <t>1423</t>
  </si>
  <si>
    <t>Рыночные продажи, осуществляемые нерыночными заведениями ............................................................................................................</t>
  </si>
  <si>
    <t>GROSI_G14</t>
  </si>
  <si>
    <t>1424</t>
  </si>
  <si>
    <t>Условно исчисленные продажи товаров и услуг ................................................................................................................</t>
  </si>
  <si>
    <t>GROF_G14</t>
  </si>
  <si>
    <t>143</t>
  </si>
  <si>
    <t>Штрафы, пени и неустойки ............................................................................................................</t>
  </si>
  <si>
    <t>GROT_G14</t>
  </si>
  <si>
    <t>144</t>
  </si>
  <si>
    <t>Tрансферты, не отнесенные к другим категориям ............................................................................................................</t>
  </si>
  <si>
    <t>GROTC_G14</t>
  </si>
  <si>
    <t>1441</t>
  </si>
  <si>
    <t>GROTCS_G14</t>
  </si>
  <si>
    <t>14411</t>
  </si>
  <si>
    <t>Субсидии ....................................................................................................................................................................</t>
  </si>
  <si>
    <t>GROTCO_G14</t>
  </si>
  <si>
    <t>14412</t>
  </si>
  <si>
    <t>Прочие ....................................................................................................................................................................</t>
  </si>
  <si>
    <t>GROTK_G14</t>
  </si>
  <si>
    <t>1442</t>
  </si>
  <si>
    <t>GROO_G14</t>
  </si>
  <si>
    <t>145</t>
  </si>
  <si>
    <t>Премии, сборы и требования, относящиеся к страхованию, кроме страхования жизни, и программам стандартных гарантий ........................................</t>
  </si>
  <si>
    <t>GROOP_G14</t>
  </si>
  <si>
    <t>1451</t>
  </si>
  <si>
    <t>Премии, сборы и текущие требования ...................................................................................................................</t>
  </si>
  <si>
    <t>GROOPP_G14</t>
  </si>
  <si>
    <t>14511</t>
  </si>
  <si>
    <t>Премии ....................................................................................................................................................................</t>
  </si>
  <si>
    <t>GROOPF_G14</t>
  </si>
  <si>
    <t>14512</t>
  </si>
  <si>
    <t>Сборы по программам стандартных гарантий .............................................................................................................................</t>
  </si>
  <si>
    <t>GROOPC_G14</t>
  </si>
  <si>
    <t>14513</t>
  </si>
  <si>
    <t>Текущие требования .............................................................................................................................</t>
  </si>
  <si>
    <t>GROOC_G14</t>
  </si>
  <si>
    <t>1452</t>
  </si>
  <si>
    <t>Капитальные требования .......................................................................................................................................................</t>
  </si>
  <si>
    <t>Гранты в денежной/натуральной форме</t>
  </si>
  <si>
    <t>GRG_CA_G14</t>
  </si>
  <si>
    <t>1M13A</t>
  </si>
  <si>
    <t>Maшины и оборудование .................................................................................................................................................</t>
  </si>
  <si>
    <t>GADANFO_T_G14</t>
  </si>
  <si>
    <t>3113</t>
  </si>
  <si>
    <t>Другие основные фонды .................................................................................................................................................</t>
  </si>
  <si>
    <t>GADANFW_T_G14</t>
  </si>
  <si>
    <t>3114</t>
  </si>
  <si>
    <t>Системы вооружения .................................................................................................................................................</t>
  </si>
  <si>
    <t>GADANI_T_G14</t>
  </si>
  <si>
    <t>Запасы материальных оборотных средств......................................................................................................................................................................</t>
  </si>
  <si>
    <t>GADANV_T_G14</t>
  </si>
  <si>
    <t>Ценности ......................................................................................................................................................................</t>
  </si>
  <si>
    <t>GADANN_T_G14</t>
  </si>
  <si>
    <t>Непроизведенные активы ...........................................................................................................................................</t>
  </si>
  <si>
    <t>GADANNL_T_G14</t>
  </si>
  <si>
    <t>3141</t>
  </si>
  <si>
    <t>Земля ...................................................................................................................................................................................</t>
  </si>
  <si>
    <t>GADANNS_T_G14</t>
  </si>
  <si>
    <t>3142</t>
  </si>
  <si>
    <t>Mинеральные и энергетические ресурсы .........................................................................................................................................................................</t>
  </si>
  <si>
    <t>GADANNO_T_G14</t>
  </si>
  <si>
    <t>3143</t>
  </si>
  <si>
    <t>Другие природные ресурсы ........................................................................................................................</t>
  </si>
  <si>
    <t>GADANNI_T_G14</t>
  </si>
  <si>
    <t>3144</t>
  </si>
  <si>
    <t>Нематериальные и непроизведенные активы ............................................................................................................................</t>
  </si>
  <si>
    <t>GADAF_T_G14</t>
  </si>
  <si>
    <t>Чистое приобретение финансовых активов ...................................................................................................................</t>
  </si>
  <si>
    <t>GADAFM_T_G14</t>
  </si>
  <si>
    <t>3201</t>
  </si>
  <si>
    <t>Moнетарное золото и СДР [3211+3212] .......................................................................................................................................</t>
  </si>
  <si>
    <t>GADAFCD_T_G14</t>
  </si>
  <si>
    <t>3202</t>
  </si>
  <si>
    <t>Валюта и депозиты [3212+3222] .................................................................................................................................................</t>
  </si>
  <si>
    <t>GADAFSO_T_G14</t>
  </si>
  <si>
    <t>3203</t>
  </si>
  <si>
    <t>Долговые ценные бумаги [3213+3223] .................................................................................................................................................</t>
  </si>
  <si>
    <t>GADAFLS_T_G14</t>
  </si>
  <si>
    <t>3204</t>
  </si>
  <si>
    <t>Кредиты и займы [3214+3224] ..........................................................................................................................................</t>
  </si>
  <si>
    <t>GADAFAE_T_G14</t>
  </si>
  <si>
    <t>3205</t>
  </si>
  <si>
    <t>Акционерный капитал и доли в инвестиционных фондах [3215+3225] ....................................................................................................</t>
  </si>
  <si>
    <t>GADAFIR_T_G14</t>
  </si>
  <si>
    <t>3206</t>
  </si>
  <si>
    <t>Программы страхования, пенсионного обеспечения и стандартных гарантий [3216+3226] ..............................................................................................</t>
  </si>
  <si>
    <t>GADAFFD_T_G14</t>
  </si>
  <si>
    <t>3207</t>
  </si>
  <si>
    <t>Производные финансовые инструменты и опционы на акции для работников [3217+3227] .........................................................................................................</t>
  </si>
  <si>
    <t>GADAFO_T_G14</t>
  </si>
  <si>
    <t>3208</t>
  </si>
  <si>
    <t>Прочая дебиторская задолженность [3218+3228] .......................................................................................................</t>
  </si>
  <si>
    <t>GADAFD_T_G14</t>
  </si>
  <si>
    <t>Внутренние дебиторы .....................................................................................................................................................................</t>
  </si>
  <si>
    <t>GADAFDM_T_G14</t>
  </si>
  <si>
    <t>3211</t>
  </si>
  <si>
    <t xml:space="preserve">   Moнетарное золото и СДР .......................................................................................................................................</t>
  </si>
  <si>
    <t>GADAFDC_T_G14</t>
  </si>
  <si>
    <t>3212</t>
  </si>
  <si>
    <t xml:space="preserve">   Валюта и депозиты .................................................................................................................................................</t>
  </si>
  <si>
    <t>GADAFDS_T_G14</t>
  </si>
  <si>
    <t>3213</t>
  </si>
  <si>
    <t xml:space="preserve">   Долговые ценные бумаги .................................................................................................................................................</t>
  </si>
  <si>
    <t>GADAFDL_T_G14</t>
  </si>
  <si>
    <t>3214</t>
  </si>
  <si>
    <t xml:space="preserve">   Кредиты и займы ..........................................................................................................................................</t>
  </si>
  <si>
    <t>GADAFDA_T_G14</t>
  </si>
  <si>
    <t>3215</t>
  </si>
  <si>
    <t xml:space="preserve">   Акционерный капитал и доли в инвестиционных фондах ....................................................................................................</t>
  </si>
  <si>
    <t>GADAFDI_T_G14</t>
  </si>
  <si>
    <t>3216</t>
  </si>
  <si>
    <t xml:space="preserve">   Программы страхования, пенсионного обеспечения и стандартных гарантий ..............................................................................................</t>
  </si>
  <si>
    <t>GADAFDF_T_G14</t>
  </si>
  <si>
    <t>3217</t>
  </si>
  <si>
    <t xml:space="preserve">   Производные финансовые инструменты и опционы на акции для работников .........................................................................................................</t>
  </si>
  <si>
    <t>GADAFDO_T_G14</t>
  </si>
  <si>
    <t>3218</t>
  </si>
  <si>
    <t xml:space="preserve">   Прочая дебиторская задолженность .......................................................................................................</t>
  </si>
  <si>
    <t>GADAFF_T_G14</t>
  </si>
  <si>
    <t>Внешние дебиторы ..............................................................................................................................................................................</t>
  </si>
  <si>
    <t>GADAFFM_T_G14</t>
  </si>
  <si>
    <t>3221</t>
  </si>
  <si>
    <t>GADAFFC_T_G14</t>
  </si>
  <si>
    <t>3222</t>
  </si>
  <si>
    <t>GADAFFS_T_G14</t>
  </si>
  <si>
    <t>3223</t>
  </si>
  <si>
    <t>GADAFFL_T_G14</t>
  </si>
  <si>
    <t>3224</t>
  </si>
  <si>
    <t>GADAFFA_T_G14</t>
  </si>
  <si>
    <t>3225</t>
  </si>
  <si>
    <t>GADAFFI_T_G14</t>
  </si>
  <si>
    <t>3226</t>
  </si>
  <si>
    <t>GADAFFF_T_G14</t>
  </si>
  <si>
    <t>3227</t>
  </si>
  <si>
    <t>GADAFFO_T_G14</t>
  </si>
  <si>
    <t>3228</t>
  </si>
  <si>
    <t>GADL_T_G14</t>
  </si>
  <si>
    <t>Чистое принятие обязательств ...................................................................................................................................</t>
  </si>
  <si>
    <t>GADLSDR_T_G14</t>
  </si>
  <si>
    <t>3301</t>
  </si>
  <si>
    <t>Специальные права заимствования (СДР) [3321] ....................................................................................................................................................................</t>
  </si>
  <si>
    <t>GADLCD_T_G14</t>
  </si>
  <si>
    <t>3302</t>
  </si>
  <si>
    <t>Валюта и депозиты [3312+3322] ....................................................................................................................................................................</t>
  </si>
  <si>
    <t>GADLSO_T_G14</t>
  </si>
  <si>
    <t>3303</t>
  </si>
  <si>
    <t>Долговые ценные бумаги [3313+3323] ....................................................................................................................................................................</t>
  </si>
  <si>
    <t>GADLLS_T_G14</t>
  </si>
  <si>
    <t>3304</t>
  </si>
  <si>
    <t>Кредиты и займы [3314+3324] ..........................................................................................................................................</t>
  </si>
  <si>
    <t>GADLAE_T_G14</t>
  </si>
  <si>
    <t>3305</t>
  </si>
  <si>
    <t>Акционерный капитал и доли в инвестиционных фондах [3315+3325] ....................................................................................................</t>
  </si>
  <si>
    <t>GADLIR_T_G14</t>
  </si>
  <si>
    <t>3306</t>
  </si>
  <si>
    <t>Программы страхования, пенсионного обеспечения и стандартных гарантий[3316+3326] ..............................................................................................</t>
  </si>
  <si>
    <t>GADLIRN_T_G14</t>
  </si>
  <si>
    <t>33061</t>
  </si>
  <si>
    <t>Страховые технические резервы, кроме страхования жизни ..............................................................................................................................................</t>
  </si>
  <si>
    <t>GADLIRL_T_G14</t>
  </si>
  <si>
    <t>33062</t>
  </si>
  <si>
    <t>Права на страхование жизни и аннуитеты ..............................................................................................................................................</t>
  </si>
  <si>
    <t>GADLIRP_T_G14</t>
  </si>
  <si>
    <t>33063</t>
  </si>
  <si>
    <t>Права на пенсии ..............................................................................................................................................</t>
  </si>
  <si>
    <t>GADLIRC_T_G14</t>
  </si>
  <si>
    <t>33064</t>
  </si>
  <si>
    <t>Требования пенсионных фондов к управляющим пенсионными программами ..............................................................................................................................................</t>
  </si>
  <si>
    <t>GADLIRS_T_G14</t>
  </si>
  <si>
    <t>33065</t>
  </si>
  <si>
    <t>Резервы для востребований в рамках программ стандартных гарантий..............................................................................................................................................</t>
  </si>
  <si>
    <t>GADLFD_T_G14</t>
  </si>
  <si>
    <t>3307</t>
  </si>
  <si>
    <t>Производные финансовые инструменты и опционы на акции для работников [3317+3327] .........................................................................................................</t>
  </si>
  <si>
    <t>GADLO_T_G14</t>
  </si>
  <si>
    <t>3308</t>
  </si>
  <si>
    <t>Прочая кредиторская задолженность  [3318+3328] .......................................................................................................</t>
  </si>
  <si>
    <t>GADLD_T_G14</t>
  </si>
  <si>
    <t>Внутренние кредиторы .....................................................................................................................................................................</t>
  </si>
  <si>
    <t>GADLDC_T_G14</t>
  </si>
  <si>
    <t>3312</t>
  </si>
  <si>
    <t>GADLDS_T_G14</t>
  </si>
  <si>
    <t>3313</t>
  </si>
  <si>
    <t>GADLDL_T_G14</t>
  </si>
  <si>
    <t>3314</t>
  </si>
  <si>
    <t>GADLDA_T_G14</t>
  </si>
  <si>
    <t>3315</t>
  </si>
  <si>
    <t>GADLDI_T_G14</t>
  </si>
  <si>
    <t>3316</t>
  </si>
  <si>
    <t>GADLDF_T_G14</t>
  </si>
  <si>
    <t>3317</t>
  </si>
  <si>
    <t>GADLDO_T_G14</t>
  </si>
  <si>
    <t>3318</t>
  </si>
  <si>
    <t xml:space="preserve">   Прочая кредиторская задолженность .......................................................................................................</t>
  </si>
  <si>
    <t>GADLF_T_G14</t>
  </si>
  <si>
    <t>Внешние кредиторы ..............................................................................................................................................................................</t>
  </si>
  <si>
    <t>GADLFSDR_T_G14</t>
  </si>
  <si>
    <t>3321</t>
  </si>
  <si>
    <t>Специальные права заимствования (СДР) ....................................................................................................................................................................</t>
  </si>
  <si>
    <t>GADLFC_T_G14</t>
  </si>
  <si>
    <t>3322</t>
  </si>
  <si>
    <t>GADLFS_T_G14</t>
  </si>
  <si>
    <t>3323</t>
  </si>
  <si>
    <t>GADLFL_T_G14</t>
  </si>
  <si>
    <t>3324</t>
  </si>
  <si>
    <t>GADLFA_T_G14</t>
  </si>
  <si>
    <t>3325</t>
  </si>
  <si>
    <t>GADLFI_T_G14</t>
  </si>
  <si>
    <t>3326</t>
  </si>
  <si>
    <t>GADLFF_T_G14</t>
  </si>
  <si>
    <t>3327</t>
  </si>
  <si>
    <t>GADLFO_T_G14</t>
  </si>
  <si>
    <t>3328</t>
  </si>
  <si>
    <t>GADANFAXI_T_G14</t>
  </si>
  <si>
    <t>31x.1</t>
  </si>
  <si>
    <t>Приобретение нефинансовых активов, кроме запасов материальных оборотных средств ...................................................................................................................................................................</t>
  </si>
  <si>
    <t>GADANFAF_T_G14</t>
  </si>
  <si>
    <t>311.1</t>
  </si>
  <si>
    <t>Приобретение: основные фонды ...................................................................................................................................................................</t>
  </si>
  <si>
    <t>GADANFAV_T_G14</t>
  </si>
  <si>
    <t>313.1</t>
  </si>
  <si>
    <t>Приобретение: ценности ...............................................................................................................................................................</t>
  </si>
  <si>
    <t>GADANFAN_T_G14</t>
  </si>
  <si>
    <t>314.1</t>
  </si>
  <si>
    <t>Приобретение: непроизведенные активы ...................................................................................................................................................................</t>
  </si>
  <si>
    <t>GADANFDXI_T_G14</t>
  </si>
  <si>
    <t>31x.2</t>
  </si>
  <si>
    <t>Выбытие нефинансовых активов, кроме запасов материальных оборотных средств  ...................................................................................................................................................................</t>
  </si>
  <si>
    <t>GADANFDF_T_G14</t>
  </si>
  <si>
    <t>311.2</t>
  </si>
  <si>
    <t>Выбытие: основные фонды ...................................................................................................................................................................</t>
  </si>
  <si>
    <t>GADANFDV_T_G14</t>
  </si>
  <si>
    <t>313.2</t>
  </si>
  <si>
    <t>Выбытие: ценности ...............................................................................................................................................................</t>
  </si>
  <si>
    <t>GADANFDN_T_G14</t>
  </si>
  <si>
    <t>314.2</t>
  </si>
  <si>
    <t>Выбытие: непроизведенные активы ...................................................................................................................................................................</t>
  </si>
  <si>
    <t>GADANFKC_T_G14</t>
  </si>
  <si>
    <t>31.3</t>
  </si>
  <si>
    <t>Потребление основного капитала ...................................................................................................................................................................</t>
  </si>
  <si>
    <t>GADLK_T_G14</t>
  </si>
  <si>
    <t>3M1</t>
  </si>
  <si>
    <t>Накопление капитала путем собственного производства ....................................................................................................................................................................</t>
  </si>
  <si>
    <t>GADLC_T_G14</t>
  </si>
  <si>
    <t>3M11</t>
  </si>
  <si>
    <t>Оплата труда работников .......................................................................................................................</t>
  </si>
  <si>
    <t>GADLU_T_G14</t>
  </si>
  <si>
    <t>3M12</t>
  </si>
  <si>
    <t>Использование товаров и услуг ...............................................................................................................................</t>
  </si>
  <si>
    <t>GADLI_T_G14</t>
  </si>
  <si>
    <t>3M13</t>
  </si>
  <si>
    <t>Потребление основного капитала ..........................................................................................................................................</t>
  </si>
  <si>
    <t>GADLT_T_G14</t>
  </si>
  <si>
    <t>3M14</t>
  </si>
  <si>
    <t>Другие налоги минус субсидии (на производство) ...........................................................................................................................</t>
  </si>
  <si>
    <t>GADLW_T_G14</t>
  </si>
  <si>
    <t>Чистые операции с финансовыми активами и обязательствами [=32-33] ..............................................................................................................................................................</t>
  </si>
  <si>
    <t>GADLD4_GR_T_G14_MV</t>
  </si>
  <si>
    <t>3M3</t>
  </si>
  <si>
    <t>Валовой долг (D4) по рыночной стоимости: операции ...................................................................................................................................................................</t>
  </si>
  <si>
    <t>GALD3_T_G14_MV</t>
  </si>
  <si>
    <t>3M3D3</t>
  </si>
  <si>
    <t>Долговые обязательства D3 по рыночной стоимости: операции...................................................................................................................................................................</t>
  </si>
  <si>
    <t>GALD2_T_G14_MV</t>
  </si>
  <si>
    <t>3M3D2</t>
  </si>
  <si>
    <t>Долговые обязательства D2 по рыночной стоимости: операции...................................................................................................................................................................</t>
  </si>
  <si>
    <t>GALD1_T_G14_MV</t>
  </si>
  <si>
    <t>Долговые обязательства D1 по рыночной стоимости: операции...................................................................................................................................................................</t>
  </si>
  <si>
    <t>TAБЛИЦА 4</t>
  </si>
  <si>
    <t>ХОЛДИНГОВАЯ ПРИБЫЛЬ И УБЫТКИ
ПО АКТИВАМ И ОБЯЗАТЕЛЬСТВАМ</t>
  </si>
  <si>
    <t>GADNW_HG_G14</t>
  </si>
  <si>
    <t>4</t>
  </si>
  <si>
    <t>ИЗМЕНЕНИЕ ЧИСТОЙ СТОИМОСТИ АКТИВОВ В СВЯЗИ С ХОЛДИНГОВОЙ ПРИБЫЛЬЮ И УБЫТКАМИ ......................................................................................................</t>
  </si>
  <si>
    <t>GADAN_HG_G14</t>
  </si>
  <si>
    <t>Холдинговая прибыль и убытки по нефинансовым активам ...................................................................................................................................................................................................................................</t>
  </si>
  <si>
    <t>GADANF_HG_G14</t>
  </si>
  <si>
    <t>411</t>
  </si>
  <si>
    <t>GADANI_HG_G14</t>
  </si>
  <si>
    <t>412</t>
  </si>
  <si>
    <t>Запасы материальных оборотных средств ......................................................................................................................................................................</t>
  </si>
  <si>
    <t>GADANV_HG_G14</t>
  </si>
  <si>
    <t>413</t>
  </si>
  <si>
    <t>GADANN_HG_G14</t>
  </si>
  <si>
    <t>414</t>
  </si>
  <si>
    <t>GADAF_HG_G14</t>
  </si>
  <si>
    <t>Холдинговая прибыль и убытки по финансовым активам ...................................................................................................................................................................................................................................</t>
  </si>
  <si>
    <t>GADAFM_HG_G14</t>
  </si>
  <si>
    <t>4201</t>
  </si>
  <si>
    <t>Moнетарное золото и СДР .......................................................................................................................................</t>
  </si>
  <si>
    <t>GADAFCD_HG_G14</t>
  </si>
  <si>
    <t>4202</t>
  </si>
  <si>
    <t>Валюта и депозиты .................................................................................................................................................</t>
  </si>
  <si>
    <t>GADAFSO_HG_G14</t>
  </si>
  <si>
    <t>4203</t>
  </si>
  <si>
    <t>Долговые ценные бумаги .................................................................................................................................................</t>
  </si>
  <si>
    <t>GADAFLS_HG_G14</t>
  </si>
  <si>
    <t>4204</t>
  </si>
  <si>
    <t>Кредиты и займы ..........................................................................................................................................</t>
  </si>
  <si>
    <t>GADAFAE_HG_G14</t>
  </si>
  <si>
    <t>4205</t>
  </si>
  <si>
    <t>Акционерный капитал и доли в инвестиционных фондах ....................................................................................................</t>
  </si>
  <si>
    <t>GADAFIR_HG_G14</t>
  </si>
  <si>
    <t>4206</t>
  </si>
  <si>
    <t>Программы страхования, пенсионного обеспечения и стандартных гарантий ..............................................................................................</t>
  </si>
  <si>
    <t>GADAFFD_HG_G14</t>
  </si>
  <si>
    <t>4207</t>
  </si>
  <si>
    <t>Производные финансовые инструменты и опционы на акции для работников .........................................................................................................</t>
  </si>
  <si>
    <t>GADAFO_HG_G14</t>
  </si>
  <si>
    <t>4208</t>
  </si>
  <si>
    <t>Прочая дебиторская задолженность .......................................................................................................</t>
  </si>
  <si>
    <t>GADAFD_HG_G14</t>
  </si>
  <si>
    <t>421</t>
  </si>
  <si>
    <t>GADAFF_HG_G14</t>
  </si>
  <si>
    <t>422</t>
  </si>
  <si>
    <t>GADL_HG_G14</t>
  </si>
  <si>
    <t>Холдинговая прибыль и убытки по обязательствам ...................................................................................................................................................................................................................................</t>
  </si>
  <si>
    <t>GADLSDR_HG_G14</t>
  </si>
  <si>
    <t>4301</t>
  </si>
  <si>
    <t>GFSM2014_V1.2</t>
  </si>
  <si>
    <t>Россйиская Федерация</t>
  </si>
  <si>
    <t>ОТЧЕТ  I</t>
  </si>
  <si>
    <t xml:space="preserve">In Billion of Domestic Currency / Fiscal year ends in </t>
  </si>
  <si>
    <t xml:space="preserve">Сектор госуд. управления </t>
  </si>
  <si>
    <t>Для справки: центр. прав-во (вкл. SSF центр.уровня)</t>
  </si>
  <si>
    <t>ОТЧЕТ ОБ ОПЕРАЦИЯХ</t>
  </si>
  <si>
    <t>Центральное правительство (кроме фондов соц. обеспечения)</t>
  </si>
  <si>
    <t>Фонды социального обеспечения</t>
  </si>
  <si>
    <t>Региональные органы управления</t>
  </si>
  <si>
    <t>Местные органы управления</t>
  </si>
  <si>
    <t>Столбец консолидации</t>
  </si>
  <si>
    <t>Сектор государст-венного управления</t>
  </si>
  <si>
    <t>Бюджетные</t>
  </si>
  <si>
    <t>Внебюджетные</t>
  </si>
  <si>
    <t>Центральное правительство</t>
  </si>
  <si>
    <t>BA=GL1</t>
  </si>
  <si>
    <t>EA</t>
  </si>
  <si>
    <t>CC</t>
  </si>
  <si>
    <t>CG</t>
  </si>
  <si>
    <t>SSF</t>
  </si>
  <si>
    <t>SG</t>
  </si>
  <si>
    <t>LG</t>
  </si>
  <si>
    <t>CT</t>
  </si>
  <si>
    <t>GG=GL3</t>
  </si>
  <si>
    <t>GL2</t>
  </si>
  <si>
    <t>x</t>
  </si>
  <si>
    <t>ОПЕРАЦИИ, ВЛИЯЮЩИЕ НА ЧИСТУЮ СТОИМОСТЬ АКТИВОВ:</t>
  </si>
  <si>
    <t xml:space="preserve"> </t>
  </si>
  <si>
    <t>1</t>
  </si>
  <si>
    <t>Доходы....................................................................................................................................................................................</t>
  </si>
  <si>
    <t/>
  </si>
  <si>
    <t>11</t>
  </si>
  <si>
    <t>Налоги .....................................................................................................................................................................................</t>
  </si>
  <si>
    <t>12</t>
  </si>
  <si>
    <t>Взносы/отчисления на социальные нужды .....................................................................................................................................................</t>
  </si>
  <si>
    <t>13</t>
  </si>
  <si>
    <t>Гранты ................................................................................................................................................................................</t>
  </si>
  <si>
    <t>14</t>
  </si>
  <si>
    <t>Другие доходы .................................................................................................................................................................</t>
  </si>
  <si>
    <t>2</t>
  </si>
  <si>
    <t>Расходы ......................................................................................................................................................................................</t>
  </si>
  <si>
    <t>21</t>
  </si>
  <si>
    <t>Оплата труда работников ...........................................................................................................................................</t>
  </si>
  <si>
    <t>22</t>
  </si>
  <si>
    <t>Использование товаров и услуг .................................................................................................................................................</t>
  </si>
  <si>
    <t>23</t>
  </si>
  <si>
    <t>Потребление основного капитала .............................................................................................................................................</t>
  </si>
  <si>
    <t>24</t>
  </si>
  <si>
    <t>Проценты .........................................................................................................................................................................................</t>
  </si>
  <si>
    <t>25</t>
  </si>
  <si>
    <t>Субсидии ........................................................................................................................................................................................</t>
  </si>
  <si>
    <t>26</t>
  </si>
  <si>
    <t>27</t>
  </si>
  <si>
    <t>Социальные пособия .....................................................................................................................................................</t>
  </si>
  <si>
    <t>28</t>
  </si>
  <si>
    <t>Другие расходы .............................................................................................................................................................................</t>
  </si>
  <si>
    <t>GOB</t>
  </si>
  <si>
    <t>Валовое операционное сальдо (1-2+23) ..................................................................................................................................</t>
  </si>
  <si>
    <t>NOB</t>
  </si>
  <si>
    <t>Чистое операционное сальдо (1-2) ...............................................................................................................................................</t>
  </si>
  <si>
    <t>ОПЕРАЦИИ С НЕФИНАНСОВЫМИ АКТИВАМИ:</t>
  </si>
  <si>
    <t>31</t>
  </si>
  <si>
    <t>Чистые/валовые инвестиции в нефинансовые активы .......................................................................................................................</t>
  </si>
  <si>
    <t>311</t>
  </si>
  <si>
    <t>Основные фонды .............................................................................................................................................................................</t>
  </si>
  <si>
    <t>312</t>
  </si>
  <si>
    <t>Запасы материальных оборотных средств .............................................................................................................................................................</t>
  </si>
  <si>
    <t>313</t>
  </si>
  <si>
    <t>Ценности ....................................................................................................................................................................................</t>
  </si>
  <si>
    <t>314</t>
  </si>
  <si>
    <t>Непроизведенные активы ............................................................................................................................................................</t>
  </si>
  <si>
    <t>2M</t>
  </si>
  <si>
    <t>Совокупные расходы  (2+31) .........................................................................................................................................</t>
  </si>
  <si>
    <t>NLB</t>
  </si>
  <si>
    <t>Чистое кредитование (+) / Чистое заимствование (-) (1-2-31) или (1-2M) .........................................................................................................................................</t>
  </si>
  <si>
    <t>ОПЕРАЦИИ С ФИНАНСОВЫМИ АКТИВАМИ И ОБЯЗАТЕЛЬСТВАМИ (ФИНАНСИРОВАНИЕ):</t>
  </si>
  <si>
    <t>32</t>
  </si>
  <si>
    <t>Чистое приобретение финансовых активов ...............................................................................................................................</t>
  </si>
  <si>
    <t>321</t>
  </si>
  <si>
    <t>Внутренние дебиторы ...................................................................................................................................................................................</t>
  </si>
  <si>
    <t>322</t>
  </si>
  <si>
    <t>Внешние дебиторы ........................................................................................................................................................................................</t>
  </si>
  <si>
    <t>33</t>
  </si>
  <si>
    <t>Чистое принятие обязательств .................................................................................................................................................</t>
  </si>
  <si>
    <t>331</t>
  </si>
  <si>
    <t>Внутренние кредиторы ...................................................................................................................................................................................</t>
  </si>
  <si>
    <t>332</t>
  </si>
  <si>
    <t>Внешние кредиторы ........................................................................................................................................................................................</t>
  </si>
  <si>
    <t>NLBz</t>
  </si>
  <si>
    <t>Общее статистические расхождение: NLB и финансирование (32-33-NLB) ..................................................................................................................</t>
  </si>
  <si>
    <t>Справочные статьи:</t>
  </si>
  <si>
    <t>2g</t>
  </si>
  <si>
    <t>Расходы, кроме потребления основного капитала (=2-23) ...............................................................................................</t>
  </si>
  <si>
    <t>31g</t>
  </si>
  <si>
    <t>Валовые инвестиции в нефинансовые активы (=31+23) ...............................................................................................</t>
  </si>
  <si>
    <t>NCB</t>
  </si>
  <si>
    <t>Чистое изменение запаса денежных средств  (=3202=3212+3222) ...............................................................................................</t>
  </si>
  <si>
    <t>PB</t>
  </si>
  <si>
    <t>Первичное чистое кредитование/заимствование (NLB+24) ...................................................................................................................................................................................</t>
  </si>
  <si>
    <t>GB</t>
  </si>
  <si>
    <t>Сальдо государственных финансов согласно национальному определению ...............................................................................................</t>
  </si>
  <si>
    <t>ОТЧЕТ II</t>
  </si>
  <si>
    <t>Для справки: центр. прав-во (вкл. ФСО центр.уровня)</t>
  </si>
  <si>
    <t>ОТЧЕТ ОБ ИСТОЧНИКАХ
И ИСПОЛЬЗОВАНИИ ДЕНЕЖНЫХ СРЕДСТВ</t>
  </si>
  <si>
    <t>BCG</t>
  </si>
  <si>
    <t>EBG</t>
  </si>
  <si>
    <t>CGC</t>
  </si>
  <si>
    <t>SSG</t>
  </si>
  <si>
    <t>RG</t>
  </si>
  <si>
    <t>GGC</t>
  </si>
  <si>
    <t>GG</t>
  </si>
  <si>
    <t>CG01</t>
  </si>
  <si>
    <t>ПОТОКИ ДЕНЕЖНЫХ СРЕДСТВ В СВЯЗИ С ОПЕРАЦИОННОЙ ДЕЯТЕЛЬНОСТЬЮ:</t>
  </si>
  <si>
    <t>GR_G14_CA</t>
  </si>
  <si>
    <t>C1</t>
  </si>
  <si>
    <t>Поступления денежных средств в результате операционной деятельности ....................................................................................................................................................................................</t>
  </si>
  <si>
    <t>GRT_G14_CA</t>
  </si>
  <si>
    <t>C11</t>
  </si>
  <si>
    <t>GRS_G14_CA</t>
  </si>
  <si>
    <t>C12</t>
  </si>
  <si>
    <t>GRG_G14_CA</t>
  </si>
  <si>
    <t>C13</t>
  </si>
  <si>
    <t>GRO_G14_CA</t>
  </si>
  <si>
    <t>C14</t>
  </si>
  <si>
    <t>Другие поступления .................................................................................................................................................................</t>
  </si>
  <si>
    <t>GE_G14_CA</t>
  </si>
  <si>
    <t>C2</t>
  </si>
  <si>
    <t>Выплаты денежных средств для проведения операционной деятельности ......................................................................................................................................................................................</t>
  </si>
  <si>
    <t>GECE_G14_CA</t>
  </si>
  <si>
    <t>C21</t>
  </si>
  <si>
    <t>GEGS_G14_CA</t>
  </si>
  <si>
    <t>C22</t>
  </si>
  <si>
    <t>Покупка товаров и услуг .................................................................................................................................................</t>
  </si>
  <si>
    <t>GEI_G14_CA</t>
  </si>
  <si>
    <t>C24</t>
  </si>
  <si>
    <t>GEST_G14_CA</t>
  </si>
  <si>
    <t>C25</t>
  </si>
  <si>
    <t>GEG_G14_CA</t>
  </si>
  <si>
    <t>C26</t>
  </si>
  <si>
    <t>GES_G14_CA</t>
  </si>
  <si>
    <t>C27</t>
  </si>
  <si>
    <t>GEO_G14_CA</t>
  </si>
  <si>
    <t>C28</t>
  </si>
  <si>
    <t>Другие платежи .............................................................................................................................................................................</t>
  </si>
  <si>
    <t>GXCBN_G14_CA</t>
  </si>
  <si>
    <t>CIO</t>
  </si>
  <si>
    <r>
      <t>Чистый приток денежных средств в результате операционной деятельности (1-2)</t>
    </r>
    <r>
      <rPr>
        <b/>
        <sz val="7.5"/>
        <rFont val="Segoe UI"/>
        <family val="2"/>
      </rPr>
      <t>...............................................................................................................................................</t>
    </r>
  </si>
  <si>
    <t>ПОТОКИ ДЕНЕЖНЫХ СРЕДСТВ В СВЯЗИ С ОПЕРАЦИЯМИ С НЕФИНАНСОВЫМИ АКТИВАМИ:</t>
  </si>
  <si>
    <t>GADAN_T_G14_CA</t>
  </si>
  <si>
    <t>C31</t>
  </si>
  <si>
    <t>Чистый отток денежных средств в связи с инвестициями в нефинансовые активы .......................................................................................................................</t>
  </si>
  <si>
    <t>GADANF_T_G14_CA</t>
  </si>
  <si>
    <t>C311</t>
  </si>
  <si>
    <t>GADANI_T_G14_CA</t>
  </si>
  <si>
    <t>C312</t>
  </si>
  <si>
    <t>GADANV_T_G14_CA</t>
  </si>
  <si>
    <t>C313</t>
  </si>
  <si>
    <t>GADANN_T_G14_CA</t>
  </si>
  <si>
    <t>C314</t>
  </si>
  <si>
    <t>GX_G14_CA</t>
  </si>
  <si>
    <t>C2M</t>
  </si>
  <si>
    <t>Потоки денежных средств в связи с расходами (2+31) .........................................................................................................................................</t>
  </si>
  <si>
    <t>GXOB_G14_CA</t>
  </si>
  <si>
    <t>CSD</t>
  </si>
  <si>
    <t>Профицит (+) / дефицит денежных средств (-) (1-2-31) .........................................................................................................................................</t>
  </si>
  <si>
    <t>ПОТОКИ ДЕНЕЖНЫХ СРЕДСТВ В СВЯЗИ С ОПЕРАЦИЯМИ С ФИНАНСОВЫМИ АКТИВАМИ И ОБЯЗАТЕЛЬСТВАМИ (ФИНАНСИРОВАНИЕ):</t>
  </si>
  <si>
    <t>GADAFX_T_G14_CA</t>
  </si>
  <si>
    <t>C32x</t>
  </si>
  <si>
    <t>Чистое приобретение финансовых активов, помимо денежных средств ...............................................................................................................................</t>
  </si>
  <si>
    <t>GADAFXD_T_G14_CA</t>
  </si>
  <si>
    <t>C321x</t>
  </si>
  <si>
    <t>GADAFXF_T_G14_CA</t>
  </si>
  <si>
    <t>C322x</t>
  </si>
  <si>
    <t>GADL_T_G14_CA</t>
  </si>
  <si>
    <t>C33</t>
  </si>
  <si>
    <r>
      <t>Чистое принятие обязательств</t>
    </r>
    <r>
      <rPr>
        <sz val="7.5"/>
        <rFont val="Segoe UI"/>
        <family val="2"/>
      </rPr>
      <t xml:space="preserve"> .................................................................................................................................................</t>
    </r>
  </si>
  <si>
    <t>GADLD_T_G14_CA</t>
  </si>
  <si>
    <t>C331</t>
  </si>
  <si>
    <t>GADLF_T_G14_CA</t>
  </si>
  <si>
    <t>C332</t>
  </si>
  <si>
    <t>GXCCF_G14_CA</t>
  </si>
  <si>
    <t>NFB</t>
  </si>
  <si>
    <t>Чистый приток денежных средств в связи с операциями по финансированию (33-32x) .........................................................................................................................................</t>
  </si>
  <si>
    <t>GXCNC_G14_CA</t>
  </si>
  <si>
    <t>Чистое изменение в запасах денежных средств (CSD+NFB=3202=3212+3222) ...............................................................................................</t>
  </si>
  <si>
    <t>GXCNLA_G14_CA</t>
  </si>
  <si>
    <t>CSDz</t>
  </si>
  <si>
    <t>Oбщее статистическое расхождение: CSD и финансирование (C32x+NCB-C33-CSD) ..................................................................................................................</t>
  </si>
  <si>
    <t>GXOPB_G14_CA</t>
  </si>
  <si>
    <t>CPB</t>
  </si>
  <si>
    <t>Первичный профицит/дефицит денежных средств (CSD+24) ...................................................................................................................................................................................</t>
  </si>
  <si>
    <t>GB_PR_G14_CA</t>
  </si>
  <si>
    <t>ОТЧЕТ III</t>
  </si>
  <si>
    <t>Для справки: центр. прав-во (вкл. ФСО центр. уровня)</t>
  </si>
  <si>
    <t>СВОДНЫЙ ОТЧЕТ О ПОТОКАХ И ЗАПАСАХ</t>
  </si>
  <si>
    <t>НЕФИНАНСОВЫЕ АКТИВЫ</t>
  </si>
  <si>
    <r>
      <t>61</t>
    </r>
    <r>
      <rPr>
        <b/>
        <vertAlign val="subscript"/>
        <sz val="8.25"/>
        <rFont val="Segoe UI"/>
        <family val="2"/>
      </rPr>
      <t>t-1</t>
    </r>
  </si>
  <si>
    <t>Начальный баланс  ....................................................................................................................................................................</t>
  </si>
  <si>
    <t>Операции (чистые) ....................................................................................................................................................</t>
  </si>
  <si>
    <t>91</t>
  </si>
  <si>
    <t>Общая сумма других экономических потоков ..................................................................................................................................................................</t>
  </si>
  <si>
    <r>
      <t>61</t>
    </r>
    <r>
      <rPr>
        <b/>
        <vertAlign val="subscript"/>
        <sz val="8.25"/>
        <rFont val="Segoe UI"/>
        <family val="2"/>
      </rPr>
      <t>t</t>
    </r>
  </si>
  <si>
    <t>Заключительный баланс  ....................................................................................................................................................</t>
  </si>
  <si>
    <t>NFAz</t>
  </si>
  <si>
    <r>
      <t>Расхождение между запасами и потоками нефинансовых активов (61</t>
    </r>
    <r>
      <rPr>
        <vertAlign val="subscript"/>
        <sz val="7.5"/>
        <rFont val="Segoe UI"/>
        <family val="2"/>
      </rPr>
      <t>t</t>
    </r>
    <r>
      <rPr>
        <sz val="7.5"/>
        <rFont val="Segoe UI"/>
        <family val="2"/>
      </rPr>
      <t>-61</t>
    </r>
    <r>
      <rPr>
        <vertAlign val="subscript"/>
        <sz val="7.5"/>
        <rFont val="Segoe UI"/>
        <family val="2"/>
      </rPr>
      <t>t-1</t>
    </r>
    <r>
      <rPr>
        <sz val="7.5"/>
        <rFont val="Segoe UI"/>
        <family val="2"/>
      </rPr>
      <t>-31-91) ...................................................................................................</t>
    </r>
  </si>
  <si>
    <t>ФИНАНСОВЫЕ АКТИВЫ</t>
  </si>
  <si>
    <r>
      <t>62</t>
    </r>
    <r>
      <rPr>
        <b/>
        <vertAlign val="subscript"/>
        <sz val="8.25"/>
        <rFont val="Segoe UI"/>
        <family val="2"/>
      </rPr>
      <t>t-1</t>
    </r>
  </si>
  <si>
    <t>92</t>
  </si>
  <si>
    <r>
      <t>62</t>
    </r>
    <r>
      <rPr>
        <b/>
        <vertAlign val="subscript"/>
        <sz val="8.25"/>
        <rFont val="Segoe UI"/>
        <family val="2"/>
      </rPr>
      <t>t</t>
    </r>
  </si>
  <si>
    <t>FAz</t>
  </si>
  <si>
    <r>
      <t>Расхождение между запасами и потоками финансовых активов (62</t>
    </r>
    <r>
      <rPr>
        <vertAlign val="subscript"/>
        <sz val="7.5"/>
        <rFont val="Segoe UI"/>
        <family val="2"/>
      </rPr>
      <t>t</t>
    </r>
    <r>
      <rPr>
        <sz val="7.5"/>
        <rFont val="Segoe UI"/>
        <family val="2"/>
      </rPr>
      <t>-62</t>
    </r>
    <r>
      <rPr>
        <vertAlign val="subscript"/>
        <sz val="7.5"/>
        <rFont val="Segoe UI"/>
        <family val="2"/>
      </rPr>
      <t>t-1</t>
    </r>
    <r>
      <rPr>
        <sz val="7.5"/>
        <rFont val="Segoe UI"/>
        <family val="2"/>
      </rPr>
      <t>-32-92) ...................................................................................................</t>
    </r>
  </si>
  <si>
    <t>ОБЯЗАТЕЛЬСТВА</t>
  </si>
  <si>
    <r>
      <t>63</t>
    </r>
    <r>
      <rPr>
        <b/>
        <vertAlign val="subscript"/>
        <sz val="8.25"/>
        <rFont val="Segoe UI"/>
        <family val="2"/>
      </rPr>
      <t>t-1</t>
    </r>
  </si>
  <si>
    <t>93</t>
  </si>
  <si>
    <r>
      <t>63</t>
    </r>
    <r>
      <rPr>
        <b/>
        <vertAlign val="subscript"/>
        <sz val="8.25"/>
        <rFont val="Segoe UI"/>
        <family val="2"/>
      </rPr>
      <t>t</t>
    </r>
  </si>
  <si>
    <t>Lz</t>
  </si>
  <si>
    <r>
      <t>Расхождение между запасами и потоками обязательств (63</t>
    </r>
    <r>
      <rPr>
        <vertAlign val="subscript"/>
        <sz val="7.5"/>
        <rFont val="Segoe UI"/>
        <family val="2"/>
      </rPr>
      <t>t</t>
    </r>
    <r>
      <rPr>
        <sz val="7.5"/>
        <rFont val="Segoe UI"/>
        <family val="2"/>
      </rPr>
      <t>-63</t>
    </r>
    <r>
      <rPr>
        <vertAlign val="subscript"/>
        <sz val="7.5"/>
        <rFont val="Segoe UI"/>
        <family val="2"/>
      </rPr>
      <t>t-1</t>
    </r>
    <r>
      <rPr>
        <sz val="7.5"/>
        <rFont val="Segoe UI"/>
        <family val="2"/>
      </rPr>
      <t>-33-93) ...................................................................................................</t>
    </r>
  </si>
  <si>
    <t>ЧИСТАЯ СТОИМОСТЬ ФИНАНСОВЫХ АКТИВОВ</t>
  </si>
  <si>
    <r>
      <t>6M2</t>
    </r>
    <r>
      <rPr>
        <b/>
        <vertAlign val="subscript"/>
        <sz val="8.25"/>
        <rFont val="Segoe UI"/>
        <family val="2"/>
      </rPr>
      <t>t-1</t>
    </r>
  </si>
  <si>
    <t>3M2</t>
  </si>
  <si>
    <t>9M2</t>
  </si>
  <si>
    <r>
      <t>6M2</t>
    </r>
    <r>
      <rPr>
        <b/>
        <vertAlign val="subscript"/>
        <sz val="8.25"/>
        <rFont val="Segoe UI"/>
        <family val="2"/>
      </rPr>
      <t>t</t>
    </r>
  </si>
  <si>
    <t>6M2z</t>
  </si>
  <si>
    <r>
      <t>Расхождение между запасами и потоками по чистой стоимости финансовых активов (6M2</t>
    </r>
    <r>
      <rPr>
        <vertAlign val="subscript"/>
        <sz val="7.5"/>
        <rFont val="Segoe UI"/>
        <family val="2"/>
      </rPr>
      <t>t</t>
    </r>
    <r>
      <rPr>
        <sz val="7.5"/>
        <rFont val="Segoe UI"/>
        <family val="2"/>
      </rPr>
      <t>-6M2</t>
    </r>
    <r>
      <rPr>
        <vertAlign val="subscript"/>
        <sz val="7.5"/>
        <rFont val="Segoe UI"/>
        <family val="2"/>
      </rPr>
      <t>t-1</t>
    </r>
    <r>
      <rPr>
        <sz val="7.5"/>
        <rFont val="Segoe UI"/>
        <family val="2"/>
      </rPr>
      <t>-3M2-9M2) ...................................................................................................</t>
    </r>
  </si>
  <si>
    <t xml:space="preserve">ДОЛГОВЫЕ ОБЯЗАТЕЛЬСТВА D1 </t>
  </si>
  <si>
    <r>
      <t>6M3D1</t>
    </r>
    <r>
      <rPr>
        <b/>
        <vertAlign val="subscript"/>
        <sz val="8.25"/>
        <rFont val="Segoe UI"/>
        <family val="2"/>
      </rPr>
      <t>t-1</t>
    </r>
  </si>
  <si>
    <t>3M3D1</t>
  </si>
  <si>
    <t>9M3D1</t>
  </si>
  <si>
    <r>
      <t>6M3D1</t>
    </r>
    <r>
      <rPr>
        <b/>
        <vertAlign val="subscript"/>
        <sz val="8.25"/>
        <rFont val="Segoe UI"/>
        <family val="2"/>
      </rPr>
      <t>t</t>
    </r>
  </si>
  <si>
    <t>6M3D1z</t>
  </si>
  <si>
    <t>Долговые обязательства D1 по нарицательной стоимости...................................................................................................................................................................</t>
  </si>
  <si>
    <t>GALD4_NT_G14_MV</t>
  </si>
  <si>
    <t>6M36</t>
  </si>
  <si>
    <t>Чистый долг (D4) по рыночной стоимости ...................................................................................................................................................................................</t>
  </si>
  <si>
    <t>GALD4NCD_GR_G14_MV</t>
  </si>
  <si>
    <t>6M91</t>
  </si>
  <si>
    <t xml:space="preserve">Валовой долг (D4) по рыночной стоимости за вычетом активов в форме валюты и депозитов................................................................................................................................................................................... </t>
  </si>
  <si>
    <t>GALD3NCD_G14</t>
  </si>
  <si>
    <t>6M91D3</t>
  </si>
  <si>
    <t>Долговые обязательства D3 за вычетом активов в форме валюты и депозитов ...................................................................................................................................................................................</t>
  </si>
  <si>
    <t>GALD2NCD_G14</t>
  </si>
  <si>
    <t>6M91D2</t>
  </si>
  <si>
    <t>Долговые обязательства D2 за вычетом активов в форме валюты и депозитов ...................................................................................................................................................................................</t>
  </si>
  <si>
    <t>GALD1NCD_G14</t>
  </si>
  <si>
    <t>6M91D1</t>
  </si>
  <si>
    <t>Долговые обязательства D1 за вычетом активов в форме валюты и депозитов ...................................................................................................................................................................................</t>
  </si>
  <si>
    <t>GALDQS_G14</t>
  </si>
  <si>
    <t>6M92</t>
  </si>
  <si>
    <t xml:space="preserve">Aктивы в форме высококачественных обращающихся ценных бумаг ................................................................................................................................................................................... </t>
  </si>
  <si>
    <t>GALD4_PR_G14</t>
  </si>
  <si>
    <t>6M93</t>
  </si>
  <si>
    <t>Валовой государственный долг согласно национальному определению .........................................................................................................................................................</t>
  </si>
  <si>
    <t>Начальные позиции по запасам</t>
  </si>
  <si>
    <t>GAAN_G14_L1</t>
  </si>
  <si>
    <r>
      <t>61</t>
    </r>
    <r>
      <rPr>
        <vertAlign val="subscript"/>
        <sz val="8.25"/>
        <rFont val="Segoe UI"/>
        <family val="2"/>
      </rPr>
      <t>t-1</t>
    </r>
  </si>
  <si>
    <t>Нефинансовые активы (начальный баланс) .........................................................................................................................................................</t>
  </si>
  <si>
    <t>GAAF_G14_L1</t>
  </si>
  <si>
    <r>
      <t>62</t>
    </r>
    <r>
      <rPr>
        <vertAlign val="subscript"/>
        <sz val="8.25"/>
        <rFont val="Segoe UI"/>
        <family val="2"/>
      </rPr>
      <t>t-1</t>
    </r>
  </si>
  <si>
    <t>Финансовые активы (начальный баланс) .........................................................................................................................................................</t>
  </si>
  <si>
    <t>GAL_G14_L1</t>
  </si>
  <si>
    <r>
      <t>63</t>
    </r>
    <r>
      <rPr>
        <vertAlign val="subscript"/>
        <sz val="8.25"/>
        <rFont val="Segoe UI"/>
        <family val="2"/>
      </rPr>
      <t>t-1</t>
    </r>
  </si>
  <si>
    <t>Обязательства (начальный баланс) .........................................................................................................................................................</t>
  </si>
  <si>
    <t>GALD1_G14_MV_L1</t>
  </si>
  <si>
    <r>
      <t>6M3D1</t>
    </r>
    <r>
      <rPr>
        <vertAlign val="subscript"/>
        <sz val="8.25"/>
        <rFont val="Segoe UI"/>
        <family val="2"/>
      </rPr>
      <t>t-1</t>
    </r>
  </si>
  <si>
    <t>Долговые обязательства D1 по рыночной стоимости (начальный баланс) .........................................................................................................................................................</t>
  </si>
  <si>
    <t>Другие справочные статьи</t>
  </si>
  <si>
    <t>GALD4LC_G14_NV</t>
  </si>
  <si>
    <t>6M391</t>
  </si>
  <si>
    <t>Льготные кредиты и займы по номинальной стоимости...................................................................................................................................................................................</t>
  </si>
  <si>
    <t>GALD4LCTI_G14_NV</t>
  </si>
  <si>
    <t>6M392</t>
  </si>
  <si>
    <t>Неявные трансферты в связи с кредитами и займами по льготным процентным ставкам ...................................................................................................................................................................................</t>
  </si>
  <si>
    <t>GALA_G14</t>
  </si>
  <si>
    <t>6M5</t>
  </si>
  <si>
    <t>Просроченная задолженность ................................................................................................................................................................................................................</t>
  </si>
  <si>
    <t>GALL_G14</t>
  </si>
  <si>
    <t>6M6</t>
  </si>
  <si>
    <t>Явные условные обязательства ................................................................................................................................................................................................................</t>
  </si>
  <si>
    <t>GALG_G14</t>
  </si>
  <si>
    <t>6M61</t>
  </si>
  <si>
    <t>в том числе: долг, гарантированный государством .......................................................................................................................</t>
  </si>
  <si>
    <t>GALS_G14</t>
  </si>
  <si>
    <t>6M7</t>
  </si>
  <si>
    <t>Чистые неявные обязательства в связи с пособиями по социальному обеспечению................................................................................................................................................................................................................</t>
  </si>
  <si>
    <t>GALLNP_G14_IV</t>
  </si>
  <si>
    <t>6M8</t>
  </si>
  <si>
    <t>Активы в форме необслуживаемых кредитов и займов по справедливой стоимости................................................................................................................................................................................................................</t>
  </si>
  <si>
    <t>GALLNP_G14_NV</t>
  </si>
  <si>
    <t>6M81</t>
  </si>
  <si>
    <t>Необслуживаемые кредиты и займы по номинальной стоимости ................................................................................................................................................................................................................</t>
  </si>
  <si>
    <t>Ta</t>
  </si>
  <si>
    <t>TAБЛИЦА 6A</t>
  </si>
  <si>
    <t>ДОЛГОВЫЕ ОБЯЗАТЕЛЬСТВА
ПО НОМИНАЛЬНОЙ/РЫНОЧНОЙ СТОИМОСТИ</t>
  </si>
  <si>
    <t>GALSDR_G14_NV</t>
  </si>
  <si>
    <t>6301N</t>
  </si>
  <si>
    <t>Специальные права заимствования ..............................................................................................................................................................................</t>
  </si>
  <si>
    <t>6301NA1</t>
  </si>
  <si>
    <t>Внутренние кредиторы ..............................................................................................................................................................................</t>
  </si>
  <si>
    <t>GALFSDR_G14_NV</t>
  </si>
  <si>
    <t>6301NA2</t>
  </si>
  <si>
    <t>6301NB1</t>
  </si>
  <si>
    <t>Краткосрочные, по первоначальному сроку погашения ..............................................................................................................................................................................</t>
  </si>
  <si>
    <t>6301NB2</t>
  </si>
  <si>
    <t>Долгосрочные, по первоначальному сроку погашения с выплатой, причитающейся в пределах одного года ..............................................................................................................................................................................</t>
  </si>
  <si>
    <t>GALSDR_L_1YP_G14_NV</t>
  </si>
  <si>
    <t>6301NB3</t>
  </si>
  <si>
    <t>Долгосрочные, по первоначальному сроку погашения с выплатой, причитающейся по прошествии одного года ..............................................................................................................................................................................</t>
  </si>
  <si>
    <t>6301NC1</t>
  </si>
  <si>
    <t>Деноминированные в национальной валюте ..............................................................................................................................................................................</t>
  </si>
  <si>
    <t>GALSDR_FX_G14_NV</t>
  </si>
  <si>
    <t>6301NC2</t>
  </si>
  <si>
    <t>Деноминированные в иностранной валюте ..............................................................................................................................................................................</t>
  </si>
  <si>
    <t>6301ND1</t>
  </si>
  <si>
    <t>С фиксированной ставкой ..............................................................................................................................................................................</t>
  </si>
  <si>
    <t>GALSDR_VR_G14_NV</t>
  </si>
  <si>
    <t>6301ND2</t>
  </si>
  <si>
    <t>С переменной ставкой ..............................................................................................................................................................................</t>
  </si>
  <si>
    <t>GALCD_G14_NV</t>
  </si>
  <si>
    <t>6302N</t>
  </si>
  <si>
    <t>Валюта и депозиты ..............................................................................................................................................................................</t>
  </si>
  <si>
    <t>GALDCD_G14_NV</t>
  </si>
  <si>
    <t>6302NA1</t>
  </si>
  <si>
    <t>GALFCD_G14_NV</t>
  </si>
  <si>
    <t>6302NA2</t>
  </si>
  <si>
    <t>GALCD_S_G14_NV</t>
  </si>
  <si>
    <t>6302NB1</t>
  </si>
  <si>
    <t>GALCD_L_1Y_G14_NV</t>
  </si>
  <si>
    <t>6302NB2</t>
  </si>
  <si>
    <t>GALCD_L_1YP_G14_NV</t>
  </si>
  <si>
    <t>6302NB3</t>
  </si>
  <si>
    <t>GALCD_XDC_G14_NV</t>
  </si>
  <si>
    <t>6302NC1</t>
  </si>
  <si>
    <t>GALCD_FX_G14_NV</t>
  </si>
  <si>
    <t>6302NC2</t>
  </si>
  <si>
    <t>GALCD_FR_G14_NV</t>
  </si>
  <si>
    <t>6302ND1</t>
  </si>
  <si>
    <t>GALCD_VR_G14_NV</t>
  </si>
  <si>
    <t>6302ND2</t>
  </si>
  <si>
    <t>GALSO_G14_NV</t>
  </si>
  <si>
    <t>6303N</t>
  </si>
  <si>
    <t>Долговые ценные бумаги по номинальной стоимости ..............................................................................................................................................................................</t>
  </si>
  <si>
    <t>GALDSO_G14_NV</t>
  </si>
  <si>
    <t>6303NA1</t>
  </si>
  <si>
    <t>GALFSO_G14_NV</t>
  </si>
  <si>
    <t>6303NA2</t>
  </si>
  <si>
    <t>GALSO_S_G14_NV</t>
  </si>
  <si>
    <t>6303NB1</t>
  </si>
  <si>
    <t>GALSO_XDC_S_G14_NV</t>
  </si>
  <si>
    <t>6303NB1d</t>
  </si>
  <si>
    <t>в том числе: деноминированные в национальной валюте ..............................................................................................................................................................................</t>
  </si>
  <si>
    <t>GALSO_L_1Y_G14_NV</t>
  </si>
  <si>
    <t>6303NB2</t>
  </si>
  <si>
    <t>GALSO_XDC_L_1Y_G14_NV</t>
  </si>
  <si>
    <t>6303NB2d</t>
  </si>
  <si>
    <t>GALSO_L_1YP_G14_NV</t>
  </si>
  <si>
    <t>6303NB3</t>
  </si>
  <si>
    <t>GALSO_XDC_G14_NV</t>
  </si>
  <si>
    <t>6303NC1</t>
  </si>
  <si>
    <t>GALSO_FX_G14_NV</t>
  </si>
  <si>
    <t>6303NC2</t>
  </si>
  <si>
    <t>GALSO_FR_G14_NV</t>
  </si>
  <si>
    <t>6303ND1</t>
  </si>
  <si>
    <t>GALSO_VR_G14_NV</t>
  </si>
  <si>
    <t>6303ND2</t>
  </si>
  <si>
    <t>GALSO_G14_MV</t>
  </si>
  <si>
    <t>6303M</t>
  </si>
  <si>
    <t>Долговые ценные бумаги по рыночной стоимости ..............................................................................................................................................................................</t>
  </si>
  <si>
    <t>GALDSO_G14_MV</t>
  </si>
  <si>
    <t>6303MA1</t>
  </si>
  <si>
    <t>GALFSO_G14_MV</t>
  </si>
  <si>
    <t>6303MA2</t>
  </si>
  <si>
    <t>GALSO_S_G14_MV</t>
  </si>
  <si>
    <t>6303MB1</t>
  </si>
  <si>
    <t>GALSO_XDC_S_G14_MV</t>
  </si>
  <si>
    <t>6303MB1d</t>
  </si>
  <si>
    <t>GALSO_L_1Y_G14_MV</t>
  </si>
  <si>
    <t>6303MB2</t>
  </si>
  <si>
    <t>GALSO_XDC_L_1Y_G14_MV</t>
  </si>
  <si>
    <t>6303MB2d</t>
  </si>
  <si>
    <t>GALSO_L_1YP_G14_MV</t>
  </si>
  <si>
    <t>6303MB3</t>
  </si>
  <si>
    <t>GALSO_XDC_G14_MV</t>
  </si>
  <si>
    <t>6303MC1</t>
  </si>
  <si>
    <t>GALSO_FX_G14_MV</t>
  </si>
  <si>
    <t>6303MC2</t>
  </si>
  <si>
    <t>GALSO_FR_G14_MV</t>
  </si>
  <si>
    <t>6303MD1</t>
  </si>
  <si>
    <t>GALSO_VR_G14_MV</t>
  </si>
  <si>
    <t>6303MD2</t>
  </si>
  <si>
    <t>GALLS_G14_NV</t>
  </si>
  <si>
    <t>6304N</t>
  </si>
  <si>
    <t>Кредиты и займы ..............................................................................................................................................................................</t>
  </si>
  <si>
    <t>GALDLS_G14_NV</t>
  </si>
  <si>
    <t>6304NA1</t>
  </si>
  <si>
    <t>GALFLS_G14_NV</t>
  </si>
  <si>
    <t>6304NA2</t>
  </si>
  <si>
    <t>GALLS_S_G14_NV</t>
  </si>
  <si>
    <t>6304NB1</t>
  </si>
  <si>
    <t>GALLS_XDC_S_G14_NV</t>
  </si>
  <si>
    <t>6304NB1d</t>
  </si>
  <si>
    <t>GALLS_L_1Y_G14_NV</t>
  </si>
  <si>
    <t>6304NB2</t>
  </si>
  <si>
    <t>GALLS_XDC_L_1Y_G14_NV</t>
  </si>
  <si>
    <t>6304NB2d</t>
  </si>
  <si>
    <t>GALLS_L_1YP_G14_NV</t>
  </si>
  <si>
    <t>6304NB3</t>
  </si>
  <si>
    <t>GALLS_XDC_G14_NV</t>
  </si>
  <si>
    <t>6304NC1</t>
  </si>
  <si>
    <t>GALLS_FX_G14_NV</t>
  </si>
  <si>
    <t>6304NC2</t>
  </si>
  <si>
    <t>GALLS_FR_G14_NV</t>
  </si>
  <si>
    <t>6304ND1</t>
  </si>
  <si>
    <t>GALLS_VR_G14_NV</t>
  </si>
  <si>
    <t>6304ND2</t>
  </si>
  <si>
    <t>GALIR_G14_NV</t>
  </si>
  <si>
    <t>6306N</t>
  </si>
  <si>
    <t>Программы страхования, пенсионного обеспечения и стандартных гарантий..............................................................................................................................................................................</t>
  </si>
  <si>
    <t>GALDIR_G14_NV</t>
  </si>
  <si>
    <t>6306NA1</t>
  </si>
  <si>
    <t>GALFIR_G14_NV</t>
  </si>
  <si>
    <t>6306NA2</t>
  </si>
  <si>
    <t>GALIR_S_G14_NV</t>
  </si>
  <si>
    <t>6306NB1</t>
  </si>
  <si>
    <t>GALIR_L_1Y_G14_NV</t>
  </si>
  <si>
    <t>6306NB2</t>
  </si>
  <si>
    <t>GALIR_L_1YP_G14_NV</t>
  </si>
  <si>
    <t>6306NB3</t>
  </si>
  <si>
    <t>GALIR_XDC_G14_NV</t>
  </si>
  <si>
    <t>6306NC1</t>
  </si>
  <si>
    <t>GALIR_FX_G14_NV</t>
  </si>
  <si>
    <t>6306NC2</t>
  </si>
  <si>
    <t>GALIR_FR_G14_NV</t>
  </si>
  <si>
    <t>6306ND1</t>
  </si>
  <si>
    <t>GALIR_VR_G14_NV</t>
  </si>
  <si>
    <t>6306ND2</t>
  </si>
  <si>
    <t>GALO_G14_NV</t>
  </si>
  <si>
    <t>6308N</t>
  </si>
  <si>
    <t>Прочая кредиторская задолженность ..............................................................................................................................................................................</t>
  </si>
  <si>
    <t>GALDO_G14_NV</t>
  </si>
  <si>
    <t>6308NA1</t>
  </si>
  <si>
    <t>GALFO_G14_NV</t>
  </si>
  <si>
    <t>6308NA2</t>
  </si>
  <si>
    <t>GALO_S_G14_NV</t>
  </si>
  <si>
    <t>6308NB1</t>
  </si>
  <si>
    <t>GALO_L_1Y_G14_NV</t>
  </si>
  <si>
    <t>6308NB2</t>
  </si>
  <si>
    <t>GALO_L_1YP_G14_NV</t>
  </si>
  <si>
    <t>6308NB3</t>
  </si>
  <si>
    <t>GALO_XDC_G14_NV</t>
  </si>
  <si>
    <t>6308NC1</t>
  </si>
  <si>
    <t>GALO_FX_G14_NV</t>
  </si>
  <si>
    <t>6308NC2</t>
  </si>
  <si>
    <t>GALO_FR_G14_NV</t>
  </si>
  <si>
    <t>6308ND1</t>
  </si>
  <si>
    <t>GALO_VR_G14_NV</t>
  </si>
  <si>
    <t>6308ND2</t>
  </si>
  <si>
    <t>TAБЛИЦА 6B</t>
  </si>
  <si>
    <t>ДОЛГОВЫЕ ОБЯЗАТЕЛЬСТВА 
ПО НАРИЦАТЕЛЬНОЙ СТОИМОСТИ</t>
  </si>
  <si>
    <t>GALSDR_G14_FV</t>
  </si>
  <si>
    <t>6301F</t>
  </si>
  <si>
    <t>6301FA1</t>
  </si>
  <si>
    <t>GALFSDR_G14_FV</t>
  </si>
  <si>
    <t>6301FA2</t>
  </si>
  <si>
    <t>6301FB1</t>
  </si>
  <si>
    <t>6301FB2</t>
  </si>
  <si>
    <t>GALSDR_L_1YP_G14_FV</t>
  </si>
  <si>
    <t>6301FB3</t>
  </si>
  <si>
    <t>6301FC1</t>
  </si>
  <si>
    <t>GALSDR_FX_G14_FV</t>
  </si>
  <si>
    <t>6301FC2</t>
  </si>
  <si>
    <t>6301FD1</t>
  </si>
  <si>
    <t>GALSDR_VR_G14_FV</t>
  </si>
  <si>
    <t>6301FD2</t>
  </si>
  <si>
    <t>GALCD_G14_FV</t>
  </si>
  <si>
    <t>6302F</t>
  </si>
  <si>
    <t>GALDCD_G14_FV</t>
  </si>
  <si>
    <t>6302FA1</t>
  </si>
  <si>
    <t>GALFCD_G14_FV</t>
  </si>
  <si>
    <t>6302FA2</t>
  </si>
  <si>
    <t>GALCD_S_G14_FV</t>
  </si>
  <si>
    <t>6302FB1</t>
  </si>
  <si>
    <t>GALCD_L_1Y_G14_FV</t>
  </si>
  <si>
    <t>6302FB2</t>
  </si>
  <si>
    <t>GALCD_L_1YP_G14_FV</t>
  </si>
  <si>
    <t>6302FB3</t>
  </si>
  <si>
    <t>GALCD_XDC_G14_FV</t>
  </si>
  <si>
    <t>6302FC1</t>
  </si>
  <si>
    <t>GALCD_FX_G14_FV</t>
  </si>
  <si>
    <t>6302FC2</t>
  </si>
  <si>
    <t>GALCD_FR_G14_FV</t>
  </si>
  <si>
    <t>6302FD1</t>
  </si>
  <si>
    <t>GALCD_VR_G14_FV</t>
  </si>
  <si>
    <t>6302FD2</t>
  </si>
  <si>
    <t>GALSO_G14_FV</t>
  </si>
  <si>
    <t>6303F</t>
  </si>
  <si>
    <t>Долговые ценные бумаги ..............................................................................................................................................................................</t>
  </si>
  <si>
    <t>GALDSO_G14_FV</t>
  </si>
  <si>
    <t>6303FA1</t>
  </si>
  <si>
    <t>GALFSO_G14_FV</t>
  </si>
  <si>
    <t>6303FA2</t>
  </si>
  <si>
    <t>GALSO_S_G14_FV</t>
  </si>
  <si>
    <t>6303FB1</t>
  </si>
  <si>
    <t>GALSO_XDC_S_G14_FV</t>
  </si>
  <si>
    <t>6303FB1d</t>
  </si>
  <si>
    <t>GALSO_L_1Y_G14_FV</t>
  </si>
  <si>
    <t>6303FB2</t>
  </si>
  <si>
    <t>GALSO_XDC_L_1Y_G14_FV</t>
  </si>
  <si>
    <t>6303FB2d</t>
  </si>
  <si>
    <t>GALSO_L_1YP_G14_FV</t>
  </si>
  <si>
    <t>6303FB3</t>
  </si>
  <si>
    <t>GALSO_XDC_G14_FV</t>
  </si>
  <si>
    <t>6303FC1</t>
  </si>
  <si>
    <t>GALSO_FX_G14_FV</t>
  </si>
  <si>
    <t>6303FC2</t>
  </si>
  <si>
    <t>GALSO_FR_G14_FV</t>
  </si>
  <si>
    <t>6303FD1</t>
  </si>
  <si>
    <t>GALSO_VR_G14_FV</t>
  </si>
  <si>
    <t>6303FD2</t>
  </si>
  <si>
    <t>GALLS_G14_FV</t>
  </si>
  <si>
    <t>6304F</t>
  </si>
  <si>
    <t>GALDLS_G14_FV</t>
  </si>
  <si>
    <t>6304FA1</t>
  </si>
  <si>
    <t>GALFLS_G14_FV</t>
  </si>
  <si>
    <t>6304FA2</t>
  </si>
  <si>
    <t>GALLS_S_G14_FV</t>
  </si>
  <si>
    <t>6304FB1</t>
  </si>
  <si>
    <t>GALLS_XDC_S_G14_FV</t>
  </si>
  <si>
    <t>6304FB1d</t>
  </si>
  <si>
    <t>GALLS_L_1Y_G14_FV</t>
  </si>
  <si>
    <t>6304FB2</t>
  </si>
  <si>
    <t>GALLS_XDC_L_1Y_G14_FV</t>
  </si>
  <si>
    <t>6304FB2d</t>
  </si>
  <si>
    <t>GALLS_L_1YP_G14_FV</t>
  </si>
  <si>
    <t>6304FB3</t>
  </si>
  <si>
    <t>GALLS_XDC_G14_FV</t>
  </si>
  <si>
    <t>6304FC1</t>
  </si>
  <si>
    <t>GALLS_FX_G14_FV</t>
  </si>
  <si>
    <t>6304FC2</t>
  </si>
  <si>
    <t>GALLS_FR_G14_FV</t>
  </si>
  <si>
    <t>6304FD1</t>
  </si>
  <si>
    <t>GALLS_VR_G14_FV</t>
  </si>
  <si>
    <t>6304FD2</t>
  </si>
  <si>
    <t>GALIR_G14_FV</t>
  </si>
  <si>
    <t>6306F</t>
  </si>
  <si>
    <t>GALDIR_G14_FV</t>
  </si>
  <si>
    <t>6306FA1</t>
  </si>
  <si>
    <t>GALFIR_G14_FV</t>
  </si>
  <si>
    <t>6306FA2</t>
  </si>
  <si>
    <t>GALIR_S_G14_FV</t>
  </si>
  <si>
    <t>6306FB1</t>
  </si>
  <si>
    <t>GALIR_L_1Y_G14_FV</t>
  </si>
  <si>
    <t>6306FB2</t>
  </si>
  <si>
    <t>GALIR_L_1YP_G14_FV</t>
  </si>
  <si>
    <t>6306FB3</t>
  </si>
  <si>
    <t>GALIR_XDC_G14_FV</t>
  </si>
  <si>
    <t>6306FC1</t>
  </si>
  <si>
    <t>GALIR_FX_G14_FV</t>
  </si>
  <si>
    <t>6306FC2</t>
  </si>
  <si>
    <t>GALIR_FR_G14_FV</t>
  </si>
  <si>
    <t>6306FD1</t>
  </si>
  <si>
    <t>GALIR_VR_G14_FV</t>
  </si>
  <si>
    <t>6306FD2</t>
  </si>
  <si>
    <t>GALO_G14_FV</t>
  </si>
  <si>
    <t>6308F</t>
  </si>
  <si>
    <t>GALDO_G14_FV</t>
  </si>
  <si>
    <t>6308FA1</t>
  </si>
  <si>
    <t>GALFO_G14_FV</t>
  </si>
  <si>
    <t>6308FA2</t>
  </si>
  <si>
    <t>GALO_S_G14_FV</t>
  </si>
  <si>
    <t>6308FB1</t>
  </si>
  <si>
    <t>GALO_L_1Y_G14_FV</t>
  </si>
  <si>
    <t>6308FB2</t>
  </si>
  <si>
    <t>GALO_L_1YP_G14_FV</t>
  </si>
  <si>
    <t>6308FB3</t>
  </si>
  <si>
    <t>GALO_XDC_G14_FV</t>
  </si>
  <si>
    <t>6308FC1</t>
  </si>
  <si>
    <t>GALO_FX_G14_FV</t>
  </si>
  <si>
    <t>6308FC2</t>
  </si>
  <si>
    <t>GALO_FR_G14_FV</t>
  </si>
  <si>
    <t>6308FD1</t>
  </si>
  <si>
    <t>GALO_VR_G14_FV</t>
  </si>
  <si>
    <t>6308FD2</t>
  </si>
  <si>
    <t>TAБЛИЦА 7</t>
  </si>
  <si>
    <t>РАСХОДЫ ПО ФУНКЦИЯМ ОРГАНОВ ГОСУДАРСТВЕННОГО УПРАВЛЕНИЯ (КФОГУ)</t>
  </si>
  <si>
    <t>GETO_G14</t>
  </si>
  <si>
    <t>7</t>
  </si>
  <si>
    <t>СОВОКУПНЫЕ РАСХОДЫ [=2M] ..............................................................................................................................................................................</t>
  </si>
  <si>
    <t>GEGP_G14</t>
  </si>
  <si>
    <t>701</t>
  </si>
  <si>
    <r>
      <t xml:space="preserve">Государственные слубжы общего назначения </t>
    </r>
    <r>
      <rPr>
        <b/>
        <i/>
        <sz val="7.5"/>
        <rFont val="Segoe UI"/>
        <family val="2"/>
      </rPr>
      <t>................................................................................................................................</t>
    </r>
  </si>
  <si>
    <t>GEGPC_G14</t>
  </si>
  <si>
    <t>7011</t>
  </si>
  <si>
    <t>Исполнительные и законодательные органы, бюджетно-финансовые вопросы, международные отношения ................................................................................................................................</t>
  </si>
  <si>
    <t>GEGPF_G14</t>
  </si>
  <si>
    <t>7012</t>
  </si>
  <si>
    <t>Иностранная экономическая помощь ................................................................................................................................</t>
  </si>
  <si>
    <t>GEGPG_G14</t>
  </si>
  <si>
    <t>7013</t>
  </si>
  <si>
    <t>Общие службы ................................................................................................................................</t>
  </si>
  <si>
    <t>GEGPB_G14</t>
  </si>
  <si>
    <t>7014</t>
  </si>
  <si>
    <t>Фундаментальные исследования ..............................................................................................................................................................................</t>
  </si>
  <si>
    <t>GEGPR_G14</t>
  </si>
  <si>
    <t>7015</t>
  </si>
  <si>
    <t>НИОКР, связанные с государственными службами общего назначения ................................................................................................................................</t>
  </si>
  <si>
    <t>GEGPO_G14</t>
  </si>
  <si>
    <t>7016</t>
  </si>
  <si>
    <t>Государственные службы общего назначения, не отнесенные к другим категориям................................................................................................................................</t>
  </si>
  <si>
    <t>GEGPD_G14</t>
  </si>
  <si>
    <t>7017</t>
  </si>
  <si>
    <t>Операции, связанные с государственным долгом ..............................................................................................................................................................................</t>
  </si>
  <si>
    <t>GEGPT_G14</t>
  </si>
  <si>
    <t>7018</t>
  </si>
  <si>
    <r>
      <t>Tрансферты общего характера между органами государственного управления различного уровня</t>
    </r>
    <r>
      <rPr>
        <sz val="7.5"/>
        <rFont val="Segoe UI"/>
        <family val="2"/>
      </rPr>
      <t>................................................................................................................................</t>
    </r>
  </si>
  <si>
    <t>GED_G14</t>
  </si>
  <si>
    <t>702</t>
  </si>
  <si>
    <t>Оборона ..................................................................................................................................................................................................</t>
  </si>
  <si>
    <t>GEDM_G14</t>
  </si>
  <si>
    <t>7021</t>
  </si>
  <si>
    <t>Вооруженные силы ..............................................................................................................................................................................</t>
  </si>
  <si>
    <t>GEDC_G14</t>
  </si>
  <si>
    <t>7022</t>
  </si>
  <si>
    <t>Гражданская оборона ..............................................................................................................................................................................</t>
  </si>
  <si>
    <t>GEDF_G14</t>
  </si>
  <si>
    <t>7023</t>
  </si>
  <si>
    <t>Иностранная военная помощь ................................................................................................................................</t>
  </si>
  <si>
    <t>GEDR_G14</t>
  </si>
  <si>
    <t>7024</t>
  </si>
  <si>
    <t>НИОКР в области обороны ..............................................................................................................................................................................</t>
  </si>
  <si>
    <t>GEDNEC_G14</t>
  </si>
  <si>
    <t>7025</t>
  </si>
  <si>
    <t>Вопросы обороны, не отнесенные к другим категориям ..............................................................................................................................................................................</t>
  </si>
  <si>
    <t>GEP_G14</t>
  </si>
  <si>
    <t>703</t>
  </si>
  <si>
    <t>Обшественный порядок и безопасность .....................................................................................................................................................................</t>
  </si>
  <si>
    <t>GEPS_G14</t>
  </si>
  <si>
    <t>7031</t>
  </si>
  <si>
    <t>Полицейские службы ..............................................................................................................................................................................</t>
  </si>
  <si>
    <t>GEPF_G14</t>
  </si>
  <si>
    <t>7032</t>
  </si>
  <si>
    <t>Пожарная охрана ................................................................................................................................</t>
  </si>
  <si>
    <t>GEPL_G14</t>
  </si>
  <si>
    <t>7033</t>
  </si>
  <si>
    <t>Гранты в денежной форме ..............................................................................................................................................</t>
  </si>
  <si>
    <t>GRC_IK_G14</t>
  </si>
  <si>
    <t>1M13B</t>
  </si>
  <si>
    <t>Гранты в натуральной форме ....................................................................................................................................................................</t>
  </si>
  <si>
    <t>Агрегированные показатели СНС</t>
  </si>
  <si>
    <t>NGRSC</t>
  </si>
  <si>
    <t>1MD61</t>
  </si>
  <si>
    <t>Взносы/отчисления на социальное обеспечение [СНС] ..............................................................................................................................................</t>
  </si>
  <si>
    <t>NGROXNM</t>
  </si>
  <si>
    <t>1MP1x</t>
  </si>
  <si>
    <t>Выпуск продукции, кроме прочего нерыночного производства [СНС] ..............................................................................................................................................</t>
  </si>
  <si>
    <t>NGROM</t>
  </si>
  <si>
    <t>1MP11</t>
  </si>
  <si>
    <t>Выпуск рыночной продукции [СНС] ..............................................................................................................................................</t>
  </si>
  <si>
    <t>NGROF</t>
  </si>
  <si>
    <t>1MP12</t>
  </si>
  <si>
    <t>Выпуск продукции для собственного конечного использования [СНС] ..............................................................................................................................................</t>
  </si>
  <si>
    <t>NGROPNM</t>
  </si>
  <si>
    <t>1MP131</t>
  </si>
  <si>
    <t>Платежи за прочий нерыночный выпуск [СНС] ..............................................................................................................................................</t>
  </si>
  <si>
    <t>NGRI</t>
  </si>
  <si>
    <t>1MD41</t>
  </si>
  <si>
    <t>Проценты [СНС] ....................................................................................................................................................................</t>
  </si>
  <si>
    <t>Проценты, уплачиваемые внутри сектора органов государственного управления</t>
  </si>
  <si>
    <t>GROPI_BCG_G14</t>
  </si>
  <si>
    <t>14113CBA</t>
  </si>
  <si>
    <t>От бюджетных единиц центрального правительства .............................................................................................................................</t>
  </si>
  <si>
    <t>GROPI_EBG_G14</t>
  </si>
  <si>
    <t>14113CEA</t>
  </si>
  <si>
    <t>От внебюджетных единиц центрального правительства .............................................................................................................................</t>
  </si>
  <si>
    <t>GROPI_CG_G14</t>
  </si>
  <si>
    <t>14113CCG</t>
  </si>
  <si>
    <t>От центрального правительства .............................................................................................................................</t>
  </si>
  <si>
    <t>GROPI_SSF_G14</t>
  </si>
  <si>
    <t>14113CSS</t>
  </si>
  <si>
    <t>От фондов социального обеспечения .............................................................................................................................</t>
  </si>
  <si>
    <t>GROPI_RG_G14</t>
  </si>
  <si>
    <t>14113CSG</t>
  </si>
  <si>
    <t>От региональных органов управления .............................................................................................................................</t>
  </si>
  <si>
    <t>GROPI_LG_G14</t>
  </si>
  <si>
    <t>14113CLG</t>
  </si>
  <si>
    <t>От местных органов управления .............................................................................................................................</t>
  </si>
  <si>
    <t>Гранты, выплачиваемые внутри сектора органов государственного управления</t>
  </si>
  <si>
    <t>GRG_BCG_G14</t>
  </si>
  <si>
    <t>133CBA</t>
  </si>
  <si>
    <t>GRG_EBG_G14</t>
  </si>
  <si>
    <t>133CEA</t>
  </si>
  <si>
    <t>GRG_CG_G14</t>
  </si>
  <si>
    <t>133CCG</t>
  </si>
  <si>
    <t>GRG_SSF_G14</t>
  </si>
  <si>
    <t>133CSS</t>
  </si>
  <si>
    <t>GRG_RG_G14</t>
  </si>
  <si>
    <t>133CSG</t>
  </si>
  <si>
    <t>GRG_LG_G14</t>
  </si>
  <si>
    <t>133CLG</t>
  </si>
  <si>
    <t>TAБЛИЦА 2</t>
  </si>
  <si>
    <t xml:space="preserve"> РАСХОДЫ</t>
  </si>
  <si>
    <t>GE_G14</t>
  </si>
  <si>
    <t>РАСХОДЫ ............................................................................................................................................................................</t>
  </si>
  <si>
    <t>GECE_G14</t>
  </si>
  <si>
    <t>Оплата труда работников ........................................................................................................................................</t>
  </si>
  <si>
    <t>GECEW_G14</t>
  </si>
  <si>
    <t>211</t>
  </si>
  <si>
    <t>Заработная плата ....................................................................................................................................................................</t>
  </si>
  <si>
    <t>GECES_G14</t>
  </si>
  <si>
    <t>212</t>
  </si>
  <si>
    <t>Отчисления работодателей на социальные нужды .....................................................................................................................</t>
  </si>
  <si>
    <t>GECESA_G14</t>
  </si>
  <si>
    <t>2121</t>
  </si>
  <si>
    <t>Реально производимые отчисления работодателей на социальные нужды ...........................................................................................................</t>
  </si>
  <si>
    <t>GECESI_G14</t>
  </si>
  <si>
    <t>2122</t>
  </si>
  <si>
    <t>Условно рассчитываемые отчисления работодателей на социальные нужды .....................................................................................................</t>
  </si>
  <si>
    <t>GEGS_G14</t>
  </si>
  <si>
    <t>Использование товаров и услуг ......................................................................................................................................</t>
  </si>
  <si>
    <t>GEKC_G14</t>
  </si>
  <si>
    <t>Потребление основного капитала ..........................................................................................................................</t>
  </si>
  <si>
    <t>GEI_G14</t>
  </si>
  <si>
    <t>Проценты ..................................................................................................................................................................................</t>
  </si>
  <si>
    <t>GEI_NRES_G14</t>
  </si>
  <si>
    <t>241</t>
  </si>
  <si>
    <t>Нерезидентам ..............................................................................................................................................</t>
  </si>
  <si>
    <t>GEI_NGG_G14</t>
  </si>
  <si>
    <t>242</t>
  </si>
  <si>
    <t>Резидентам, кроме сектора государственного управления ....................................................................................................</t>
  </si>
  <si>
    <t>GEI_GG_G14</t>
  </si>
  <si>
    <t>243</t>
  </si>
  <si>
    <t>Другим единицам сектора государственного управления ....................................................................................................</t>
  </si>
  <si>
    <t>GEST_G14</t>
  </si>
  <si>
    <t>Субсидии ................................................................................................................................................................................</t>
  </si>
  <si>
    <t>GEST_PCO_G14</t>
  </si>
  <si>
    <t>251</t>
  </si>
  <si>
    <t>Государственным корпорациям ..............................................................................................................................................</t>
  </si>
  <si>
    <t>GEST_PE_G14</t>
  </si>
  <si>
    <t>252</t>
  </si>
  <si>
    <t>Частным предприятиям ....................................................................................................................................................</t>
  </si>
  <si>
    <t>GEST_OS_G14</t>
  </si>
  <si>
    <t>253</t>
  </si>
  <si>
    <t>Другим секторам ....................................................................................................................................................</t>
  </si>
  <si>
    <t>GEG_G14</t>
  </si>
  <si>
    <t>Гранты ..........................................................................................................................................................................................</t>
  </si>
  <si>
    <t>GEG_FG_G14</t>
  </si>
  <si>
    <t>261</t>
  </si>
  <si>
    <t>Правительствам иностранных государств ............................................................................................................................................</t>
  </si>
  <si>
    <t>GEGC_FG_G14</t>
  </si>
  <si>
    <t>2611</t>
  </si>
  <si>
    <t>Текущие ..............................................................................................................................................................</t>
  </si>
  <si>
    <t>GEGK_FG_G14</t>
  </si>
  <si>
    <t>2612</t>
  </si>
  <si>
    <t>Капитальные ...................................................................................................................................................................</t>
  </si>
  <si>
    <t>GEG_IO_G14</t>
  </si>
  <si>
    <t>262</t>
  </si>
  <si>
    <t>Международным организациям</t>
  </si>
  <si>
    <t>GEGC_IO_G14</t>
  </si>
  <si>
    <t>2621</t>
  </si>
  <si>
    <t>GEGK_IO_G14</t>
  </si>
  <si>
    <t>2622</t>
  </si>
  <si>
    <t>GEG_GG_G14</t>
  </si>
  <si>
    <t>263</t>
  </si>
  <si>
    <t>Другим единицам сектора государственного управления ..........................................................................................................................</t>
  </si>
  <si>
    <t>GEGC_GG_G14</t>
  </si>
  <si>
    <t>2631</t>
  </si>
  <si>
    <t>GEGK_GG_G14</t>
  </si>
  <si>
    <t>2632</t>
  </si>
  <si>
    <t>GES_G14</t>
  </si>
  <si>
    <t>Социальные пособия ................................................................................................................................................................</t>
  </si>
  <si>
    <t>GESS_G14</t>
  </si>
  <si>
    <t>271</t>
  </si>
  <si>
    <t>Пособия по социальному обеспечению ..............................................................................................................................................</t>
  </si>
  <si>
    <t>GESA_G14</t>
  </si>
  <si>
    <t>272</t>
  </si>
  <si>
    <t>Пособия по социальной помощи ..........................................................................................................................................</t>
  </si>
  <si>
    <t>GESE_G14</t>
  </si>
  <si>
    <t>273</t>
  </si>
  <si>
    <t>Социальные пособия работодателей .........................................................................................................................................</t>
  </si>
  <si>
    <t>GEO_G14</t>
  </si>
  <si>
    <t>Другие расходы ....................................................................................................................................................................</t>
  </si>
  <si>
    <t>GEOP_G14</t>
  </si>
  <si>
    <t>281</t>
  </si>
  <si>
    <t>Расходы, связанные с собственностью, помимо процентов ....................................................................................................</t>
  </si>
  <si>
    <t>GEOPD_G14</t>
  </si>
  <si>
    <t>2811</t>
  </si>
  <si>
    <t>Дивиденды ....................................................................................................................................................................</t>
  </si>
  <si>
    <t>GEOPW_G14</t>
  </si>
  <si>
    <t>2812</t>
  </si>
  <si>
    <t>Отчисления из доходов квазикорпораций ....................................................................................................</t>
  </si>
  <si>
    <t>GEOPP_G14</t>
  </si>
  <si>
    <t>2813</t>
  </si>
  <si>
    <t>Расходы, связанные с собственностью, по выплатам инвестиционного дохода ....................................................................................................</t>
  </si>
  <si>
    <t>GEOPR_G14</t>
  </si>
  <si>
    <t>2814</t>
  </si>
  <si>
    <t>Рента ....................................................................................................................................................................</t>
  </si>
  <si>
    <t>GEOPE_G14</t>
  </si>
  <si>
    <t>2815</t>
  </si>
  <si>
    <t>Реинвестированная прибыль от прямых иностранных инвестиций ....................................................................................................</t>
  </si>
  <si>
    <t>GEOM_G14</t>
  </si>
  <si>
    <t>282</t>
  </si>
  <si>
    <t>Tрансферты, не отнесенные к другим категориям ................................................................................................................................</t>
  </si>
  <si>
    <t>GEOMC_G14</t>
  </si>
  <si>
    <t>2821</t>
  </si>
  <si>
    <t>GEOMK_G14</t>
  </si>
  <si>
    <t>2822</t>
  </si>
  <si>
    <t>GEOO_G14</t>
  </si>
  <si>
    <t>283</t>
  </si>
  <si>
    <t>GEOOP_G14</t>
  </si>
  <si>
    <t>2831</t>
  </si>
  <si>
    <t>GEOOPP_G14</t>
  </si>
  <si>
    <t>28311</t>
  </si>
  <si>
    <t>GEOOPF_G14</t>
  </si>
  <si>
    <t>28312</t>
  </si>
  <si>
    <t>GEOOPC_G14</t>
  </si>
  <si>
    <t>28313</t>
  </si>
  <si>
    <t>GEOOC_G14</t>
  </si>
  <si>
    <t>2832</t>
  </si>
  <si>
    <t>GES_CA_G14</t>
  </si>
  <si>
    <t>2M27A</t>
  </si>
  <si>
    <t>GES_IK_G14</t>
  </si>
  <si>
    <t>2M27B</t>
  </si>
  <si>
    <t>NYL</t>
  </si>
  <si>
    <t>2MD1</t>
  </si>
  <si>
    <t>Оплата труда работников [СНС] ........................................................................................................................................</t>
  </si>
  <si>
    <t>NGDPICON</t>
  </si>
  <si>
    <t>2MP2</t>
  </si>
  <si>
    <t>Промежуточное потребление [СНС] .......................................................................................................................</t>
  </si>
  <si>
    <t>NYFC</t>
  </si>
  <si>
    <t>2MK1</t>
  </si>
  <si>
    <t>Потребление основного капитала [СНС] ..........................................................................................................................</t>
  </si>
  <si>
    <t>NGEI</t>
  </si>
  <si>
    <t>2MD41</t>
  </si>
  <si>
    <t>NGESB</t>
  </si>
  <si>
    <t>2MD62x</t>
  </si>
  <si>
    <t>Социальные пособия, кроме социальных трансфертов в натуральной форме - нерыночное производство [СНС] ................................................................................................................................................................</t>
  </si>
  <si>
    <t>NGESBXIK</t>
  </si>
  <si>
    <t>2MD62</t>
  </si>
  <si>
    <t>Социальные пособия, кроме социальных трансфертов в натуральной форме [СНС] ................................................................................................................................................................</t>
  </si>
  <si>
    <t>NGESBIK</t>
  </si>
  <si>
    <t>2MD632</t>
  </si>
  <si>
    <t>Социальные трансферты в натуральной форме - приобретенная рыночная продукция [СНС] ................................................................................................................................................................</t>
  </si>
  <si>
    <t>NGEN</t>
  </si>
  <si>
    <t>2MD71</t>
  </si>
  <si>
    <t>Чистые страховые премии, кроме страхования жизни [СНС] ................................................................................................................................................................</t>
  </si>
  <si>
    <t>GEI_BCG_G14</t>
  </si>
  <si>
    <t>243CBA</t>
  </si>
  <si>
    <t>Бюджетным единицам центрального правительства .............................................................................................................................</t>
  </si>
  <si>
    <t>GEI_EBG_G14</t>
  </si>
  <si>
    <t>243CEA</t>
  </si>
  <si>
    <t>Внебюджетным единицам центрального правительства .............................................................................................................................</t>
  </si>
  <si>
    <t>GEI_CG_G14</t>
  </si>
  <si>
    <t>243CCG</t>
  </si>
  <si>
    <t>Центральному правительству .............................................................................................................................</t>
  </si>
  <si>
    <t>GEI_SSF_G14</t>
  </si>
  <si>
    <t>243CSS</t>
  </si>
  <si>
    <t>Фондам социального обеспечения .............................................................................................................................</t>
  </si>
  <si>
    <t>GEI_RG_G14</t>
  </si>
  <si>
    <t>243CSG</t>
  </si>
  <si>
    <t>Региональным органам управления .............................................................................................................................</t>
  </si>
  <si>
    <t>GEI_LG_G14</t>
  </si>
  <si>
    <t>243CLG</t>
  </si>
  <si>
    <t>Местным органам управления .............................................................................................................................</t>
  </si>
  <si>
    <t>GEG_BCG_G14</t>
  </si>
  <si>
    <t>263CBA</t>
  </si>
  <si>
    <t>GEG_EBG_G14</t>
  </si>
  <si>
    <t>263CEA</t>
  </si>
  <si>
    <t>GEG_CG_G14</t>
  </si>
  <si>
    <t>263CCG</t>
  </si>
  <si>
    <t>GEG_SSF_G14</t>
  </si>
  <si>
    <t>263CSS</t>
  </si>
  <si>
    <t>GEG_RG_G14</t>
  </si>
  <si>
    <t>263CSG</t>
  </si>
  <si>
    <t>GEG_LG_G14</t>
  </si>
  <si>
    <t>263CLG</t>
  </si>
  <si>
    <t>TAБЛИЦА 3</t>
  </si>
  <si>
    <t>ОПЕРАЦИИ С АКТИВАМИ
И ОБЯЗАТЕЛЬСТВАМИ</t>
  </si>
  <si>
    <t>GADNW_T_G14</t>
  </si>
  <si>
    <t>3</t>
  </si>
  <si>
    <t>ЧИСТЫЕ ОПЕРАЦИИ С АКТИВАМИ И ОБЯЗАТЕЛЬСТВАМИ ......................................................................................................</t>
  </si>
  <si>
    <t>GADAN_T_G14</t>
  </si>
  <si>
    <t>Чистые/валовые инвестиции в нефинансовые активы .................................................................................................................................................</t>
  </si>
  <si>
    <t>GADANF_T_G14</t>
  </si>
  <si>
    <t>Основные фонды .....................................................................................................................................................................</t>
  </si>
  <si>
    <t>GADANFB_T_G14</t>
  </si>
  <si>
    <t>3111</t>
  </si>
  <si>
    <t>Здания и сооружения .................................................................................................................................................</t>
  </si>
  <si>
    <t>GADANFM_T_G14</t>
  </si>
  <si>
    <t>3112</t>
  </si>
  <si>
    <t>Бюджетные единицы центрального правительства .............................................................................................................................</t>
  </si>
  <si>
    <t>GADAFD_T_EBG_G14</t>
  </si>
  <si>
    <t>821112</t>
  </si>
  <si>
    <t>Внебюджетные единицы центрального правительства .............................................................................................................................</t>
  </si>
  <si>
    <t>GADAFD_T_SSF_G14</t>
  </si>
  <si>
    <t>82112</t>
  </si>
  <si>
    <t>Фонды социального обеспечения .............................................................................................................................</t>
  </si>
  <si>
    <t>GADAFD_T_RG_G14</t>
  </si>
  <si>
    <t>82113</t>
  </si>
  <si>
    <t>Региональные органы управления .............................................................................................................................</t>
  </si>
  <si>
    <t>GADAFD_T_LG_G14</t>
  </si>
  <si>
    <t>82114</t>
  </si>
  <si>
    <t>Местные органы управления .............................................................................................................................</t>
  </si>
  <si>
    <t>GADAFD_T_CB_G14</t>
  </si>
  <si>
    <t>8212</t>
  </si>
  <si>
    <t>Центральный банк ..........................................................................................................................................</t>
  </si>
  <si>
    <t>GADAFD_T_ODX_G14</t>
  </si>
  <si>
    <t>8213</t>
  </si>
  <si>
    <t>Корпорации, принимающие депозиты, кроме центрального банка ...........................................................................................</t>
  </si>
  <si>
    <t>GADAFD_T_OFX_G14</t>
  </si>
  <si>
    <t>8214</t>
  </si>
  <si>
    <t>Другие финансовые корпорации ..............................................................................................................................................................................</t>
  </si>
  <si>
    <t>GADAFD_T_NFC_G14</t>
  </si>
  <si>
    <t>8215</t>
  </si>
  <si>
    <t>Нефинансовсые корпорации ...............................................................................................................</t>
  </si>
  <si>
    <t>GADAFD_T_HN_G14</t>
  </si>
  <si>
    <t>8216</t>
  </si>
  <si>
    <t>Домашние хозяйства и некоммерческие организации, обслуживающие домашние хозяйства ............................................................</t>
  </si>
  <si>
    <t>822</t>
  </si>
  <si>
    <t>Внешние дебиторы [=322] ..........................................................................................................................................................</t>
  </si>
  <si>
    <t>GADAFF_T_GG_G14</t>
  </si>
  <si>
    <t>8221</t>
  </si>
  <si>
    <t>GADAFF_T_IO_G14</t>
  </si>
  <si>
    <t>8227</t>
  </si>
  <si>
    <t>Международные организации ........................................................................................................................................</t>
  </si>
  <si>
    <t>GADAFF_T_FCXIO_G14</t>
  </si>
  <si>
    <t>8228</t>
  </si>
  <si>
    <t>Финансовые корпорации, помимо международных организаций..............................................................................................................................................................................</t>
  </si>
  <si>
    <t>GADAFF_T_NRESO_G14</t>
  </si>
  <si>
    <t>8229</t>
  </si>
  <si>
    <t>Другие нерезиденты ...................................................................................................................................................</t>
  </si>
  <si>
    <t>83</t>
  </si>
  <si>
    <t>Чистое принятие обязательств [=33] ...................................................................................................................................................</t>
  </si>
  <si>
    <t>831</t>
  </si>
  <si>
    <t>Внутренние кредиторы [=331] ...........................................................................................................................................................</t>
  </si>
  <si>
    <t>GADLD_T_GG_G14</t>
  </si>
  <si>
    <t>8311</t>
  </si>
  <si>
    <t>GADLD_T_CG_G14</t>
  </si>
  <si>
    <t>83111</t>
  </si>
  <si>
    <t>GADLD_T_BCG_G14</t>
  </si>
  <si>
    <t>831111</t>
  </si>
  <si>
    <t>GADLD_T_EBG_G14</t>
  </si>
  <si>
    <t>831112</t>
  </si>
  <si>
    <t>GADLD_T_SSF_G14</t>
  </si>
  <si>
    <t>83112</t>
  </si>
  <si>
    <t>GADLD_T_RG_G14</t>
  </si>
  <si>
    <t>83113</t>
  </si>
  <si>
    <t>GADLD_T_LG_G14</t>
  </si>
  <si>
    <t>83114</t>
  </si>
  <si>
    <t>GADLD_T_CB_G14</t>
  </si>
  <si>
    <t>8312</t>
  </si>
  <si>
    <t>GADLD_T_ODX_G14</t>
  </si>
  <si>
    <t>8313</t>
  </si>
  <si>
    <t>GADLD_T_OFX_G14</t>
  </si>
  <si>
    <t>8314</t>
  </si>
  <si>
    <t>GADLD_T_NFC_G14</t>
  </si>
  <si>
    <t>8315</t>
  </si>
  <si>
    <t>GADLD_T_HN_G14</t>
  </si>
  <si>
    <t>8316</t>
  </si>
  <si>
    <t>832</t>
  </si>
  <si>
    <t>Внешние кредиторы [=332] .................................................................................................................................................</t>
  </si>
  <si>
    <t>GADLF_T_GG_G14</t>
  </si>
  <si>
    <t>8321</t>
  </si>
  <si>
    <t>GADLF_T_IO_G14</t>
  </si>
  <si>
    <t>8327</t>
  </si>
  <si>
    <t>GADLF_T_FCXIO_G14</t>
  </si>
  <si>
    <t>8328</t>
  </si>
  <si>
    <t>GADLF_T_NRESO_G14</t>
  </si>
  <si>
    <t>8329</t>
  </si>
  <si>
    <t>TAБЛИЦА 8B</t>
  </si>
  <si>
    <t>ПОЗИЦИИ ПО ЗАПАСАМ ФИНАНСОВЫХ АКТИВОВ И ОБЯЗАТЕЛЬСТВ ПО СЕКТОРАМ КОНТРАГЕНТОВ</t>
  </si>
  <si>
    <t>682</t>
  </si>
  <si>
    <t>Финансовые активы [=62] ...........................................................................................................................</t>
  </si>
  <si>
    <t>6821</t>
  </si>
  <si>
    <t>Внутренние дебиторы [=621] ..........................................................................................................................................................</t>
  </si>
  <si>
    <t>GAAFD_GG_G14</t>
  </si>
  <si>
    <t>68211</t>
  </si>
  <si>
    <t>GAAFD_CG_G14</t>
  </si>
  <si>
    <t>682111</t>
  </si>
  <si>
    <t>GAAFD_BCG_G14</t>
  </si>
  <si>
    <t>6821111</t>
  </si>
  <si>
    <t>GAAFD_EBG_G14</t>
  </si>
  <si>
    <t>6821112</t>
  </si>
  <si>
    <t>GAAFD_SSF_G14</t>
  </si>
  <si>
    <t>682112</t>
  </si>
  <si>
    <t>GAAFD_RG_G14</t>
  </si>
  <si>
    <t>682113</t>
  </si>
  <si>
    <t>GAAFD_LG_G14</t>
  </si>
  <si>
    <t>682114</t>
  </si>
  <si>
    <t>GAAFD_CB_G14</t>
  </si>
  <si>
    <t>68212</t>
  </si>
  <si>
    <t>GAAFD_ODX_G14</t>
  </si>
  <si>
    <t>68213</t>
  </si>
  <si>
    <t>GAAFD_OFX_G14</t>
  </si>
  <si>
    <t>68214</t>
  </si>
  <si>
    <t>GAAFD_NFC_G14</t>
  </si>
  <si>
    <t>68215</t>
  </si>
  <si>
    <t>GAAFD_HN_G14</t>
  </si>
  <si>
    <t>68216</t>
  </si>
  <si>
    <t>6822</t>
  </si>
  <si>
    <t>Внешние дебиторы [=622] ..........................................................................................................................................................</t>
  </si>
  <si>
    <t>GAAFF_GG_G14</t>
  </si>
  <si>
    <t>68221</t>
  </si>
  <si>
    <t>GAAFF_IO_G14</t>
  </si>
  <si>
    <t>68227</t>
  </si>
  <si>
    <t>GAAFF_FCXIO_G14</t>
  </si>
  <si>
    <t>68228</t>
  </si>
  <si>
    <t>GAAFF_NRESO_G14</t>
  </si>
  <si>
    <t>68229</t>
  </si>
  <si>
    <t>683</t>
  </si>
  <si>
    <t>Обязательства [=63] ...................................................................................................................................................</t>
  </si>
  <si>
    <t>6831</t>
  </si>
  <si>
    <t>Внутренние кредиторы [=631] ...........................................................................................................................................................</t>
  </si>
  <si>
    <t>GALD_GG_G14</t>
  </si>
  <si>
    <t>68311</t>
  </si>
  <si>
    <t>GALD_CG_G14</t>
  </si>
  <si>
    <t>683111</t>
  </si>
  <si>
    <t>GALD_BCG_G14</t>
  </si>
  <si>
    <t>6831111</t>
  </si>
  <si>
    <t>GALD_EBG_G14</t>
  </si>
  <si>
    <t>6831112</t>
  </si>
  <si>
    <t>GALD_SSF_G14</t>
  </si>
  <si>
    <t>683112</t>
  </si>
  <si>
    <t>GALD_RG_G14</t>
  </si>
  <si>
    <t>683113</t>
  </si>
  <si>
    <t>GALD_LG_G14</t>
  </si>
  <si>
    <t>683114</t>
  </si>
  <si>
    <t>GALD_CB_G14</t>
  </si>
  <si>
    <t>68312</t>
  </si>
  <si>
    <t>GALD_ODX_G14</t>
  </si>
  <si>
    <t>68313</t>
  </si>
  <si>
    <t>GALD_OFX_G14</t>
  </si>
  <si>
    <t>68314</t>
  </si>
  <si>
    <t>GALD_NFC_G14</t>
  </si>
  <si>
    <t>68315</t>
  </si>
  <si>
    <t>GALD_HN_G14</t>
  </si>
  <si>
    <t>68316</t>
  </si>
  <si>
    <t>6832</t>
  </si>
  <si>
    <t>Внешние кредиторы [=632] .................................................................................................................................................</t>
  </si>
  <si>
    <t>GALF_GG_G14</t>
  </si>
  <si>
    <t>68321</t>
  </si>
  <si>
    <t>GALF_IO_G14</t>
  </si>
  <si>
    <t>68327</t>
  </si>
  <si>
    <t>GALF_FCXIO_G14</t>
  </si>
  <si>
    <t>68328</t>
  </si>
  <si>
    <t>GALF_NRESO_G14</t>
  </si>
  <si>
    <t>68329</t>
  </si>
  <si>
    <t>TAБЛИЦА 9</t>
  </si>
  <si>
    <t>СОВОКУПНЫЕ ДРУГИЕ ЭКОНОМИЧЕСКИЕ ПОТОКИ
АКТИВОВ И ОБЯЗАТЕЛЬСТВ</t>
  </si>
  <si>
    <t>GADNW_O_G14</t>
  </si>
  <si>
    <t>ИЗМЕНЕНИЕ ЧИСТОЙ СТОИМОСТИ АКТИВОВ В СВЯЗИ С ДРУГИМИ ЭКОНОМИЧЕСКИМИ ПОТОКАМИ ......................................................................................................</t>
  </si>
  <si>
    <t>GADAN_O_G14</t>
  </si>
  <si>
    <t>Другие экономические потоки нефинансовых активов...................................................................................................................................................................................................................................</t>
  </si>
  <si>
    <t>GADANF_O_G14</t>
  </si>
  <si>
    <t>911</t>
  </si>
  <si>
    <t>GADANI_O_G14</t>
  </si>
  <si>
    <t>912</t>
  </si>
  <si>
    <t>GADANV_O_G14</t>
  </si>
  <si>
    <t>913</t>
  </si>
  <si>
    <t>GADANN_O_G14</t>
  </si>
  <si>
    <t>914</t>
  </si>
  <si>
    <t>GADAF_O_G14</t>
  </si>
  <si>
    <t>Другие экономические потоки финансовых активов...................................................................................................................................................................................................................................</t>
  </si>
  <si>
    <t>GADAFM_O_G14</t>
  </si>
  <si>
    <t>9201</t>
  </si>
  <si>
    <t>GADAFCD_O_G14</t>
  </si>
  <si>
    <t>9202</t>
  </si>
  <si>
    <t>GADAFSO_O_G14</t>
  </si>
  <si>
    <t>9203</t>
  </si>
  <si>
    <t>GADAFLS_O_G14</t>
  </si>
  <si>
    <t>9204</t>
  </si>
  <si>
    <t>GADAFAE_O_G14</t>
  </si>
  <si>
    <t>9205</t>
  </si>
  <si>
    <t>GADAFIR_O_G14</t>
  </si>
  <si>
    <t>9206</t>
  </si>
  <si>
    <t>GADAFFD_O_G14</t>
  </si>
  <si>
    <t>9207</t>
  </si>
  <si>
    <t>GADAFO_O_G14</t>
  </si>
  <si>
    <t>9208</t>
  </si>
  <si>
    <t>GADAFD_O_G14</t>
  </si>
  <si>
    <t>921</t>
  </si>
  <si>
    <t>Внутренние .....................................................................................................................................................................</t>
  </si>
  <si>
    <t>GADAFF_O_G14</t>
  </si>
  <si>
    <t>922</t>
  </si>
  <si>
    <t>Внешние ..............................................................................................................................................................................</t>
  </si>
  <si>
    <t>GADL_O_G14</t>
  </si>
  <si>
    <t>Другие экономические потоки обязательств...................................................................................................................................................................................................................................</t>
  </si>
  <si>
    <t>GADLSDR_O_G14</t>
  </si>
  <si>
    <t>9301</t>
  </si>
  <si>
    <t>GADLCD_O_G14</t>
  </si>
  <si>
    <t>9302</t>
  </si>
  <si>
    <t>GADLSO_O_G14</t>
  </si>
  <si>
    <t>9303</t>
  </si>
  <si>
    <t>GADLLS_O_G14</t>
  </si>
  <si>
    <t>9304</t>
  </si>
  <si>
    <t>GADLAE_O_G14</t>
  </si>
  <si>
    <t>9305</t>
  </si>
  <si>
    <t>GADLIR_O_G14</t>
  </si>
  <si>
    <t>9306</t>
  </si>
  <si>
    <t>GADLFD_O_G14</t>
  </si>
  <si>
    <t>9307</t>
  </si>
  <si>
    <t>GADLO_O_G14</t>
  </si>
  <si>
    <t>9308</t>
  </si>
  <si>
    <t>GADLD_O_G14</t>
  </si>
  <si>
    <t>931</t>
  </si>
  <si>
    <t>GADLF_O_G14</t>
  </si>
  <si>
    <t>932</t>
  </si>
  <si>
    <t>GADLW_O_G14</t>
  </si>
  <si>
    <t>Изменение чистой стоимости финансовых активов в связи с другими экономическими потоками [92-93] ..............................................................................................................................................</t>
  </si>
  <si>
    <t>GADLD4_GR_O_G14_MV</t>
  </si>
  <si>
    <t>9M3</t>
  </si>
  <si>
    <t>Валовой долг (D4) по рыночной стоимости: другие экономические потоки ...................................................................................................................................................................</t>
  </si>
  <si>
    <t>GALD3_O_G14_MV</t>
  </si>
  <si>
    <t>9M3D3</t>
  </si>
  <si>
    <t>Долговые обязательства D3 по рыночной стоимости: другие экономические потоки ...................................................................................................................................................................</t>
  </si>
  <si>
    <t>GALD2_O_G14_MV</t>
  </si>
  <si>
    <t>9M3D2</t>
  </si>
  <si>
    <t>Долговые обязательства D2 по рыночной стоимости: другие экономические потоки ...................................................................................................................................................................</t>
  </si>
  <si>
    <t>GALD1_O_G14_MV</t>
  </si>
  <si>
    <t>Долговые обязательства D1 по рыночной стоимости: другие экономические потоки ...................................................................................................................................................................</t>
  </si>
  <si>
    <t>ПРИЛОЖЕНИЕ 1. ТАБЛИЦЫ КОНСОЛИДАЦИИ ("ПЛАТЕЛЬЩИК-ПОЛУЧАТЕЛЬ")</t>
  </si>
  <si>
    <t>ОПЕРАЦИИ</t>
  </si>
  <si>
    <t>Информация контрагентов по налогам</t>
  </si>
  <si>
    <t>НАЛОГИ, ПОДЛЕЖАЩИЕ ПОЛУЧЕНИЮ</t>
  </si>
  <si>
    <r>
      <t>Налоги, подлежащие получению от других единиц сектора государственного управления (столбец)</t>
    </r>
    <r>
      <rPr>
        <sz val="7"/>
        <rFont val="Segoe UI"/>
        <family val="2"/>
      </rPr>
      <t xml:space="preserve">   [код СГФ 11]</t>
    </r>
  </si>
  <si>
    <t>GRT_BCG_G14</t>
  </si>
  <si>
    <t>11CBA</t>
  </si>
  <si>
    <t>1. Налоги</t>
  </si>
  <si>
    <t xml:space="preserve">Бюджетные </t>
  </si>
  <si>
    <t>Общая сумма (к уплате)</t>
  </si>
  <si>
    <t>GRT_EBG_G14</t>
  </si>
  <si>
    <t>11CEA</t>
  </si>
  <si>
    <t>GRT_CG_G14</t>
  </si>
  <si>
    <t>11CCG</t>
  </si>
  <si>
    <r>
      <t xml:space="preserve">Налоги, подлежащие уплате другим единицам сектора гос. управления (строка)
</t>
    </r>
    <r>
      <rPr>
        <sz val="7"/>
        <rFont val="Segoe UI"/>
        <family val="2"/>
      </rPr>
      <t>[код СГФ 2821]</t>
    </r>
  </si>
  <si>
    <t>GRT_SSF_G14</t>
  </si>
  <si>
    <t>11CSS</t>
  </si>
  <si>
    <t>GRT_RG_G14</t>
  </si>
  <si>
    <t>11CSG</t>
  </si>
  <si>
    <t>Центр. правительство</t>
  </si>
  <si>
    <t>GRT_LG_G14</t>
  </si>
  <si>
    <t>11CLG</t>
  </si>
  <si>
    <t>Фонды соц. обеспеч.</t>
  </si>
  <si>
    <t>НАЛОГИ, ПОДЛЕЖАЩИЕ УПЛАТЕ</t>
  </si>
  <si>
    <t>Рег. органы управления</t>
  </si>
  <si>
    <t>GEOMC_BCG_G14</t>
  </si>
  <si>
    <t>2821CBA</t>
  </si>
  <si>
    <t>Местн. орг. управления</t>
  </si>
  <si>
    <t>GEOMC_EBG_G14</t>
  </si>
  <si>
    <t>2821CEA</t>
  </si>
  <si>
    <t>Общая сумма (к получению)</t>
  </si>
  <si>
    <t>GEOMC_CG_G14</t>
  </si>
  <si>
    <t>2821CCG</t>
  </si>
  <si>
    <t>GEOMC_SSF_G14</t>
  </si>
  <si>
    <t>2821CSS</t>
  </si>
  <si>
    <t>GEOMC_RG_G14</t>
  </si>
  <si>
    <t>2821CSG</t>
  </si>
  <si>
    <t>GEOMC_LG_G14</t>
  </si>
  <si>
    <t>2821CLG</t>
  </si>
  <si>
    <t>Справочные статьи о процентах внутри сектора органов государственного управления из таблиц 1 и 2</t>
  </si>
  <si>
    <t>ПРОЦЕНТЫ, ПОДЛЕЖАЩИЕ ПОЛУЧЕНИЮ</t>
  </si>
  <si>
    <r>
      <t xml:space="preserve">Проценты, подлежащие получению от других единиц сектора государственного управления (столбец)  </t>
    </r>
    <r>
      <rPr>
        <sz val="7"/>
        <rFont val="Segoe UI"/>
        <family val="2"/>
      </rPr>
      <t>[код СГФ 14113]</t>
    </r>
  </si>
  <si>
    <t>2. Процентные доходы/расходы:</t>
  </si>
  <si>
    <r>
      <t xml:space="preserve">Проценты, подлежащие уплате другим единицам сектора гос. управления (строка)
</t>
    </r>
    <r>
      <rPr>
        <sz val="7"/>
        <rFont val="Segoe UI"/>
        <family val="2"/>
      </rPr>
      <t>[код СГФ 243]</t>
    </r>
  </si>
  <si>
    <t>ПРОЦЕНТЫ, ПОДЛЕЖАЩИЕ УПЛАТЕ</t>
  </si>
  <si>
    <t>Информация контрагентов по текущим грантам</t>
  </si>
  <si>
    <t>ТЕКУЩИЕ ГРАНТЫ, ПОДЛЕЖАЩИЕ ПОЛУЧЕНИЮ</t>
  </si>
  <si>
    <r>
      <t>Текущие гранты, подлежащие получению от других единиц сектора государственного управления (столбец)</t>
    </r>
    <r>
      <rPr>
        <sz val="7"/>
        <rFont val="Segoe UI"/>
        <family val="2"/>
      </rPr>
      <t xml:space="preserve">  [код СГФ 1331]</t>
    </r>
  </si>
  <si>
    <t>GRGC_BCG_G14</t>
  </si>
  <si>
    <t>1331CBA</t>
  </si>
  <si>
    <t>3. Текущие гранты:</t>
  </si>
  <si>
    <t>GRGC_EBG_G14</t>
  </si>
  <si>
    <t>1331CEA</t>
  </si>
  <si>
    <t>GRGC_CG_G14</t>
  </si>
  <si>
    <t>1331CCG</t>
  </si>
  <si>
    <r>
      <t xml:space="preserve">Текущие гранты, подлежащие уплате другим единицам сектора гос. управления (строка)
</t>
    </r>
    <r>
      <rPr>
        <sz val="7"/>
        <rFont val="Segoe UI"/>
        <family val="2"/>
      </rPr>
      <t>[код СГФ 2631]</t>
    </r>
  </si>
  <si>
    <t>GRGC_SSF_G14</t>
  </si>
  <si>
    <t>1331CSS</t>
  </si>
  <si>
    <t>GRGC_RG_G14</t>
  </si>
  <si>
    <t>1331CSG</t>
  </si>
  <si>
    <t>GRGC_LG_G14</t>
  </si>
  <si>
    <t>1331CLG</t>
  </si>
  <si>
    <t>ТЕКУЩИЕ ГРАНТЫ, ПОДЛЕЖАЩИЕ УПЛАТЕ</t>
  </si>
  <si>
    <t>GEGC_BCG_G14</t>
  </si>
  <si>
    <t>2631CBA</t>
  </si>
  <si>
    <t>GEGC_EBG_G14</t>
  </si>
  <si>
    <t>2631CEA</t>
  </si>
  <si>
    <t>GEGC_CG_G14</t>
  </si>
  <si>
    <t>2631CCG</t>
  </si>
  <si>
    <t>GEGC_SSF_G14</t>
  </si>
  <si>
    <t>2631CSS</t>
  </si>
  <si>
    <t>GEGC_RG_G14</t>
  </si>
  <si>
    <t>2631CSG</t>
  </si>
  <si>
    <t>GEGC_LG_G14</t>
  </si>
  <si>
    <t>2631CLG</t>
  </si>
  <si>
    <t>Информация контрагентов по капитальным грантам</t>
  </si>
  <si>
    <t>КАПИТАЛЬНЫЕ ГРАНТЫ, ПОДЛЕЖАЩИЕ ПОЛУЧЕНИЮ</t>
  </si>
  <si>
    <r>
      <t>Капитальные гранты, подлежащие получению от других единиц сектора государственного управления (столбец)</t>
    </r>
    <r>
      <rPr>
        <sz val="7"/>
        <rFont val="Segoe UI"/>
        <family val="2"/>
      </rPr>
      <t xml:space="preserve">   [код СГФ 1332]</t>
    </r>
  </si>
  <si>
    <t>GRGK_BCG_G14</t>
  </si>
  <si>
    <t>1332CBA</t>
  </si>
  <si>
    <t>4. Капитальные гранты:</t>
  </si>
  <si>
    <t>GRGK_EBG_G14</t>
  </si>
  <si>
    <t>1332CEA</t>
  </si>
  <si>
    <t>GRGK_CG_G14</t>
  </si>
  <si>
    <t>1332CCG</t>
  </si>
  <si>
    <r>
      <t xml:space="preserve">Капитальные гранты, подлежащие уплате другим единицам сектора гос. управления (строка)
</t>
    </r>
    <r>
      <rPr>
        <sz val="7"/>
        <rFont val="Segoe UI"/>
        <family val="2"/>
      </rPr>
      <t>[код СГФ 2632]</t>
    </r>
  </si>
  <si>
    <t>GRGK_SSF_G14</t>
  </si>
  <si>
    <t>1332CSS</t>
  </si>
  <si>
    <t>GRGK_RG_G14</t>
  </si>
  <si>
    <t>1332CSG</t>
  </si>
  <si>
    <t>GRGK_LG_G14</t>
  </si>
  <si>
    <t>1332CLG</t>
  </si>
  <si>
    <t>КАПИТАЛЬНЫЕ ГРАНТЫ, ПОДЛЕЖАЩИЕ УПЛАТЕ</t>
  </si>
  <si>
    <t>GEGK_BCG_G14</t>
  </si>
  <si>
    <t>2632CBA</t>
  </si>
  <si>
    <t>GEGK_EBG_G14</t>
  </si>
  <si>
    <t>2632CEA</t>
  </si>
  <si>
    <t>GEGK_CG_G14</t>
  </si>
  <si>
    <t>2632CCG</t>
  </si>
  <si>
    <t>GEGK_SSF_G14</t>
  </si>
  <si>
    <t>2632CSS</t>
  </si>
  <si>
    <t>GEGK_RG_G14</t>
  </si>
  <si>
    <t>2632CSG</t>
  </si>
  <si>
    <t>GEGK_LG_G14</t>
  </si>
  <si>
    <t>2632CLG</t>
  </si>
  <si>
    <t>Intragovernmental grants memo items from Tables 1 and 2</t>
  </si>
  <si>
    <t>ГРАНТЫ, ПОДЛЕЖАЩИЕ ПОЛУЧЕНИЮ</t>
  </si>
  <si>
    <r>
      <t>Общая сумма грантов, подлежащих получению от других единиц сектора государственного управления (столбец)</t>
    </r>
    <r>
      <rPr>
        <sz val="7"/>
        <rFont val="Segoe UI"/>
        <family val="2"/>
      </rPr>
      <t xml:space="preserve">  [код СГФ 133]</t>
    </r>
  </si>
  <si>
    <t>5. Общая сумма грантов:</t>
  </si>
  <si>
    <r>
      <t xml:space="preserve">Общая сумма грантов, подлежащих уплате другим единицам сектора гос. управления (строка)
</t>
    </r>
    <r>
      <rPr>
        <sz val="7"/>
        <rFont val="Segoe UI"/>
        <family val="2"/>
      </rPr>
      <t>[код СГФ 263]</t>
    </r>
  </si>
  <si>
    <t>ГРАНТЫ, ПОДЛЕЖАЩИЕ УПЛАТЕ</t>
  </si>
  <si>
    <t>Информация контрагентов по операциям с долговыми ценными бумагами</t>
  </si>
  <si>
    <t>ЦЕННЫЕ БУМАГИ,  ПРИОБРЕТЕННЫЕ</t>
  </si>
  <si>
    <r>
      <t>Ценные бумаги, хранящиеся другими единицами сектора государственного управления (столбец)</t>
    </r>
    <r>
      <rPr>
        <sz val="7"/>
        <rFont val="Segoe UI"/>
        <family val="2"/>
      </rPr>
      <t xml:space="preserve">   [код СГФ 3313]</t>
    </r>
  </si>
  <si>
    <t>GADAFDS_T_BCG_G14</t>
  </si>
  <si>
    <t>3213CBA</t>
  </si>
  <si>
    <t>6. Долговые ценные бумаги:</t>
  </si>
  <si>
    <t>Budgetary</t>
  </si>
  <si>
    <t>Extrabudgetary</t>
  </si>
  <si>
    <t>Central government</t>
  </si>
  <si>
    <t>Social security funds</t>
  </si>
  <si>
    <t>State governments</t>
  </si>
  <si>
    <t>Local governments</t>
  </si>
  <si>
    <t>Total (issued to)</t>
  </si>
  <si>
    <t>GADAFDS_T_EBG_G14</t>
  </si>
  <si>
    <t>3213CEA</t>
  </si>
  <si>
    <t>GADAFDS_T_CG_G14</t>
  </si>
  <si>
    <t>3213CCG</t>
  </si>
  <si>
    <r>
      <t xml:space="preserve">Ценные бумаги, выпущенные другими единицами сектора государственного управления (строка)
</t>
    </r>
    <r>
      <rPr>
        <sz val="7"/>
        <rFont val="Segoe UI"/>
        <family val="2"/>
      </rPr>
      <t>[код СГФ 3213]</t>
    </r>
  </si>
  <si>
    <t>GADAFDS_T_SSF_G14</t>
  </si>
  <si>
    <t>3213CSS</t>
  </si>
  <si>
    <t>GADAFDS_T_RG_G14</t>
  </si>
  <si>
    <t>3213CSG</t>
  </si>
  <si>
    <t>GADAFDS_T_LG_G14</t>
  </si>
  <si>
    <t>3213CLG</t>
  </si>
  <si>
    <t>ЦЕННЫЕ БУМАГИ, ВЫПУЩЕННЫЕ</t>
  </si>
  <si>
    <t>GADLDS_T_BCG_G14</t>
  </si>
  <si>
    <t>3313CBA</t>
  </si>
  <si>
    <t>Бюджетными единицами центрального правительства .............................................................................................................................</t>
  </si>
  <si>
    <t>GADLDS_T_EBG_G14</t>
  </si>
  <si>
    <t>3313CEA</t>
  </si>
  <si>
    <t>Внебюджетными единицами центрального правительства .............................................................................................................................</t>
  </si>
  <si>
    <t>GADLDS_T_CG_G14</t>
  </si>
  <si>
    <t>3313CCG</t>
  </si>
  <si>
    <t>Центральным правительством .............................................................................................................................</t>
  </si>
  <si>
    <t>GADLDS_T_SSF_G14</t>
  </si>
  <si>
    <t>3313CSS</t>
  </si>
  <si>
    <t>Фондами социального обеспечения .............................................................................................................................</t>
  </si>
  <si>
    <t>GADLDS_T_RG_G14</t>
  </si>
  <si>
    <t>3313CSG</t>
  </si>
  <si>
    <t>Региональными органами управления .............................................................................................................................</t>
  </si>
  <si>
    <t>GADLDS_T_LG_G14</t>
  </si>
  <si>
    <t>3313CLG</t>
  </si>
  <si>
    <t>Местными органами управления .............................................................................................................................</t>
  </si>
  <si>
    <t>Информация контрагентов по операциям с кредитами и займами</t>
  </si>
  <si>
    <t>КРЕДИТЫ И ЗАЙМЫ, ПОЛУЧЕННЫЕ</t>
  </si>
  <si>
    <r>
      <t>Ценные бумаги, хранящиеся другими единицами сектора государственного управления (столбец)</t>
    </r>
    <r>
      <rPr>
        <sz val="7"/>
        <rFont val="Segoe UI"/>
        <family val="2"/>
      </rPr>
      <t xml:space="preserve">  [код СГФ 6313]</t>
    </r>
  </si>
  <si>
    <t>GADAFDL_T_BCG_G14</t>
  </si>
  <si>
    <t>3214CBA</t>
  </si>
  <si>
    <t>7. Кредиты и займы:</t>
  </si>
  <si>
    <t>GADAFDL_T_EBG_G14</t>
  </si>
  <si>
    <t>3214CEA</t>
  </si>
  <si>
    <t>GADAFDL_T_CG_G14</t>
  </si>
  <si>
    <t>3214CCG</t>
  </si>
  <si>
    <r>
      <t xml:space="preserve">Кредиты и займы другим единицам сектора государственного управления (строка)
</t>
    </r>
    <r>
      <rPr>
        <sz val="7"/>
        <rFont val="Segoe UI"/>
        <family val="2"/>
      </rPr>
      <t>[код СГФ 3214]</t>
    </r>
  </si>
  <si>
    <t>GADAFDL_T_SSF_G14</t>
  </si>
  <si>
    <t>3214CSS</t>
  </si>
  <si>
    <t>GADAFDL_T_RG_G14</t>
  </si>
  <si>
    <t>3214CSG</t>
  </si>
  <si>
    <t>GADAFDL_T_LG_G14</t>
  </si>
  <si>
    <t>3214CLG</t>
  </si>
  <si>
    <t>КРЕДИТЫ И ЗАЙМЫ, ПРЕДОСТАВЛЕННЫЕ</t>
  </si>
  <si>
    <t>GADLDL_T_BCG_G14</t>
  </si>
  <si>
    <t>3314CBA</t>
  </si>
  <si>
    <t>GADLDL_T_EBG_G14</t>
  </si>
  <si>
    <t>3314CEA</t>
  </si>
  <si>
    <t>GADLDL_T_CG_G14</t>
  </si>
  <si>
    <t>3314CCG</t>
  </si>
  <si>
    <t>GADLDL_T_SSF_G14</t>
  </si>
  <si>
    <t>3314CSS</t>
  </si>
  <si>
    <t>GADLDL_T_RG_G14</t>
  </si>
  <si>
    <t>3314CSG</t>
  </si>
  <si>
    <t>GADLDL_T_LG_G14</t>
  </si>
  <si>
    <t>3314CLG</t>
  </si>
  <si>
    <t>Информация контрагентов о позициях по запасам по долговым ценным бумагам</t>
  </si>
  <si>
    <t>ЗАПАСЫ:</t>
  </si>
  <si>
    <t>ЦЕННЫЕ БУМАГИ. ХРАНЯЩИЕСЯ</t>
  </si>
  <si>
    <t>GAAFDS_BCG_G14</t>
  </si>
  <si>
    <t>6213CBA</t>
  </si>
  <si>
    <t>1. Долговые ценные бумаги:</t>
  </si>
  <si>
    <t>GAAFDS_EBG_G14</t>
  </si>
  <si>
    <t>6213CEA</t>
  </si>
  <si>
    <t>GAAFDS_CG_G14</t>
  </si>
  <si>
    <t>6213CCG</t>
  </si>
  <si>
    <r>
      <t xml:space="preserve">Ценные бумаги, выпущенные другими единицами сектора государственного управления (строка)
</t>
    </r>
    <r>
      <rPr>
        <sz val="7"/>
        <rFont val="Segoe UI"/>
        <family val="2"/>
      </rPr>
      <t>[код СГФ 6213]</t>
    </r>
  </si>
  <si>
    <t>GAAFDS_SSF_G14</t>
  </si>
  <si>
    <t>6213CSS</t>
  </si>
  <si>
    <t>GAAFDS_RG_G14</t>
  </si>
  <si>
    <t>6213CSG</t>
  </si>
  <si>
    <t>GAAFDS_LG_G14</t>
  </si>
  <si>
    <t>6213CLG</t>
  </si>
  <si>
    <t>GALDS_BCG_G14</t>
  </si>
  <si>
    <t>6313CBA</t>
  </si>
  <si>
    <t>GALDS_EBG_G14</t>
  </si>
  <si>
    <t>6313CEA</t>
  </si>
  <si>
    <t>GALDS_CG_G14</t>
  </si>
  <si>
    <t>6313CCG</t>
  </si>
  <si>
    <t>GALDS_SSF_G14</t>
  </si>
  <si>
    <t>6313CSS</t>
  </si>
  <si>
    <t>GALDS_RG_G14</t>
  </si>
  <si>
    <t>6313CSG</t>
  </si>
  <si>
    <t>GALDS_LG_G14</t>
  </si>
  <si>
    <t>6313CLG</t>
  </si>
  <si>
    <t>Информация контрагентов о позициях по запасам по кредитам и займам</t>
  </si>
  <si>
    <r>
      <t xml:space="preserve">Кредиты и займы от других единиц сектора государственного управления (столбец) </t>
    </r>
    <r>
      <rPr>
        <sz val="7"/>
        <rFont val="Segoe UI"/>
        <family val="2"/>
      </rPr>
      <t xml:space="preserve"> [код СГФ 6314]</t>
    </r>
  </si>
  <si>
    <t>GAAFDL_BCG_G14</t>
  </si>
  <si>
    <t>6214CBA</t>
  </si>
  <si>
    <t>2. Кредиты и займы:</t>
  </si>
  <si>
    <t>GAAFDL_EBG_G14</t>
  </si>
  <si>
    <t>6214CEA</t>
  </si>
  <si>
    <t>GAAFDL_CG_G14</t>
  </si>
  <si>
    <t>6214CCG</t>
  </si>
  <si>
    <r>
      <t xml:space="preserve">Кредиты и займы другим единицам сектора государственного управления (строка)
</t>
    </r>
    <r>
      <rPr>
        <sz val="7"/>
        <rFont val="Segoe UI"/>
        <family val="2"/>
      </rPr>
      <t>[GFS code 6214]</t>
    </r>
  </si>
  <si>
    <t>GAAFDL_SSF_G14</t>
  </si>
  <si>
    <t>6214CSS</t>
  </si>
  <si>
    <t>GAAFDL_RG_G14</t>
  </si>
  <si>
    <t>6214CSG</t>
  </si>
  <si>
    <t>GAAFDL_LG_G14</t>
  </si>
  <si>
    <t>6214CLG</t>
  </si>
  <si>
    <t>GALDL_BCG_G14</t>
  </si>
  <si>
    <t>6314CBA</t>
  </si>
  <si>
    <t>GALDL_EBG_G14</t>
  </si>
  <si>
    <t>6314CEA</t>
  </si>
  <si>
    <t>GALDL_CG_G14</t>
  </si>
  <si>
    <t>6314CCG</t>
  </si>
  <si>
    <t>GALDL_SSF_G14</t>
  </si>
  <si>
    <t>6314CSS</t>
  </si>
  <si>
    <t>GALDL_RG_G14</t>
  </si>
  <si>
    <t>6314CSG</t>
  </si>
  <si>
    <t>GALDL_LG_G14</t>
  </si>
  <si>
    <t>6314CLG</t>
  </si>
  <si>
    <t>ПРИЛОЖЕНИЕ 2</t>
  </si>
  <si>
    <t>СОГЛАСОВАННОСТЬ С ДРУГИМИ РАЗДЕЛАМИ
MAКРОЭКОНОМИЧЕСКОЙ СТАТИСТИКИ</t>
  </si>
  <si>
    <t>Сектор государственного управления</t>
  </si>
  <si>
    <t>Примечания о расхождениях</t>
  </si>
  <si>
    <t>НАЦИОНАЛЬНЫЕ СЧЕТА</t>
  </si>
  <si>
    <t>Текущие доходы минус текущие расходы [СГФ] .........................................................................................................................................</t>
  </si>
  <si>
    <t>Сбережение, чистое [СНС B8n] .........................................................................................................................................</t>
  </si>
  <si>
    <t>Расхождение .....................................................................................................................................................................</t>
  </si>
  <si>
    <t>Чистые инвестиции в нефинансовые активы [СГФ 31] .........................................................................................................................................</t>
  </si>
  <si>
    <t>Чистые инвестиции [СНС P5g-K1+NP] .........................................................................................................................................</t>
  </si>
  <si>
    <t>Чистое кредитование (+) / чистое заимствование (-) [СГФ NLB] .........................................................................................................................................</t>
  </si>
  <si>
    <t>Специальные права заимствования (СДР) ..........................................................................................................................................................................................</t>
  </si>
  <si>
    <t>GADLCD_HG_G14</t>
  </si>
  <si>
    <t>4302</t>
  </si>
  <si>
    <t>GADLSO_HG_G14</t>
  </si>
  <si>
    <t>4303</t>
  </si>
  <si>
    <t>GADLLS_HG_G14</t>
  </si>
  <si>
    <t>4304</t>
  </si>
  <si>
    <t>GADLAE_HG_G14</t>
  </si>
  <si>
    <t>4305</t>
  </si>
  <si>
    <t>GADLIR_HG_G14</t>
  </si>
  <si>
    <t>4306</t>
  </si>
  <si>
    <t>GADLFD_HG_G14</t>
  </si>
  <si>
    <t>4307</t>
  </si>
  <si>
    <t>GADLO_HG_G14</t>
  </si>
  <si>
    <t>4308</t>
  </si>
  <si>
    <t>Прочая кредиторская задолженность .......................................................................................................</t>
  </si>
  <si>
    <t>GADLD_HG_G14</t>
  </si>
  <si>
    <t>431</t>
  </si>
  <si>
    <t>GADLF_HG_G14</t>
  </si>
  <si>
    <t>432</t>
  </si>
  <si>
    <t>GADLW_HG_G14</t>
  </si>
  <si>
    <t>4M2</t>
  </si>
  <si>
    <t>Изменение чистой стоимости активов в связи с холдинговой прибылью и убытками [=42-43] ..............................................................................................................................................</t>
  </si>
  <si>
    <t>GADLD4_GR_HG_G14_MV</t>
  </si>
  <si>
    <t>4M3</t>
  </si>
  <si>
    <t>Валовой долг (D4) по рыночной стоимости: холдинговая прибыль и убытки ...................................................................................................................................................................</t>
  </si>
  <si>
    <t>GALD3_HG_G14_MV</t>
  </si>
  <si>
    <t>4M3D3</t>
  </si>
  <si>
    <t>Долговые обязательства D3 по рыночной стоимости: холдинговая прибыль и убытки...................................................................................................................................................................</t>
  </si>
  <si>
    <t>GALD2_HG_G14_MV</t>
  </si>
  <si>
    <t>4M3D2</t>
  </si>
  <si>
    <t>Долговые обязательства D2 по рыночной стоимости: холдинговая прибыль и убытки ...................................................................................................................................................................</t>
  </si>
  <si>
    <t>GALD1_HG_G14_MV</t>
  </si>
  <si>
    <t>4M3D1</t>
  </si>
  <si>
    <t>Долговые обязательства D1 по рыночной стоимости: холдинговая прибыль и убытки ...................................................................................................................................................................</t>
  </si>
  <si>
    <t>TABLE 5</t>
  </si>
  <si>
    <t>ДРУГИЕ ИЗМЕНЕНИЯ В ОБЪЕМЕ АКТИВОВ И ОБЯЗАТЕЛЬСТВ</t>
  </si>
  <si>
    <t>GADNW_V_G14</t>
  </si>
  <si>
    <t>5</t>
  </si>
  <si>
    <t>ИЗМЕНЕНИЕ ЧИСТОЙ СТОИМОСТИ АКТИВОВ В СВЯЗИ С ИЗМЕНЕНИЯМИ В ОБЪЕМЕ ......................................................................................................</t>
  </si>
  <si>
    <t>GADAN_V_G14</t>
  </si>
  <si>
    <t>Другие изменения в объеме нефинансовых активов ...................................................................................................................................................................................................................................</t>
  </si>
  <si>
    <t>GADANF_V_G14</t>
  </si>
  <si>
    <t>511</t>
  </si>
  <si>
    <t>GADANI_V_G14</t>
  </si>
  <si>
    <t>512</t>
  </si>
  <si>
    <t>GADANV_V_G14</t>
  </si>
  <si>
    <t>513</t>
  </si>
  <si>
    <t>GADANN_V_G14</t>
  </si>
  <si>
    <t>514</t>
  </si>
  <si>
    <t>GADAF_V_G14</t>
  </si>
  <si>
    <t>Другие изменения в объеме финансовых активов ...................................................................................................................................................................................................................................</t>
  </si>
  <si>
    <t>GADAFM_V_G14</t>
  </si>
  <si>
    <t>5201</t>
  </si>
  <si>
    <t>GADAFCD_V_G14</t>
  </si>
  <si>
    <t>5202</t>
  </si>
  <si>
    <t>GADAFSO_V_G14</t>
  </si>
  <si>
    <t>5203</t>
  </si>
  <si>
    <t>GADAFLS_V_G14</t>
  </si>
  <si>
    <t>5204</t>
  </si>
  <si>
    <t>GADAFAE_V_G14</t>
  </si>
  <si>
    <t>5205</t>
  </si>
  <si>
    <t>GADAFIR_V_G14</t>
  </si>
  <si>
    <t>5206</t>
  </si>
  <si>
    <t>GADAFFD_V_G14</t>
  </si>
  <si>
    <t>5207</t>
  </si>
  <si>
    <t>GADAFO_V_G14</t>
  </si>
  <si>
    <t>5208</t>
  </si>
  <si>
    <t>GADAFD_V_G14</t>
  </si>
  <si>
    <t>521</t>
  </si>
  <si>
    <t>GADAFF_V_G14</t>
  </si>
  <si>
    <t>522</t>
  </si>
  <si>
    <t>GADL_V_G14</t>
  </si>
  <si>
    <t>Другие изменения в объеме обязательств ...................................................................................................................................................................................................................................</t>
  </si>
  <si>
    <t>GADLSDR_V_G14</t>
  </si>
  <si>
    <t>5301</t>
  </si>
  <si>
    <t>GADLCD_V_G14</t>
  </si>
  <si>
    <t>5302</t>
  </si>
  <si>
    <t>GADLSO_V_G14</t>
  </si>
  <si>
    <t>5303</t>
  </si>
  <si>
    <t>GADLLS_V_G14</t>
  </si>
  <si>
    <t>5304</t>
  </si>
  <si>
    <t>GADLAE_V_G14</t>
  </si>
  <si>
    <t>5305</t>
  </si>
  <si>
    <t>GADLIR_V_G14</t>
  </si>
  <si>
    <t>5306</t>
  </si>
  <si>
    <t>GADLFD_V_G14</t>
  </si>
  <si>
    <t>5307</t>
  </si>
  <si>
    <t>GADLO_V_G14</t>
  </si>
  <si>
    <t>5308</t>
  </si>
  <si>
    <t>GADLD_V_G14</t>
  </si>
  <si>
    <t>531</t>
  </si>
  <si>
    <t>GADLF_V_G14</t>
  </si>
  <si>
    <t>532</t>
  </si>
  <si>
    <t>GADLW_V_G14</t>
  </si>
  <si>
    <t>5M2</t>
  </si>
  <si>
    <t>Изменение чистой стоимости финансовых активов в связи с другими изменениями в объеме [52-53] ..............................................................................................................................................</t>
  </si>
  <si>
    <t>GADLD4_GR_V_G14_MV</t>
  </si>
  <si>
    <t>5M3</t>
  </si>
  <si>
    <t>Валовой долг (D4) по рыночной стоимости: другие изменения в объеме ...................................................................................................................................................................</t>
  </si>
  <si>
    <t>GALD3_V_G14_MV</t>
  </si>
  <si>
    <t>5M3D3</t>
  </si>
  <si>
    <t>Долговые обязательства D3 по рыночной стоимости: другие изменения в объеме ...................................................................................................................................................................</t>
  </si>
  <si>
    <t>GALD2_V_G14_MV</t>
  </si>
  <si>
    <t>5M3D2</t>
  </si>
  <si>
    <t>Долговые обязательства D2 по рыночной стоимости: другие изменения в объеме ...................................................................................................................................................................</t>
  </si>
  <si>
    <t>GALD1_V_G14_MV</t>
  </si>
  <si>
    <t>5M3D1</t>
  </si>
  <si>
    <t>Долговые обязательства D1 по рыночной стоимости: другие изменения в объеме ...................................................................................................................................................................</t>
  </si>
  <si>
    <t>TAБЛИЦА 6</t>
  </si>
  <si>
    <t>БАЛАНС АКТИВОВ И ПАССИВОВ</t>
  </si>
  <si>
    <t>GANW_G14</t>
  </si>
  <si>
    <t>6</t>
  </si>
  <si>
    <t>ЧИСТАЯ СТОИМОСТЬ АКТИВОВ  ......................................................................................................................................................................</t>
  </si>
  <si>
    <t>GAAN_G14</t>
  </si>
  <si>
    <t>61</t>
  </si>
  <si>
    <t>Нефинансовые активы ...................................................................................................................................................................................................................................</t>
  </si>
  <si>
    <t>GAANF_G14</t>
  </si>
  <si>
    <t>611</t>
  </si>
  <si>
    <t>GAANFB_G14</t>
  </si>
  <si>
    <t>6111</t>
  </si>
  <si>
    <t>GAANFM_G14</t>
  </si>
  <si>
    <t>6112</t>
  </si>
  <si>
    <t>GAANFO_G14</t>
  </si>
  <si>
    <t>6113</t>
  </si>
  <si>
    <t>GAANFW_G14</t>
  </si>
  <si>
    <t>6114</t>
  </si>
  <si>
    <t>GAANI_G14</t>
  </si>
  <si>
    <t>612</t>
  </si>
  <si>
    <t>GAANV_G14</t>
  </si>
  <si>
    <t>613</t>
  </si>
  <si>
    <t>GAANN_G14</t>
  </si>
  <si>
    <t>614</t>
  </si>
  <si>
    <t>GAANNL_G14</t>
  </si>
  <si>
    <t>6141</t>
  </si>
  <si>
    <t>GAANNS_G14</t>
  </si>
  <si>
    <t>6142</t>
  </si>
  <si>
    <t>GAANNO_G14</t>
  </si>
  <si>
    <t>6143</t>
  </si>
  <si>
    <t>GAANNI_G14</t>
  </si>
  <si>
    <t>6144</t>
  </si>
  <si>
    <t>Нематериальные непроизведенные активы ............................................................................................................................</t>
  </si>
  <si>
    <t>GAAF_G14</t>
  </si>
  <si>
    <t>62</t>
  </si>
  <si>
    <t>Финансовые активы ..........................................................................................................................................................................................</t>
  </si>
  <si>
    <t>GAAFM_G14</t>
  </si>
  <si>
    <t>6201</t>
  </si>
  <si>
    <t>Moнетарное золото и СДР [6221] .......................................................................................................................................</t>
  </si>
  <si>
    <t>GAAFCD_G14</t>
  </si>
  <si>
    <t>6202</t>
  </si>
  <si>
    <t>Валюта и депозиты [6212+6222] .................................................................................................................................................</t>
  </si>
  <si>
    <t>GAAFSO_G14</t>
  </si>
  <si>
    <t>6203</t>
  </si>
  <si>
    <t>Долговые ценные бумаги [6213+6223] .................................................................................................................................................</t>
  </si>
  <si>
    <t>GAAFLS_G14</t>
  </si>
  <si>
    <t>6204</t>
  </si>
  <si>
    <t>Кредиты и займы [6214+6224] ..........................................................................................................................................</t>
  </si>
  <si>
    <t>GAAFAE_G14</t>
  </si>
  <si>
    <t>6205</t>
  </si>
  <si>
    <t>Акционерный капитал и доли в инвестиционных фондах [6215+6225] ....................................................................................................</t>
  </si>
  <si>
    <t>GAAFIR_G14</t>
  </si>
  <si>
    <t>6206</t>
  </si>
  <si>
    <t>Программы страхования, пенсионного обеспечения и стандартных гарантий [6216+6226] ..............................................................................................</t>
  </si>
  <si>
    <t>GAAFFD_G14</t>
  </si>
  <si>
    <t>6207</t>
  </si>
  <si>
    <t>Производные финансовые инструменты и опционы на акции для работников [6217+6227] .........................................................................................................</t>
  </si>
  <si>
    <t>GAAFO_G14</t>
  </si>
  <si>
    <t>6208</t>
  </si>
  <si>
    <t>Прочая дебиторская задолженность [6218+6228] .......................................................................................................</t>
  </si>
  <si>
    <t>GAAFD_G14</t>
  </si>
  <si>
    <t>621</t>
  </si>
  <si>
    <t>6211</t>
  </si>
  <si>
    <t>NP</t>
  </si>
  <si>
    <t>GAAFDC_G14</t>
  </si>
  <si>
    <t>6212</t>
  </si>
  <si>
    <t>GAAFDS_G14</t>
  </si>
  <si>
    <t>6213</t>
  </si>
  <si>
    <t>GAAFDL_G14</t>
  </si>
  <si>
    <t>6214</t>
  </si>
  <si>
    <t>GAAFDA_G14</t>
  </si>
  <si>
    <t>6215</t>
  </si>
  <si>
    <t>GAAFDI_G14</t>
  </si>
  <si>
    <t>6216</t>
  </si>
  <si>
    <t>GAAFDF_G14</t>
  </si>
  <si>
    <t>6217</t>
  </si>
  <si>
    <t>GAAFDO_G14</t>
  </si>
  <si>
    <t>6218</t>
  </si>
  <si>
    <t>GAAFF_G14</t>
  </si>
  <si>
    <t>622</t>
  </si>
  <si>
    <t>GAAFFM_G14</t>
  </si>
  <si>
    <t>6221</t>
  </si>
  <si>
    <t>GAAFFC_G14</t>
  </si>
  <si>
    <t>6222</t>
  </si>
  <si>
    <t>GAAFFS_G14</t>
  </si>
  <si>
    <t>6223</t>
  </si>
  <si>
    <t>GAAFFL_G14</t>
  </si>
  <si>
    <t>6224</t>
  </si>
  <si>
    <t>GAAFFA_G14</t>
  </si>
  <si>
    <t>6225</t>
  </si>
  <si>
    <t>GAAFFI_G14</t>
  </si>
  <si>
    <t>6226</t>
  </si>
  <si>
    <t>GAAFFF_G14</t>
  </si>
  <si>
    <t>6227</t>
  </si>
  <si>
    <t>GAAFFO_G14</t>
  </si>
  <si>
    <t>6228</t>
  </si>
  <si>
    <t>GAL_G14</t>
  </si>
  <si>
    <t>63</t>
  </si>
  <si>
    <t>Обязательства 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</si>
  <si>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GALSDR_G14</t>
  </si>
  <si>
    <t>6301</t>
  </si>
  <si>
    <t>Специальные права заимствования (СДР) [6321] ....................................................................................................................................................................</t>
  </si>
  <si>
    <t>GALCD_G14</t>
  </si>
  <si>
    <t>6302</t>
  </si>
  <si>
    <t>Валюта и депозиты [6312+6322] ....................................................................................................................................................................</t>
  </si>
  <si>
    <t>GALSO_G14</t>
  </si>
  <si>
    <t>6303</t>
  </si>
  <si>
    <t>Долговые ценные бумаги [6313+6323] ....................................................................................................................................................................</t>
  </si>
  <si>
    <t>GALLS_G14</t>
  </si>
  <si>
    <t>6304</t>
  </si>
  <si>
    <t>Кредиты и займы [6314+6324] ..........................................................................................................................................</t>
  </si>
  <si>
    <t>GALAE_G14</t>
  </si>
  <si>
    <t>6305</t>
  </si>
  <si>
    <t>Акционерный капитал и доли в инвестиционных фондах [6315+6325] ....................................................................................................</t>
  </si>
  <si>
    <t>GALIR_G14</t>
  </si>
  <si>
    <t>6306</t>
  </si>
  <si>
    <t>Программы страхования, пенсионного обеспечения и стандартных гарантий [6316+6326] ..............................................................................................</t>
  </si>
  <si>
    <t>GALIRN_T_G14</t>
  </si>
  <si>
    <t>63061</t>
  </si>
  <si>
    <t>GALIRL_T_G14</t>
  </si>
  <si>
    <t>63062</t>
  </si>
  <si>
    <t>GALIRP_T_G14</t>
  </si>
  <si>
    <t>63063</t>
  </si>
  <si>
    <t>GALIRC_T_G14</t>
  </si>
  <si>
    <t>63064</t>
  </si>
  <si>
    <t>GALIRS_T_G14</t>
  </si>
  <si>
    <t>63065</t>
  </si>
  <si>
    <t>Положения о востребования в рамках программ стандартных гарантийх ..............................................................................................................................................</t>
  </si>
  <si>
    <t>GALFD_G14</t>
  </si>
  <si>
    <t>6307</t>
  </si>
  <si>
    <t>Производные финансовые инструменты и опционы на акции для работников [6317+6327] .........................................................................................................</t>
  </si>
  <si>
    <t>GALO_G14</t>
  </si>
  <si>
    <t>6308</t>
  </si>
  <si>
    <t>Прочая кредиторская задолженность  [6318+6328] .......................................................................................................</t>
  </si>
  <si>
    <t>GALD_G14</t>
  </si>
  <si>
    <t>631</t>
  </si>
  <si>
    <t>GALDC_G14</t>
  </si>
  <si>
    <t>6312</t>
  </si>
  <si>
    <t>GALDS_G14</t>
  </si>
  <si>
    <t>6313</t>
  </si>
  <si>
    <t>GALDL_G14</t>
  </si>
  <si>
    <t>6314</t>
  </si>
  <si>
    <t>GALDA_G14</t>
  </si>
  <si>
    <t>6315</t>
  </si>
  <si>
    <t>GALDI_G14</t>
  </si>
  <si>
    <t>6316</t>
  </si>
  <si>
    <t>GALDF_G14</t>
  </si>
  <si>
    <t>6317</t>
  </si>
  <si>
    <t>GALDO_G14</t>
  </si>
  <si>
    <t>6318</t>
  </si>
  <si>
    <t>GALF_G14</t>
  </si>
  <si>
    <t>632</t>
  </si>
  <si>
    <t>GALFSDR_G14</t>
  </si>
  <si>
    <t>6321</t>
  </si>
  <si>
    <t>GALFC_G14</t>
  </si>
  <si>
    <t>6322</t>
  </si>
  <si>
    <t>GALFS_G14</t>
  </si>
  <si>
    <t>6323</t>
  </si>
  <si>
    <t>GALFL_G14</t>
  </si>
  <si>
    <t>6324</t>
  </si>
  <si>
    <t>GALFA_G14</t>
  </si>
  <si>
    <t>6325</t>
  </si>
  <si>
    <t>GALFI_G14</t>
  </si>
  <si>
    <t>6326</t>
  </si>
  <si>
    <t>GALFF_G14</t>
  </si>
  <si>
    <t>6327</t>
  </si>
  <si>
    <t>GALFO_G14</t>
  </si>
  <si>
    <t>6328</t>
  </si>
  <si>
    <t>GALW_G14</t>
  </si>
  <si>
    <t>6M2</t>
  </si>
  <si>
    <t>Чистая стоимость финансовых активов [=62-63] ..............................................................................................................................................</t>
  </si>
  <si>
    <t>Справочные статьи, относящиеся к долгу</t>
  </si>
  <si>
    <t>GALD4_GR_G14_MV</t>
  </si>
  <si>
    <t>6M3</t>
  </si>
  <si>
    <t>Валовой долг (D4) по рыночной стоимости .........................................................................................................................................................</t>
  </si>
  <si>
    <t>GALD3_G14_MV</t>
  </si>
  <si>
    <t>6M3D3</t>
  </si>
  <si>
    <t>Долговые обязательства D3 по рыночной стоимости...................................................................................................................................................................</t>
  </si>
  <si>
    <t>GALD2_G14_MV</t>
  </si>
  <si>
    <t>6M3D2</t>
  </si>
  <si>
    <t>Долговые обязательства D2 по рыночной стоимости...................................................................................................................................................................</t>
  </si>
  <si>
    <t>GALD1_G14_MV</t>
  </si>
  <si>
    <t>6M3D1</t>
  </si>
  <si>
    <t>Долговые обязательства D1 по рыночной стоимости...................................................................................................................................................................</t>
  </si>
  <si>
    <t>GALD4_GR_G14_NV</t>
  </si>
  <si>
    <t>6M4</t>
  </si>
  <si>
    <t>Валовой долг (D4) по номинальной стоимости .........................................................................................................................................................</t>
  </si>
  <si>
    <t>GALD3_G14_NV</t>
  </si>
  <si>
    <t>6M4D3</t>
  </si>
  <si>
    <t>Долговые обязательства D3 по номинальной стоимости...................................................................................................................................................................</t>
  </si>
  <si>
    <t>GALD2_G14_NV</t>
  </si>
  <si>
    <t>6M4D2</t>
  </si>
  <si>
    <t>Долговые обязательства D2 по номинальной стоимости...................................................................................................................................................................</t>
  </si>
  <si>
    <t>GALD1_G14_NV</t>
  </si>
  <si>
    <t>6M4D1</t>
  </si>
  <si>
    <t>Долговые обязательства D1 по номинальной стоимости...................................................................................................................................................................</t>
  </si>
  <si>
    <t>GALD4_GR_G14_FV</t>
  </si>
  <si>
    <t>6M35</t>
  </si>
  <si>
    <t>Валовой долг (D4) по нарицательной стоимости .........................................................................................................................................................</t>
  </si>
  <si>
    <t>GALD3_G14_FV</t>
  </si>
  <si>
    <t>6M35D3</t>
  </si>
  <si>
    <t>Долговые обязательства D3 по нарицательной стоимости...................................................................................................................................................................</t>
  </si>
  <si>
    <t>GALD2_G14_FV</t>
  </si>
  <si>
    <t>6M35D2</t>
  </si>
  <si>
    <t>Долговые обязательства D2 по нарицательной стоимости...................................................................................................................................................................</t>
  </si>
  <si>
    <t>GALD1_G14_FV</t>
  </si>
  <si>
    <t>6M35D1</t>
  </si>
  <si>
    <t>Чистое кредитование (+) / чистое заимствование (-) [СНС B9] .........................................................................................................................................</t>
  </si>
  <si>
    <t>ПЛАТЕЖНЫЙ БАЛАНС</t>
  </si>
  <si>
    <t>Капитальные гранты от правительств иностранных государств и международных организаций [СГФ 1312+1322] .........................................................................................................................................</t>
  </si>
  <si>
    <t>Капитальные трансферты, кредит, сектор государственного управления [ПБ 20A100 C GA] .........................................................................................................................................</t>
  </si>
  <si>
    <t>Капитальные гранты правительствам иностранных государств и международным организациям [GFS 2612+2622] .........................................................................................................................................</t>
  </si>
  <si>
    <t>Капитальные трансферты, дебет, сектор государственного управления [ПБ 20A100 D GA] .........................................................................................................................................</t>
  </si>
  <si>
    <t>Чистое приобретение финансовых активов, внешнее [СГФ 322] .........................................................................................................................................</t>
  </si>
  <si>
    <t>ЧПФА, сектор государственного управления [ПБ 3x A GA] .........................................................................................................................................</t>
  </si>
  <si>
    <t>Чистое принятие обязательств, внешнее [СГФ 332] .........................................................................................................................................</t>
  </si>
  <si>
    <t>ЧПО, сектор государственного управления [ПБ 3x L GA] .........................................................................................................................................</t>
  </si>
  <si>
    <t>МЕЖДУНАРОДНАЯ ИНВЕСТИЦИОННАЯ ПОЗИЦИЯ</t>
  </si>
  <si>
    <t>Финансовые активы, внешние [СГФ 622] .........................................................................................................................................</t>
  </si>
  <si>
    <t>Финансовые активы, сектор государственного управления [BOP 8x A GA] .........................................................................................................................................</t>
  </si>
  <si>
    <t>Обязательства, внешние [СГФ 632] .........................................................................................................................................</t>
  </si>
  <si>
    <t>Обязательства, сектор государственного управления [BOP 8x L GA] .........................................................................................................................................</t>
  </si>
  <si>
    <t>СЧЕТ ЦЕНТРАЛЬНОГО БАНКА</t>
  </si>
  <si>
    <t>Чистые обязательства перед центральным банком [СГФ 68312-68212] .........................................................................................................................................</t>
  </si>
  <si>
    <t>Чистые требования к сектору государственного управления [SR1 xxx] .........................................................................................................................................</t>
  </si>
  <si>
    <t>Финансовые активы, центральный банк [СГФ 68212] .........................................................................................................................................</t>
  </si>
  <si>
    <t>Обязательства, сектор государственного управления [SR1 xxx] .........................................................................................................................................</t>
  </si>
  <si>
    <t>Обязательства, центральный банк [СГФ 68312] .........................................................................................................................................</t>
  </si>
  <si>
    <t>Aктивы, сектор государственного управления [SR1 xxx] .........................................................................................................................................</t>
  </si>
  <si>
    <t>СЧЕТ ДРУГИХ КОРПОРАЦИЙ ПРИНИМАЮЩИХ ДЕПОЗИТЫ</t>
  </si>
  <si>
    <t>Чистые обязательства перед другими корпорациями принимающими депозиты [СГФ 68313-68213] .........................................................................................................................................</t>
  </si>
  <si>
    <t>Чистые требования к сектору государственного управления [SR2 xxx] .........................................................................................................................................</t>
  </si>
  <si>
    <t>Финансовые активы, другие корпорации принимающие депозиты [СГФ 68213] .........................................................................................................................................</t>
  </si>
  <si>
    <t>Обязательства, сектор государственного управления [SR2 xxx] .........................................................................................................................................</t>
  </si>
  <si>
    <t>Обязательства, другие корпорации принимающие депозиты [СГФ 68313] .........................................................................................................................................</t>
  </si>
  <si>
    <t>Aктивы, сектор государственного управления [SR2 xxx] .........................................................................................................................................</t>
  </si>
  <si>
    <t>СВЕРКА МЕЖДУ СТАТЬЯМИ СНС И СГФ</t>
  </si>
  <si>
    <t>Взносы/отчисления на социальные нужды [СГФ 12] .........................................................................................................................................</t>
  </si>
  <si>
    <t>Взносы/отчисления на социальное обеспечение [СНС D61] ..............................................................................................................................................</t>
  </si>
  <si>
    <t>Mинус: взносы/отчисления на социальные нужды, связанные с увеличением пенсионных обязательств .........................................................................................................................................</t>
  </si>
  <si>
    <t>Проценты [СГФ 1411] .........................................................................................................................................</t>
  </si>
  <si>
    <t>Проценты, подлежащие получению [СНС D41r] .........................................................................................................................................</t>
  </si>
  <si>
    <t>Mинус: распределение УФПИК (депозиты) .........................................................................................................................................</t>
  </si>
  <si>
    <t>Продажа товаров и услуг [СГФ 142] .........................................................................................................................................</t>
  </si>
  <si>
    <t>Выпуск продукции, кроме прочего нерыночного производства [СНС P11+P12+P131] ..............................................................................................................................................</t>
  </si>
  <si>
    <t>Mинус: выпуск продукции для собственного конечного использования [СНС P12] .........................................................................................................................................</t>
  </si>
  <si>
    <t>Mинус: затраты, связанные с собственным производством товаров и услуг, передаваемых домашним хозяйствам .........................................................................................................................................</t>
  </si>
  <si>
    <t>Оплата труда работников [СГФ 21] .........................................................................................................................................</t>
  </si>
  <si>
    <t>Оплата труда работников [СНС D1] ..............................................................................................................................................</t>
  </si>
  <si>
    <t>Mинус: связанная с накоплением капитала путем собственного производства .........................................................................................................................................</t>
  </si>
  <si>
    <t>Использование товаров и услуг [СГФ 22] .........................................................................................................................................</t>
  </si>
  <si>
    <t>Промежуточное потребление [СНС P2] ..............................................................................................................................................</t>
  </si>
  <si>
    <t>Mинус: связанное с накоплением капитала путем собственного производства .........................................................................................................................................</t>
  </si>
  <si>
    <t>Mинус: распределение УФПИК (кредиты и займы) .........................................................................................................................................</t>
  </si>
  <si>
    <t>Mинус: платежи за услуги поставщикам страхования, кроме страхования жизни .........................................................................................................................................</t>
  </si>
  <si>
    <t>Потребление основного капитала [СГФ 23] .........................................................................................................................................</t>
  </si>
  <si>
    <t>Потребление основного капитала [СНС K1] ..............................................................................................................................................</t>
  </si>
  <si>
    <t>Проценты [СГФ 24] .........................................................................................................................................</t>
  </si>
  <si>
    <t>Проценты, подлежащие выплате [СНС D41u] .........................................................................................................................................</t>
  </si>
  <si>
    <t>Плюс: распределение УФПИК (кредиты и займы) .........................................................................................................................................</t>
  </si>
  <si>
    <t>Социальные пособия [СГФ 27] .........................................................................................................................................</t>
  </si>
  <si>
    <t>Социальные пособия, помимо социальных трансфертов в натуральной форме - нерыночное производство [СНС D62+D632] ..............................................................................................................................................</t>
  </si>
  <si>
    <t>Mинус: социальные пособия, связанные с сокращением пенсионных обязательств .........................................................................................................................................</t>
  </si>
  <si>
    <t>Премии, относящиеся к страхованию, кроме страхования жизни [СГФ 28311] .........................................................................................................................................</t>
  </si>
  <si>
    <t>Чистые страховые премии, кроме страхования жизни, подлежащие уплате [СНС D71u] .........................................................................................................................................</t>
  </si>
  <si>
    <t>Плюс: платежи за услуги поставщикам страхования, кроме страхования жизни .........................................................................................................................................</t>
  </si>
  <si>
    <t>c/  If data are available for all categories, the results for all the vertical check formulas are zero.</t>
  </si>
  <si>
    <r>
      <t xml:space="preserve">d/  This check does not apply to historical GFS data converted from GFSM1986 format, where 7=2+31.1 (i.e., </t>
    </r>
    <r>
      <rPr>
        <i/>
        <sz val="7.5"/>
        <rFont val="Arial"/>
        <family val="2"/>
      </rPr>
      <t>GFSM 1986</t>
    </r>
    <r>
      <rPr>
        <sz val="7.5"/>
        <rFont val="Arial"/>
        <family val="2"/>
      </rPr>
      <t xml:space="preserve"> "expenditure" = expense + gross acquisition of nonfinancial assets).</t>
    </r>
  </si>
  <si>
    <t>ЕЖЕГОДНАЯ АНКЕТА СГФ</t>
  </si>
  <si>
    <t>СТАТИСТИЧЕСКИЕ ТАБЛИЦЫ</t>
  </si>
  <si>
    <t>ALL_SECTORS</t>
  </si>
  <si>
    <t>Название страны:</t>
  </si>
  <si>
    <t>Код страны:</t>
  </si>
  <si>
    <t>Scale</t>
  </si>
  <si>
    <t>Год:</t>
  </si>
  <si>
    <t>Thousand</t>
  </si>
  <si>
    <t>Тысяча</t>
  </si>
  <si>
    <t>FISCAL_END</t>
  </si>
  <si>
    <t>Год заканчивается:</t>
  </si>
  <si>
    <t>Million</t>
  </si>
  <si>
    <t>Миллион</t>
  </si>
  <si>
    <t>Валюта:</t>
  </si>
  <si>
    <t>Domestic Currency</t>
  </si>
  <si>
    <t>Billion</t>
  </si>
  <si>
    <t>миллиард</t>
  </si>
  <si>
    <t>XDC</t>
  </si>
  <si>
    <t>REPORTING_CURRENCY</t>
  </si>
  <si>
    <t>Название валюты:</t>
  </si>
  <si>
    <t>REPORTING_SCALE</t>
  </si>
  <si>
    <t>Масштаб:</t>
  </si>
  <si>
    <t>COMPILING_ORG</t>
  </si>
  <si>
    <t>Организация, составляющая отчетность:</t>
  </si>
  <si>
    <t>Федеральное казначейство</t>
  </si>
  <si>
    <t>Euros</t>
  </si>
  <si>
    <t>EUR</t>
  </si>
  <si>
    <t>REPORTER_NAME</t>
  </si>
  <si>
    <t>ФИО отправителя:</t>
  </si>
  <si>
    <t>Дубовик Антон Викторович</t>
  </si>
  <si>
    <t>National Currency</t>
  </si>
  <si>
    <t>REPORTER_EMAIL</t>
  </si>
  <si>
    <t>Адрес электронной почты отправителя:</t>
  </si>
  <si>
    <t>adubovik@roskazna.ru</t>
  </si>
  <si>
    <t>US Dollars</t>
  </si>
  <si>
    <t>USD</t>
  </si>
  <si>
    <t>REPORTER_ALT_NAME</t>
  </si>
  <si>
    <t>ФИО замещающего контактного лица:</t>
  </si>
  <si>
    <t>Кривенец Анна Николаевна</t>
  </si>
  <si>
    <t>REPORTER_ALT_EMAIL</t>
  </si>
  <si>
    <t>Адрес эл. почты замещающего лица:</t>
  </si>
  <si>
    <t>2311@roskazna.ru</t>
  </si>
  <si>
    <t>SUB_DATE</t>
  </si>
  <si>
    <t>Дата представления отчетности:</t>
  </si>
  <si>
    <t>Укажите "NA" в случае, если "нет данных";                                                            укажите "NP" в случае, если "не применимо"</t>
  </si>
  <si>
    <t>Бюджетные единицы центр. правитель-ства</t>
  </si>
  <si>
    <t>Внебюджет-ные единицы центр. правитель-ства</t>
  </si>
  <si>
    <t>Центральное правитель-ство</t>
  </si>
  <si>
    <t>Региональ-ные органы управления</t>
  </si>
  <si>
    <t>ХАРАКТЕР ДАННЫХ И ПРАКТИКА УЧЕТА</t>
  </si>
  <si>
    <t>ALL_REPORTED_INDICATORS</t>
  </si>
  <si>
    <t xml:space="preserve">Характер данных </t>
  </si>
  <si>
    <t>F, P, E?</t>
  </si>
  <si>
    <t>P</t>
  </si>
  <si>
    <t>ALL_TABLE1_REVENUE_INDICATORS</t>
  </si>
  <si>
    <t>Основа отражения в учете: доходы</t>
  </si>
  <si>
    <t>C, NC?</t>
  </si>
  <si>
    <t>NC</t>
  </si>
  <si>
    <t>ALL_TABLE2_EXPENSE_INDICATORS</t>
  </si>
  <si>
    <t>Основа отражения в учете: расходы</t>
  </si>
  <si>
    <t>ALL_TABLE31_INV_NF_ASSETS_INDICATORS</t>
  </si>
  <si>
    <t>Основа отражения в учете: инвестиции в нефинансовые активы</t>
  </si>
  <si>
    <t>ALL_TABLE32_33_FIN_TRANS_INDICATORS</t>
  </si>
  <si>
    <t>Основа отражения в учете: финансовые операции</t>
  </si>
  <si>
    <t>ALL_TABLE31_INV_NF_ASSETS_GROSSNET_INDICATORS</t>
  </si>
  <si>
    <t>Инвестиции в нефинансовые активы</t>
  </si>
  <si>
    <t>G, N?</t>
  </si>
  <si>
    <t>N</t>
  </si>
  <si>
    <t>ALL_TABLE61_NF_ASSETS_INDICATORS</t>
  </si>
  <si>
    <t>Стоимостная оценка нефинансовых активов</t>
  </si>
  <si>
    <t>MV, HV, BV?</t>
  </si>
  <si>
    <t>ALL_TABLE62_FIN_ASSETS_INDICATORS</t>
  </si>
  <si>
    <t>Стоимостная оценка финансовых активов</t>
  </si>
  <si>
    <t>MV, NV, FV?</t>
  </si>
  <si>
    <t>NV</t>
  </si>
  <si>
    <t>ALL_TABLE63_LIABILITIES_INDICATORS</t>
  </si>
  <si>
    <t>Стоимостная оценка обязательств</t>
  </si>
  <si>
    <t>FV</t>
  </si>
  <si>
    <t>W</t>
  </si>
  <si>
    <r>
      <t xml:space="preserve">      Справочный материал:  "Руководство по статистике государственных финансов </t>
    </r>
    <r>
      <rPr>
        <b/>
        <i/>
        <sz val="10"/>
        <rFont val="Segoe UI"/>
        <family val="2"/>
      </rPr>
      <t>2014 года" (РСГФ 2014 года)</t>
    </r>
  </si>
  <si>
    <t>Currency Name</t>
  </si>
  <si>
    <t>Afghanis (AFN)</t>
  </si>
  <si>
    <t>Albanian Leks (ALL)</t>
  </si>
  <si>
    <t>Algerian Dinars (DZD)</t>
  </si>
  <si>
    <t>Angolan Kwanzas (AOA)</t>
  </si>
  <si>
    <t>Argentine Pesos (ARS)</t>
  </si>
  <si>
    <t>Armenian Drams (AMD)</t>
  </si>
  <si>
    <t>Aruban Florins (AWG)</t>
  </si>
  <si>
    <t>Australian Dollars (AUD)</t>
  </si>
  <si>
    <t>Azerbaijan Manat (AZN)</t>
  </si>
  <si>
    <t>Bahamian Dollars (BSD)</t>
  </si>
  <si>
    <t>Bahrain Dinars (BHD)</t>
  </si>
  <si>
    <t>Bangladesh Taka (BDT)</t>
  </si>
  <si>
    <t>Barbados Dollars (BBD)</t>
  </si>
  <si>
    <t>Belarusian Rubels (BYR)</t>
  </si>
  <si>
    <t>Belize Dollars (BZD)</t>
  </si>
  <si>
    <t>Bermuda Dollars (BMD)</t>
  </si>
  <si>
    <t>Bhutanese Ngultrum (BTN)</t>
  </si>
  <si>
    <t>Bolivianos (BOB)</t>
  </si>
  <si>
    <t>Botswana Pula (BWP)</t>
  </si>
  <si>
    <t>Brazilian Reais (BRL)</t>
  </si>
  <si>
    <t>Brunei Dollars (BND)</t>
  </si>
  <si>
    <t>Bulgarian Leva (BGN)</t>
  </si>
  <si>
    <t>Burundi Francs (BIF)</t>
  </si>
  <si>
    <t>Cambodian Riels (KHR)</t>
  </si>
  <si>
    <t>Canadian Dollars (CAD)</t>
  </si>
  <si>
    <t>Cape Verde Escudos (CVE)</t>
  </si>
  <si>
    <t>Cayman Islands Dollars (KYD)</t>
  </si>
  <si>
    <t>CFA (BCEAO) Francs (XOF)</t>
  </si>
  <si>
    <t>CFA (BEAC) Francs (XAF)</t>
  </si>
  <si>
    <t>CFP Francs (XPF)</t>
  </si>
  <si>
    <t>Chilean Pesos (CLP)</t>
  </si>
  <si>
    <t>Chinese Yuan (CNY)</t>
  </si>
  <si>
    <t>Colombian Pesos (COP)</t>
  </si>
  <si>
    <t>Comorian Francs (KMF)</t>
  </si>
  <si>
    <t>Congo Francs (CDF)</t>
  </si>
  <si>
    <t>Convertible Marka (BAM)</t>
  </si>
  <si>
    <t>Costa Rican Colones (CRC)</t>
  </si>
  <si>
    <t>Croatian Kunas (HRK)</t>
  </si>
  <si>
    <t>Cuban Pesos (CUP)</t>
  </si>
  <si>
    <t>Czech Koruny (CZK)</t>
  </si>
  <si>
    <t>Danish Kroner (DKK)</t>
  </si>
  <si>
    <t>Djibouti Francs (DJF)</t>
  </si>
  <si>
    <t>Dominican Pesos (DOP)</t>
  </si>
  <si>
    <t>Eastern Caribbean Dollars (XCD)</t>
  </si>
  <si>
    <t>Egyptian Pounds (EGP)</t>
  </si>
  <si>
    <t>Eritrean Nakfa (ERN)</t>
  </si>
  <si>
    <t>Ethiopian Birr (ETB)</t>
  </si>
  <si>
    <t>Euros (EUR)</t>
  </si>
  <si>
    <t>Falkland Islands Pounds (FKP)</t>
  </si>
  <si>
    <t>Fiji Dollars (FJD)</t>
  </si>
  <si>
    <t>Gambian Dalasis (GMD)</t>
  </si>
  <si>
    <t>Georgian Lari (GEL)</t>
  </si>
  <si>
    <t>Ghanaian Cedis (GHS)</t>
  </si>
  <si>
    <t>Gibraltar Pounds (GIP)</t>
  </si>
  <si>
    <t>Guatemalan Quetzales (GTQ)</t>
  </si>
  <si>
    <t>Guinean Francs (GNF)</t>
  </si>
  <si>
    <t>Guyana Dollars (GYD)</t>
  </si>
  <si>
    <t>Haitian Gourdes (HTG)</t>
  </si>
  <si>
    <t>Honduran Lempiras (HNL)</t>
  </si>
  <si>
    <t>Hong Kong Dollars (HKD)</t>
  </si>
  <si>
    <t>Hungarian Forint (HUF)</t>
  </si>
  <si>
    <t>Icelandic Krónur (ISK)</t>
  </si>
  <si>
    <t>Indian Rupees (INR)</t>
  </si>
  <si>
    <t>Indonesian Rupiah (IDR)</t>
  </si>
  <si>
    <t>Iranian Rials (IRR)</t>
  </si>
  <si>
    <t>Iraqi Dinars (IQD)</t>
  </si>
  <si>
    <t>Israeli New Sheqalim (ILS)</t>
  </si>
  <si>
    <t>Jamaican Dollars (JMD)</t>
  </si>
  <si>
    <t>Japanese Yen (JPY)</t>
  </si>
  <si>
    <t>Jordanian Dinars (JOD)</t>
  </si>
  <si>
    <t>Kazakhstani Tenge (KZT)</t>
  </si>
  <si>
    <t>Kenya Shillings (KES)</t>
  </si>
  <si>
    <t>Korean Democratic People’S Republic Won (KPW)</t>
  </si>
  <si>
    <t>Korean Won (KRW)</t>
  </si>
  <si>
    <t>Kuwaiti Dinars (KWD)</t>
  </si>
  <si>
    <t>Kyrgyz Soms (KGS)</t>
  </si>
  <si>
    <t>Lao Kip (LAK)</t>
  </si>
  <si>
    <t>Lebanese Pounds (LBP)</t>
  </si>
  <si>
    <t>Lesotho Maloti (LSL)</t>
  </si>
  <si>
    <t>Liberian Dollars (LRD)</t>
  </si>
  <si>
    <t>Libyan Dinars (LYD)</t>
  </si>
  <si>
    <t>Lithuanian Litai (LTL)</t>
  </si>
  <si>
    <t>Macao Patacas (MOP)</t>
  </si>
  <si>
    <t>Macedonian Denars (MKD)</t>
  </si>
  <si>
    <t>Malagasy Ariary (MGA)</t>
  </si>
  <si>
    <t>Malawi Kwacha (MWK)</t>
  </si>
  <si>
    <t>Malaysian Ringgit (MYR)</t>
  </si>
  <si>
    <t>Maldivian Rufiyaa (MVR)</t>
  </si>
  <si>
    <t>Mauritanian Ouguiyas (MRO)</t>
  </si>
  <si>
    <t>Mauritian Rupees (MUR)</t>
  </si>
  <si>
    <t>Mexican Pesos (MXN)</t>
  </si>
  <si>
    <t>Moldovan Lei (MDL)</t>
  </si>
  <si>
    <t>Mongolian Togrogs (MNT)</t>
  </si>
  <si>
    <t>Moroccan Dirhams (MAD)</t>
  </si>
  <si>
    <t>Mozambican Meticais (MZN)</t>
  </si>
  <si>
    <t>Myanmar Kyats (MMK)</t>
  </si>
  <si>
    <t>Namibia Dollars (NAD)</t>
  </si>
  <si>
    <t>Nepalese Rupees (NPR)</t>
  </si>
  <si>
    <t>Netherlands Antillean Guilders (ANG)</t>
  </si>
  <si>
    <t>New Taiwan Dollars (TWD)</t>
  </si>
  <si>
    <t>New Zealand Dollars (NZD)</t>
  </si>
  <si>
    <t>Nicaraguan Córdobas (NIO)</t>
  </si>
  <si>
    <t>Nigerian Naira (NGN)</t>
  </si>
  <si>
    <t>Norwegian Kroner (NOK)</t>
  </si>
  <si>
    <t>Pakistani Rupees (PKR)</t>
  </si>
  <si>
    <t>Panamanian Balboas (PAB)</t>
  </si>
  <si>
    <t>Papua New Guinea Kina (PGK)</t>
  </si>
  <si>
    <t>Paraguayan Guaraníes (PYG)</t>
  </si>
  <si>
    <t>Peruvian Nuevos Soles (PEN)</t>
  </si>
  <si>
    <t>Philippine Pesos (PHP)</t>
  </si>
  <si>
    <t>Polish Zlotys (PLN)</t>
  </si>
  <si>
    <t>Pounds Sterling (GBP)</t>
  </si>
  <si>
    <t>Qatar Riyals (QAR)</t>
  </si>
  <si>
    <t>Rials Omani (OMR)</t>
  </si>
  <si>
    <t>Romanian Lei (RON)</t>
  </si>
  <si>
    <t>Russian Rubles (RUB)</t>
  </si>
  <si>
    <t>Rwanda Francs (RWF)</t>
  </si>
  <si>
    <t>Saint Helenian Pounds (SHP)</t>
  </si>
  <si>
    <t>Salvadoran Colones (SVC)</t>
  </si>
  <si>
    <t>Samoa Tala (WST)</t>
  </si>
  <si>
    <t>São Tomé and Príncipe Dobras (STD)</t>
  </si>
  <si>
    <t>Saudi Arabian Riyals (SAR)</t>
  </si>
  <si>
    <t>Serbian Dinars (RSD)</t>
  </si>
  <si>
    <t>Seychelles Rupees (SCR)</t>
  </si>
  <si>
    <t>Sierra Leonean Leones (SLL)</t>
  </si>
  <si>
    <t>Singapore Dollars (SGD)</t>
  </si>
  <si>
    <t>Solomon Islands Dollars (SBD)</t>
  </si>
  <si>
    <t>Somali Shillings (SOS)</t>
  </si>
  <si>
    <t>South African Rand (ZAR)</t>
  </si>
  <si>
    <t>South Sudanese Pounds (SSP)</t>
  </si>
  <si>
    <t>Special Drawing Rights (XDR)</t>
  </si>
  <si>
    <t>Sri Lanka Rupees (LKR)</t>
  </si>
  <si>
    <t>Sudanese Pounds (SDG)</t>
  </si>
  <si>
    <t>Surinamese Dollars (SRD)</t>
  </si>
  <si>
    <t>Swaziland Emalangeni (SZL)</t>
  </si>
  <si>
    <t>Swedish Kronor (SEK)</t>
  </si>
  <si>
    <t>Swiss Francs (CHF)</t>
  </si>
  <si>
    <t>Syrian Pounds (SYP)</t>
  </si>
  <si>
    <t>Tajik Somoni (TJS)</t>
  </si>
  <si>
    <t>Tanzania Shillings (TZS)</t>
  </si>
  <si>
    <t>Thai Baht (THB)</t>
  </si>
  <si>
    <t>Tongan Pa’Anga (TOP)</t>
  </si>
  <si>
    <t>Trinidad and Tobago Dollars (TTD)</t>
  </si>
  <si>
    <t>Tunisian Dinars (TND)</t>
  </si>
  <si>
    <t>Turkish Liras (TRY)</t>
  </si>
  <si>
    <t>Turkmen Manat (TMT)</t>
  </si>
  <si>
    <t>Tuvaluan Dollars (TVD)</t>
  </si>
  <si>
    <t>U.A.E. Dirhams (AED)</t>
  </si>
  <si>
    <t>U.S. Dollars (USD)</t>
  </si>
  <si>
    <t>Uganda Shillings (UGX)</t>
  </si>
  <si>
    <t>Ukrainian Hryvnias (UAH)</t>
  </si>
  <si>
    <t>Uruguayan Pesos (UYU)</t>
  </si>
  <si>
    <t>Uzbek Sum (UZS)</t>
  </si>
  <si>
    <t>Vanuatu Vatu (VUV)</t>
  </si>
  <si>
    <t>Venezuelan Bolívares (VEF)</t>
  </si>
  <si>
    <t>Vietnamese Dong (VND)</t>
  </si>
  <si>
    <t>Yemeni Rial (YER)</t>
  </si>
  <si>
    <t>Zambian Kwacha (ZMW)</t>
  </si>
  <si>
    <t>Zimbabwe Dollars (ZWD)</t>
  </si>
  <si>
    <t>Суды ..............................................................................................................................................................................</t>
  </si>
  <si>
    <t>GEPP_G14</t>
  </si>
  <si>
    <t>7034</t>
  </si>
  <si>
    <t>Тюрьмы ..............................................................................................................................................................................</t>
  </si>
  <si>
    <t>GEPR_G14</t>
  </si>
  <si>
    <t>7035</t>
  </si>
  <si>
    <t>НИОКР, связанные с вопросами общественного порядка и безопасности ................................................................................................................................</t>
  </si>
  <si>
    <t>GEPO_G14</t>
  </si>
  <si>
    <t>7036</t>
  </si>
  <si>
    <t>Вопросы общественного порядка и безопасности, не отнесенные к другим категориям ................................................................................................................................</t>
  </si>
  <si>
    <t>GEA_G14</t>
  </si>
  <si>
    <t>704</t>
  </si>
  <si>
    <r>
      <t xml:space="preserve">Экономические вопросы </t>
    </r>
    <r>
      <rPr>
        <b/>
        <i/>
        <sz val="7.5"/>
        <rFont val="Segoe UI"/>
        <family val="2"/>
      </rPr>
      <t>...............................................................................................................................................................</t>
    </r>
  </si>
  <si>
    <t>GEAG_G14</t>
  </si>
  <si>
    <t>7041</t>
  </si>
  <si>
    <t>Общие экономические и коммерческие вопросы и вопросы, относящиеся к рабочей силе ................................................................................................................................</t>
  </si>
  <si>
    <t>GEAA_G14</t>
  </si>
  <si>
    <t>7042</t>
  </si>
  <si>
    <t>Сельское хозяйство, лесное хозяйство, рыболовство и охота ..........................................................................................................</t>
  </si>
  <si>
    <t>GEAF_G14</t>
  </si>
  <si>
    <t>7043</t>
  </si>
  <si>
    <t>Топливо и энергетика .....................................................................................................................................</t>
  </si>
  <si>
    <t>GEAM_G14</t>
  </si>
  <si>
    <t>7044</t>
  </si>
  <si>
    <t>Горнодобывающая промышленность, обрабатывающая промышленность и строительство ..........................................................................................................</t>
  </si>
  <si>
    <t>GEAT_G14</t>
  </si>
  <si>
    <t>7045</t>
  </si>
  <si>
    <t>Tранспорт ........................................................................................................................................................</t>
  </si>
  <si>
    <t>GEAC_G14</t>
  </si>
  <si>
    <t>7046</t>
  </si>
  <si>
    <t>Cвязь .............................................................................................................................................</t>
  </si>
  <si>
    <t>GEAO_G14</t>
  </si>
  <si>
    <t>7047</t>
  </si>
  <si>
    <t>Прочие отрасли ..............................................................................................................................................................................</t>
  </si>
  <si>
    <t>GEAR_G14</t>
  </si>
  <si>
    <t>7048</t>
  </si>
  <si>
    <t>НИОКР, связанные с экономическими вопросами ................................................................................................................................</t>
  </si>
  <si>
    <t>GEAE_G14</t>
  </si>
  <si>
    <t>7049</t>
  </si>
  <si>
    <t>Экономические вопросы, не отнесенные к другим категориям ................................................................................................................................</t>
  </si>
  <si>
    <t>GEN_G14</t>
  </si>
  <si>
    <t>705</t>
  </si>
  <si>
    <t>Охрана окружающей среды ...............................................................................................................................................................</t>
  </si>
  <si>
    <t>GENM_G14</t>
  </si>
  <si>
    <t>7051</t>
  </si>
  <si>
    <t>Сбор и удаление отходов ................................................................................................................................</t>
  </si>
  <si>
    <t>GENW_G14</t>
  </si>
  <si>
    <t>7052</t>
  </si>
  <si>
    <t>Удаление и очистка сточных вод ................................................................................................................................</t>
  </si>
  <si>
    <t>GENP_G14</t>
  </si>
  <si>
    <t>7053</t>
  </si>
  <si>
    <t>Борьба с загрязнением окружающей среды ................................................................................................................................</t>
  </si>
  <si>
    <t>GENB_G14</t>
  </si>
  <si>
    <t>7054</t>
  </si>
  <si>
    <t>Зашита биоразнообразия и охрана ландшафта ................................................................................................................................</t>
  </si>
  <si>
    <t>GENR_G14</t>
  </si>
  <si>
    <t>7055</t>
  </si>
  <si>
    <t>НИОКР в области охраны окружающей среды ................................................................................................................................</t>
  </si>
  <si>
    <t>GENO_G14</t>
  </si>
  <si>
    <t>7056</t>
  </si>
  <si>
    <t>Вопросы охраны окружающей среды, не отнесенные к другим категориям ................................................................................................................................</t>
  </si>
  <si>
    <t>GEH_G14</t>
  </si>
  <si>
    <t>706</t>
  </si>
  <si>
    <t>Жилищные и коммунальные услуги ...................................................................................................................................</t>
  </si>
  <si>
    <t>GEHH_G14</t>
  </si>
  <si>
    <t>7061</t>
  </si>
  <si>
    <t>Жилищное строительство ................................................................................................................................</t>
  </si>
  <si>
    <t>GEHC_G14</t>
  </si>
  <si>
    <t>7062</t>
  </si>
  <si>
    <t>Коммунальное развитие ................................................................................................................................</t>
  </si>
  <si>
    <t>GEHW_G14</t>
  </si>
  <si>
    <t>7063</t>
  </si>
  <si>
    <t>Водоснабжение ..............................................................................................................................................................................</t>
  </si>
  <si>
    <t>GEHS_G14</t>
  </si>
  <si>
    <t>7064</t>
  </si>
  <si>
    <t>Освещение улиц ..............................................................................................................................................................................</t>
  </si>
  <si>
    <t>GEHR_G14</t>
  </si>
  <si>
    <t>7065</t>
  </si>
  <si>
    <t>НИОКР в области жилищных и коммунальных услуг ................................................................................................................................</t>
  </si>
  <si>
    <t>GEHO_G14</t>
  </si>
  <si>
    <t>7066</t>
  </si>
  <si>
    <t>Жилищные и коммунальные услуги, не отнесенные к другим категориям ................................................................................................................................</t>
  </si>
  <si>
    <t>GEL_G14</t>
  </si>
  <si>
    <t>707</t>
  </si>
  <si>
    <t>Здравоохранение ..............................................................................................................................................................</t>
  </si>
  <si>
    <t>GELM_G14</t>
  </si>
  <si>
    <t>7071</t>
  </si>
  <si>
    <t>Meдицинская продукция, оборудование и изделия, используемые в медицине ................................................................................................................................</t>
  </si>
  <si>
    <t>GELS_G14</t>
  </si>
  <si>
    <t>7072</t>
  </si>
  <si>
    <t>Амбулаторные услуги ......................................................................................................................................</t>
  </si>
  <si>
    <t>GELH_G14</t>
  </si>
  <si>
    <t>7073</t>
  </si>
  <si>
    <t>Услуги больниц ..........................................................................................................................................</t>
  </si>
  <si>
    <t>GELP_G14</t>
  </si>
  <si>
    <t>7074</t>
  </si>
  <si>
    <t>Услуги в области здравоохранения ............................................................................................................................................</t>
  </si>
  <si>
    <t>GELR_G14</t>
  </si>
  <si>
    <t>7075</t>
  </si>
  <si>
    <t>НИОКР в области здравоохранения ..............................................................................................................................................................................</t>
  </si>
  <si>
    <t>GELHE_G14</t>
  </si>
  <si>
    <t>7076</t>
  </si>
  <si>
    <t>Вопросы здравоохранения, не отнесенные к другим категориям ..............................................................................................................................................................................</t>
  </si>
  <si>
    <t>GER_G14</t>
  </si>
  <si>
    <t>708</t>
  </si>
  <si>
    <r>
      <t xml:space="preserve">Отдых, культура и религия </t>
    </r>
    <r>
      <rPr>
        <sz val="7.5"/>
        <rFont val="Segoe UI"/>
        <family val="2"/>
      </rPr>
      <t>......................................................................................................................................</t>
    </r>
  </si>
  <si>
    <t>GERS_G14</t>
  </si>
  <si>
    <t>7081</t>
  </si>
  <si>
    <t>Услуги в области организации отдыха и занятий спортом ................................................................................................................................</t>
  </si>
  <si>
    <t>GERC_G14</t>
  </si>
  <si>
    <t>7082</t>
  </si>
  <si>
    <t>Услуги в области культуры ................................................................................................................................</t>
  </si>
  <si>
    <t>GERB_G14</t>
  </si>
  <si>
    <t>7083</t>
  </si>
  <si>
    <t>Услуги в области радио- и телевещания и издательского дела ................................................................................................................................</t>
  </si>
  <si>
    <t>GERR_G14</t>
  </si>
  <si>
    <t>7084</t>
  </si>
  <si>
    <t>Религиозные и другие общественные услуги ................................................................................................................................</t>
  </si>
  <si>
    <t>GERD_G14</t>
  </si>
  <si>
    <t>7085</t>
  </si>
  <si>
    <t>НИОКР в области отдыха, культуры и религии ................................................................................................................................</t>
  </si>
  <si>
    <t>GERO_G14</t>
  </si>
  <si>
    <t>7086</t>
  </si>
  <si>
    <t>Вопросы отдыха, культуры и религии, не отнесенные к другим категориям ................................................................................................................................</t>
  </si>
  <si>
    <t>GEE_G14</t>
  </si>
  <si>
    <t>709</t>
  </si>
  <si>
    <t>Образование ...........................................................................................................................................................................</t>
  </si>
  <si>
    <t>GEEP_G14</t>
  </si>
  <si>
    <t>7091</t>
  </si>
  <si>
    <t>Дошкольное и начальное образование .........................................................................................................</t>
  </si>
  <si>
    <t>GEES_G14</t>
  </si>
  <si>
    <t>7092</t>
  </si>
  <si>
    <t>Среднее образование .......................................................................................................................................</t>
  </si>
  <si>
    <t>GEEN_G14</t>
  </si>
  <si>
    <t>7093</t>
  </si>
  <si>
    <t>Продолженное среднее образование ................................................................................................................................</t>
  </si>
  <si>
    <t>GEET_G14</t>
  </si>
  <si>
    <t>7094</t>
  </si>
  <si>
    <t>Высшее образование ......................................................................................................................................</t>
  </si>
  <si>
    <t>GEEL_G14</t>
  </si>
  <si>
    <t>7095</t>
  </si>
  <si>
    <t>Образование, не подразделенное по ступеням ................................................................................................................................</t>
  </si>
  <si>
    <t>GEEE_G14</t>
  </si>
  <si>
    <t>7096</t>
  </si>
  <si>
    <t>Вспомогательные услуги в системе образования ................................................................................................................................</t>
  </si>
  <si>
    <t>GEER_G14</t>
  </si>
  <si>
    <t>7097</t>
  </si>
  <si>
    <t>НИОКР в области образования ................................................................................................................................</t>
  </si>
  <si>
    <t>GEEO_G14</t>
  </si>
  <si>
    <t>7098</t>
  </si>
  <si>
    <t>Вопросы образования, не отнесенные к другим категориям ..............................................................................................................................................................................</t>
  </si>
  <si>
    <t>GESP_G14</t>
  </si>
  <si>
    <t>710</t>
  </si>
  <si>
    <t>Социальная защита .............................................................................................................................................................</t>
  </si>
  <si>
    <t>GESPS_G14</t>
  </si>
  <si>
    <t>7101</t>
  </si>
  <si>
    <t>Заболеваемость и нетрудоспособность ................................................................................................................................</t>
  </si>
  <si>
    <t>GESPA_G14</t>
  </si>
  <si>
    <t>7102</t>
  </si>
  <si>
    <t>Старость ..............................................................................................................................................................................</t>
  </si>
  <si>
    <t>GESPV_G14</t>
  </si>
  <si>
    <t>7103</t>
  </si>
  <si>
    <t>Иждивенцы, оставшиеся без кормильца ..............................................................................................................................................................................</t>
  </si>
  <si>
    <t>GESPF_G14</t>
  </si>
  <si>
    <t>7104</t>
  </si>
  <si>
    <t>Семья и дети ................................................................................................................................</t>
  </si>
  <si>
    <t>GESPU_G14</t>
  </si>
  <si>
    <t>7105</t>
  </si>
  <si>
    <t>Безработица ..............................................................................................................................................................................</t>
  </si>
  <si>
    <t>GESPH_G14</t>
  </si>
  <si>
    <t>7106</t>
  </si>
  <si>
    <t>Жилье ..............................................................................................................................................................................</t>
  </si>
  <si>
    <t>GESPX_G14</t>
  </si>
  <si>
    <t>7107</t>
  </si>
  <si>
    <t>Вопросы социальное неустроенности, не отнесенные к другим категориям ................................................................................................................................</t>
  </si>
  <si>
    <t>GESPR_G14</t>
  </si>
  <si>
    <t>7108</t>
  </si>
  <si>
    <t>НИОКР в области социальной защиты ................................................................................................................................</t>
  </si>
  <si>
    <t>GESPP_G14</t>
  </si>
  <si>
    <t>7109</t>
  </si>
  <si>
    <t>Вопросы социальной защиты, не отнесенные к другим категориям ................................................................................................................................</t>
  </si>
  <si>
    <t>GEAD_G14</t>
  </si>
  <si>
    <t>7z</t>
  </si>
  <si>
    <t>Статистическое расхождение: расходы [2M] в сравнении с суммой по разделам КФОГУ [7] ..................................................................................................................</t>
  </si>
  <si>
    <t>TAБЛИЦА 8A</t>
  </si>
  <si>
    <t>ОПЕРАЦИИ С ФИНАНСОВЫМИ АКТИВАМИ И ОБЯЗАТЕЛЬСТВАМИ ПО СЕКТОРАМ КОНТРАГЕНТОВ</t>
  </si>
  <si>
    <t>82</t>
  </si>
  <si>
    <t>Чистое приобретение финансовых активов [=32] ...........................................................................................................................</t>
  </si>
  <si>
    <t>821</t>
  </si>
  <si>
    <t>Внутренние дебиторы [=321] ..........................................................................................................................................................</t>
  </si>
  <si>
    <t>GADAFD_T_GG_G14</t>
  </si>
  <si>
    <t>8211</t>
  </si>
  <si>
    <t>Сектор государственного управления ..............................................................................................................................</t>
  </si>
  <si>
    <t>GADAFD_T_CG_G14</t>
  </si>
  <si>
    <t>82111</t>
  </si>
  <si>
    <t>Центральное правительство .............................................................................................................................</t>
  </si>
  <si>
    <t>GADAFD_T_BCG_G14</t>
  </si>
  <si>
    <t>821111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</si>
</sst>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#,##0.0"/>
    <numFmt numFmtId="166" formatCode="[$-409]d\-mmm\-yy;@"/>
  </numFmts>
  <fonts count="52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Segoe UI"/>
      <family val="2"/>
    </font>
    <font>
      <b/>
      <sz val="7.5"/>
      <name val="Segoe UI"/>
      <family val="2"/>
    </font>
    <font>
      <sz val="7.5"/>
      <name val="Segoe UI"/>
      <family val="2"/>
    </font>
    <font>
      <sz val="10"/>
      <name val="Segoe UI"/>
      <family val="2"/>
    </font>
    <font>
      <b/>
      <sz val="9"/>
      <name val="Segoe UI"/>
      <family val="2"/>
    </font>
    <font>
      <sz val="7.5"/>
      <color indexed="12"/>
      <name val="Segoe UI"/>
      <family val="2"/>
    </font>
    <font>
      <sz val="7.5"/>
      <color indexed="10"/>
      <name val="Segoe UI"/>
      <family val="2"/>
    </font>
    <font>
      <b/>
      <i/>
      <sz val="7.5"/>
      <name val="Segoe UI"/>
      <family val="2"/>
    </font>
    <font>
      <sz val="7.5"/>
      <color indexed="9"/>
      <name val="Segoe UI"/>
      <family val="2"/>
    </font>
    <font>
      <b/>
      <sz val="7.5"/>
      <color indexed="9"/>
      <name val="Segoe UI"/>
      <family val="2"/>
    </font>
    <font>
      <sz val="7"/>
      <color indexed="12"/>
      <name val="Segoe UI"/>
      <family val="2"/>
    </font>
    <font>
      <sz val="7"/>
      <name val="Segoe UI"/>
      <family val="2"/>
    </font>
    <font>
      <sz val="7.5"/>
      <color indexed="10"/>
      <name val="Segoe UI"/>
      <family val="2"/>
    </font>
    <font>
      <i/>
      <sz val="7.5"/>
      <name val="Segoe UI"/>
      <family val="2"/>
    </font>
    <font>
      <sz val="9"/>
      <color indexed="81"/>
      <name val="Tahoma"/>
      <family val="2"/>
    </font>
    <font>
      <b/>
      <vertAlign val="subscript"/>
      <sz val="8.25"/>
      <name val="Segoe UI"/>
      <family val="2"/>
    </font>
    <font>
      <vertAlign val="subscript"/>
      <sz val="7.5"/>
      <name val="Segoe UI"/>
      <family val="2"/>
    </font>
    <font>
      <vertAlign val="subscript"/>
      <sz val="8"/>
      <name val="Segoe UI"/>
      <family val="2"/>
    </font>
    <font>
      <sz val="7.5"/>
      <name val="Arial"/>
      <family val="2"/>
    </font>
    <font>
      <sz val="8"/>
      <name val="Calibri"/>
      <family val="2"/>
    </font>
    <font>
      <vertAlign val="subscript"/>
      <sz val="8.25"/>
      <name val="Segoe UI"/>
      <family val="2"/>
    </font>
    <font>
      <b/>
      <sz val="10"/>
      <name val="Arial"/>
      <family val="2"/>
    </font>
    <font>
      <b/>
      <u/>
      <sz val="9"/>
      <name val="Segoe UI"/>
      <family val="2"/>
    </font>
    <font>
      <b/>
      <sz val="7"/>
      <name val="Segoe UI"/>
      <family val="2"/>
    </font>
    <font>
      <b/>
      <i/>
      <sz val="7"/>
      <name val="Segoe UI"/>
      <family val="2"/>
    </font>
    <font>
      <sz val="7"/>
      <name val="Arial"/>
      <family val="2"/>
    </font>
    <font>
      <i/>
      <sz val="7"/>
      <name val="Segoe UI"/>
      <family val="2"/>
    </font>
    <font>
      <i/>
      <sz val="7.5"/>
      <name val="Arial"/>
      <family val="2"/>
    </font>
    <font>
      <sz val="8"/>
      <name val="Segoe UI"/>
      <family val="2"/>
    </font>
    <font>
      <sz val="10"/>
      <name val="Times New Roman"/>
      <family val="1"/>
    </font>
    <font>
      <b/>
      <sz val="23"/>
      <name val="Segoe UI"/>
      <family val="2"/>
    </font>
    <font>
      <b/>
      <i/>
      <sz val="23"/>
      <name val="Segoe UI"/>
      <family val="2"/>
    </font>
    <font>
      <b/>
      <sz val="16"/>
      <name val="Segoe UI"/>
      <family val="2"/>
    </font>
    <font>
      <b/>
      <sz val="14"/>
      <name val="Segoe UI"/>
      <family val="2"/>
    </font>
    <font>
      <sz val="12"/>
      <name val="Segoe UI"/>
      <family val="2"/>
    </font>
    <font>
      <b/>
      <sz val="12"/>
      <name val="Segoe UI"/>
      <family val="2"/>
    </font>
    <font>
      <sz val="9"/>
      <name val="Segoe UI"/>
      <family val="2"/>
    </font>
    <font>
      <b/>
      <sz val="12"/>
      <color indexed="12"/>
      <name val="Segoe UI"/>
      <family val="2"/>
    </font>
    <font>
      <b/>
      <sz val="10"/>
      <name val="Times New Roman"/>
      <family val="1"/>
    </font>
    <font>
      <sz val="11"/>
      <name val="Segoe UI"/>
      <family val="2"/>
    </font>
    <font>
      <sz val="14"/>
      <name val="Segoe UI"/>
      <family val="2"/>
    </font>
    <font>
      <i/>
      <sz val="8"/>
      <color indexed="10"/>
      <name val="Segoe UI"/>
      <family val="2"/>
    </font>
    <font>
      <b/>
      <sz val="10"/>
      <color indexed="50"/>
      <name val="Segoe UI"/>
      <family val="2"/>
    </font>
    <font>
      <b/>
      <i/>
      <sz val="10"/>
      <name val="Segoe UI"/>
      <family val="2"/>
    </font>
    <font>
      <sz val="8"/>
      <color indexed="81"/>
      <name val="Tahoma"/>
      <family val="2"/>
    </font>
    <font>
      <sz val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1" fillId="0" borderId="0"/>
  </cellStyleXfs>
  <cellXfs count="552">
    <xf numFmtId="0" fontId="0" fillId="0" borderId="0" xfId="0"/>
    <xf numFmtId="0" fontId="4" fillId="0" borderId="0" xfId="15" applyFont="1" applyAlignment="1" applyProtection="1"/>
    <xf numFmtId="0" fontId="5" fillId="0" borderId="0" xfId="15" applyFont="1" applyAlignment="1" applyProtection="1"/>
    <xf numFmtId="0" fontId="5" fillId="0" borderId="0" xfId="15" applyNumberFormat="1" applyFont="1" applyAlignment="1" applyProtection="1"/>
    <xf numFmtId="0" fontId="6" fillId="0" borderId="0" xfId="15" applyNumberFormat="1" applyFont="1" applyProtection="1"/>
    <xf numFmtId="0" fontId="7" fillId="0" borderId="1" xfId="15" applyFont="1" applyBorder="1" applyProtection="1"/>
    <xf numFmtId="0" fontId="6" fillId="0" borderId="1" xfId="15" applyFont="1" applyBorder="1" applyProtection="1"/>
    <xf numFmtId="0" fontId="6" fillId="0" borderId="0" xfId="15" applyFont="1" applyBorder="1" applyProtection="1"/>
    <xf numFmtId="0" fontId="6" fillId="0" borderId="2" xfId="15" applyFont="1" applyBorder="1" applyProtection="1"/>
    <xf numFmtId="0" fontId="6" fillId="0" borderId="2" xfId="15" applyFont="1" applyFill="1" applyBorder="1" applyProtection="1"/>
    <xf numFmtId="0" fontId="7" fillId="0" borderId="0" xfId="15" applyFont="1" applyBorder="1" applyAlignment="1" applyProtection="1"/>
    <xf numFmtId="0" fontId="6" fillId="0" borderId="0" xfId="15" applyFont="1" applyBorder="1" applyAlignment="1" applyProtection="1"/>
    <xf numFmtId="0" fontId="6" fillId="0" borderId="0" xfId="15" applyNumberFormat="1" applyFont="1" applyBorder="1" applyAlignment="1" applyProtection="1"/>
    <xf numFmtId="0" fontId="6" fillId="0" borderId="0" xfId="15" applyFont="1" applyFill="1" applyBorder="1" applyProtection="1"/>
    <xf numFmtId="0" fontId="5" fillId="0" borderId="0" xfId="15" applyFont="1" applyBorder="1" applyAlignment="1" applyProtection="1">
      <alignment horizontal="left" vertical="center"/>
    </xf>
    <xf numFmtId="0" fontId="5" fillId="0" borderId="0" xfId="15" applyFont="1" applyBorder="1" applyProtection="1"/>
    <xf numFmtId="0" fontId="6" fillId="0" borderId="0" xfId="15" applyFont="1" applyBorder="1" applyAlignment="1" applyProtection="1">
      <alignment horizontal="left" indent="1"/>
    </xf>
    <xf numFmtId="0" fontId="6" fillId="0" borderId="3" xfId="15" applyFont="1" applyBorder="1" applyAlignment="1" applyProtection="1">
      <alignment horizontal="left" indent="1"/>
    </xf>
    <xf numFmtId="0" fontId="11" fillId="0" borderId="0" xfId="15" applyFont="1" applyBorder="1" applyProtection="1"/>
    <xf numFmtId="0" fontId="11" fillId="0" borderId="4" xfId="15" applyFont="1" applyBorder="1" applyProtection="1"/>
    <xf numFmtId="0" fontId="11" fillId="0" borderId="3" xfId="15" applyFont="1" applyBorder="1" applyProtection="1"/>
    <xf numFmtId="0" fontId="6" fillId="0" borderId="2" xfId="15" applyFont="1" applyBorder="1" applyAlignment="1" applyProtection="1">
      <alignment horizontal="left" indent="1"/>
    </xf>
    <xf numFmtId="0" fontId="5" fillId="0" borderId="0" xfId="15" applyFont="1" applyFill="1" applyBorder="1" applyAlignment="1" applyProtection="1">
      <alignment horizontal="left"/>
    </xf>
    <xf numFmtId="0" fontId="6" fillId="0" borderId="0" xfId="15" applyFont="1" applyFill="1" applyBorder="1" applyAlignment="1" applyProtection="1">
      <alignment horizontal="left" indent="1"/>
    </xf>
    <xf numFmtId="0" fontId="6" fillId="0" borderId="2" xfId="15" applyFont="1" applyFill="1" applyBorder="1" applyAlignment="1" applyProtection="1">
      <alignment horizontal="left" indent="1"/>
    </xf>
    <xf numFmtId="0" fontId="5" fillId="0" borderId="5" xfId="15" applyNumberFormat="1" applyFont="1" applyBorder="1" applyAlignment="1" applyProtection="1"/>
    <xf numFmtId="0" fontId="5" fillId="0" borderId="6" xfId="15" applyNumberFormat="1" applyFont="1" applyBorder="1" applyAlignment="1" applyProtection="1"/>
    <xf numFmtId="0" fontId="5" fillId="0" borderId="6" xfId="15" applyNumberFormat="1" applyFont="1" applyBorder="1" applyAlignment="1" applyProtection="1">
      <alignment horizontal="left"/>
    </xf>
    <xf numFmtId="0" fontId="5" fillId="0" borderId="7" xfId="15" applyNumberFormat="1" applyFont="1" applyBorder="1" applyAlignment="1" applyProtection="1"/>
    <xf numFmtId="0" fontId="6" fillId="0" borderId="8" xfId="15" applyNumberFormat="1" applyFont="1" applyBorder="1" applyAlignment="1" applyProtection="1">
      <alignment horizontal="center" vertical="center" wrapText="1"/>
    </xf>
    <xf numFmtId="0" fontId="6" fillId="0" borderId="9" xfId="15" applyNumberFormat="1" applyFont="1" applyBorder="1" applyAlignment="1" applyProtection="1">
      <alignment horizontal="center"/>
    </xf>
    <xf numFmtId="0" fontId="6" fillId="0" borderId="10" xfId="15" applyNumberFormat="1" applyFont="1" applyBorder="1" applyAlignment="1" applyProtection="1">
      <alignment horizontal="center"/>
    </xf>
    <xf numFmtId="0" fontId="6" fillId="0" borderId="2" xfId="15" applyNumberFormat="1" applyFont="1" applyBorder="1" applyAlignment="1" applyProtection="1">
      <alignment horizontal="center"/>
    </xf>
    <xf numFmtId="0" fontId="6" fillId="0" borderId="11" xfId="15" applyNumberFormat="1" applyFont="1" applyBorder="1" applyAlignment="1" applyProtection="1">
      <alignment horizontal="center"/>
    </xf>
    <xf numFmtId="0" fontId="5" fillId="0" borderId="12" xfId="15" applyFont="1" applyBorder="1" applyAlignment="1" applyProtection="1">
      <alignment vertical="center"/>
    </xf>
    <xf numFmtId="0" fontId="11" fillId="0" borderId="3" xfId="15" applyFont="1" applyBorder="1" applyAlignment="1" applyProtection="1"/>
    <xf numFmtId="49" fontId="6" fillId="0" borderId="8" xfId="15" applyNumberFormat="1" applyFont="1" applyFill="1" applyBorder="1" applyAlignment="1" applyProtection="1">
      <alignment horizontal="left"/>
    </xf>
    <xf numFmtId="0" fontId="6" fillId="0" borderId="3" xfId="15" applyFont="1" applyBorder="1" applyProtection="1"/>
    <xf numFmtId="49" fontId="4" fillId="0" borderId="0" xfId="15" applyNumberFormat="1" applyFont="1" applyAlignment="1" applyProtection="1">
      <alignment horizontal="left"/>
    </xf>
    <xf numFmtId="49" fontId="7" fillId="0" borderId="13" xfId="15" applyNumberFormat="1" applyFont="1" applyBorder="1" applyAlignment="1" applyProtection="1">
      <alignment horizontal="left"/>
    </xf>
    <xf numFmtId="49" fontId="6" fillId="0" borderId="9" xfId="15" applyNumberFormat="1" applyFont="1" applyBorder="1" applyAlignment="1" applyProtection="1">
      <alignment horizontal="left"/>
    </xf>
    <xf numFmtId="49" fontId="5" fillId="0" borderId="8" xfId="15" applyNumberFormat="1" applyFont="1" applyBorder="1" applyAlignment="1" applyProtection="1">
      <alignment horizontal="left"/>
    </xf>
    <xf numFmtId="49" fontId="6" fillId="0" borderId="8" xfId="15" applyNumberFormat="1" applyFont="1" applyBorder="1" applyAlignment="1" applyProtection="1">
      <alignment horizontal="left"/>
    </xf>
    <xf numFmtId="49" fontId="6" fillId="0" borderId="14" xfId="15" applyNumberFormat="1" applyFont="1" applyBorder="1" applyAlignment="1" applyProtection="1">
      <alignment horizontal="left"/>
    </xf>
    <xf numFmtId="49" fontId="6" fillId="0" borderId="9" xfId="15" applyNumberFormat="1" applyFont="1" applyFill="1" applyBorder="1" applyAlignment="1" applyProtection="1">
      <alignment horizontal="left"/>
    </xf>
    <xf numFmtId="49" fontId="4" fillId="0" borderId="0" xfId="15" applyNumberFormat="1" applyFont="1" applyBorder="1" applyAlignment="1" applyProtection="1">
      <alignment horizontal="left"/>
    </xf>
    <xf numFmtId="49" fontId="11" fillId="0" borderId="8" xfId="15" applyNumberFormat="1" applyFont="1" applyBorder="1" applyAlignment="1" applyProtection="1">
      <alignment horizontal="left"/>
    </xf>
    <xf numFmtId="49" fontId="11" fillId="0" borderId="15" xfId="15" applyNumberFormat="1" applyFont="1" applyBorder="1" applyAlignment="1" applyProtection="1">
      <alignment horizontal="left"/>
    </xf>
    <xf numFmtId="49" fontId="11" fillId="0" borderId="14" xfId="15" applyNumberFormat="1" applyFont="1" applyBorder="1" applyAlignment="1" applyProtection="1">
      <alignment horizontal="left"/>
    </xf>
    <xf numFmtId="49" fontId="12" fillId="0" borderId="8" xfId="15" applyNumberFormat="1" applyFont="1" applyFill="1" applyBorder="1" applyAlignment="1" applyProtection="1">
      <alignment horizontal="left"/>
    </xf>
    <xf numFmtId="49" fontId="13" fillId="0" borderId="16" xfId="15" applyNumberFormat="1" applyFont="1" applyBorder="1" applyAlignment="1" applyProtection="1">
      <alignment vertical="top" wrapText="1"/>
    </xf>
    <xf numFmtId="49" fontId="13" fillId="0" borderId="8" xfId="15" applyNumberFormat="1" applyFont="1" applyBorder="1" applyAlignment="1" applyProtection="1">
      <alignment horizontal="left"/>
    </xf>
    <xf numFmtId="0" fontId="6" fillId="0" borderId="17" xfId="15" applyNumberFormat="1" applyFont="1" applyBorder="1" applyAlignment="1" applyProtection="1">
      <alignment horizontal="center" vertical="center" wrapText="1"/>
    </xf>
    <xf numFmtId="0" fontId="6" fillId="0" borderId="0" xfId="15" applyNumberFormat="1" applyFont="1" applyBorder="1" applyAlignment="1" applyProtection="1">
      <alignment horizontal="center" vertical="center" wrapText="1"/>
    </xf>
    <xf numFmtId="0" fontId="4" fillId="0" borderId="0" xfId="15" applyNumberFormat="1" applyFont="1" applyAlignment="1" applyProtection="1">
      <alignment horizontal="right"/>
    </xf>
    <xf numFmtId="165" fontId="6" fillId="0" borderId="17" xfId="15" applyNumberFormat="1" applyFont="1" applyBorder="1" applyAlignment="1" applyProtection="1">
      <alignment horizontal="right"/>
    </xf>
    <xf numFmtId="165" fontId="6" fillId="0" borderId="0" xfId="15" applyNumberFormat="1" applyFont="1" applyBorder="1" applyAlignment="1" applyProtection="1">
      <alignment horizontal="right"/>
    </xf>
    <xf numFmtId="165" fontId="6" fillId="0" borderId="18" xfId="15" applyNumberFormat="1" applyFont="1" applyBorder="1" applyAlignment="1" applyProtection="1">
      <alignment horizontal="right"/>
    </xf>
    <xf numFmtId="165" fontId="9" fillId="0" borderId="17" xfId="15" applyNumberFormat="1" applyFont="1" applyBorder="1" applyAlignment="1" applyProtection="1">
      <alignment horizontal="right"/>
    </xf>
    <xf numFmtId="165" fontId="6" fillId="0" borderId="19" xfId="15" applyNumberFormat="1" applyFont="1" applyBorder="1" applyAlignment="1" applyProtection="1">
      <alignment horizontal="right"/>
    </xf>
    <xf numFmtId="165" fontId="9" fillId="0" borderId="20" xfId="15" applyNumberFormat="1" applyFont="1" applyBorder="1" applyAlignment="1" applyProtection="1">
      <alignment horizontal="right"/>
    </xf>
    <xf numFmtId="165" fontId="9" fillId="0" borderId="19" xfId="15" applyNumberFormat="1" applyFont="1" applyBorder="1" applyAlignment="1" applyProtection="1">
      <alignment horizontal="right"/>
    </xf>
    <xf numFmtId="49" fontId="6" fillId="0" borderId="5" xfId="15" applyNumberFormat="1" applyFont="1" applyBorder="1" applyAlignment="1" applyProtection="1"/>
    <xf numFmtId="165" fontId="10" fillId="0" borderId="21" xfId="15" applyNumberFormat="1" applyFont="1" applyBorder="1" applyAlignment="1" applyProtection="1">
      <alignment horizontal="right"/>
    </xf>
    <xf numFmtId="165" fontId="6" fillId="0" borderId="17" xfId="15" applyNumberFormat="1" applyFont="1" applyFill="1" applyBorder="1" applyAlignment="1" applyProtection="1">
      <alignment horizontal="right"/>
    </xf>
    <xf numFmtId="165" fontId="6" fillId="0" borderId="10" xfId="15" applyNumberFormat="1" applyFont="1" applyFill="1" applyBorder="1" applyAlignment="1" applyProtection="1">
      <alignment horizontal="right"/>
    </xf>
    <xf numFmtId="165" fontId="6" fillId="0" borderId="10" xfId="15" applyNumberFormat="1" applyFont="1" applyBorder="1" applyAlignment="1" applyProtection="1">
      <alignment horizontal="right"/>
    </xf>
    <xf numFmtId="49" fontId="6" fillId="0" borderId="0" xfId="15" applyNumberFormat="1" applyFont="1" applyProtection="1"/>
    <xf numFmtId="0" fontId="6" fillId="0" borderId="4" xfId="15" applyFont="1" applyBorder="1" applyProtection="1"/>
    <xf numFmtId="0" fontId="6" fillId="0" borderId="6" xfId="15" applyFont="1" applyBorder="1" applyProtection="1"/>
    <xf numFmtId="0" fontId="6" fillId="0" borderId="6" xfId="15" applyFont="1" applyBorder="1" applyAlignment="1" applyProtection="1">
      <protection locked="0"/>
    </xf>
    <xf numFmtId="0" fontId="0" fillId="0" borderId="0" xfId="0" applyProtection="1"/>
    <xf numFmtId="49" fontId="4" fillId="0" borderId="0" xfId="0" applyNumberFormat="1" applyFont="1" applyAlignment="1" applyProtection="1">
      <alignment horizontal="left"/>
    </xf>
    <xf numFmtId="0" fontId="4" fillId="0" borderId="0" xfId="0" applyFont="1" applyAlignment="1" applyProtection="1"/>
    <xf numFmtId="0" fontId="5" fillId="0" borderId="0" xfId="0" applyFont="1" applyAlignment="1" applyProtection="1"/>
    <xf numFmtId="0" fontId="5" fillId="0" borderId="0" xfId="0" applyNumberFormat="1" applyFont="1" applyAlignment="1" applyProtection="1"/>
    <xf numFmtId="0" fontId="6" fillId="0" borderId="0" xfId="0" applyNumberFormat="1" applyFont="1" applyProtection="1"/>
    <xf numFmtId="0" fontId="4" fillId="0" borderId="0" xfId="0" applyNumberFormat="1" applyFont="1" applyAlignment="1" applyProtection="1">
      <alignment horizontal="right"/>
    </xf>
    <xf numFmtId="0" fontId="7" fillId="0" borderId="0" xfId="0" applyFont="1" applyProtection="1"/>
    <xf numFmtId="49" fontId="4" fillId="0" borderId="0" xfId="0" applyNumberFormat="1" applyFont="1" applyBorder="1" applyAlignment="1" applyProtection="1">
      <alignment horizontal="left"/>
    </xf>
    <xf numFmtId="0" fontId="7" fillId="0" borderId="0" xfId="0" applyFont="1" applyBorder="1" applyAlignment="1" applyProtection="1"/>
    <xf numFmtId="0" fontId="6" fillId="0" borderId="0" xfId="0" applyFont="1" applyBorder="1" applyAlignment="1" applyProtection="1"/>
    <xf numFmtId="0" fontId="6" fillId="0" borderId="0" xfId="0" applyNumberFormat="1" applyFont="1" applyBorder="1" applyAlignment="1" applyProtection="1"/>
    <xf numFmtId="49" fontId="7" fillId="0" borderId="13" xfId="0" applyNumberFormat="1" applyFont="1" applyBorder="1" applyAlignment="1" applyProtection="1">
      <alignment horizontal="left"/>
    </xf>
    <xf numFmtId="0" fontId="7" fillId="0" borderId="1" xfId="0" applyFont="1" applyBorder="1" applyProtection="1"/>
    <xf numFmtId="0" fontId="6" fillId="0" borderId="1" xfId="0" applyFont="1" applyBorder="1" applyProtection="1"/>
    <xf numFmtId="0" fontId="5" fillId="0" borderId="5" xfId="0" applyNumberFormat="1" applyFont="1" applyBorder="1" applyAlignment="1" applyProtection="1"/>
    <xf numFmtId="0" fontId="5" fillId="0" borderId="6" xfId="0" applyNumberFormat="1" applyFont="1" applyBorder="1" applyAlignment="1" applyProtection="1"/>
    <xf numFmtId="0" fontId="5" fillId="0" borderId="6" xfId="0" applyNumberFormat="1" applyFont="1" applyBorder="1" applyAlignment="1" applyProtection="1">
      <alignment horizontal="left"/>
    </xf>
    <xf numFmtId="0" fontId="5" fillId="0" borderId="7" xfId="0" applyNumberFormat="1" applyFont="1" applyBorder="1" applyAlignment="1" applyProtection="1"/>
    <xf numFmtId="0" fontId="6" fillId="0" borderId="0" xfId="0" applyFont="1" applyProtection="1"/>
    <xf numFmtId="0" fontId="6" fillId="0" borderId="0" xfId="0" applyFont="1" applyBorder="1" applyProtection="1"/>
    <xf numFmtId="0" fontId="6" fillId="0" borderId="8" xfId="0" applyNumberFormat="1" applyFont="1" applyBorder="1" applyAlignment="1" applyProtection="1">
      <alignment horizontal="center" vertical="center" wrapText="1"/>
    </xf>
    <xf numFmtId="0" fontId="6" fillId="0" borderId="17" xfId="0" applyNumberFormat="1" applyFont="1" applyBorder="1" applyAlignment="1" applyProtection="1">
      <alignment horizontal="center" vertical="center" wrapText="1"/>
    </xf>
    <xf numFmtId="0" fontId="6" fillId="0" borderId="0" xfId="0" applyNumberFormat="1" applyFont="1" applyBorder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left" vertical="center" wrapText="1" indent="1"/>
    </xf>
    <xf numFmtId="0" fontId="4" fillId="0" borderId="0" xfId="0" applyFont="1" applyBorder="1" applyAlignment="1" applyProtection="1">
      <alignment horizontal="left" vertical="center" wrapText="1" indent="1"/>
    </xf>
    <xf numFmtId="0" fontId="6" fillId="0" borderId="18" xfId="0" applyNumberFormat="1" applyFont="1" applyBorder="1" applyAlignment="1" applyProtection="1">
      <alignment horizontal="center" vertical="center" wrapText="1"/>
    </xf>
    <xf numFmtId="49" fontId="6" fillId="0" borderId="9" xfId="0" applyNumberFormat="1" applyFont="1" applyBorder="1" applyAlignment="1" applyProtection="1">
      <alignment horizontal="left"/>
    </xf>
    <xf numFmtId="0" fontId="6" fillId="0" borderId="2" xfId="0" applyFont="1" applyBorder="1" applyProtection="1"/>
    <xf numFmtId="0" fontId="6" fillId="0" borderId="9" xfId="0" applyNumberFormat="1" applyFont="1" applyBorder="1" applyAlignment="1" applyProtection="1">
      <alignment horizontal="center"/>
    </xf>
    <xf numFmtId="0" fontId="6" fillId="0" borderId="10" xfId="0" applyNumberFormat="1" applyFont="1" applyBorder="1" applyAlignment="1" applyProtection="1">
      <alignment horizontal="center"/>
    </xf>
    <xf numFmtId="0" fontId="6" fillId="0" borderId="2" xfId="0" applyNumberFormat="1" applyFont="1" applyBorder="1" applyAlignment="1" applyProtection="1">
      <alignment horizontal="center"/>
    </xf>
    <xf numFmtId="0" fontId="6" fillId="0" borderId="11" xfId="0" applyNumberFormat="1" applyFont="1" applyBorder="1" applyAlignment="1" applyProtection="1">
      <alignment horizontal="center"/>
    </xf>
    <xf numFmtId="49" fontId="13" fillId="0" borderId="8" xfId="0" applyNumberFormat="1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15" fillId="0" borderId="0" xfId="0" applyFont="1" applyBorder="1" applyProtection="1"/>
    <xf numFmtId="165" fontId="6" fillId="0" borderId="17" xfId="0" applyNumberFormat="1" applyFont="1" applyBorder="1" applyAlignment="1" applyProtection="1">
      <alignment horizontal="right"/>
    </xf>
    <xf numFmtId="165" fontId="6" fillId="0" borderId="0" xfId="0" applyNumberFormat="1" applyFont="1" applyBorder="1" applyAlignment="1" applyProtection="1">
      <alignment horizontal="right"/>
    </xf>
    <xf numFmtId="165" fontId="6" fillId="0" borderId="18" xfId="0" applyNumberFormat="1" applyFont="1" applyBorder="1" applyAlignment="1" applyProtection="1">
      <alignment horizontal="right"/>
    </xf>
    <xf numFmtId="0" fontId="7" fillId="0" borderId="0" xfId="0" applyFont="1" applyAlignment="1" applyProtection="1">
      <alignment horizontal="right"/>
    </xf>
    <xf numFmtId="49" fontId="6" fillId="0" borderId="8" xfId="0" applyNumberFormat="1" applyFont="1" applyBorder="1" applyAlignment="1" applyProtection="1">
      <alignment horizontal="left"/>
    </xf>
    <xf numFmtId="49" fontId="5" fillId="0" borderId="8" xfId="0" applyNumberFormat="1" applyFont="1" applyBorder="1" applyAlignment="1" applyProtection="1">
      <alignment horizontal="left"/>
    </xf>
    <xf numFmtId="0" fontId="5" fillId="0" borderId="0" xfId="0" applyFont="1" applyBorder="1" applyProtection="1"/>
    <xf numFmtId="165" fontId="9" fillId="0" borderId="17" xfId="0" applyNumberFormat="1" applyFont="1" applyBorder="1" applyAlignment="1" applyProtection="1">
      <alignment horizontal="right"/>
      <protection locked="0"/>
    </xf>
    <xf numFmtId="165" fontId="9" fillId="0" borderId="17" xfId="6" applyNumberFormat="1" applyFont="1" applyBorder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left" indent="1"/>
    </xf>
    <xf numFmtId="165" fontId="6" fillId="0" borderId="17" xfId="0" applyNumberFormat="1" applyFont="1" applyBorder="1" applyAlignment="1" applyProtection="1">
      <alignment horizontal="right"/>
      <protection locked="0"/>
    </xf>
    <xf numFmtId="165" fontId="6" fillId="0" borderId="17" xfId="6" applyNumberFormat="1" applyFont="1" applyBorder="1" applyAlignment="1" applyProtection="1">
      <alignment horizontal="right"/>
      <protection locked="0"/>
    </xf>
    <xf numFmtId="165" fontId="6" fillId="0" borderId="0" xfId="0" applyNumberFormat="1" applyFont="1" applyBorder="1" applyAlignment="1" applyProtection="1">
      <alignment horizontal="right"/>
      <protection locked="0"/>
    </xf>
    <xf numFmtId="49" fontId="6" fillId="0" borderId="14" xfId="0" applyNumberFormat="1" applyFont="1" applyBorder="1" applyAlignment="1" applyProtection="1">
      <alignment horizontal="left"/>
    </xf>
    <xf numFmtId="0" fontId="6" fillId="0" borderId="3" xfId="0" applyFont="1" applyBorder="1" applyAlignment="1" applyProtection="1">
      <alignment horizontal="left" indent="1"/>
    </xf>
    <xf numFmtId="0" fontId="15" fillId="0" borderId="3" xfId="0" applyFont="1" applyBorder="1" applyProtection="1"/>
    <xf numFmtId="165" fontId="6" fillId="0" borderId="19" xfId="0" applyNumberFormat="1" applyFont="1" applyBorder="1" applyAlignment="1" applyProtection="1">
      <alignment horizontal="right"/>
      <protection locked="0"/>
    </xf>
    <xf numFmtId="49" fontId="11" fillId="0" borderId="15" xfId="0" applyNumberFormat="1" applyFont="1" applyBorder="1" applyAlignment="1" applyProtection="1">
      <alignment horizontal="left"/>
    </xf>
    <xf numFmtId="0" fontId="11" fillId="0" borderId="4" xfId="0" applyFont="1" applyBorder="1" applyProtection="1"/>
    <xf numFmtId="0" fontId="15" fillId="0" borderId="4" xfId="0" applyFont="1" applyBorder="1" applyProtection="1"/>
    <xf numFmtId="165" fontId="9" fillId="0" borderId="20" xfId="0" applyNumberFormat="1" applyFont="1" applyBorder="1" applyAlignment="1" applyProtection="1">
      <alignment horizontal="right"/>
      <protection locked="0"/>
    </xf>
    <xf numFmtId="0" fontId="5" fillId="0" borderId="0" xfId="0" applyFont="1" applyBorder="1" applyAlignment="1" applyProtection="1">
      <alignment horizontal="left" vertical="center"/>
    </xf>
    <xf numFmtId="165" fontId="6" fillId="0" borderId="19" xfId="6" applyNumberFormat="1" applyFont="1" applyBorder="1" applyAlignment="1" applyProtection="1">
      <alignment horizontal="right"/>
      <protection locked="0"/>
    </xf>
    <xf numFmtId="165" fontId="6" fillId="0" borderId="3" xfId="0" applyNumberFormat="1" applyFont="1" applyBorder="1" applyAlignment="1" applyProtection="1">
      <alignment horizontal="right"/>
      <protection locked="0"/>
    </xf>
    <xf numFmtId="49" fontId="11" fillId="0" borderId="14" xfId="0" applyNumberFormat="1" applyFont="1" applyBorder="1" applyAlignment="1" applyProtection="1">
      <alignment horizontal="left"/>
    </xf>
    <xf numFmtId="0" fontId="11" fillId="0" borderId="3" xfId="0" applyFont="1" applyBorder="1" applyProtection="1"/>
    <xf numFmtId="165" fontId="9" fillId="0" borderId="19" xfId="0" applyNumberFormat="1" applyFont="1" applyBorder="1" applyAlignment="1" applyProtection="1">
      <alignment horizontal="right"/>
      <protection locked="0"/>
    </xf>
    <xf numFmtId="49" fontId="13" fillId="0" borderId="16" xfId="0" applyNumberFormat="1" applyFont="1" applyBorder="1" applyAlignment="1" applyProtection="1">
      <alignment vertical="top" wrapText="1"/>
    </xf>
    <xf numFmtId="0" fontId="5" fillId="0" borderId="12" xfId="0" applyFont="1" applyBorder="1" applyAlignment="1" applyProtection="1">
      <alignment vertical="center" wrapText="1"/>
    </xf>
    <xf numFmtId="49" fontId="6" fillId="0" borderId="5" xfId="0" applyNumberFormat="1" applyFont="1" applyBorder="1" applyAlignment="1" applyProtection="1"/>
    <xf numFmtId="0" fontId="6" fillId="0" borderId="6" xfId="0" applyFont="1" applyBorder="1" applyAlignment="1" applyProtection="1">
      <protection locked="0"/>
    </xf>
    <xf numFmtId="0" fontId="15" fillId="0" borderId="6" xfId="0" applyFont="1" applyBorder="1" applyProtection="1"/>
    <xf numFmtId="165" fontId="10" fillId="0" borderId="21" xfId="0" applyNumberFormat="1" applyFont="1" applyBorder="1" applyAlignment="1" applyProtection="1">
      <alignment horizontal="right"/>
      <protection locked="0"/>
    </xf>
    <xf numFmtId="49" fontId="12" fillId="0" borderId="8" xfId="0" applyNumberFormat="1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/>
    </xf>
    <xf numFmtId="0" fontId="15" fillId="0" borderId="0" xfId="0" applyFont="1" applyFill="1" applyBorder="1" applyProtection="1"/>
    <xf numFmtId="165" fontId="6" fillId="0" borderId="17" xfId="0" applyNumberFormat="1" applyFont="1" applyFill="1" applyBorder="1" applyAlignment="1" applyProtection="1">
      <alignment horizontal="right"/>
    </xf>
    <xf numFmtId="165" fontId="6" fillId="0" borderId="0" xfId="0" applyNumberFormat="1" applyFont="1" applyFill="1" applyBorder="1" applyAlignment="1" applyProtection="1">
      <alignment horizontal="right"/>
    </xf>
    <xf numFmtId="49" fontId="6" fillId="0" borderId="8" xfId="0" applyNumberFormat="1" applyFont="1" applyFill="1" applyBorder="1" applyAlignment="1" applyProtection="1">
      <alignment horizontal="left"/>
    </xf>
    <xf numFmtId="49" fontId="6" fillId="0" borderId="9" xfId="0" applyNumberFormat="1" applyFont="1" applyFill="1" applyBorder="1" applyAlignment="1" applyProtection="1">
      <alignment horizontal="left"/>
    </xf>
    <xf numFmtId="0" fontId="6" fillId="0" borderId="2" xfId="0" applyFont="1" applyFill="1" applyBorder="1" applyAlignment="1" applyProtection="1">
      <alignment horizontal="left" indent="1"/>
    </xf>
    <xf numFmtId="0" fontId="15" fillId="0" borderId="2" xfId="0" applyFont="1" applyFill="1" applyBorder="1" applyProtection="1"/>
    <xf numFmtId="165" fontId="6" fillId="0" borderId="10" xfId="0" applyNumberFormat="1" applyFont="1" applyFill="1" applyBorder="1" applyAlignment="1" applyProtection="1">
      <alignment horizontal="right"/>
      <protection locked="0"/>
    </xf>
    <xf numFmtId="165" fontId="6" fillId="0" borderId="2" xfId="0" applyNumberFormat="1" applyFont="1" applyFill="1" applyBorder="1" applyAlignment="1" applyProtection="1">
      <alignment horizontal="right"/>
      <protection locked="0"/>
    </xf>
    <xf numFmtId="165" fontId="6" fillId="0" borderId="2" xfId="0" applyNumberFormat="1" applyFont="1" applyBorder="1" applyAlignment="1" applyProtection="1">
      <alignment horizontal="right"/>
      <protection locked="0"/>
    </xf>
    <xf numFmtId="165" fontId="6" fillId="0" borderId="10" xfId="0" applyNumberFormat="1" applyFont="1" applyBorder="1" applyAlignment="1" applyProtection="1">
      <alignment horizontal="right"/>
      <protection locked="0"/>
    </xf>
    <xf numFmtId="49" fontId="6" fillId="0" borderId="0" xfId="0" applyNumberFormat="1" applyFont="1" applyProtection="1"/>
    <xf numFmtId="0" fontId="6" fillId="0" borderId="0" xfId="0" applyFont="1" applyAlignment="1" applyProtection="1">
      <alignment horizontal="right"/>
    </xf>
    <xf numFmtId="0" fontId="0" fillId="0" borderId="0" xfId="0" applyAlignment="1" applyProtection="1">
      <alignment horizontal="right"/>
    </xf>
    <xf numFmtId="0" fontId="16" fillId="0" borderId="0" xfId="0" applyFont="1" applyProtection="1"/>
    <xf numFmtId="49" fontId="0" fillId="0" borderId="0" xfId="0" applyNumberFormat="1" applyProtection="1"/>
    <xf numFmtId="0" fontId="7" fillId="0" borderId="0" xfId="0" applyFont="1" applyAlignment="1" applyProtection="1"/>
    <xf numFmtId="0" fontId="6" fillId="0" borderId="0" xfId="0" applyFont="1" applyAlignment="1" applyProtection="1"/>
    <xf numFmtId="0" fontId="6" fillId="0" borderId="0" xfId="0" applyNumberFormat="1" applyFont="1" applyAlignment="1" applyProtection="1"/>
    <xf numFmtId="49" fontId="12" fillId="0" borderId="8" xfId="0" applyNumberFormat="1" applyFont="1" applyBorder="1" applyAlignment="1" applyProtection="1">
      <alignment horizontal="left"/>
    </xf>
    <xf numFmtId="0" fontId="6" fillId="0" borderId="3" xfId="0" applyFont="1" applyFill="1" applyBorder="1" applyAlignment="1" applyProtection="1">
      <alignment horizontal="left"/>
    </xf>
    <xf numFmtId="165" fontId="9" fillId="0" borderId="19" xfId="0" applyNumberFormat="1" applyFont="1" applyBorder="1" applyAlignment="1" applyProtection="1">
      <alignment horizontal="right"/>
    </xf>
    <xf numFmtId="49" fontId="12" fillId="0" borderId="22" xfId="0" applyNumberFormat="1" applyFont="1" applyBorder="1" applyAlignment="1" applyProtection="1">
      <alignment horizontal="left"/>
    </xf>
    <xf numFmtId="0" fontId="5" fillId="0" borderId="23" xfId="0" applyFont="1" applyFill="1" applyBorder="1" applyAlignment="1" applyProtection="1">
      <alignment horizontal="left"/>
    </xf>
    <xf numFmtId="0" fontId="6" fillId="0" borderId="23" xfId="0" applyFont="1" applyBorder="1" applyProtection="1"/>
    <xf numFmtId="165" fontId="9" fillId="0" borderId="24" xfId="0" applyNumberFormat="1" applyFont="1" applyBorder="1" applyAlignment="1" applyProtection="1">
      <alignment horizontal="right"/>
    </xf>
    <xf numFmtId="165" fontId="9" fillId="0" borderId="23" xfId="0" applyNumberFormat="1" applyFont="1" applyBorder="1" applyAlignment="1" applyProtection="1">
      <alignment horizontal="right"/>
    </xf>
    <xf numFmtId="165" fontId="9" fillId="0" borderId="25" xfId="0" applyNumberFormat="1" applyFont="1" applyBorder="1" applyAlignment="1" applyProtection="1">
      <alignment horizontal="right"/>
    </xf>
    <xf numFmtId="0" fontId="6" fillId="0" borderId="2" xfId="0" applyFont="1" applyFill="1" applyBorder="1" applyAlignment="1" applyProtection="1">
      <alignment horizontal="left"/>
    </xf>
    <xf numFmtId="165" fontId="9" fillId="0" borderId="10" xfId="0" applyNumberFormat="1" applyFont="1" applyBorder="1" applyAlignment="1" applyProtection="1">
      <alignment horizontal="right"/>
    </xf>
    <xf numFmtId="0" fontId="6" fillId="0" borderId="0" xfId="0" applyFont="1" applyProtection="1">
      <protection locked="0"/>
    </xf>
    <xf numFmtId="49" fontId="6" fillId="0" borderId="0" xfId="0" applyNumberFormat="1" applyFont="1" applyProtection="1">
      <protection locked="0"/>
    </xf>
    <xf numFmtId="0" fontId="6" fillId="0" borderId="3" xfId="0" applyFont="1" applyBorder="1" applyProtection="1"/>
    <xf numFmtId="49" fontId="7" fillId="0" borderId="13" xfId="0" applyNumberFormat="1" applyFont="1" applyFill="1" applyBorder="1" applyAlignment="1" applyProtection="1">
      <alignment horizontal="left"/>
    </xf>
    <xf numFmtId="0" fontId="7" fillId="0" borderId="1" xfId="0" applyFont="1" applyFill="1" applyBorder="1" applyProtection="1"/>
    <xf numFmtId="0" fontId="6" fillId="0" borderId="1" xfId="0" applyFont="1" applyFill="1" applyBorder="1" applyProtection="1"/>
    <xf numFmtId="0" fontId="6" fillId="0" borderId="0" xfId="0" applyFont="1" applyFill="1" applyBorder="1" applyProtection="1"/>
    <xf numFmtId="0" fontId="6" fillId="0" borderId="2" xfId="0" applyFont="1" applyFill="1" applyBorder="1" applyProtection="1"/>
    <xf numFmtId="49" fontId="5" fillId="0" borderId="22" xfId="0" applyNumberFormat="1" applyFont="1" applyBorder="1" applyAlignment="1" applyProtection="1">
      <alignment horizontal="left"/>
    </xf>
    <xf numFmtId="0" fontId="5" fillId="0" borderId="23" xfId="0" applyFont="1" applyBorder="1" applyProtection="1"/>
    <xf numFmtId="165" fontId="6" fillId="0" borderId="24" xfId="0" applyNumberFormat="1" applyFont="1" applyBorder="1" applyAlignment="1" applyProtection="1">
      <alignment horizontal="right"/>
    </xf>
    <xf numFmtId="165" fontId="6" fillId="0" borderId="19" xfId="0" applyNumberFormat="1" applyFont="1" applyBorder="1" applyAlignment="1" applyProtection="1">
      <alignment horizontal="right"/>
    </xf>
    <xf numFmtId="0" fontId="6" fillId="0" borderId="4" xfId="0" applyFont="1" applyBorder="1" applyProtection="1"/>
    <xf numFmtId="165" fontId="9" fillId="0" borderId="20" xfId="0" applyNumberFormat="1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left" wrapText="1"/>
    </xf>
    <xf numFmtId="165" fontId="9" fillId="0" borderId="17" xfId="0" applyNumberFormat="1" applyFont="1" applyBorder="1" applyAlignment="1" applyProtection="1">
      <alignment horizontal="right"/>
    </xf>
    <xf numFmtId="165" fontId="6" fillId="0" borderId="3" xfId="0" applyNumberFormat="1" applyFont="1" applyBorder="1" applyAlignment="1" applyProtection="1">
      <alignment horizontal="right"/>
    </xf>
    <xf numFmtId="49" fontId="11" fillId="0" borderId="8" xfId="0" applyNumberFormat="1" applyFont="1" applyBorder="1" applyAlignment="1" applyProtection="1">
      <alignment horizontal="left"/>
    </xf>
    <xf numFmtId="0" fontId="11" fillId="0" borderId="0" xfId="0" applyFont="1" applyBorder="1" applyProtection="1"/>
    <xf numFmtId="165" fontId="9" fillId="0" borderId="26" xfId="0" applyNumberFormat="1" applyFont="1" applyBorder="1" applyAlignment="1" applyProtection="1">
      <alignment horizontal="right"/>
    </xf>
    <xf numFmtId="49" fontId="11" fillId="0" borderId="5" xfId="0" applyNumberFormat="1" applyFont="1" applyBorder="1" applyAlignment="1" applyProtection="1">
      <alignment horizontal="left"/>
    </xf>
    <xf numFmtId="0" fontId="11" fillId="0" borderId="6" xfId="0" applyFont="1" applyBorder="1" applyProtection="1"/>
    <xf numFmtId="0" fontId="6" fillId="0" borderId="6" xfId="0" applyFont="1" applyBorder="1" applyProtection="1"/>
    <xf numFmtId="165" fontId="9" fillId="0" borderId="21" xfId="0" applyNumberFormat="1" applyFont="1" applyBorder="1" applyAlignment="1" applyProtection="1">
      <alignment horizontal="right"/>
    </xf>
    <xf numFmtId="49" fontId="5" fillId="0" borderId="14" xfId="0" applyNumberFormat="1" applyFont="1" applyBorder="1" applyAlignment="1" applyProtection="1">
      <alignment horizontal="left"/>
    </xf>
    <xf numFmtId="0" fontId="5" fillId="0" borderId="3" xfId="0" applyFont="1" applyBorder="1" applyProtection="1"/>
    <xf numFmtId="165" fontId="10" fillId="0" borderId="21" xfId="0" applyNumberFormat="1" applyFont="1" applyBorder="1" applyAlignment="1" applyProtection="1">
      <alignment horizontal="right"/>
    </xf>
    <xf numFmtId="0" fontId="6" fillId="0" borderId="18" xfId="0" applyFont="1" applyBorder="1" applyProtection="1"/>
    <xf numFmtId="165" fontId="6" fillId="0" borderId="0" xfId="0" applyNumberFormat="1" applyFont="1" applyProtection="1"/>
    <xf numFmtId="0" fontId="6" fillId="0" borderId="2" xfId="0" applyNumberFormat="1" applyFont="1" applyFill="1" applyBorder="1" applyAlignment="1" applyProtection="1">
      <alignment horizontal="center"/>
    </xf>
    <xf numFmtId="165" fontId="9" fillId="0" borderId="24" xfId="0" applyNumberFormat="1" applyFont="1" applyBorder="1" applyAlignment="1" applyProtection="1">
      <alignment horizontal="right"/>
      <protection locked="0"/>
    </xf>
    <xf numFmtId="165" fontId="9" fillId="0" borderId="24" xfId="6" applyNumberFormat="1" applyFont="1" applyBorder="1" applyAlignment="1" applyProtection="1">
      <alignment horizontal="right"/>
      <protection locked="0"/>
    </xf>
    <xf numFmtId="0" fontId="5" fillId="0" borderId="0" xfId="0" applyFont="1" applyBorder="1" applyAlignment="1" applyProtection="1">
      <alignment horizontal="left" indent="1"/>
    </xf>
    <xf numFmtId="0" fontId="6" fillId="0" borderId="0" xfId="0" applyFont="1" applyBorder="1" applyAlignment="1" applyProtection="1">
      <alignment horizontal="left" indent="2"/>
    </xf>
    <xf numFmtId="0" fontId="6" fillId="0" borderId="0" xfId="0" applyFont="1" applyBorder="1" applyAlignment="1" applyProtection="1">
      <alignment horizontal="left" indent="3"/>
    </xf>
    <xf numFmtId="0" fontId="5" fillId="0" borderId="3" xfId="0" applyFont="1" applyBorder="1" applyAlignment="1" applyProtection="1">
      <alignment horizontal="left" indent="1"/>
    </xf>
    <xf numFmtId="0" fontId="6" fillId="0" borderId="3" xfId="0" applyFont="1" applyBorder="1" applyAlignment="1" applyProtection="1">
      <alignment horizontal="left" indent="2"/>
    </xf>
    <xf numFmtId="0" fontId="7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vertical="top" wrapText="1"/>
    </xf>
    <xf numFmtId="0" fontId="22" fillId="0" borderId="0" xfId="0" applyFont="1" applyBorder="1" applyAlignment="1" applyProtection="1">
      <alignment horizontal="left" indent="3"/>
    </xf>
    <xf numFmtId="0" fontId="22" fillId="0" borderId="0" xfId="0" applyFont="1" applyBorder="1" applyProtection="1"/>
    <xf numFmtId="0" fontId="6" fillId="0" borderId="2" xfId="0" applyFont="1" applyBorder="1" applyAlignment="1" applyProtection="1">
      <alignment horizontal="left" indent="2"/>
    </xf>
    <xf numFmtId="165" fontId="6" fillId="0" borderId="10" xfId="6" applyNumberFormat="1" applyFont="1" applyBorder="1" applyAlignment="1" applyProtection="1">
      <alignment horizontal="right"/>
      <protection locked="0"/>
    </xf>
    <xf numFmtId="49" fontId="12" fillId="0" borderId="22" xfId="0" applyNumberFormat="1" applyFont="1" applyFill="1" applyBorder="1" applyAlignment="1" applyProtection="1">
      <alignment horizontal="left"/>
    </xf>
    <xf numFmtId="0" fontId="6" fillId="0" borderId="23" xfId="0" applyFont="1" applyFill="1" applyBorder="1" applyProtection="1"/>
    <xf numFmtId="165" fontId="6" fillId="0" borderId="24" xfId="0" applyNumberFormat="1" applyFont="1" applyFill="1" applyBorder="1" applyAlignment="1" applyProtection="1">
      <alignment horizontal="right"/>
    </xf>
    <xf numFmtId="165" fontId="6" fillId="0" borderId="23" xfId="0" applyNumberFormat="1" applyFont="1" applyFill="1" applyBorder="1" applyAlignment="1" applyProtection="1">
      <alignment horizontal="right"/>
    </xf>
    <xf numFmtId="165" fontId="6" fillId="0" borderId="23" xfId="0" applyNumberFormat="1" applyFont="1" applyBorder="1" applyAlignment="1" applyProtection="1">
      <alignment horizontal="right"/>
    </xf>
    <xf numFmtId="165" fontId="6" fillId="0" borderId="25" xfId="0" applyNumberFormat="1" applyFont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</xf>
    <xf numFmtId="49" fontId="6" fillId="0" borderId="14" xfId="0" applyNumberFormat="1" applyFont="1" applyFill="1" applyBorder="1" applyAlignment="1" applyProtection="1">
      <alignment horizontal="left"/>
    </xf>
    <xf numFmtId="0" fontId="6" fillId="0" borderId="3" xfId="0" applyFont="1" applyFill="1" applyBorder="1" applyAlignment="1" applyProtection="1">
      <alignment horizontal="left" indent="1"/>
    </xf>
    <xf numFmtId="0" fontId="6" fillId="0" borderId="3" xfId="0" applyFont="1" applyFill="1" applyBorder="1" applyProtection="1"/>
    <xf numFmtId="165" fontId="6" fillId="0" borderId="19" xfId="0" applyNumberFormat="1" applyFont="1" applyFill="1" applyBorder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left"/>
    </xf>
    <xf numFmtId="0" fontId="6" fillId="0" borderId="2" xfId="0" applyFont="1" applyBorder="1" applyAlignment="1" applyProtection="1">
      <alignment horizontal="left" indent="1"/>
    </xf>
    <xf numFmtId="0" fontId="6" fillId="0" borderId="2" xfId="0" applyFont="1" applyBorder="1" applyAlignment="1" applyProtection="1">
      <alignment horizontal="left"/>
    </xf>
    <xf numFmtId="49" fontId="22" fillId="0" borderId="0" xfId="0" applyNumberFormat="1" applyFont="1" applyProtection="1"/>
    <xf numFmtId="0" fontId="22" fillId="0" borderId="0" xfId="0" applyFont="1" applyProtection="1"/>
    <xf numFmtId="0" fontId="16" fillId="0" borderId="0" xfId="0" applyFont="1" applyFill="1" applyProtection="1"/>
    <xf numFmtId="49" fontId="4" fillId="0" borderId="8" xfId="0" applyNumberFormat="1" applyFont="1" applyBorder="1" applyAlignment="1" applyProtection="1">
      <alignment horizontal="left" vertical="center" wrapText="1" indent="1"/>
    </xf>
    <xf numFmtId="49" fontId="4" fillId="0" borderId="0" xfId="0" applyNumberFormat="1" applyFont="1" applyBorder="1" applyAlignment="1" applyProtection="1">
      <alignment horizontal="left" vertical="center" wrapText="1" indent="1"/>
    </xf>
    <xf numFmtId="49" fontId="5" fillId="0" borderId="15" xfId="0" applyNumberFormat="1" applyFont="1" applyBorder="1" applyAlignment="1" applyProtection="1">
      <alignment horizontal="left"/>
    </xf>
    <xf numFmtId="165" fontId="9" fillId="0" borderId="20" xfId="6" applyNumberFormat="1" applyFont="1" applyBorder="1" applyAlignment="1" applyProtection="1">
      <alignment horizontal="right"/>
      <protection locked="0"/>
    </xf>
    <xf numFmtId="0" fontId="5" fillId="0" borderId="4" xfId="0" applyFont="1" applyBorder="1" applyProtection="1"/>
    <xf numFmtId="0" fontId="5" fillId="0" borderId="12" xfId="0" applyFont="1" applyBorder="1" applyProtection="1"/>
    <xf numFmtId="0" fontId="6" fillId="0" borderId="0" xfId="0" applyFont="1" applyBorder="1" applyAlignment="1" applyProtection="1">
      <alignment horizontal="left" vertical="top" wrapText="1" indent="1"/>
    </xf>
    <xf numFmtId="0" fontId="6" fillId="0" borderId="11" xfId="0" applyFont="1" applyBorder="1" applyProtection="1"/>
    <xf numFmtId="49" fontId="12" fillId="0" borderId="14" xfId="0" applyNumberFormat="1" applyFont="1" applyFill="1" applyBorder="1" applyAlignment="1" applyProtection="1">
      <alignment horizontal="left"/>
    </xf>
    <xf numFmtId="165" fontId="6" fillId="0" borderId="27" xfId="0" applyNumberFormat="1" applyFont="1" applyBorder="1" applyAlignment="1" applyProtection="1">
      <alignment horizontal="right"/>
    </xf>
    <xf numFmtId="49" fontId="12" fillId="0" borderId="16" xfId="0" applyNumberFormat="1" applyFont="1" applyBorder="1" applyAlignment="1" applyProtection="1">
      <alignment horizontal="left"/>
    </xf>
    <xf numFmtId="0" fontId="6" fillId="0" borderId="12" xfId="0" applyFont="1" applyBorder="1" applyProtection="1"/>
    <xf numFmtId="165" fontId="6" fillId="0" borderId="28" xfId="0" applyNumberFormat="1" applyFont="1" applyBorder="1" applyAlignment="1" applyProtection="1">
      <alignment horizontal="right"/>
    </xf>
    <xf numFmtId="165" fontId="6" fillId="0" borderId="12" xfId="0" applyNumberFormat="1" applyFont="1" applyBorder="1" applyAlignment="1" applyProtection="1">
      <alignment horizontal="right"/>
    </xf>
    <xf numFmtId="165" fontId="6" fillId="0" borderId="29" xfId="0" applyNumberFormat="1" applyFont="1" applyBorder="1" applyAlignment="1" applyProtection="1">
      <alignment horizontal="right"/>
    </xf>
    <xf numFmtId="0" fontId="6" fillId="0" borderId="0" xfId="0" applyFont="1" applyFill="1" applyBorder="1" applyAlignment="1" applyProtection="1">
      <alignment horizontal="left" indent="1"/>
    </xf>
    <xf numFmtId="0" fontId="6" fillId="0" borderId="0" xfId="0" applyFont="1" applyFill="1" applyBorder="1" applyAlignment="1" applyProtection="1">
      <alignment horizontal="left" indent="2"/>
    </xf>
    <xf numFmtId="0" fontId="6" fillId="0" borderId="27" xfId="0" applyFont="1" applyBorder="1" applyProtection="1"/>
    <xf numFmtId="0" fontId="22" fillId="0" borderId="0" xfId="0" applyFont="1" applyAlignment="1" applyProtection="1">
      <alignment horizontal="right"/>
    </xf>
    <xf numFmtId="0" fontId="5" fillId="0" borderId="23" xfId="0" applyFont="1" applyFill="1" applyBorder="1" applyProtection="1"/>
    <xf numFmtId="165" fontId="9" fillId="0" borderId="22" xfId="0" applyNumberFormat="1" applyFont="1" applyBorder="1" applyAlignment="1" applyProtection="1">
      <alignment horizontal="right"/>
      <protection locked="0"/>
    </xf>
    <xf numFmtId="165" fontId="9" fillId="0" borderId="22" xfId="6" applyNumberFormat="1" applyFont="1" applyBorder="1" applyAlignment="1" applyProtection="1">
      <alignment horizontal="right"/>
      <protection locked="0"/>
    </xf>
    <xf numFmtId="165" fontId="9" fillId="0" borderId="19" xfId="6" applyNumberFormat="1" applyFont="1" applyBorder="1" applyAlignment="1" applyProtection="1">
      <alignment horizontal="right"/>
      <protection locked="0"/>
    </xf>
    <xf numFmtId="0" fontId="3" fillId="0" borderId="0" xfId="0" applyFont="1" applyProtection="1"/>
    <xf numFmtId="49" fontId="5" fillId="0" borderId="8" xfId="0" applyNumberFormat="1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indent="1"/>
    </xf>
    <xf numFmtId="0" fontId="0" fillId="0" borderId="0" xfId="0" applyFill="1" applyProtection="1"/>
    <xf numFmtId="165" fontId="6" fillId="0" borderId="18" xfId="0" applyNumberFormat="1" applyFont="1" applyBorder="1" applyAlignment="1" applyProtection="1">
      <alignment horizontal="right"/>
      <protection locked="0"/>
    </xf>
    <xf numFmtId="49" fontId="5" fillId="0" borderId="22" xfId="0" applyNumberFormat="1" applyFont="1" applyFill="1" applyBorder="1" applyAlignment="1" applyProtection="1">
      <alignment horizontal="left"/>
    </xf>
    <xf numFmtId="0" fontId="6" fillId="0" borderId="3" xfId="0" applyFont="1" applyFill="1" applyBorder="1" applyAlignment="1" applyProtection="1">
      <alignment horizontal="left" indent="2"/>
    </xf>
    <xf numFmtId="0" fontId="6" fillId="0" borderId="2" xfId="0" applyFont="1" applyFill="1" applyBorder="1" applyAlignment="1" applyProtection="1">
      <alignment horizontal="left" indent="2"/>
    </xf>
    <xf numFmtId="49" fontId="6" fillId="0" borderId="0" xfId="0" applyNumberFormat="1" applyFont="1" applyFill="1" applyProtection="1"/>
    <xf numFmtId="0" fontId="6" fillId="0" borderId="0" xfId="0" applyFont="1" applyFill="1" applyProtection="1">
      <protection locked="0"/>
    </xf>
    <xf numFmtId="49" fontId="6" fillId="0" borderId="0" xfId="0" applyNumberFormat="1" applyFont="1" applyFill="1" applyProtection="1">
      <protection locked="0"/>
    </xf>
    <xf numFmtId="0" fontId="23" fillId="0" borderId="0" xfId="0" applyFont="1" applyFill="1" applyProtection="1"/>
    <xf numFmtId="165" fontId="9" fillId="0" borderId="22" xfId="0" quotePrefix="1" applyNumberFormat="1" applyFont="1" applyBorder="1" applyAlignment="1" applyProtection="1">
      <alignment horizontal="right"/>
      <protection locked="0"/>
    </xf>
    <xf numFmtId="165" fontId="6" fillId="0" borderId="17" xfId="0" applyNumberFormat="1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 applyProtection="1">
      <alignment horizontal="left" indent="1"/>
    </xf>
    <xf numFmtId="49" fontId="5" fillId="0" borderId="9" xfId="0" applyNumberFormat="1" applyFont="1" applyFill="1" applyBorder="1" applyAlignment="1" applyProtection="1">
      <alignment horizontal="left"/>
    </xf>
    <xf numFmtId="0" fontId="6" fillId="0" borderId="0" xfId="0" applyFont="1" applyFill="1" applyProtection="1"/>
    <xf numFmtId="49" fontId="22" fillId="0" borderId="0" xfId="0" applyNumberFormat="1" applyFont="1" applyFill="1" applyProtection="1"/>
    <xf numFmtId="0" fontId="22" fillId="0" borderId="0" xfId="0" applyFont="1" applyFill="1" applyProtection="1"/>
    <xf numFmtId="165" fontId="6" fillId="2" borderId="17" xfId="0" applyNumberFormat="1" applyFont="1" applyFill="1" applyBorder="1" applyAlignment="1" applyProtection="1">
      <alignment horizontal="right"/>
    </xf>
    <xf numFmtId="49" fontId="6" fillId="0" borderId="15" xfId="0" applyNumberFormat="1" applyFont="1" applyFill="1" applyBorder="1" applyAlignment="1" applyProtection="1">
      <alignment horizontal="left"/>
    </xf>
    <xf numFmtId="0" fontId="6" fillId="0" borderId="4" xfId="0" applyFont="1" applyFill="1" applyBorder="1" applyAlignment="1" applyProtection="1">
      <alignment horizontal="left" indent="1"/>
    </xf>
    <xf numFmtId="0" fontId="6" fillId="0" borderId="4" xfId="0" applyFont="1" applyFill="1" applyBorder="1" applyProtection="1"/>
    <xf numFmtId="165" fontId="6" fillId="0" borderId="20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Fill="1" applyAlignment="1" applyProtection="1">
      <alignment horizontal="right"/>
    </xf>
    <xf numFmtId="0" fontId="6" fillId="0" borderId="25" xfId="0" applyFont="1" applyFill="1" applyBorder="1" applyProtection="1"/>
    <xf numFmtId="165" fontId="6" fillId="0" borderId="24" xfId="0" applyNumberFormat="1" applyFont="1" applyBorder="1" applyAlignment="1" applyProtection="1">
      <alignment horizontal="right"/>
      <protection locked="0"/>
    </xf>
    <xf numFmtId="49" fontId="6" fillId="0" borderId="8" xfId="0" quotePrefix="1" applyNumberFormat="1" applyFont="1" applyFill="1" applyBorder="1" applyAlignment="1" applyProtection="1">
      <alignment horizontal="left"/>
    </xf>
    <xf numFmtId="0" fontId="6" fillId="2" borderId="0" xfId="0" applyFont="1" applyFill="1" applyBorder="1" applyAlignment="1" applyProtection="1">
      <alignment horizontal="left" indent="1"/>
    </xf>
    <xf numFmtId="49" fontId="6" fillId="0" borderId="14" xfId="0" quotePrefix="1" applyNumberFormat="1" applyFont="1" applyFill="1" applyBorder="1" applyAlignment="1" applyProtection="1">
      <alignment horizontal="left"/>
    </xf>
    <xf numFmtId="49" fontId="6" fillId="0" borderId="9" xfId="0" quotePrefix="1" applyNumberFormat="1" applyFont="1" applyFill="1" applyBorder="1" applyAlignment="1" applyProtection="1">
      <alignment horizontal="left"/>
    </xf>
    <xf numFmtId="165" fontId="17" fillId="0" borderId="17" xfId="0" applyNumberFormat="1" applyFont="1" applyFill="1" applyBorder="1" applyAlignment="1" applyProtection="1">
      <alignment horizontal="right"/>
      <protection locked="0"/>
    </xf>
    <xf numFmtId="49" fontId="17" fillId="0" borderId="8" xfId="0" quotePrefix="1" applyNumberFormat="1" applyFont="1" applyFill="1" applyBorder="1" applyAlignment="1" applyProtection="1">
      <alignment horizontal="left"/>
    </xf>
    <xf numFmtId="0" fontId="17" fillId="0" borderId="0" xfId="0" applyFont="1" applyFill="1" applyBorder="1" applyAlignment="1" applyProtection="1">
      <alignment horizontal="left" indent="2"/>
    </xf>
    <xf numFmtId="0" fontId="17" fillId="0" borderId="0" xfId="0" applyFont="1" applyFill="1" applyBorder="1" applyProtection="1"/>
    <xf numFmtId="165" fontId="6" fillId="0" borderId="24" xfId="0" applyNumberFormat="1" applyFont="1" applyFill="1" applyBorder="1" applyAlignment="1" applyProtection="1">
      <alignment horizontal="right"/>
      <protection locked="0"/>
    </xf>
    <xf numFmtId="165" fontId="6" fillId="0" borderId="28" xfId="0" applyNumberFormat="1" applyFont="1" applyFill="1" applyBorder="1" applyAlignment="1" applyProtection="1">
      <alignment horizontal="right"/>
      <protection locked="0"/>
    </xf>
    <xf numFmtId="0" fontId="6" fillId="0" borderId="29" xfId="0" applyFont="1" applyFill="1" applyBorder="1" applyProtection="1"/>
    <xf numFmtId="0" fontId="17" fillId="0" borderId="18" xfId="0" applyFont="1" applyFill="1" applyBorder="1" applyProtection="1"/>
    <xf numFmtId="0" fontId="6" fillId="0" borderId="18" xfId="0" applyFont="1" applyFill="1" applyBorder="1" applyProtection="1"/>
    <xf numFmtId="0" fontId="6" fillId="0" borderId="27" xfId="0" applyFont="1" applyFill="1" applyBorder="1" applyProtection="1"/>
    <xf numFmtId="0" fontId="6" fillId="0" borderId="11" xfId="0" applyFont="1" applyFill="1" applyBorder="1" applyProtection="1"/>
    <xf numFmtId="0" fontId="6" fillId="0" borderId="12" xfId="0" applyFont="1" applyFill="1" applyBorder="1" applyAlignment="1" applyProtection="1">
      <alignment horizontal="left" indent="1"/>
    </xf>
    <xf numFmtId="0" fontId="6" fillId="0" borderId="0" xfId="0" applyFont="1" applyFill="1" applyAlignment="1" applyProtection="1">
      <alignment horizontal="right"/>
    </xf>
    <xf numFmtId="165" fontId="6" fillId="0" borderId="18" xfId="6" applyNumberFormat="1" applyFont="1" applyBorder="1" applyAlignment="1" applyProtection="1">
      <alignment horizontal="right"/>
      <protection locked="0"/>
    </xf>
    <xf numFmtId="0" fontId="6" fillId="0" borderId="3" xfId="0" applyFont="1" applyBorder="1" applyAlignment="1" applyProtection="1">
      <alignment horizontal="left" vertical="top" indent="2"/>
    </xf>
    <xf numFmtId="49" fontId="6" fillId="0" borderId="5" xfId="0" applyNumberFormat="1" applyFont="1" applyBorder="1" applyAlignment="1" applyProtection="1">
      <protection locked="0"/>
    </xf>
    <xf numFmtId="0" fontId="5" fillId="2" borderId="23" xfId="0" applyFont="1" applyFill="1" applyBorder="1" applyProtection="1"/>
    <xf numFmtId="0" fontId="6" fillId="2" borderId="25" xfId="0" applyFont="1" applyFill="1" applyBorder="1" applyProtection="1"/>
    <xf numFmtId="165" fontId="9" fillId="2" borderId="24" xfId="0" applyNumberFormat="1" applyFont="1" applyFill="1" applyBorder="1" applyAlignment="1" applyProtection="1">
      <alignment horizontal="right"/>
    </xf>
    <xf numFmtId="0" fontId="6" fillId="0" borderId="0" xfId="0" applyFont="1" applyBorder="1" applyAlignment="1" applyProtection="1">
      <alignment horizontal="right"/>
    </xf>
    <xf numFmtId="0" fontId="5" fillId="2" borderId="0" xfId="0" applyFont="1" applyFill="1" applyBorder="1" applyAlignment="1" applyProtection="1">
      <alignment horizontal="left" indent="1"/>
    </xf>
    <xf numFmtId="0" fontId="6" fillId="2" borderId="18" xfId="0" applyFont="1" applyFill="1" applyBorder="1" applyProtection="1"/>
    <xf numFmtId="165" fontId="9" fillId="2" borderId="17" xfId="0" applyNumberFormat="1" applyFont="1" applyFill="1" applyBorder="1" applyAlignment="1" applyProtection="1">
      <alignment horizontal="right"/>
    </xf>
    <xf numFmtId="0" fontId="6" fillId="0" borderId="0" xfId="0" applyFont="1" applyBorder="1" applyAlignment="1" applyProtection="1">
      <alignment horizontal="left" indent="4"/>
    </xf>
    <xf numFmtId="0" fontId="5" fillId="2" borderId="3" xfId="0" applyFont="1" applyFill="1" applyBorder="1" applyProtection="1"/>
    <xf numFmtId="0" fontId="6" fillId="2" borderId="27" xfId="0" applyFont="1" applyFill="1" applyBorder="1" applyProtection="1"/>
    <xf numFmtId="165" fontId="9" fillId="2" borderId="19" xfId="0" applyNumberFormat="1" applyFont="1" applyFill="1" applyBorder="1" applyAlignment="1" applyProtection="1">
      <alignment horizontal="right"/>
    </xf>
    <xf numFmtId="0" fontId="4" fillId="0" borderId="0" xfId="0" applyFont="1" applyFill="1" applyAlignment="1" applyProtection="1"/>
    <xf numFmtId="49" fontId="4" fillId="0" borderId="0" xfId="0" applyNumberFormat="1" applyFont="1" applyFill="1" applyAlignment="1" applyProtection="1">
      <alignment horizontal="left"/>
    </xf>
    <xf numFmtId="0" fontId="7" fillId="0" borderId="0" xfId="0" applyFont="1" applyFill="1" applyAlignment="1" applyProtection="1"/>
    <xf numFmtId="49" fontId="4" fillId="0" borderId="8" xfId="0" applyNumberFormat="1" applyFont="1" applyFill="1" applyBorder="1" applyAlignment="1" applyProtection="1">
      <alignment horizontal="left" vertical="center" wrapText="1" indent="1"/>
    </xf>
    <xf numFmtId="49" fontId="4" fillId="0" borderId="0" xfId="0" applyNumberFormat="1" applyFont="1" applyFill="1" applyBorder="1" applyAlignment="1" applyProtection="1">
      <alignment horizontal="left" vertical="center" wrapText="1" indent="1"/>
    </xf>
    <xf numFmtId="0" fontId="4" fillId="0" borderId="0" xfId="0" applyFont="1" applyAlignment="1" applyProtection="1">
      <alignment horizontal="left"/>
    </xf>
    <xf numFmtId="3" fontId="4" fillId="0" borderId="0" xfId="0" applyNumberFormat="1" applyFont="1" applyAlignment="1" applyProtection="1">
      <alignment horizontal="right"/>
    </xf>
    <xf numFmtId="0" fontId="26" fillId="0" borderId="0" xfId="0" applyFont="1" applyProtection="1">
      <protection locked="0"/>
    </xf>
    <xf numFmtId="0" fontId="15" fillId="0" borderId="5" xfId="0" applyFont="1" applyBorder="1" applyAlignment="1" applyProtection="1">
      <alignment horizontal="centerContinuous"/>
      <protection locked="0"/>
    </xf>
    <xf numFmtId="0" fontId="0" fillId="0" borderId="6" xfId="0" applyBorder="1" applyAlignment="1" applyProtection="1">
      <alignment horizontal="centerContinuous"/>
    </xf>
    <xf numFmtId="0" fontId="0" fillId="0" borderId="7" xfId="0" applyBorder="1" applyAlignment="1" applyProtection="1">
      <alignment horizontal="centerContinuous"/>
    </xf>
    <xf numFmtId="0" fontId="27" fillId="0" borderId="13" xfId="0" applyFont="1" applyFill="1" applyBorder="1" applyAlignment="1" applyProtection="1">
      <alignment horizontal="left"/>
    </xf>
    <xf numFmtId="0" fontId="28" fillId="0" borderId="1" xfId="0" applyFont="1" applyFill="1" applyBorder="1" applyAlignment="1" applyProtection="1">
      <alignment horizontal="left"/>
    </xf>
    <xf numFmtId="0" fontId="15" fillId="0" borderId="30" xfId="0" applyFont="1" applyBorder="1" applyProtection="1"/>
    <xf numFmtId="165" fontId="6" fillId="0" borderId="31" xfId="0" applyNumberFormat="1" applyFont="1" applyBorder="1" applyProtection="1"/>
    <xf numFmtId="165" fontId="6" fillId="0" borderId="1" xfId="0" applyNumberFormat="1" applyFont="1" applyBorder="1" applyProtection="1"/>
    <xf numFmtId="165" fontId="6" fillId="0" borderId="30" xfId="0" applyNumberFormat="1" applyFont="1" applyBorder="1" applyProtection="1"/>
    <xf numFmtId="0" fontId="27" fillId="0" borderId="13" xfId="0" applyFont="1" applyBorder="1" applyAlignment="1" applyProtection="1">
      <alignment vertical="center" wrapText="1"/>
    </xf>
    <xf numFmtId="0" fontId="15" fillId="0" borderId="30" xfId="0" applyFont="1" applyBorder="1" applyAlignment="1">
      <alignment horizontal="right"/>
    </xf>
    <xf numFmtId="0" fontId="15" fillId="0" borderId="8" xfId="0" applyFont="1" applyFill="1" applyBorder="1" applyAlignment="1" applyProtection="1">
      <alignment horizontal="left"/>
    </xf>
    <xf numFmtId="0" fontId="15" fillId="0" borderId="0" xfId="0" applyFont="1" applyBorder="1" applyAlignment="1" applyProtection="1">
      <alignment horizontal="left" indent="1"/>
    </xf>
    <xf numFmtId="0" fontId="15" fillId="0" borderId="0" xfId="0" applyFont="1" applyBorder="1" applyAlignment="1" applyProtection="1">
      <alignment horizontal="left"/>
    </xf>
    <xf numFmtId="165" fontId="6" fillId="0" borderId="17" xfId="0" applyNumberFormat="1" applyFont="1" applyBorder="1" applyProtection="1">
      <protection locked="0"/>
    </xf>
    <xf numFmtId="165" fontId="6" fillId="0" borderId="0" xfId="0" applyNumberFormat="1" applyFont="1" applyBorder="1" applyProtection="1">
      <protection locked="0"/>
    </xf>
    <xf numFmtId="165" fontId="6" fillId="0" borderId="18" xfId="0" applyNumberFormat="1" applyFont="1" applyBorder="1" applyProtection="1">
      <protection locked="0"/>
    </xf>
    <xf numFmtId="0" fontId="27" fillId="0" borderId="8" xfId="0" applyFont="1" applyBorder="1" applyAlignment="1"/>
    <xf numFmtId="0" fontId="0" fillId="0" borderId="18" xfId="0" applyBorder="1" applyAlignment="1"/>
    <xf numFmtId="0" fontId="15" fillId="0" borderId="9" xfId="0" applyFont="1" applyBorder="1" applyAlignment="1"/>
    <xf numFmtId="0" fontId="0" fillId="0" borderId="11" xfId="0" applyBorder="1" applyAlignment="1"/>
    <xf numFmtId="0" fontId="15" fillId="0" borderId="31" xfId="0" applyFont="1" applyBorder="1" applyAlignment="1" applyProtection="1">
      <alignment horizontal="left" wrapText="1"/>
    </xf>
    <xf numFmtId="165" fontId="15" fillId="2" borderId="32" xfId="0" applyNumberFormat="1" applyFont="1" applyFill="1" applyBorder="1" applyAlignment="1" applyProtection="1">
      <alignment horizontal="right"/>
    </xf>
    <xf numFmtId="165" fontId="15" fillId="0" borderId="33" xfId="0" applyNumberFormat="1" applyFont="1" applyFill="1" applyBorder="1" applyAlignment="1" applyProtection="1">
      <alignment horizontal="right"/>
    </xf>
    <xf numFmtId="165" fontId="15" fillId="0" borderId="34" xfId="0" applyNumberFormat="1" applyFont="1" applyFill="1" applyBorder="1" applyAlignment="1" applyProtection="1">
      <alignment horizontal="right"/>
    </xf>
    <xf numFmtId="165" fontId="15" fillId="0" borderId="24" xfId="0" applyNumberFormat="1" applyFont="1" applyFill="1" applyBorder="1" applyAlignment="1" applyProtection="1">
      <alignment horizontal="right"/>
    </xf>
    <xf numFmtId="0" fontId="15" fillId="0" borderId="20" xfId="0" applyFont="1" applyBorder="1" applyAlignment="1" applyProtection="1">
      <alignment horizontal="left" wrapText="1"/>
    </xf>
    <xf numFmtId="165" fontId="15" fillId="0" borderId="35" xfId="0" applyNumberFormat="1" applyFont="1" applyFill="1" applyBorder="1" applyAlignment="1" applyProtection="1">
      <alignment horizontal="right"/>
    </xf>
    <xf numFmtId="165" fontId="15" fillId="2" borderId="36" xfId="0" applyNumberFormat="1" applyFont="1" applyFill="1" applyBorder="1" applyAlignment="1" applyProtection="1">
      <alignment horizontal="right"/>
    </xf>
    <xf numFmtId="165" fontId="15" fillId="0" borderId="36" xfId="0" applyNumberFormat="1" applyFont="1" applyFill="1" applyBorder="1" applyAlignment="1" applyProtection="1">
      <alignment horizontal="right"/>
    </xf>
    <xf numFmtId="165" fontId="15" fillId="0" borderId="37" xfId="0" applyNumberFormat="1" applyFont="1" applyFill="1" applyBorder="1" applyAlignment="1" applyProtection="1">
      <alignment horizontal="right"/>
    </xf>
    <xf numFmtId="165" fontId="15" fillId="0" borderId="20" xfId="0" applyNumberFormat="1" applyFont="1" applyFill="1" applyBorder="1" applyAlignment="1" applyProtection="1">
      <alignment horizontal="right"/>
    </xf>
    <xf numFmtId="0" fontId="15" fillId="0" borderId="17" xfId="0" applyFont="1" applyBorder="1" applyAlignment="1" applyProtection="1">
      <alignment horizontal="left" wrapText="1"/>
    </xf>
    <xf numFmtId="165" fontId="15" fillId="0" borderId="38" xfId="0" applyNumberFormat="1" applyFont="1" applyFill="1" applyBorder="1" applyAlignment="1" applyProtection="1">
      <alignment horizontal="right"/>
    </xf>
    <xf numFmtId="165" fontId="15" fillId="0" borderId="39" xfId="0" applyNumberFormat="1" applyFont="1" applyFill="1" applyBorder="1" applyAlignment="1" applyProtection="1">
      <alignment horizontal="right"/>
    </xf>
    <xf numFmtId="165" fontId="15" fillId="2" borderId="39" xfId="0" applyNumberFormat="1" applyFont="1" applyFill="1" applyBorder="1" applyAlignment="1" applyProtection="1">
      <alignment horizontal="right"/>
    </xf>
    <xf numFmtId="165" fontId="15" fillId="0" borderId="40" xfId="0" applyNumberFormat="1" applyFont="1" applyBorder="1" applyAlignment="1" applyProtection="1">
      <alignment horizontal="right"/>
    </xf>
    <xf numFmtId="0" fontId="27" fillId="0" borderId="8" xfId="0" applyFont="1" applyFill="1" applyBorder="1" applyAlignment="1" applyProtection="1">
      <alignment horizontal="left"/>
    </xf>
    <xf numFmtId="0" fontId="28" fillId="0" borderId="0" xfId="0" applyFont="1" applyFill="1" applyBorder="1" applyAlignment="1" applyProtection="1">
      <alignment horizontal="left"/>
    </xf>
    <xf numFmtId="0" fontId="15" fillId="0" borderId="18" xfId="0" applyFont="1" applyBorder="1" applyProtection="1"/>
    <xf numFmtId="165" fontId="6" fillId="0" borderId="17" xfId="0" applyNumberFormat="1" applyFont="1" applyBorder="1" applyProtection="1"/>
    <xf numFmtId="165" fontId="6" fillId="0" borderId="0" xfId="0" applyNumberFormat="1" applyFont="1" applyBorder="1" applyProtection="1"/>
    <xf numFmtId="165" fontId="6" fillId="0" borderId="18" xfId="0" applyNumberFormat="1" applyFont="1" applyBorder="1" applyProtection="1"/>
    <xf numFmtId="165" fontId="15" fillId="0" borderId="39" xfId="0" applyNumberFormat="1" applyFont="1" applyBorder="1" applyAlignment="1" applyProtection="1">
      <alignment horizontal="right"/>
    </xf>
    <xf numFmtId="0" fontId="15" fillId="0" borderId="26" xfId="0" applyFont="1" applyBorder="1" applyAlignment="1" applyProtection="1">
      <alignment horizontal="left" wrapText="1"/>
    </xf>
    <xf numFmtId="165" fontId="15" fillId="2" borderId="40" xfId="0" applyNumberFormat="1" applyFont="1" applyFill="1" applyBorder="1" applyAlignment="1" applyProtection="1">
      <alignment horizontal="right"/>
    </xf>
    <xf numFmtId="0" fontId="27" fillId="0" borderId="21" xfId="0" applyFont="1" applyBorder="1" applyAlignment="1" applyProtection="1">
      <alignment horizontal="left" wrapText="1"/>
    </xf>
    <xf numFmtId="165" fontId="15" fillId="0" borderId="41" xfId="0" applyNumberFormat="1" applyFont="1" applyFill="1" applyBorder="1" applyAlignment="1" applyProtection="1">
      <alignment horizontal="right"/>
    </xf>
    <xf numFmtId="165" fontId="15" fillId="0" borderId="42" xfId="0" applyNumberFormat="1" applyFont="1" applyFill="1" applyBorder="1" applyAlignment="1" applyProtection="1">
      <alignment horizontal="right"/>
    </xf>
    <xf numFmtId="165" fontId="15" fillId="0" borderId="21" xfId="0" applyNumberFormat="1" applyFont="1" applyFill="1" applyBorder="1" applyProtection="1"/>
    <xf numFmtId="0" fontId="15" fillId="0" borderId="0" xfId="0" applyFont="1" applyProtection="1"/>
    <xf numFmtId="165" fontId="15" fillId="0" borderId="0" xfId="0" applyNumberFormat="1" applyFont="1" applyProtection="1"/>
    <xf numFmtId="165" fontId="15" fillId="0" borderId="21" xfId="0" applyNumberFormat="1" applyFont="1" applyBorder="1" applyProtection="1"/>
    <xf numFmtId="0" fontId="15" fillId="0" borderId="9" xfId="0" applyFont="1" applyFill="1" applyBorder="1" applyAlignment="1" applyProtection="1">
      <alignment horizontal="left"/>
    </xf>
    <xf numFmtId="0" fontId="15" fillId="0" borderId="2" xfId="0" applyFont="1" applyBorder="1" applyAlignment="1" applyProtection="1">
      <alignment horizontal="left" indent="1"/>
    </xf>
    <xf numFmtId="0" fontId="15" fillId="0" borderId="2" xfId="0" applyFont="1" applyBorder="1" applyAlignment="1" applyProtection="1">
      <alignment horizontal="left"/>
    </xf>
    <xf numFmtId="165" fontId="6" fillId="0" borderId="10" xfId="0" applyNumberFormat="1" applyFont="1" applyBorder="1" applyProtection="1">
      <protection locked="0"/>
    </xf>
    <xf numFmtId="165" fontId="6" fillId="0" borderId="2" xfId="0" applyNumberFormat="1" applyFont="1" applyBorder="1" applyProtection="1">
      <protection locked="0"/>
    </xf>
    <xf numFmtId="165" fontId="6" fillId="0" borderId="11" xfId="0" applyNumberFormat="1" applyFont="1" applyBorder="1" applyProtection="1">
      <protection locked="0"/>
    </xf>
    <xf numFmtId="0" fontId="0" fillId="0" borderId="8" xfId="0" applyBorder="1" applyProtection="1"/>
    <xf numFmtId="0" fontId="27" fillId="0" borderId="0" xfId="0" applyFont="1" applyProtection="1"/>
    <xf numFmtId="165" fontId="6" fillId="0" borderId="10" xfId="0" applyNumberFormat="1" applyFont="1" applyBorder="1" applyProtection="1"/>
    <xf numFmtId="165" fontId="6" fillId="0" borderId="2" xfId="0" applyNumberFormat="1" applyFont="1" applyBorder="1" applyProtection="1"/>
    <xf numFmtId="165" fontId="6" fillId="0" borderId="11" xfId="0" applyNumberFormat="1" applyFont="1" applyBorder="1" applyProtection="1"/>
    <xf numFmtId="0" fontId="27" fillId="0" borderId="1" xfId="0" applyFont="1" applyBorder="1" applyAlignment="1" applyProtection="1">
      <alignment vertical="center" wrapText="1"/>
    </xf>
    <xf numFmtId="0" fontId="27" fillId="0" borderId="0" xfId="0" applyFont="1" applyBorder="1" applyAlignment="1" applyProtection="1">
      <alignment horizontal="left" wrapText="1"/>
    </xf>
    <xf numFmtId="165" fontId="15" fillId="0" borderId="0" xfId="0" applyNumberFormat="1" applyFont="1" applyFill="1" applyBorder="1" applyProtection="1"/>
    <xf numFmtId="0" fontId="15" fillId="0" borderId="5" xfId="0" applyFont="1" applyBorder="1" applyAlignment="1" applyProtection="1">
      <alignment horizontal="centerContinuous"/>
    </xf>
    <xf numFmtId="0" fontId="27" fillId="0" borderId="0" xfId="0" applyFont="1" applyBorder="1" applyAlignment="1" applyProtection="1">
      <alignment vertical="center" wrapText="1"/>
    </xf>
    <xf numFmtId="0" fontId="27" fillId="0" borderId="13" xfId="6" applyFont="1" applyFill="1" applyBorder="1" applyAlignment="1" applyProtection="1">
      <alignment horizontal="left"/>
    </xf>
    <xf numFmtId="0" fontId="27" fillId="0" borderId="8" xfId="6" applyFont="1" applyFill="1" applyBorder="1" applyAlignment="1" applyProtection="1">
      <alignment horizontal="left"/>
    </xf>
    <xf numFmtId="165" fontId="15" fillId="0" borderId="0" xfId="0" applyNumberFormat="1" applyFont="1" applyBorder="1" applyProtection="1"/>
    <xf numFmtId="0" fontId="29" fillId="0" borderId="0" xfId="0" applyFont="1" applyProtection="1"/>
    <xf numFmtId="0" fontId="4" fillId="0" borderId="0" xfId="0" applyNumberFormat="1" applyFont="1" applyAlignment="1" applyProtection="1"/>
    <xf numFmtId="0" fontId="8" fillId="0" borderId="2" xfId="0" applyNumberFormat="1" applyFont="1" applyBorder="1" applyAlignment="1" applyProtection="1">
      <alignment horizontal="right"/>
    </xf>
    <xf numFmtId="0" fontId="7" fillId="0" borderId="13" xfId="0" applyFont="1" applyBorder="1" applyAlignment="1" applyProtection="1">
      <alignment horizontal="left"/>
    </xf>
    <xf numFmtId="0" fontId="27" fillId="0" borderId="21" xfId="0" applyNumberFormat="1" applyFont="1" applyBorder="1" applyAlignment="1" applyProtection="1">
      <alignment horizontal="center"/>
    </xf>
    <xf numFmtId="0" fontId="29" fillId="0" borderId="31" xfId="0" applyFont="1" applyBorder="1" applyProtection="1"/>
    <xf numFmtId="0" fontId="6" fillId="0" borderId="9" xfId="0" applyFont="1" applyBorder="1" applyAlignment="1" applyProtection="1">
      <alignment horizontal="left"/>
    </xf>
    <xf numFmtId="0" fontId="15" fillId="0" borderId="10" xfId="0" quotePrefix="1" applyNumberFormat="1" applyFont="1" applyBorder="1" applyAlignment="1" applyProtection="1">
      <alignment horizontal="center"/>
    </xf>
    <xf numFmtId="0" fontId="29" fillId="0" borderId="10" xfId="0" applyFont="1" applyBorder="1" applyProtection="1"/>
    <xf numFmtId="0" fontId="27" fillId="0" borderId="14" xfId="0" applyFont="1" applyBorder="1" applyProtection="1"/>
    <xf numFmtId="0" fontId="27" fillId="0" borderId="3" xfId="0" applyFont="1" applyBorder="1" applyProtection="1"/>
    <xf numFmtId="165" fontId="9" fillId="0" borderId="19" xfId="0" applyNumberFormat="1" applyFont="1" applyBorder="1" applyProtection="1"/>
    <xf numFmtId="165" fontId="9" fillId="0" borderId="24" xfId="0" applyNumberFormat="1" applyFont="1" applyBorder="1" applyProtection="1"/>
    <xf numFmtId="0" fontId="27" fillId="0" borderId="8" xfId="0" applyFont="1" applyBorder="1" applyAlignment="1" applyProtection="1">
      <alignment horizontal="left"/>
    </xf>
    <xf numFmtId="0" fontId="27" fillId="0" borderId="0" xfId="0" applyFont="1" applyBorder="1" applyAlignment="1" applyProtection="1">
      <alignment horizontal="left"/>
    </xf>
    <xf numFmtId="165" fontId="9" fillId="0" borderId="17" xfId="0" applyNumberFormat="1" applyFont="1" applyBorder="1" applyProtection="1">
      <protection locked="0"/>
    </xf>
    <xf numFmtId="0" fontId="15" fillId="0" borderId="8" xfId="0" applyFont="1" applyBorder="1" applyAlignment="1" applyProtection="1">
      <alignment horizontal="left"/>
    </xf>
    <xf numFmtId="0" fontId="15" fillId="0" borderId="14" xfId="0" applyFont="1" applyBorder="1" applyAlignment="1" applyProtection="1">
      <alignment horizontal="left"/>
    </xf>
    <xf numFmtId="0" fontId="30" fillId="0" borderId="3" xfId="0" applyFont="1" applyBorder="1" applyAlignment="1" applyProtection="1">
      <alignment horizontal="left"/>
    </xf>
    <xf numFmtId="165" fontId="6" fillId="0" borderId="19" xfId="0" applyNumberFormat="1" applyFont="1" applyBorder="1" applyProtection="1">
      <protection locked="0"/>
    </xf>
    <xf numFmtId="0" fontId="15" fillId="0" borderId="9" xfId="0" applyFont="1" applyBorder="1" applyAlignment="1" applyProtection="1">
      <alignment horizontal="left"/>
    </xf>
    <xf numFmtId="0" fontId="15" fillId="0" borderId="2" xfId="0" applyFont="1" applyBorder="1" applyProtection="1"/>
    <xf numFmtId="165" fontId="9" fillId="0" borderId="19" xfId="0" applyNumberFormat="1" applyFont="1" applyBorder="1" applyProtection="1">
      <protection locked="0"/>
    </xf>
    <xf numFmtId="165" fontId="9" fillId="0" borderId="24" xfId="0" applyNumberFormat="1" applyFont="1" applyBorder="1" applyProtection="1">
      <protection locked="0"/>
    </xf>
    <xf numFmtId="0" fontId="30" fillId="0" borderId="2" xfId="0" applyFont="1" applyBorder="1" applyAlignment="1" applyProtection="1">
      <alignment horizontal="left"/>
    </xf>
    <xf numFmtId="0" fontId="32" fillId="0" borderId="0" xfId="0" applyFont="1"/>
    <xf numFmtId="0" fontId="7" fillId="0" borderId="0" xfId="0" applyFont="1"/>
    <xf numFmtId="0" fontId="33" fillId="0" borderId="0" xfId="0" applyFont="1"/>
    <xf numFmtId="0" fontId="7" fillId="0" borderId="43" xfId="0" applyFont="1" applyBorder="1"/>
    <xf numFmtId="0" fontId="7" fillId="0" borderId="44" xfId="0" applyFont="1" applyBorder="1"/>
    <xf numFmtId="0" fontId="7" fillId="0" borderId="45" xfId="0" applyFont="1" applyBorder="1"/>
    <xf numFmtId="0" fontId="7" fillId="0" borderId="46" xfId="0" applyFont="1" applyBorder="1"/>
    <xf numFmtId="0" fontId="7" fillId="0" borderId="0" xfId="0" applyFont="1" applyBorder="1"/>
    <xf numFmtId="0" fontId="7" fillId="0" borderId="47" xfId="0" applyFont="1" applyBorder="1"/>
    <xf numFmtId="0" fontId="36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8" fillId="0" borderId="0" xfId="0" applyFont="1" applyBorder="1"/>
    <xf numFmtId="0" fontId="39" fillId="0" borderId="0" xfId="0" applyFont="1" applyBorder="1" applyAlignment="1">
      <alignment vertical="center"/>
    </xf>
    <xf numFmtId="0" fontId="39" fillId="0" borderId="0" xfId="0" applyFont="1" applyBorder="1" applyAlignment="1">
      <alignment horizontal="right" vertical="center"/>
    </xf>
    <xf numFmtId="0" fontId="40" fillId="2" borderId="0" xfId="0" applyFont="1" applyFill="1" applyBorder="1" applyAlignment="1" applyProtection="1">
      <alignment vertical="center"/>
      <protection locked="0"/>
    </xf>
    <xf numFmtId="0" fontId="41" fillId="0" borderId="0" xfId="0" applyFont="1" applyBorder="1" applyAlignment="1">
      <alignment vertical="center"/>
    </xf>
    <xf numFmtId="0" fontId="41" fillId="0" borderId="0" xfId="0" applyFont="1" applyBorder="1" applyAlignment="1">
      <alignment horizontal="left" vertical="center"/>
    </xf>
    <xf numFmtId="0" fontId="42" fillId="0" borderId="0" xfId="0" applyFont="1"/>
    <xf numFmtId="0" fontId="40" fillId="0" borderId="0" xfId="0" applyFont="1" applyBorder="1" applyAlignment="1">
      <alignment vertical="center"/>
    </xf>
    <xf numFmtId="0" fontId="40" fillId="0" borderId="0" xfId="0" applyFont="1"/>
    <xf numFmtId="0" fontId="33" fillId="2" borderId="0" xfId="0" applyFont="1" applyFill="1"/>
    <xf numFmtId="49" fontId="43" fillId="0" borderId="0" xfId="0" applyNumberFormat="1" applyFont="1" applyBorder="1" applyAlignment="1" applyProtection="1">
      <alignment vertical="center"/>
      <protection locked="0"/>
    </xf>
    <xf numFmtId="0" fontId="33" fillId="0" borderId="0" xfId="0" applyFont="1" applyFill="1"/>
    <xf numFmtId="0" fontId="39" fillId="0" borderId="0" xfId="0" applyFont="1" applyFill="1" applyBorder="1" applyAlignment="1">
      <alignment vertical="center"/>
    </xf>
    <xf numFmtId="0" fontId="40" fillId="2" borderId="0" xfId="0" applyFont="1" applyFill="1" applyBorder="1" applyAlignment="1">
      <alignment vertical="center"/>
    </xf>
    <xf numFmtId="0" fontId="41" fillId="0" borderId="0" xfId="0" applyFont="1" applyFill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0" fontId="40" fillId="0" borderId="0" xfId="0" applyFont="1" applyBorder="1" applyAlignment="1" applyProtection="1">
      <alignment vertical="center"/>
      <protection locked="0"/>
    </xf>
    <xf numFmtId="0" fontId="39" fillId="0" borderId="0" xfId="0" applyFont="1" applyFill="1" applyBorder="1" applyAlignment="1">
      <alignment horizontal="right" vertical="center"/>
    </xf>
    <xf numFmtId="0" fontId="40" fillId="0" borderId="0" xfId="0" applyFont="1" applyFill="1" applyBorder="1" applyAlignment="1" applyProtection="1">
      <alignment vertical="center"/>
      <protection locked="0"/>
    </xf>
    <xf numFmtId="0" fontId="43" fillId="0" borderId="0" xfId="0" applyFont="1" applyBorder="1"/>
    <xf numFmtId="0" fontId="39" fillId="0" borderId="0" xfId="0" applyFont="1" applyAlignment="1">
      <alignment horizontal="right"/>
    </xf>
    <xf numFmtId="166" fontId="40" fillId="0" borderId="0" xfId="0" applyNumberFormat="1" applyFont="1" applyBorder="1" applyAlignment="1" applyProtection="1">
      <alignment vertical="center"/>
      <protection locked="0"/>
    </xf>
    <xf numFmtId="0" fontId="44" fillId="0" borderId="0" xfId="0" applyFont="1" applyBorder="1"/>
    <xf numFmtId="0" fontId="5" fillId="0" borderId="48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Continuous" vertical="center" wrapText="1"/>
    </xf>
    <xf numFmtId="0" fontId="5" fillId="0" borderId="0" xfId="0" applyFont="1" applyBorder="1" applyAlignment="1">
      <alignment horizontal="centerContinuous" vertical="center"/>
    </xf>
    <xf numFmtId="0" fontId="5" fillId="0" borderId="50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left"/>
    </xf>
    <xf numFmtId="0" fontId="17" fillId="0" borderId="3" xfId="0" applyFont="1" applyBorder="1" applyAlignment="1">
      <alignment horizontal="right" vertical="top" wrapText="1"/>
    </xf>
    <xf numFmtId="0" fontId="17" fillId="0" borderId="3" xfId="0" applyFont="1" applyBorder="1" applyAlignment="1">
      <alignment horizontal="left"/>
    </xf>
    <xf numFmtId="0" fontId="27" fillId="0" borderId="52" xfId="0" applyFont="1" applyBorder="1" applyAlignment="1" applyProtection="1">
      <alignment horizontal="center"/>
      <protection locked="0"/>
    </xf>
    <xf numFmtId="0" fontId="45" fillId="0" borderId="0" xfId="0" applyFont="1" applyBorder="1" applyAlignment="1">
      <alignment vertical="top" wrapText="1"/>
    </xf>
    <xf numFmtId="0" fontId="6" fillId="0" borderId="53" xfId="0" applyFont="1" applyBorder="1" applyAlignment="1">
      <alignment horizontal="left" indent="1"/>
    </xf>
    <xf numFmtId="0" fontId="17" fillId="0" borderId="4" xfId="0" applyFont="1" applyBorder="1" applyAlignment="1">
      <alignment horizontal="right" vertical="top" wrapText="1"/>
    </xf>
    <xf numFmtId="0" fontId="17" fillId="0" borderId="4" xfId="6" applyFont="1" applyBorder="1" applyAlignment="1">
      <alignment horizontal="left"/>
    </xf>
    <xf numFmtId="0" fontId="27" fillId="0" borderId="36" xfId="0" applyFont="1" applyBorder="1" applyAlignment="1" applyProtection="1">
      <alignment horizontal="center"/>
      <protection locked="0"/>
    </xf>
    <xf numFmtId="0" fontId="17" fillId="0" borderId="4" xfId="6" applyFont="1" applyBorder="1" applyAlignment="1">
      <alignment horizontal="left" vertical="center"/>
    </xf>
    <xf numFmtId="0" fontId="6" fillId="0" borderId="53" xfId="0" applyFont="1" applyFill="1" applyBorder="1" applyAlignment="1">
      <alignment horizontal="left" indent="1"/>
    </xf>
    <xf numFmtId="0" fontId="17" fillId="0" borderId="4" xfId="0" applyFont="1" applyFill="1" applyBorder="1" applyAlignment="1">
      <alignment horizontal="right" vertical="top" wrapText="1"/>
    </xf>
    <xf numFmtId="0" fontId="17" fillId="0" borderId="4" xfId="6" applyFont="1" applyFill="1" applyBorder="1" applyAlignment="1">
      <alignment horizontal="left"/>
    </xf>
    <xf numFmtId="0" fontId="6" fillId="0" borderId="54" xfId="0" applyFont="1" applyBorder="1" applyAlignment="1">
      <alignment horizontal="left" indent="1"/>
    </xf>
    <xf numFmtId="0" fontId="17" fillId="0" borderId="55" xfId="0" applyFont="1" applyBorder="1" applyAlignment="1">
      <alignment horizontal="right" vertical="top" wrapText="1"/>
    </xf>
    <xf numFmtId="0" fontId="17" fillId="0" borderId="55" xfId="6" applyFont="1" applyFill="1" applyBorder="1" applyAlignment="1">
      <alignment horizontal="left"/>
    </xf>
    <xf numFmtId="0" fontId="39" fillId="0" borderId="0" xfId="0" applyFont="1"/>
    <xf numFmtId="0" fontId="46" fillId="0" borderId="46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56" xfId="0" applyFont="1" applyBorder="1"/>
    <xf numFmtId="0" fontId="7" fillId="0" borderId="57" xfId="0" applyFont="1" applyBorder="1"/>
    <xf numFmtId="0" fontId="7" fillId="0" borderId="58" xfId="0" applyFont="1" applyBorder="1"/>
    <xf numFmtId="0" fontId="34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horizontal="left" vertical="center" wrapText="1" indent="1"/>
    </xf>
    <xf numFmtId="0" fontId="6" fillId="0" borderId="31" xfId="15" applyNumberFormat="1" applyFont="1" applyBorder="1" applyAlignment="1" applyProtection="1">
      <alignment horizontal="center" vertical="center" wrapText="1"/>
    </xf>
    <xf numFmtId="0" fontId="6" fillId="0" borderId="17" xfId="15" applyNumberFormat="1" applyFont="1" applyBorder="1" applyAlignment="1" applyProtection="1">
      <alignment horizontal="center" vertical="center" wrapText="1"/>
    </xf>
    <xf numFmtId="0" fontId="6" fillId="0" borderId="5" xfId="15" applyNumberFormat="1" applyFont="1" applyBorder="1" applyAlignment="1" applyProtection="1">
      <alignment horizontal="left"/>
    </xf>
    <xf numFmtId="0" fontId="6" fillId="0" borderId="6" xfId="15" applyNumberFormat="1" applyFont="1" applyBorder="1" applyAlignment="1" applyProtection="1">
      <alignment horizontal="left"/>
    </xf>
    <xf numFmtId="0" fontId="6" fillId="0" borderId="7" xfId="15" applyNumberFormat="1" applyFont="1" applyBorder="1" applyAlignment="1" applyProtection="1">
      <alignment horizontal="left"/>
    </xf>
    <xf numFmtId="0" fontId="6" fillId="0" borderId="18" xfId="15" applyNumberFormat="1" applyFont="1" applyBorder="1" applyAlignment="1" applyProtection="1">
      <alignment horizontal="center" vertical="center" wrapText="1"/>
    </xf>
    <xf numFmtId="0" fontId="6" fillId="0" borderId="0" xfId="15" applyNumberFormat="1" applyFont="1" applyBorder="1" applyAlignment="1" applyProtection="1">
      <alignment horizontal="center" vertical="center" wrapText="1"/>
    </xf>
    <xf numFmtId="0" fontId="6" fillId="0" borderId="6" xfId="15" applyNumberFormat="1" applyFont="1" applyBorder="1" applyAlignment="1" applyProtection="1">
      <alignment horizontal="right"/>
    </xf>
    <xf numFmtId="0" fontId="4" fillId="0" borderId="8" xfId="15" applyFont="1" applyBorder="1" applyAlignment="1" applyProtection="1">
      <alignment horizontal="left" vertical="center" wrapText="1" indent="1"/>
    </xf>
    <xf numFmtId="0" fontId="4" fillId="0" borderId="0" xfId="15" applyFont="1" applyBorder="1" applyAlignment="1" applyProtection="1">
      <alignment horizontal="left" vertical="center" wrapText="1" indent="1"/>
    </xf>
    <xf numFmtId="0" fontId="4" fillId="0" borderId="0" xfId="15" applyNumberFormat="1" applyFont="1" applyAlignment="1" applyProtection="1">
      <alignment horizontal="right"/>
    </xf>
    <xf numFmtId="0" fontId="8" fillId="0" borderId="2" xfId="15" applyNumberFormat="1" applyFont="1" applyBorder="1" applyAlignment="1" applyProtection="1">
      <alignment horizontal="right"/>
    </xf>
    <xf numFmtId="0" fontId="1" fillId="0" borderId="2" xfId="15" applyBorder="1" applyAlignment="1" applyProtection="1"/>
    <xf numFmtId="0" fontId="4" fillId="0" borderId="8" xfId="0" applyFont="1" applyBorder="1" applyAlignment="1" applyProtection="1">
      <alignment horizontal="left" vertical="center" wrapText="1" indent="1"/>
    </xf>
    <xf numFmtId="0" fontId="4" fillId="0" borderId="0" xfId="0" applyFont="1" applyBorder="1" applyAlignment="1" applyProtection="1">
      <alignment horizontal="left" vertical="center" wrapText="1" indent="1"/>
    </xf>
    <xf numFmtId="0" fontId="6" fillId="0" borderId="5" xfId="0" applyNumberFormat="1" applyFont="1" applyBorder="1" applyAlignment="1" applyProtection="1">
      <alignment horizontal="left"/>
    </xf>
    <xf numFmtId="0" fontId="6" fillId="0" borderId="6" xfId="0" applyNumberFormat="1" applyFont="1" applyBorder="1" applyAlignment="1" applyProtection="1">
      <alignment horizontal="left"/>
    </xf>
    <xf numFmtId="0" fontId="6" fillId="0" borderId="7" xfId="0" applyNumberFormat="1" applyFont="1" applyBorder="1" applyAlignment="1" applyProtection="1">
      <alignment horizontal="left"/>
    </xf>
    <xf numFmtId="0" fontId="6" fillId="0" borderId="31" xfId="0" applyNumberFormat="1" applyFont="1" applyBorder="1" applyAlignment="1" applyProtection="1">
      <alignment horizontal="center" vertical="center" wrapText="1"/>
    </xf>
    <xf numFmtId="0" fontId="6" fillId="0" borderId="17" xfId="0" applyNumberFormat="1" applyFont="1" applyBorder="1" applyAlignment="1" applyProtection="1">
      <alignment horizontal="center" vertical="center" wrapText="1"/>
    </xf>
    <xf numFmtId="0" fontId="6" fillId="0" borderId="18" xfId="0" applyNumberFormat="1" applyFont="1" applyBorder="1" applyAlignment="1" applyProtection="1">
      <alignment horizontal="center" vertical="center" wrapText="1"/>
    </xf>
    <xf numFmtId="0" fontId="4" fillId="0" borderId="0" xfId="0" applyNumberFormat="1" applyFont="1" applyAlignment="1" applyProtection="1">
      <alignment horizontal="right"/>
    </xf>
    <xf numFmtId="0" fontId="8" fillId="0" borderId="2" xfId="0" applyNumberFormat="1" applyFont="1" applyBorder="1" applyAlignment="1" applyProtection="1">
      <alignment horizontal="right"/>
    </xf>
    <xf numFmtId="0" fontId="0" fillId="0" borderId="2" xfId="0" applyBorder="1" applyAlignment="1" applyProtection="1"/>
    <xf numFmtId="0" fontId="6" fillId="0" borderId="6" xfId="0" applyNumberFormat="1" applyFont="1" applyBorder="1" applyAlignment="1" applyProtection="1">
      <alignment horizontal="right"/>
    </xf>
    <xf numFmtId="0" fontId="6" fillId="0" borderId="0" xfId="0" applyNumberFormat="1" applyFont="1" applyBorder="1" applyAlignment="1" applyProtection="1">
      <alignment horizontal="center" vertical="center" wrapText="1"/>
    </xf>
    <xf numFmtId="0" fontId="4" fillId="0" borderId="8" xfId="0" applyFont="1" applyFill="1" applyBorder="1" applyAlignment="1" applyProtection="1">
      <alignment horizontal="left" vertical="center" wrapText="1" indent="1"/>
    </xf>
    <xf numFmtId="0" fontId="4" fillId="0" borderId="0" xfId="0" applyFont="1" applyFill="1" applyBorder="1" applyAlignment="1" applyProtection="1">
      <alignment horizontal="left" vertical="center" wrapText="1" indent="1"/>
    </xf>
    <xf numFmtId="49" fontId="4" fillId="0" borderId="8" xfId="0" applyNumberFormat="1" applyFont="1" applyBorder="1" applyAlignment="1" applyProtection="1">
      <alignment horizontal="left" vertical="center" wrapText="1" indent="1"/>
    </xf>
    <xf numFmtId="49" fontId="4" fillId="0" borderId="0" xfId="0" applyNumberFormat="1" applyFont="1" applyBorder="1" applyAlignment="1" applyProtection="1">
      <alignment horizontal="left" vertical="center" wrapText="1" indent="1"/>
    </xf>
    <xf numFmtId="0" fontId="6" fillId="0" borderId="5" xfId="0" applyNumberFormat="1" applyFont="1" applyBorder="1" applyAlignment="1" applyProtection="1">
      <alignment horizontal="center"/>
    </xf>
    <xf numFmtId="0" fontId="6" fillId="0" borderId="6" xfId="0" applyNumberFormat="1" applyFont="1" applyBorder="1" applyAlignment="1" applyProtection="1">
      <alignment horizontal="center"/>
    </xf>
    <xf numFmtId="0" fontId="6" fillId="0" borderId="7" xfId="0" applyNumberFormat="1" applyFont="1" applyBorder="1" applyAlignment="1" applyProtection="1">
      <alignment horizontal="center"/>
    </xf>
    <xf numFmtId="0" fontId="25" fillId="0" borderId="8" xfId="0" applyFont="1" applyBorder="1" applyAlignment="1" applyProtection="1">
      <alignment horizontal="left" vertical="center" wrapText="1" indent="1"/>
    </xf>
    <xf numFmtId="0" fontId="25" fillId="0" borderId="0" xfId="0" applyFont="1" applyBorder="1" applyAlignment="1" applyProtection="1">
      <alignment horizontal="left" vertical="center" wrapText="1" indent="1"/>
    </xf>
    <xf numFmtId="49" fontId="4" fillId="0" borderId="8" xfId="0" applyNumberFormat="1" applyFont="1" applyFill="1" applyBorder="1" applyAlignment="1" applyProtection="1">
      <alignment horizontal="left" vertical="center" wrapText="1" indent="1"/>
    </xf>
    <xf numFmtId="49" fontId="4" fillId="0" borderId="0" xfId="0" applyNumberFormat="1" applyFont="1" applyFill="1" applyBorder="1" applyAlignment="1" applyProtection="1">
      <alignment horizontal="left" vertical="center" wrapText="1" indent="1"/>
    </xf>
    <xf numFmtId="165" fontId="15" fillId="0" borderId="62" xfId="0" applyNumberFormat="1" applyFont="1" applyBorder="1" applyAlignment="1" applyProtection="1">
      <alignment horizontal="center" vertical="center" wrapText="1"/>
    </xf>
    <xf numFmtId="165" fontId="15" fillId="0" borderId="63" xfId="0" applyNumberFormat="1" applyFont="1" applyBorder="1" applyAlignment="1" applyProtection="1">
      <alignment horizontal="center" vertical="center" wrapText="1"/>
    </xf>
    <xf numFmtId="3" fontId="4" fillId="0" borderId="0" xfId="0" applyNumberFormat="1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Border="1" applyAlignment="1" applyProtection="1">
      <alignment horizontal="right"/>
    </xf>
    <xf numFmtId="165" fontId="27" fillId="0" borderId="5" xfId="0" applyNumberFormat="1" applyFont="1" applyBorder="1" applyAlignment="1" applyProtection="1">
      <alignment horizontal="center" wrapText="1"/>
    </xf>
    <xf numFmtId="165" fontId="15" fillId="0" borderId="6" xfId="0" applyNumberFormat="1" applyFont="1" applyBorder="1" applyAlignment="1" applyProtection="1">
      <alignment horizontal="center" wrapText="1"/>
    </xf>
    <xf numFmtId="165" fontId="15" fillId="0" borderId="7" xfId="0" applyNumberFormat="1" applyFont="1" applyBorder="1" applyAlignment="1" applyProtection="1">
      <alignment horizontal="center" wrapText="1"/>
    </xf>
    <xf numFmtId="165" fontId="15" fillId="0" borderId="64" xfId="0" applyNumberFormat="1" applyFont="1" applyBorder="1" applyAlignment="1" applyProtection="1">
      <alignment horizontal="center" vertical="center" wrapText="1"/>
    </xf>
    <xf numFmtId="165" fontId="15" fillId="0" borderId="65" xfId="0" applyNumberFormat="1" applyFont="1" applyBorder="1" applyAlignment="1" applyProtection="1">
      <alignment horizontal="center" vertical="center" wrapText="1"/>
    </xf>
    <xf numFmtId="165" fontId="27" fillId="0" borderId="31" xfId="0" applyNumberFormat="1" applyFont="1" applyBorder="1" applyAlignment="1" applyProtection="1">
      <alignment horizontal="center" vertical="center" wrapText="1"/>
    </xf>
    <xf numFmtId="165" fontId="27" fillId="0" borderId="10" xfId="0" applyNumberFormat="1" applyFont="1" applyBorder="1" applyAlignment="1" applyProtection="1">
      <alignment horizontal="center" vertical="center" wrapText="1"/>
    </xf>
    <xf numFmtId="0" fontId="27" fillId="0" borderId="13" xfId="0" applyFont="1" applyBorder="1" applyAlignment="1" applyProtection="1">
      <alignment vertical="center" wrapText="1"/>
    </xf>
    <xf numFmtId="0" fontId="27" fillId="0" borderId="8" xfId="0" applyFont="1" applyBorder="1" applyAlignment="1" applyProtection="1">
      <alignment vertical="center" wrapText="1"/>
    </xf>
    <xf numFmtId="0" fontId="27" fillId="0" borderId="9" xfId="0" applyFont="1" applyBorder="1" applyAlignment="1" applyProtection="1">
      <alignment vertical="center" wrapText="1"/>
    </xf>
    <xf numFmtId="165" fontId="15" fillId="0" borderId="60" xfId="0" applyNumberFormat="1" applyFont="1" applyBorder="1" applyAlignment="1" applyProtection="1">
      <alignment horizontal="center" vertical="center" wrapText="1"/>
    </xf>
    <xf numFmtId="165" fontId="15" fillId="0" borderId="61" xfId="0" applyNumberFormat="1" applyFont="1" applyBorder="1" applyAlignment="1" applyProtection="1">
      <alignment horizontal="center" vertical="center" wrapText="1"/>
    </xf>
    <xf numFmtId="165" fontId="27" fillId="0" borderId="6" xfId="0" applyNumberFormat="1" applyFont="1" applyBorder="1" applyAlignment="1" applyProtection="1">
      <alignment horizontal="center" wrapText="1"/>
    </xf>
    <xf numFmtId="165" fontId="9" fillId="0" borderId="28" xfId="0" applyNumberFormat="1" applyFont="1" applyBorder="1" applyAlignment="1" applyProtection="1">
      <alignment vertical="top"/>
      <protection locked="0"/>
    </xf>
    <xf numFmtId="165" fontId="9" fillId="0" borderId="17" xfId="0" applyNumberFormat="1" applyFont="1" applyBorder="1" applyAlignment="1" applyProtection="1">
      <alignment vertical="top"/>
      <protection locked="0"/>
    </xf>
    <xf numFmtId="165" fontId="9" fillId="0" borderId="10" xfId="0" applyNumberFormat="1" applyFont="1" applyBorder="1" applyAlignment="1" applyProtection="1">
      <alignment vertical="top"/>
      <protection locked="0"/>
    </xf>
    <xf numFmtId="165" fontId="9" fillId="0" borderId="19" xfId="0" applyNumberFormat="1" applyFont="1" applyBorder="1" applyAlignment="1" applyProtection="1">
      <alignment vertical="top"/>
      <protection locked="0"/>
    </xf>
    <xf numFmtId="165" fontId="9" fillId="0" borderId="28" xfId="0" applyNumberFormat="1" applyFont="1" applyBorder="1" applyAlignment="1" applyProtection="1">
      <protection locked="0"/>
    </xf>
    <xf numFmtId="165" fontId="9" fillId="0" borderId="17" xfId="0" applyNumberFormat="1" applyFont="1" applyBorder="1" applyAlignment="1" applyProtection="1">
      <protection locked="0"/>
    </xf>
    <xf numFmtId="165" fontId="9" fillId="0" borderId="19" xfId="0" applyNumberFormat="1" applyFont="1" applyBorder="1" applyAlignment="1" applyProtection="1">
      <protection locked="0"/>
    </xf>
    <xf numFmtId="0" fontId="15" fillId="0" borderId="17" xfId="0" applyNumberFormat="1" applyFont="1" applyBorder="1" applyAlignment="1" applyProtection="1">
      <alignment horizontal="center" wrapText="1"/>
    </xf>
    <xf numFmtId="0" fontId="15" fillId="0" borderId="17" xfId="0" applyNumberFormat="1" applyFont="1" applyBorder="1" applyAlignment="1" applyProtection="1">
      <alignment horizontal="center" vertical="center" wrapText="1"/>
    </xf>
  </cellXfs>
  <cellStyles count="16">
    <cellStyle name="Comma 2" xfId="1"/>
    <cellStyle name="Comma 2 2" xfId="2"/>
    <cellStyle name="Comma 2 2 2" xfId="3"/>
    <cellStyle name="Comma 2 3" xfId="4"/>
    <cellStyle name="Comma 2 4" xfId="5"/>
    <cellStyle name="Normal" xfId="0" builtinId="0"/>
    <cellStyle name="Normal 2" xfId="6"/>
    <cellStyle name="Normal 3" xfId="7"/>
    <cellStyle name="Normal 3 2" xfId="8"/>
    <cellStyle name="Normal 3 2 2" xfId="9"/>
    <cellStyle name="Normal 3 3" xfId="10"/>
    <cellStyle name="Normal 3 4" xfId="11"/>
    <cellStyle name="Normal 4" xfId="12"/>
    <cellStyle name="Normal 4 2" xfId="13"/>
    <cellStyle name="Normal 5" xfId="14"/>
    <cellStyle name="Обычный 2" xfId="1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47625</xdr:rowOff>
    </xdr:from>
    <xdr:to>
      <xdr:col>5</xdr:col>
      <xdr:colOff>304800</xdr:colOff>
      <xdr:row>10</xdr:row>
      <xdr:rowOff>28575</xdr:rowOff>
    </xdr:to>
    <xdr:pic>
      <xdr:nvPicPr>
        <xdr:cNvPr id="204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025" y="219075"/>
          <a:ext cx="1457325" cy="1485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zd472/&#1043;&#1086;&#1076;%202014%20&#1057;&#1043;&#1060;/&#1050;&#1086;&#1087;&#1080;&#1103;%20GFSM2014_Russian_&#1089;&#1072;&#1081;&#109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StatementI"/>
      <sheetName val="StatementII"/>
      <sheetName val="StatementIII"/>
      <sheetName val="StatementIV"/>
      <sheetName val="Table1"/>
      <sheetName val="Table2"/>
      <sheetName val="Table3"/>
      <sheetName val="Table4"/>
      <sheetName val="Table5"/>
      <sheetName val="Table6"/>
      <sheetName val="Table6A"/>
      <sheetName val="Table6B"/>
      <sheetName val="Table7"/>
      <sheetName val="Table8A"/>
      <sheetName val="Table8B"/>
      <sheetName val="Table9"/>
      <sheetName val="Annex1"/>
      <sheetName val="Annex2"/>
      <sheetName val="Consolidation Checks"/>
      <sheetName val="OtherThanCashData Checks Report"/>
      <sheetName val="Cash Data Checks Report"/>
      <sheetName val="Report Form"/>
    </sheetNames>
    <sheetDataSet>
      <sheetData sheetId="0" refreshError="1">
        <row r="1">
          <cell r="A1" t="str">
            <v>GFSM2014_V1.2</v>
          </cell>
        </row>
        <row r="8">
          <cell r="I8" t="str">
            <v>Россйиская Федерация</v>
          </cell>
        </row>
        <row r="10">
          <cell r="I10">
            <v>2014</v>
          </cell>
        </row>
        <row r="12">
          <cell r="I12" t="str">
            <v>Domestic Currency</v>
          </cell>
        </row>
        <row r="14">
          <cell r="I14" t="str">
            <v>Billion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N8" t="str">
            <v/>
          </cell>
        </row>
      </sheetData>
      <sheetData sheetId="6" refreshError="1">
        <row r="8">
          <cell r="N8" t="str">
            <v/>
          </cell>
        </row>
      </sheetData>
      <sheetData sheetId="7" refreshError="1">
        <row r="9">
          <cell r="N9" t="str">
            <v/>
          </cell>
        </row>
        <row r="22">
          <cell r="N22" t="str">
            <v/>
          </cell>
        </row>
        <row r="24">
          <cell r="N24" t="str">
            <v/>
          </cell>
        </row>
        <row r="31">
          <cell r="N31" t="str">
            <v/>
          </cell>
        </row>
        <row r="40">
          <cell r="N40" t="str">
            <v/>
          </cell>
        </row>
        <row r="49">
          <cell r="N49" t="str">
            <v/>
          </cell>
        </row>
        <row r="63">
          <cell r="N63" t="str">
            <v/>
          </cell>
        </row>
        <row r="71">
          <cell r="N71" t="str">
            <v/>
          </cell>
        </row>
        <row r="95">
          <cell r="N95" t="str">
            <v/>
          </cell>
        </row>
      </sheetData>
      <sheetData sheetId="8" refreshError="1">
        <row r="9">
          <cell r="N9" t="str">
            <v/>
          </cell>
        </row>
        <row r="14">
          <cell r="N14" t="str">
            <v/>
          </cell>
        </row>
        <row r="25">
          <cell r="N25" t="str">
            <v/>
          </cell>
        </row>
      </sheetData>
      <sheetData sheetId="9" refreshError="1">
        <row r="9">
          <cell r="N9" t="str">
            <v/>
          </cell>
        </row>
        <row r="14">
          <cell r="N14" t="str">
            <v/>
          </cell>
        </row>
        <row r="25">
          <cell r="N25" t="str">
            <v/>
          </cell>
        </row>
      </sheetData>
      <sheetData sheetId="10" refreshError="1">
        <row r="8">
          <cell r="N8" t="str">
            <v/>
          </cell>
        </row>
        <row r="9">
          <cell r="N9" t="str">
            <v/>
          </cell>
        </row>
        <row r="22">
          <cell r="N22" t="str">
            <v/>
          </cell>
        </row>
        <row r="31">
          <cell r="N31" t="str">
            <v/>
          </cell>
        </row>
        <row r="40">
          <cell r="N40" t="str">
            <v/>
          </cell>
        </row>
        <row r="49">
          <cell r="N49" t="str">
            <v/>
          </cell>
        </row>
        <row r="63">
          <cell r="N63" t="str">
            <v/>
          </cell>
        </row>
        <row r="71">
          <cell r="N71" t="str">
            <v/>
          </cell>
        </row>
        <row r="81">
          <cell r="N81" t="str">
            <v/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9">
          <cell r="N9" t="str">
            <v/>
          </cell>
        </row>
        <row r="14">
          <cell r="N14" t="str">
            <v/>
          </cell>
        </row>
        <row r="25">
          <cell r="N25" t="str">
            <v/>
          </cell>
        </row>
        <row r="37">
          <cell r="N37" t="str">
            <v/>
          </cell>
        </row>
        <row r="41">
          <cell r="E41" t="str">
            <v/>
          </cell>
          <cell r="F41" t="str">
            <v/>
          </cell>
          <cell r="G41" t="str">
            <v/>
          </cell>
          <cell r="I41" t="str">
            <v/>
          </cell>
          <cell r="J41" t="str">
            <v/>
          </cell>
          <cell r="K41" t="str">
            <v/>
          </cell>
          <cell r="L41" t="str">
            <v/>
          </cell>
          <cell r="N41" t="str">
            <v/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98"/>
  <sheetViews>
    <sheetView tabSelected="1" workbookViewId="0">
      <selection activeCell="K14" sqref="K14"/>
    </sheetView>
  </sheetViews>
  <sheetFormatPr defaultRowHeight="12.75"/>
  <cols>
    <col min="1" max="1" width="1.42578125" style="420" customWidth="1"/>
    <col min="2" max="2" width="6.5703125" style="420" customWidth="1"/>
    <col min="3" max="3" width="7.7109375" style="420" hidden="1" customWidth="1"/>
    <col min="4" max="4" width="5.7109375" style="420" customWidth="1"/>
    <col min="5" max="5" width="6.5703125" style="420" customWidth="1"/>
    <col min="6" max="7" width="8.28515625" style="420" customWidth="1"/>
    <col min="8" max="8" width="9.85546875" style="420" customWidth="1"/>
    <col min="9" max="9" width="14.85546875" style="420" bestFit="1" customWidth="1"/>
    <col min="10" max="15" width="10.7109375" style="420" customWidth="1"/>
    <col min="16" max="16" width="5.7109375" style="420" customWidth="1"/>
    <col min="17" max="17" width="0.85546875" style="420" customWidth="1"/>
    <col min="18" max="18" width="2" style="420" customWidth="1"/>
    <col min="19" max="20" width="8.7109375" style="420" customWidth="1"/>
    <col min="21" max="21" width="9.5703125" style="420" hidden="1" customWidth="1"/>
    <col min="22" max="22" width="8.7109375" style="420" hidden="1" customWidth="1"/>
    <col min="23" max="23" width="42" style="420" hidden="1" customWidth="1"/>
    <col min="24" max="24" width="7.42578125" style="420" hidden="1" customWidth="1"/>
    <col min="25" max="16384" width="9.140625" style="420"/>
  </cols>
  <sheetData>
    <row r="1" spans="1:24" ht="13.5" thickBot="1">
      <c r="A1" s="418" t="s">
        <v>544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19"/>
      <c r="P1" s="419"/>
      <c r="Q1" s="419"/>
      <c r="R1" s="419"/>
      <c r="S1" s="419"/>
    </row>
    <row r="2" spans="1:24">
      <c r="A2" s="419"/>
      <c r="B2" s="421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2"/>
      <c r="P2" s="422"/>
      <c r="Q2" s="423"/>
      <c r="R2" s="419"/>
      <c r="S2" s="419"/>
    </row>
    <row r="3" spans="1:24" ht="27.75" customHeight="1">
      <c r="A3" s="419"/>
      <c r="B3" s="424"/>
      <c r="C3" s="425"/>
      <c r="D3" s="425"/>
      <c r="E3" s="425"/>
      <c r="F3" s="480" t="s">
        <v>2292</v>
      </c>
      <c r="G3" s="481"/>
      <c r="H3" s="481"/>
      <c r="I3" s="481"/>
      <c r="J3" s="481"/>
      <c r="K3" s="481"/>
      <c r="L3" s="481"/>
      <c r="M3" s="481"/>
      <c r="N3" s="481"/>
      <c r="O3" s="481"/>
      <c r="P3" s="481"/>
      <c r="Q3" s="426"/>
      <c r="R3" s="419"/>
      <c r="S3" s="419"/>
    </row>
    <row r="4" spans="1:24" ht="14.25" customHeight="1">
      <c r="A4" s="419"/>
      <c r="B4" s="424"/>
      <c r="C4" s="425"/>
      <c r="D4" s="425"/>
      <c r="E4" s="425"/>
      <c r="F4" s="482" t="s">
        <v>2293</v>
      </c>
      <c r="G4" s="482"/>
      <c r="H4" s="482"/>
      <c r="I4" s="482"/>
      <c r="J4" s="482"/>
      <c r="K4" s="482"/>
      <c r="L4" s="482"/>
      <c r="M4" s="482"/>
      <c r="N4" s="482"/>
      <c r="O4" s="482"/>
      <c r="P4" s="482"/>
      <c r="Q4" s="426"/>
      <c r="R4" s="419"/>
      <c r="S4" s="419"/>
    </row>
    <row r="5" spans="1:24" ht="12" customHeight="1">
      <c r="A5" s="419"/>
      <c r="B5" s="424"/>
      <c r="C5" s="425"/>
      <c r="D5" s="425"/>
      <c r="E5" s="425"/>
      <c r="F5" s="482"/>
      <c r="G5" s="482"/>
      <c r="H5" s="482"/>
      <c r="I5" s="482"/>
      <c r="J5" s="482"/>
      <c r="K5" s="482"/>
      <c r="L5" s="482"/>
      <c r="M5" s="482"/>
      <c r="N5" s="482"/>
      <c r="O5" s="482"/>
      <c r="P5" s="482"/>
      <c r="Q5" s="426"/>
      <c r="R5" s="419"/>
      <c r="S5" s="419"/>
    </row>
    <row r="6" spans="1:24" ht="20.25" hidden="1">
      <c r="A6" s="419"/>
      <c r="B6" s="424"/>
      <c r="C6" s="425"/>
      <c r="D6" s="425"/>
      <c r="E6" s="425"/>
      <c r="F6" s="427"/>
      <c r="G6" s="427"/>
      <c r="H6" s="427"/>
      <c r="I6" s="425" t="s">
        <v>2294</v>
      </c>
      <c r="J6" s="427"/>
      <c r="K6" s="427"/>
      <c r="L6" s="427"/>
      <c r="M6" s="427"/>
      <c r="N6" s="427"/>
      <c r="O6" s="427"/>
      <c r="P6" s="427"/>
      <c r="Q6" s="426"/>
      <c r="R6" s="419"/>
      <c r="S6" s="419"/>
    </row>
    <row r="7" spans="1:24" ht="15.75" hidden="1" customHeight="1">
      <c r="A7" s="419"/>
      <c r="B7" s="424"/>
      <c r="C7" s="425"/>
      <c r="D7" s="425"/>
      <c r="E7" s="425"/>
      <c r="F7" s="428"/>
      <c r="G7" s="428"/>
      <c r="H7" s="428"/>
      <c r="I7" s="428"/>
      <c r="J7" s="428"/>
      <c r="K7" s="428"/>
      <c r="L7" s="428"/>
      <c r="M7" s="428"/>
      <c r="N7" s="428"/>
      <c r="O7" s="428"/>
      <c r="P7" s="428"/>
      <c r="Q7" s="426"/>
      <c r="R7" s="419"/>
      <c r="S7" s="419"/>
    </row>
    <row r="8" spans="1:24" ht="17.25" customHeight="1">
      <c r="A8" s="419"/>
      <c r="B8" s="424"/>
      <c r="C8" s="425"/>
      <c r="D8" s="429"/>
      <c r="E8" s="429"/>
      <c r="G8" s="430"/>
      <c r="H8" s="431" t="s">
        <v>2295</v>
      </c>
      <c r="I8" s="432" t="s">
        <v>545</v>
      </c>
      <c r="J8" s="433"/>
      <c r="K8" s="433"/>
      <c r="L8" s="433"/>
      <c r="M8" s="434"/>
      <c r="N8" s="429"/>
      <c r="O8" s="429"/>
      <c r="P8" s="425"/>
      <c r="Q8" s="426"/>
      <c r="R8" s="419"/>
      <c r="S8" s="419"/>
    </row>
    <row r="9" spans="1:24" ht="17.25" customHeight="1">
      <c r="A9" s="419"/>
      <c r="B9" s="424"/>
      <c r="C9" s="425"/>
      <c r="D9" s="429"/>
      <c r="E9" s="429"/>
      <c r="F9" s="430"/>
      <c r="G9" s="430"/>
      <c r="H9" s="431" t="s">
        <v>2296</v>
      </c>
      <c r="I9" s="432"/>
      <c r="J9" s="433"/>
      <c r="K9" s="433"/>
      <c r="L9" s="433"/>
      <c r="M9" s="434"/>
      <c r="N9" s="429"/>
      <c r="O9" s="429"/>
      <c r="P9" s="425"/>
      <c r="Q9" s="426"/>
      <c r="R9" s="419"/>
      <c r="S9" s="419"/>
      <c r="W9" s="435" t="s">
        <v>2297</v>
      </c>
    </row>
    <row r="10" spans="1:24" ht="17.25" customHeight="1">
      <c r="A10" s="419"/>
      <c r="B10" s="424"/>
      <c r="C10" s="425"/>
      <c r="D10" s="429"/>
      <c r="E10" s="429"/>
      <c r="G10" s="430"/>
      <c r="H10" s="430" t="s">
        <v>2298</v>
      </c>
      <c r="I10" s="432">
        <v>2014</v>
      </c>
      <c r="J10" s="433"/>
      <c r="K10" s="433"/>
      <c r="L10" s="436" t="s">
        <v>2299</v>
      </c>
      <c r="M10" s="437" t="s">
        <v>2300</v>
      </c>
      <c r="N10" s="429"/>
      <c r="O10" s="429"/>
      <c r="P10" s="425"/>
      <c r="Q10" s="426"/>
      <c r="R10" s="419"/>
      <c r="S10" s="419"/>
      <c r="U10" s="438" t="str">
        <f>Reporting_Period_Code&amp;"A1"</f>
        <v>2014A1</v>
      </c>
      <c r="W10" s="438" t="s">
        <v>2299</v>
      </c>
    </row>
    <row r="11" spans="1:24" ht="17.25" customHeight="1">
      <c r="A11" s="419"/>
      <c r="B11" s="424"/>
      <c r="C11" s="425" t="s">
        <v>2301</v>
      </c>
      <c r="D11" s="429"/>
      <c r="E11" s="429"/>
      <c r="F11" s="430"/>
      <c r="G11" s="430"/>
      <c r="H11" s="431" t="s">
        <v>2302</v>
      </c>
      <c r="I11" s="439"/>
      <c r="J11" s="433"/>
      <c r="K11" s="433"/>
      <c r="L11" s="436" t="s">
        <v>2303</v>
      </c>
      <c r="M11" s="437" t="s">
        <v>2304</v>
      </c>
      <c r="N11" s="429"/>
      <c r="O11" s="429"/>
      <c r="P11" s="425"/>
      <c r="Q11" s="426"/>
      <c r="R11" s="419"/>
      <c r="S11" s="419"/>
      <c r="U11" s="440"/>
      <c r="W11" s="438" t="s">
        <v>2303</v>
      </c>
    </row>
    <row r="12" spans="1:24" ht="17.25" customHeight="1">
      <c r="A12" s="419"/>
      <c r="B12" s="424"/>
      <c r="D12" s="441"/>
      <c r="E12" s="441"/>
      <c r="F12" s="441"/>
      <c r="G12" s="441"/>
      <c r="H12" s="431" t="s">
        <v>2305</v>
      </c>
      <c r="I12" s="442" t="s">
        <v>2306</v>
      </c>
      <c r="J12" s="443"/>
      <c r="K12" s="443"/>
      <c r="L12" s="444" t="s">
        <v>2307</v>
      </c>
      <c r="M12" s="437" t="s">
        <v>2308</v>
      </c>
      <c r="N12" s="443"/>
      <c r="O12" s="443"/>
      <c r="P12" s="425"/>
      <c r="Q12" s="426"/>
      <c r="R12" s="419"/>
      <c r="S12" s="419"/>
      <c r="U12" s="438" t="s">
        <v>2309</v>
      </c>
      <c r="W12" s="438" t="s">
        <v>2307</v>
      </c>
    </row>
    <row r="13" spans="1:24" ht="17.25" customHeight="1">
      <c r="A13" s="419"/>
      <c r="B13" s="424"/>
      <c r="C13" s="425" t="s">
        <v>2310</v>
      </c>
      <c r="D13" s="441"/>
      <c r="E13" s="441"/>
      <c r="F13" s="441"/>
      <c r="G13" s="441"/>
      <c r="H13" s="431" t="s">
        <v>2311</v>
      </c>
      <c r="I13" s="445"/>
      <c r="J13" s="443"/>
      <c r="K13" s="443"/>
      <c r="L13" s="443"/>
      <c r="M13" s="443"/>
      <c r="N13" s="443"/>
      <c r="O13" s="443"/>
      <c r="P13" s="425"/>
      <c r="Q13" s="426"/>
      <c r="R13" s="419"/>
      <c r="S13" s="419"/>
      <c r="U13" s="438"/>
    </row>
    <row r="14" spans="1:24" ht="17.25" customHeight="1">
      <c r="A14" s="419"/>
      <c r="B14" s="424"/>
      <c r="C14" s="425" t="s">
        <v>2312</v>
      </c>
      <c r="D14" s="441"/>
      <c r="E14" s="441"/>
      <c r="F14" s="441"/>
      <c r="G14" s="441"/>
      <c r="H14" s="446" t="s">
        <v>2313</v>
      </c>
      <c r="I14" s="447" t="s">
        <v>2307</v>
      </c>
      <c r="J14" s="443"/>
      <c r="K14" s="443"/>
      <c r="L14" s="443"/>
      <c r="M14" s="443"/>
      <c r="N14" s="443"/>
      <c r="O14" s="443"/>
      <c r="P14" s="425"/>
      <c r="Q14" s="426"/>
      <c r="R14" s="419"/>
      <c r="S14" s="419"/>
    </row>
    <row r="15" spans="1:24" ht="5.25" customHeight="1">
      <c r="A15" s="419"/>
      <c r="B15" s="424"/>
      <c r="C15" s="425"/>
      <c r="D15" s="429"/>
      <c r="E15" s="429"/>
      <c r="F15" s="429"/>
      <c r="G15" s="429"/>
      <c r="H15" s="429"/>
      <c r="I15" s="448"/>
      <c r="J15" s="429"/>
      <c r="K15" s="429"/>
      <c r="L15" s="429"/>
      <c r="M15" s="429"/>
      <c r="N15" s="429"/>
      <c r="O15" s="429"/>
      <c r="P15" s="425"/>
      <c r="Q15" s="426"/>
      <c r="R15" s="419"/>
      <c r="S15" s="419"/>
    </row>
    <row r="16" spans="1:24" ht="15.75">
      <c r="A16" s="419"/>
      <c r="B16" s="424"/>
      <c r="C16" s="425" t="s">
        <v>2314</v>
      </c>
      <c r="D16" s="429"/>
      <c r="E16" s="429"/>
      <c r="F16" s="429"/>
      <c r="G16" s="429"/>
      <c r="H16" s="449" t="s">
        <v>2315</v>
      </c>
      <c r="I16" s="445" t="s">
        <v>2316</v>
      </c>
      <c r="J16" s="429"/>
      <c r="K16" s="429"/>
      <c r="L16" s="429"/>
      <c r="M16" s="429"/>
      <c r="N16" s="429"/>
      <c r="O16" s="429"/>
      <c r="P16" s="425"/>
      <c r="Q16" s="426"/>
      <c r="R16" s="419"/>
      <c r="S16" s="419"/>
      <c r="W16" s="438" t="s">
        <v>2317</v>
      </c>
      <c r="X16" s="438" t="s">
        <v>2318</v>
      </c>
    </row>
    <row r="17" spans="1:24" ht="15.75">
      <c r="A17" s="419"/>
      <c r="B17" s="424"/>
      <c r="C17" s="425" t="s">
        <v>2319</v>
      </c>
      <c r="D17" s="429"/>
      <c r="E17" s="429"/>
      <c r="F17" s="429"/>
      <c r="G17" s="429"/>
      <c r="H17" s="449" t="s">
        <v>2320</v>
      </c>
      <c r="I17" s="445" t="s">
        <v>2321</v>
      </c>
      <c r="J17" s="429"/>
      <c r="K17" s="429"/>
      <c r="L17" s="429"/>
      <c r="M17" s="429"/>
      <c r="N17" s="429"/>
      <c r="O17" s="429"/>
      <c r="P17" s="425"/>
      <c r="Q17" s="426"/>
      <c r="R17" s="419"/>
      <c r="S17" s="419"/>
      <c r="W17" s="438" t="s">
        <v>2322</v>
      </c>
      <c r="X17" s="438" t="s">
        <v>2309</v>
      </c>
    </row>
    <row r="18" spans="1:24" ht="15.75">
      <c r="A18" s="419"/>
      <c r="B18" s="424"/>
      <c r="C18" s="425" t="s">
        <v>2323</v>
      </c>
      <c r="D18" s="429"/>
      <c r="E18" s="429"/>
      <c r="F18" s="429"/>
      <c r="G18" s="429"/>
      <c r="H18" s="449" t="s">
        <v>2324</v>
      </c>
      <c r="I18" s="445" t="s">
        <v>2325</v>
      </c>
      <c r="J18" s="429"/>
      <c r="K18" s="429"/>
      <c r="L18" s="429"/>
      <c r="M18" s="429"/>
      <c r="N18" s="429"/>
      <c r="O18" s="429"/>
      <c r="P18" s="425"/>
      <c r="Q18" s="426"/>
      <c r="R18" s="419"/>
      <c r="S18" s="419"/>
      <c r="W18" s="438" t="s">
        <v>2326</v>
      </c>
      <c r="X18" s="438" t="s">
        <v>2327</v>
      </c>
    </row>
    <row r="19" spans="1:24" ht="15.75">
      <c r="A19" s="419"/>
      <c r="B19" s="424"/>
      <c r="C19" s="425" t="s">
        <v>2328</v>
      </c>
      <c r="D19" s="429"/>
      <c r="E19" s="429"/>
      <c r="F19" s="429"/>
      <c r="G19" s="429"/>
      <c r="H19" s="449" t="s">
        <v>2329</v>
      </c>
      <c r="I19" s="445" t="s">
        <v>2330</v>
      </c>
      <c r="J19" s="429"/>
      <c r="K19" s="429"/>
      <c r="L19" s="429"/>
      <c r="M19" s="429"/>
      <c r="N19" s="429"/>
      <c r="O19" s="429"/>
      <c r="P19" s="425"/>
      <c r="Q19" s="426"/>
      <c r="R19" s="419"/>
      <c r="S19" s="419"/>
    </row>
    <row r="20" spans="1:24" ht="15.75">
      <c r="A20" s="419"/>
      <c r="B20" s="424"/>
      <c r="C20" s="425" t="s">
        <v>2331</v>
      </c>
      <c r="D20" s="429"/>
      <c r="E20" s="429"/>
      <c r="F20" s="429"/>
      <c r="G20" s="429"/>
      <c r="H20" s="449" t="s">
        <v>2332</v>
      </c>
      <c r="I20" s="445" t="s">
        <v>2333</v>
      </c>
      <c r="J20" s="429"/>
      <c r="K20" s="429"/>
      <c r="L20" s="429"/>
      <c r="M20" s="429"/>
      <c r="N20" s="429"/>
      <c r="O20" s="429"/>
      <c r="P20" s="425"/>
      <c r="Q20" s="426"/>
      <c r="R20" s="419"/>
      <c r="S20" s="419"/>
    </row>
    <row r="21" spans="1:24" ht="15.75">
      <c r="A21" s="419"/>
      <c r="B21" s="424"/>
      <c r="C21" s="425" t="s">
        <v>2334</v>
      </c>
      <c r="D21" s="429"/>
      <c r="E21" s="429"/>
      <c r="F21" s="429"/>
      <c r="G21" s="429"/>
      <c r="H21" s="449" t="s">
        <v>2335</v>
      </c>
      <c r="I21" s="450">
        <v>42278</v>
      </c>
      <c r="J21" s="429"/>
      <c r="K21" s="429"/>
      <c r="L21" s="429"/>
      <c r="M21" s="429"/>
      <c r="N21" s="429"/>
      <c r="O21" s="429"/>
      <c r="P21" s="425"/>
      <c r="Q21" s="426"/>
      <c r="R21" s="419"/>
      <c r="S21" s="419"/>
    </row>
    <row r="22" spans="1:24" ht="12" customHeight="1">
      <c r="A22" s="419"/>
      <c r="B22" s="424"/>
      <c r="C22" s="425"/>
      <c r="D22" s="425"/>
      <c r="E22" s="451"/>
      <c r="F22" s="451"/>
      <c r="G22" s="451"/>
      <c r="H22" s="451"/>
      <c r="I22" s="425"/>
      <c r="J22" s="425"/>
      <c r="K22" s="425"/>
      <c r="L22" s="425"/>
      <c r="M22" s="425"/>
      <c r="N22" s="425"/>
      <c r="O22" s="425"/>
      <c r="P22" s="425"/>
      <c r="Q22" s="426"/>
      <c r="R22" s="419"/>
      <c r="S22" s="419"/>
    </row>
    <row r="23" spans="1:24" ht="46.15" customHeight="1">
      <c r="A23" s="419"/>
      <c r="B23" s="424"/>
      <c r="C23" s="425"/>
      <c r="D23" s="483" t="s">
        <v>2336</v>
      </c>
      <c r="E23" s="484"/>
      <c r="F23" s="484"/>
      <c r="G23" s="484"/>
      <c r="H23" s="485"/>
      <c r="I23" s="452" t="s">
        <v>2337</v>
      </c>
      <c r="J23" s="452" t="s">
        <v>2338</v>
      </c>
      <c r="K23" s="452" t="s">
        <v>2339</v>
      </c>
      <c r="L23" s="452" t="s">
        <v>552</v>
      </c>
      <c r="M23" s="452" t="s">
        <v>2340</v>
      </c>
      <c r="N23" s="452" t="s">
        <v>554</v>
      </c>
      <c r="O23" s="452" t="s">
        <v>556</v>
      </c>
      <c r="P23" s="419"/>
      <c r="Q23" s="426"/>
      <c r="R23" s="419"/>
      <c r="S23" s="419"/>
    </row>
    <row r="24" spans="1:24" hidden="1">
      <c r="A24" s="419"/>
      <c r="B24" s="424"/>
      <c r="C24" s="425"/>
      <c r="D24" s="453"/>
      <c r="E24" s="454"/>
      <c r="F24" s="454"/>
      <c r="G24" s="454"/>
      <c r="H24" s="454"/>
      <c r="I24" s="455" t="s">
        <v>649</v>
      </c>
      <c r="J24" s="455" t="s">
        <v>650</v>
      </c>
      <c r="K24" s="455" t="s">
        <v>563</v>
      </c>
      <c r="L24" s="455" t="s">
        <v>652</v>
      </c>
      <c r="M24" s="455" t="s">
        <v>653</v>
      </c>
      <c r="N24" s="455" t="s">
        <v>566</v>
      </c>
      <c r="O24" s="455" t="s">
        <v>655</v>
      </c>
      <c r="P24" s="419"/>
      <c r="Q24" s="426"/>
      <c r="R24" s="419"/>
      <c r="S24" s="419"/>
    </row>
    <row r="25" spans="1:24" ht="13.5" customHeight="1">
      <c r="A25" s="419"/>
      <c r="B25" s="424"/>
      <c r="C25" s="425"/>
      <c r="D25" s="456" t="s">
        <v>2341</v>
      </c>
      <c r="E25" s="457"/>
      <c r="F25" s="457"/>
      <c r="G25" s="457"/>
      <c r="H25" s="458"/>
      <c r="I25" s="459"/>
      <c r="J25" s="459"/>
      <c r="K25" s="459"/>
      <c r="L25" s="459"/>
      <c r="M25" s="459"/>
      <c r="N25" s="459"/>
      <c r="O25" s="459"/>
      <c r="P25" s="419"/>
      <c r="Q25" s="426"/>
      <c r="R25" s="419"/>
      <c r="S25" s="460"/>
    </row>
    <row r="26" spans="1:24" ht="13.5" customHeight="1">
      <c r="A26" s="419"/>
      <c r="B26" s="424"/>
      <c r="C26" s="425" t="s">
        <v>2342</v>
      </c>
      <c r="D26" s="461" t="s">
        <v>2343</v>
      </c>
      <c r="E26" s="462"/>
      <c r="F26" s="462"/>
      <c r="G26" s="462"/>
      <c r="H26" s="463" t="s">
        <v>2344</v>
      </c>
      <c r="I26" s="464" t="s">
        <v>2345</v>
      </c>
      <c r="J26" s="464" t="s">
        <v>2345</v>
      </c>
      <c r="K26" s="464" t="s">
        <v>2345</v>
      </c>
      <c r="L26" s="464" t="s">
        <v>2345</v>
      </c>
      <c r="M26" s="464" t="s">
        <v>2345</v>
      </c>
      <c r="N26" s="464" t="s">
        <v>2345</v>
      </c>
      <c r="O26" s="464" t="s">
        <v>2345</v>
      </c>
      <c r="P26" s="419"/>
      <c r="Q26" s="426"/>
      <c r="R26" s="419"/>
      <c r="S26" s="460"/>
    </row>
    <row r="27" spans="1:24" ht="13.5" customHeight="1">
      <c r="A27" s="419"/>
      <c r="B27" s="424"/>
      <c r="C27" s="425" t="s">
        <v>2346</v>
      </c>
      <c r="D27" s="461" t="s">
        <v>2347</v>
      </c>
      <c r="E27" s="462"/>
      <c r="F27" s="462"/>
      <c r="G27" s="462"/>
      <c r="H27" s="463" t="s">
        <v>2348</v>
      </c>
      <c r="I27" s="464" t="s">
        <v>2349</v>
      </c>
      <c r="J27" s="464" t="s">
        <v>2349</v>
      </c>
      <c r="K27" s="464" t="s">
        <v>2349</v>
      </c>
      <c r="L27" s="464" t="s">
        <v>2349</v>
      </c>
      <c r="M27" s="464" t="s">
        <v>2349</v>
      </c>
      <c r="N27" s="464" t="s">
        <v>2349</v>
      </c>
      <c r="O27" s="464" t="s">
        <v>2349</v>
      </c>
      <c r="P27" s="419"/>
      <c r="Q27" s="426"/>
      <c r="R27" s="419"/>
      <c r="S27" s="419"/>
    </row>
    <row r="28" spans="1:24" ht="13.5" customHeight="1">
      <c r="A28" s="419"/>
      <c r="B28" s="424"/>
      <c r="C28" s="425" t="s">
        <v>2350</v>
      </c>
      <c r="D28" s="461" t="s">
        <v>2351</v>
      </c>
      <c r="E28" s="462"/>
      <c r="F28" s="462"/>
      <c r="G28" s="462"/>
      <c r="H28" s="463" t="s">
        <v>2348</v>
      </c>
      <c r="I28" s="464" t="s">
        <v>2349</v>
      </c>
      <c r="J28" s="464" t="s">
        <v>2349</v>
      </c>
      <c r="K28" s="464" t="s">
        <v>2349</v>
      </c>
      <c r="L28" s="464" t="s">
        <v>2349</v>
      </c>
      <c r="M28" s="464" t="s">
        <v>2349</v>
      </c>
      <c r="N28" s="464" t="s">
        <v>2349</v>
      </c>
      <c r="O28" s="464" t="s">
        <v>2349</v>
      </c>
      <c r="P28" s="419"/>
      <c r="Q28" s="426"/>
      <c r="R28" s="419"/>
      <c r="S28" s="419"/>
    </row>
    <row r="29" spans="1:24" ht="22.5" customHeight="1">
      <c r="A29" s="419"/>
      <c r="B29" s="424"/>
      <c r="C29" s="425" t="s">
        <v>2352</v>
      </c>
      <c r="D29" s="486" t="s">
        <v>2353</v>
      </c>
      <c r="E29" s="487"/>
      <c r="F29" s="487"/>
      <c r="G29" s="487"/>
      <c r="H29" s="465" t="s">
        <v>2348</v>
      </c>
      <c r="I29" s="464" t="s">
        <v>2349</v>
      </c>
      <c r="J29" s="464" t="s">
        <v>2349</v>
      </c>
      <c r="K29" s="464" t="s">
        <v>2349</v>
      </c>
      <c r="L29" s="464" t="s">
        <v>2349</v>
      </c>
      <c r="M29" s="464" t="s">
        <v>2349</v>
      </c>
      <c r="N29" s="464" t="s">
        <v>2349</v>
      </c>
      <c r="O29" s="464" t="s">
        <v>2349</v>
      </c>
      <c r="P29" s="419"/>
      <c r="Q29" s="426"/>
      <c r="R29" s="419"/>
      <c r="S29" s="419"/>
    </row>
    <row r="30" spans="1:24" ht="13.5" customHeight="1">
      <c r="A30" s="419"/>
      <c r="B30" s="424"/>
      <c r="C30" s="425" t="s">
        <v>2354</v>
      </c>
      <c r="D30" s="461" t="s">
        <v>2355</v>
      </c>
      <c r="E30" s="462"/>
      <c r="F30" s="462"/>
      <c r="G30" s="462"/>
      <c r="H30" s="463" t="s">
        <v>2348</v>
      </c>
      <c r="I30" s="464" t="s">
        <v>2349</v>
      </c>
      <c r="J30" s="464" t="s">
        <v>2349</v>
      </c>
      <c r="K30" s="464" t="s">
        <v>2349</v>
      </c>
      <c r="L30" s="464" t="s">
        <v>2349</v>
      </c>
      <c r="M30" s="464" t="s">
        <v>2349</v>
      </c>
      <c r="N30" s="464" t="s">
        <v>2349</v>
      </c>
      <c r="O30" s="464" t="s">
        <v>2349</v>
      </c>
      <c r="P30" s="419"/>
      <c r="Q30" s="426"/>
      <c r="R30" s="419"/>
      <c r="S30" s="419"/>
    </row>
    <row r="31" spans="1:24" ht="13.5" customHeight="1">
      <c r="A31" s="419"/>
      <c r="B31" s="424"/>
      <c r="C31" s="425" t="s">
        <v>2356</v>
      </c>
      <c r="D31" s="466" t="s">
        <v>2357</v>
      </c>
      <c r="E31" s="467"/>
      <c r="F31" s="467"/>
      <c r="G31" s="467"/>
      <c r="H31" s="463" t="s">
        <v>2358</v>
      </c>
      <c r="I31" s="464" t="s">
        <v>2359</v>
      </c>
      <c r="J31" s="464" t="s">
        <v>2359</v>
      </c>
      <c r="K31" s="464" t="s">
        <v>2359</v>
      </c>
      <c r="L31" s="464" t="s">
        <v>2359</v>
      </c>
      <c r="M31" s="464" t="s">
        <v>2359</v>
      </c>
      <c r="N31" s="464" t="s">
        <v>2359</v>
      </c>
      <c r="O31" s="464" t="s">
        <v>2359</v>
      </c>
      <c r="P31" s="419"/>
      <c r="Q31" s="426"/>
      <c r="R31" s="419"/>
      <c r="S31" s="419"/>
    </row>
    <row r="32" spans="1:24" ht="13.5" customHeight="1">
      <c r="A32" s="419"/>
      <c r="B32" s="424"/>
      <c r="C32" s="425" t="s">
        <v>2360</v>
      </c>
      <c r="D32" s="461" t="s">
        <v>2361</v>
      </c>
      <c r="E32" s="462"/>
      <c r="F32" s="462"/>
      <c r="G32" s="462"/>
      <c r="H32" s="468" t="s">
        <v>2362</v>
      </c>
      <c r="I32" s="464"/>
      <c r="J32" s="464"/>
      <c r="K32" s="464"/>
      <c r="L32" s="464"/>
      <c r="M32" s="464"/>
      <c r="N32" s="464"/>
      <c r="O32" s="464"/>
      <c r="P32" s="419"/>
      <c r="Q32" s="426"/>
      <c r="R32" s="419"/>
      <c r="S32" s="419"/>
    </row>
    <row r="33" spans="1:23">
      <c r="A33" s="419"/>
      <c r="B33" s="424"/>
      <c r="C33" s="425" t="s">
        <v>2363</v>
      </c>
      <c r="D33" s="461" t="s">
        <v>2364</v>
      </c>
      <c r="E33" s="462"/>
      <c r="F33" s="462"/>
      <c r="G33" s="462"/>
      <c r="H33" s="468" t="s">
        <v>2365</v>
      </c>
      <c r="I33" s="464" t="s">
        <v>2366</v>
      </c>
      <c r="J33" s="464" t="s">
        <v>2366</v>
      </c>
      <c r="K33" s="464" t="s">
        <v>2366</v>
      </c>
      <c r="L33" s="464" t="s">
        <v>2366</v>
      </c>
      <c r="M33" s="464" t="s">
        <v>2366</v>
      </c>
      <c r="N33" s="464" t="s">
        <v>2366</v>
      </c>
      <c r="O33" s="464" t="s">
        <v>2366</v>
      </c>
      <c r="P33" s="419"/>
      <c r="Q33" s="426"/>
      <c r="R33" s="419"/>
      <c r="S33" s="419"/>
    </row>
    <row r="34" spans="1:23">
      <c r="A34" s="419"/>
      <c r="B34" s="424"/>
      <c r="C34" s="425" t="s">
        <v>2367</v>
      </c>
      <c r="D34" s="469" t="s">
        <v>2368</v>
      </c>
      <c r="E34" s="470"/>
      <c r="F34" s="470"/>
      <c r="G34" s="470"/>
      <c r="H34" s="471" t="s">
        <v>2365</v>
      </c>
      <c r="I34" s="464" t="s">
        <v>2369</v>
      </c>
      <c r="J34" s="464" t="s">
        <v>2369</v>
      </c>
      <c r="K34" s="464" t="s">
        <v>2369</v>
      </c>
      <c r="L34" s="464" t="s">
        <v>2369</v>
      </c>
      <c r="M34" s="464" t="s">
        <v>2369</v>
      </c>
      <c r="N34" s="464" t="s">
        <v>2369</v>
      </c>
      <c r="O34" s="464" t="s">
        <v>2369</v>
      </c>
      <c r="P34" s="419"/>
      <c r="Q34" s="426"/>
      <c r="R34" s="419"/>
      <c r="S34" s="419"/>
    </row>
    <row r="35" spans="1:23" ht="15.75">
      <c r="A35" s="419"/>
      <c r="B35" s="424"/>
      <c r="C35" s="425"/>
      <c r="D35" s="425"/>
      <c r="E35" s="425"/>
      <c r="F35" s="419"/>
      <c r="G35" s="419"/>
      <c r="H35" s="472"/>
      <c r="I35" s="429"/>
      <c r="J35" s="448"/>
      <c r="K35" s="425"/>
      <c r="L35" s="425"/>
      <c r="M35" s="425"/>
      <c r="N35" s="425"/>
      <c r="O35" s="425"/>
      <c r="P35" s="425"/>
      <c r="Q35" s="426"/>
      <c r="R35" s="419"/>
      <c r="S35" s="419"/>
    </row>
    <row r="36" spans="1:23" ht="14.25">
      <c r="A36" s="419"/>
      <c r="B36" s="473" t="s">
        <v>2370</v>
      </c>
      <c r="C36" s="474"/>
      <c r="D36" s="475"/>
      <c r="E36" s="475" t="s">
        <v>2371</v>
      </c>
      <c r="F36" s="419"/>
      <c r="G36" s="475"/>
      <c r="I36" s="475"/>
      <c r="J36" s="448"/>
      <c r="K36" s="425"/>
      <c r="L36" s="425"/>
      <c r="M36" s="425"/>
      <c r="N36" s="425"/>
      <c r="O36" s="425"/>
      <c r="P36" s="476"/>
      <c r="Q36" s="426"/>
      <c r="R36" s="419"/>
      <c r="S36" s="419"/>
    </row>
    <row r="37" spans="1:23" ht="13.5" thickBot="1">
      <c r="A37" s="419"/>
      <c r="B37" s="477"/>
      <c r="C37" s="478"/>
      <c r="D37" s="478"/>
      <c r="E37" s="478"/>
      <c r="F37" s="478"/>
      <c r="G37" s="478"/>
      <c r="H37" s="478"/>
      <c r="I37" s="478"/>
      <c r="J37" s="478"/>
      <c r="K37" s="478"/>
      <c r="L37" s="478"/>
      <c r="M37" s="478"/>
      <c r="N37" s="478"/>
      <c r="O37" s="478"/>
      <c r="P37" s="478"/>
      <c r="Q37" s="479"/>
      <c r="R37" s="419"/>
      <c r="S37" s="419"/>
    </row>
    <row r="38" spans="1:23">
      <c r="A38" s="419"/>
      <c r="B38" s="419"/>
      <c r="C38" s="419"/>
      <c r="D38" s="419"/>
      <c r="E38" s="419"/>
      <c r="F38" s="419"/>
      <c r="G38" s="419"/>
      <c r="H38" s="419"/>
      <c r="I38" s="419"/>
      <c r="J38" s="419"/>
      <c r="K38" s="419"/>
      <c r="L38" s="419"/>
      <c r="M38" s="419"/>
      <c r="N38" s="419"/>
      <c r="O38" s="419"/>
      <c r="P38" s="419"/>
      <c r="Q38" s="419"/>
      <c r="R38" s="419"/>
      <c r="S38" s="419"/>
      <c r="W38" s="438" t="s">
        <v>2372</v>
      </c>
    </row>
    <row r="39" spans="1:23">
      <c r="A39" s="419"/>
      <c r="B39" s="419"/>
      <c r="C39" s="419"/>
      <c r="D39" s="419"/>
      <c r="E39" s="419"/>
      <c r="F39" s="419"/>
      <c r="G39" s="419"/>
      <c r="H39" s="419"/>
      <c r="I39" s="419"/>
      <c r="J39" s="419"/>
      <c r="K39" s="419"/>
      <c r="L39" s="419"/>
      <c r="M39" s="419"/>
      <c r="N39" s="419"/>
      <c r="O39" s="419"/>
      <c r="P39" s="419"/>
      <c r="Q39" s="419"/>
      <c r="R39" s="419"/>
      <c r="S39" s="419"/>
    </row>
    <row r="40" spans="1:23">
      <c r="W40" s="420" t="s">
        <v>2373</v>
      </c>
    </row>
    <row r="41" spans="1:23">
      <c r="W41" s="420" t="s">
        <v>2374</v>
      </c>
    </row>
    <row r="42" spans="1:23">
      <c r="W42" s="420" t="s">
        <v>2375</v>
      </c>
    </row>
    <row r="43" spans="1:23">
      <c r="W43" s="420" t="s">
        <v>2376</v>
      </c>
    </row>
    <row r="44" spans="1:23">
      <c r="W44" s="420" t="s">
        <v>2377</v>
      </c>
    </row>
    <row r="45" spans="1:23">
      <c r="W45" s="420" t="s">
        <v>2378</v>
      </c>
    </row>
    <row r="46" spans="1:23">
      <c r="W46" s="420" t="s">
        <v>2379</v>
      </c>
    </row>
    <row r="47" spans="1:23">
      <c r="W47" s="420" t="s">
        <v>2380</v>
      </c>
    </row>
    <row r="48" spans="1:23">
      <c r="W48" s="420" t="s">
        <v>2381</v>
      </c>
    </row>
    <row r="49" spans="23:23">
      <c r="W49" s="420" t="s">
        <v>2382</v>
      </c>
    </row>
    <row r="50" spans="23:23">
      <c r="W50" s="420" t="s">
        <v>2383</v>
      </c>
    </row>
    <row r="51" spans="23:23">
      <c r="W51" s="420" t="s">
        <v>2384</v>
      </c>
    </row>
    <row r="52" spans="23:23">
      <c r="W52" s="420" t="s">
        <v>2385</v>
      </c>
    </row>
    <row r="53" spans="23:23">
      <c r="W53" s="420" t="s">
        <v>2386</v>
      </c>
    </row>
    <row r="54" spans="23:23">
      <c r="W54" s="420" t="s">
        <v>2387</v>
      </c>
    </row>
    <row r="55" spans="23:23">
      <c r="W55" s="420" t="s">
        <v>2388</v>
      </c>
    </row>
    <row r="56" spans="23:23">
      <c r="W56" s="420" t="s">
        <v>2389</v>
      </c>
    </row>
    <row r="57" spans="23:23">
      <c r="W57" s="420" t="s">
        <v>2390</v>
      </c>
    </row>
    <row r="58" spans="23:23">
      <c r="W58" s="420" t="s">
        <v>2391</v>
      </c>
    </row>
    <row r="59" spans="23:23">
      <c r="W59" s="420" t="s">
        <v>2392</v>
      </c>
    </row>
    <row r="60" spans="23:23">
      <c r="W60" s="420" t="s">
        <v>2393</v>
      </c>
    </row>
    <row r="61" spans="23:23">
      <c r="W61" s="420" t="s">
        <v>2394</v>
      </c>
    </row>
    <row r="62" spans="23:23">
      <c r="W62" s="420" t="s">
        <v>2395</v>
      </c>
    </row>
    <row r="63" spans="23:23">
      <c r="W63" s="420" t="s">
        <v>2396</v>
      </c>
    </row>
    <row r="64" spans="23:23">
      <c r="W64" s="420" t="s">
        <v>2397</v>
      </c>
    </row>
    <row r="65" spans="23:23">
      <c r="W65" s="420" t="s">
        <v>2398</v>
      </c>
    </row>
    <row r="66" spans="23:23">
      <c r="W66" s="420" t="s">
        <v>2399</v>
      </c>
    </row>
    <row r="67" spans="23:23">
      <c r="W67" s="420" t="s">
        <v>2400</v>
      </c>
    </row>
    <row r="68" spans="23:23">
      <c r="W68" s="420" t="s">
        <v>2401</v>
      </c>
    </row>
    <row r="69" spans="23:23">
      <c r="W69" s="420" t="s">
        <v>2402</v>
      </c>
    </row>
    <row r="70" spans="23:23">
      <c r="W70" s="420" t="s">
        <v>2403</v>
      </c>
    </row>
    <row r="71" spans="23:23">
      <c r="W71" s="420" t="s">
        <v>2404</v>
      </c>
    </row>
    <row r="72" spans="23:23">
      <c r="W72" s="420" t="s">
        <v>2405</v>
      </c>
    </row>
    <row r="73" spans="23:23">
      <c r="W73" s="420" t="s">
        <v>2406</v>
      </c>
    </row>
    <row r="74" spans="23:23">
      <c r="W74" s="420" t="s">
        <v>2407</v>
      </c>
    </row>
    <row r="75" spans="23:23">
      <c r="W75" s="420" t="s">
        <v>2408</v>
      </c>
    </row>
    <row r="76" spans="23:23">
      <c r="W76" s="420" t="s">
        <v>2409</v>
      </c>
    </row>
    <row r="77" spans="23:23">
      <c r="W77" s="420" t="s">
        <v>2410</v>
      </c>
    </row>
    <row r="78" spans="23:23">
      <c r="W78" s="420" t="s">
        <v>2411</v>
      </c>
    </row>
    <row r="79" spans="23:23">
      <c r="W79" s="420" t="s">
        <v>2412</v>
      </c>
    </row>
    <row r="80" spans="23:23">
      <c r="W80" s="420" t="s">
        <v>2413</v>
      </c>
    </row>
    <row r="81" spans="23:23">
      <c r="W81" s="420" t="s">
        <v>2414</v>
      </c>
    </row>
    <row r="82" spans="23:23">
      <c r="W82" s="420" t="s">
        <v>2415</v>
      </c>
    </row>
    <row r="83" spans="23:23">
      <c r="W83" s="420" t="s">
        <v>2416</v>
      </c>
    </row>
    <row r="84" spans="23:23">
      <c r="W84" s="420" t="s">
        <v>2417</v>
      </c>
    </row>
    <row r="85" spans="23:23">
      <c r="W85" s="420" t="s">
        <v>2418</v>
      </c>
    </row>
    <row r="86" spans="23:23">
      <c r="W86" s="420" t="s">
        <v>2419</v>
      </c>
    </row>
    <row r="87" spans="23:23">
      <c r="W87" s="420" t="s">
        <v>2420</v>
      </c>
    </row>
    <row r="88" spans="23:23">
      <c r="W88" s="420" t="s">
        <v>2421</v>
      </c>
    </row>
    <row r="89" spans="23:23">
      <c r="W89" s="420" t="s">
        <v>2422</v>
      </c>
    </row>
    <row r="90" spans="23:23">
      <c r="W90" s="420" t="s">
        <v>2423</v>
      </c>
    </row>
    <row r="91" spans="23:23">
      <c r="W91" s="420" t="s">
        <v>2424</v>
      </c>
    </row>
    <row r="92" spans="23:23">
      <c r="W92" s="420" t="s">
        <v>2425</v>
      </c>
    </row>
    <row r="93" spans="23:23">
      <c r="W93" s="420" t="s">
        <v>2426</v>
      </c>
    </row>
    <row r="94" spans="23:23">
      <c r="W94" s="420" t="s">
        <v>2427</v>
      </c>
    </row>
    <row r="95" spans="23:23">
      <c r="W95" s="420" t="s">
        <v>2428</v>
      </c>
    </row>
    <row r="96" spans="23:23">
      <c r="W96" s="420" t="s">
        <v>2429</v>
      </c>
    </row>
    <row r="97" spans="23:23">
      <c r="W97" s="420" t="s">
        <v>2430</v>
      </c>
    </row>
    <row r="98" spans="23:23">
      <c r="W98" s="420" t="s">
        <v>2431</v>
      </c>
    </row>
    <row r="99" spans="23:23">
      <c r="W99" s="420" t="s">
        <v>2432</v>
      </c>
    </row>
    <row r="100" spans="23:23">
      <c r="W100" s="420" t="s">
        <v>2433</v>
      </c>
    </row>
    <row r="101" spans="23:23">
      <c r="W101" s="420" t="s">
        <v>2434</v>
      </c>
    </row>
    <row r="102" spans="23:23">
      <c r="W102" s="420" t="s">
        <v>2435</v>
      </c>
    </row>
    <row r="103" spans="23:23">
      <c r="W103" s="420" t="s">
        <v>2436</v>
      </c>
    </row>
    <row r="104" spans="23:23">
      <c r="W104" s="420" t="s">
        <v>2437</v>
      </c>
    </row>
    <row r="105" spans="23:23">
      <c r="W105" s="420" t="s">
        <v>2438</v>
      </c>
    </row>
    <row r="106" spans="23:23">
      <c r="W106" s="420" t="s">
        <v>2439</v>
      </c>
    </row>
    <row r="107" spans="23:23">
      <c r="W107" s="420" t="s">
        <v>2440</v>
      </c>
    </row>
    <row r="108" spans="23:23">
      <c r="W108" s="420" t="s">
        <v>2441</v>
      </c>
    </row>
    <row r="109" spans="23:23">
      <c r="W109" s="420" t="s">
        <v>2442</v>
      </c>
    </row>
    <row r="110" spans="23:23">
      <c r="W110" s="420" t="s">
        <v>2443</v>
      </c>
    </row>
    <row r="111" spans="23:23">
      <c r="W111" s="420" t="s">
        <v>2444</v>
      </c>
    </row>
    <row r="112" spans="23:23">
      <c r="W112" s="420" t="s">
        <v>2445</v>
      </c>
    </row>
    <row r="113" spans="23:23">
      <c r="W113" s="420" t="s">
        <v>2446</v>
      </c>
    </row>
    <row r="114" spans="23:23">
      <c r="W114" s="420" t="s">
        <v>2447</v>
      </c>
    </row>
    <row r="115" spans="23:23">
      <c r="W115" s="420" t="s">
        <v>2448</v>
      </c>
    </row>
    <row r="116" spans="23:23">
      <c r="W116" s="420" t="s">
        <v>2449</v>
      </c>
    </row>
    <row r="117" spans="23:23">
      <c r="W117" s="420" t="s">
        <v>2450</v>
      </c>
    </row>
    <row r="118" spans="23:23">
      <c r="W118" s="420" t="s">
        <v>2451</v>
      </c>
    </row>
    <row r="119" spans="23:23">
      <c r="W119" s="420" t="s">
        <v>2452</v>
      </c>
    </row>
    <row r="120" spans="23:23">
      <c r="W120" s="420" t="s">
        <v>2453</v>
      </c>
    </row>
    <row r="121" spans="23:23">
      <c r="W121" s="420" t="s">
        <v>2454</v>
      </c>
    </row>
    <row r="122" spans="23:23">
      <c r="W122" s="420" t="s">
        <v>2455</v>
      </c>
    </row>
    <row r="123" spans="23:23">
      <c r="W123" s="420" t="s">
        <v>2456</v>
      </c>
    </row>
    <row r="124" spans="23:23">
      <c r="W124" s="420" t="s">
        <v>2457</v>
      </c>
    </row>
    <row r="125" spans="23:23">
      <c r="W125" s="420" t="s">
        <v>2458</v>
      </c>
    </row>
    <row r="126" spans="23:23">
      <c r="W126" s="420" t="s">
        <v>2459</v>
      </c>
    </row>
    <row r="127" spans="23:23">
      <c r="W127" s="420" t="s">
        <v>2460</v>
      </c>
    </row>
    <row r="128" spans="23:23">
      <c r="W128" s="420" t="s">
        <v>2461</v>
      </c>
    </row>
    <row r="129" spans="23:23">
      <c r="W129" s="420" t="s">
        <v>2462</v>
      </c>
    </row>
    <row r="130" spans="23:23">
      <c r="W130" s="420" t="s">
        <v>2463</v>
      </c>
    </row>
    <row r="131" spans="23:23">
      <c r="W131" s="420" t="s">
        <v>2464</v>
      </c>
    </row>
    <row r="132" spans="23:23">
      <c r="W132" s="420" t="s">
        <v>2465</v>
      </c>
    </row>
    <row r="133" spans="23:23">
      <c r="W133" s="420" t="s">
        <v>2466</v>
      </c>
    </row>
    <row r="134" spans="23:23">
      <c r="W134" s="420" t="s">
        <v>2467</v>
      </c>
    </row>
    <row r="135" spans="23:23">
      <c r="W135" s="420" t="s">
        <v>2468</v>
      </c>
    </row>
    <row r="136" spans="23:23">
      <c r="W136" s="420" t="s">
        <v>2469</v>
      </c>
    </row>
    <row r="137" spans="23:23">
      <c r="W137" s="420" t="s">
        <v>2470</v>
      </c>
    </row>
    <row r="138" spans="23:23">
      <c r="W138" s="420" t="s">
        <v>2471</v>
      </c>
    </row>
    <row r="139" spans="23:23">
      <c r="W139" s="420" t="s">
        <v>2472</v>
      </c>
    </row>
    <row r="140" spans="23:23">
      <c r="W140" s="420" t="s">
        <v>2473</v>
      </c>
    </row>
    <row r="141" spans="23:23">
      <c r="W141" s="420" t="s">
        <v>2474</v>
      </c>
    </row>
    <row r="142" spans="23:23">
      <c r="W142" s="420" t="s">
        <v>2475</v>
      </c>
    </row>
    <row r="143" spans="23:23">
      <c r="W143" s="420" t="s">
        <v>2476</v>
      </c>
    </row>
    <row r="144" spans="23:23">
      <c r="W144" s="420" t="s">
        <v>2477</v>
      </c>
    </row>
    <row r="145" spans="23:23">
      <c r="W145" s="420" t="s">
        <v>2478</v>
      </c>
    </row>
    <row r="146" spans="23:23">
      <c r="W146" s="420" t="s">
        <v>2479</v>
      </c>
    </row>
    <row r="147" spans="23:23">
      <c r="W147" s="420" t="s">
        <v>2480</v>
      </c>
    </row>
    <row r="148" spans="23:23">
      <c r="W148" s="420" t="s">
        <v>2481</v>
      </c>
    </row>
    <row r="149" spans="23:23">
      <c r="W149" s="420" t="s">
        <v>2482</v>
      </c>
    </row>
    <row r="150" spans="23:23">
      <c r="W150" s="420" t="s">
        <v>2483</v>
      </c>
    </row>
    <row r="151" spans="23:23">
      <c r="W151" s="420" t="s">
        <v>2484</v>
      </c>
    </row>
    <row r="152" spans="23:23">
      <c r="W152" s="420" t="s">
        <v>2485</v>
      </c>
    </row>
    <row r="153" spans="23:23">
      <c r="W153" s="420" t="s">
        <v>2486</v>
      </c>
    </row>
    <row r="154" spans="23:23">
      <c r="W154" s="420" t="s">
        <v>2487</v>
      </c>
    </row>
    <row r="155" spans="23:23">
      <c r="W155" s="420" t="s">
        <v>2488</v>
      </c>
    </row>
    <row r="156" spans="23:23">
      <c r="W156" s="420" t="s">
        <v>2489</v>
      </c>
    </row>
    <row r="157" spans="23:23">
      <c r="W157" s="420" t="s">
        <v>2490</v>
      </c>
    </row>
    <row r="158" spans="23:23">
      <c r="W158" s="420" t="s">
        <v>2491</v>
      </c>
    </row>
    <row r="159" spans="23:23">
      <c r="W159" s="420" t="s">
        <v>2492</v>
      </c>
    </row>
    <row r="160" spans="23:23">
      <c r="W160" s="420" t="s">
        <v>2493</v>
      </c>
    </row>
    <row r="161" spans="23:23">
      <c r="W161" s="420" t="s">
        <v>2494</v>
      </c>
    </row>
    <row r="162" spans="23:23">
      <c r="W162" s="420" t="s">
        <v>2495</v>
      </c>
    </row>
    <row r="163" spans="23:23">
      <c r="W163" s="420" t="s">
        <v>2496</v>
      </c>
    </row>
    <row r="164" spans="23:23">
      <c r="W164" s="420" t="s">
        <v>2497</v>
      </c>
    </row>
    <row r="165" spans="23:23">
      <c r="W165" s="420" t="s">
        <v>2498</v>
      </c>
    </row>
    <row r="166" spans="23:23">
      <c r="W166" s="420" t="s">
        <v>2499</v>
      </c>
    </row>
    <row r="167" spans="23:23">
      <c r="W167" s="420" t="s">
        <v>2500</v>
      </c>
    </row>
    <row r="168" spans="23:23">
      <c r="W168" s="420" t="s">
        <v>2501</v>
      </c>
    </row>
    <row r="169" spans="23:23">
      <c r="W169" s="420" t="s">
        <v>2502</v>
      </c>
    </row>
    <row r="170" spans="23:23">
      <c r="W170" s="420" t="s">
        <v>2503</v>
      </c>
    </row>
    <row r="171" spans="23:23">
      <c r="W171" s="420" t="s">
        <v>2504</v>
      </c>
    </row>
    <row r="172" spans="23:23">
      <c r="W172" s="420" t="s">
        <v>2505</v>
      </c>
    </row>
    <row r="173" spans="23:23">
      <c r="W173" s="420" t="s">
        <v>2506</v>
      </c>
    </row>
    <row r="174" spans="23:23">
      <c r="W174" s="420" t="s">
        <v>2507</v>
      </c>
    </row>
    <row r="175" spans="23:23">
      <c r="W175" s="420" t="s">
        <v>2508</v>
      </c>
    </row>
    <row r="176" spans="23:23">
      <c r="W176" s="420" t="s">
        <v>2509</v>
      </c>
    </row>
    <row r="177" spans="23:23">
      <c r="W177" s="420" t="s">
        <v>2510</v>
      </c>
    </row>
    <row r="178" spans="23:23">
      <c r="W178" s="420" t="s">
        <v>2511</v>
      </c>
    </row>
    <row r="179" spans="23:23">
      <c r="W179" s="420" t="s">
        <v>2512</v>
      </c>
    </row>
    <row r="180" spans="23:23">
      <c r="W180" s="420" t="s">
        <v>2513</v>
      </c>
    </row>
    <row r="181" spans="23:23">
      <c r="W181" s="420" t="s">
        <v>2514</v>
      </c>
    </row>
    <row r="182" spans="23:23">
      <c r="W182" s="420" t="s">
        <v>2515</v>
      </c>
    </row>
    <row r="183" spans="23:23">
      <c r="W183" s="420" t="s">
        <v>2516</v>
      </c>
    </row>
    <row r="184" spans="23:23">
      <c r="W184" s="420" t="s">
        <v>2517</v>
      </c>
    </row>
    <row r="185" spans="23:23">
      <c r="W185" s="420" t="s">
        <v>2518</v>
      </c>
    </row>
    <row r="186" spans="23:23">
      <c r="W186" s="420" t="s">
        <v>2519</v>
      </c>
    </row>
    <row r="187" spans="23:23">
      <c r="W187" s="420" t="s">
        <v>2520</v>
      </c>
    </row>
    <row r="188" spans="23:23">
      <c r="W188" s="420" t="s">
        <v>2521</v>
      </c>
    </row>
    <row r="189" spans="23:23">
      <c r="W189" s="420" t="s">
        <v>2522</v>
      </c>
    </row>
    <row r="190" spans="23:23">
      <c r="W190" s="420" t="s">
        <v>2523</v>
      </c>
    </row>
    <row r="191" spans="23:23">
      <c r="W191" s="420" t="s">
        <v>2524</v>
      </c>
    </row>
    <row r="192" spans="23:23">
      <c r="W192" s="420" t="s">
        <v>2525</v>
      </c>
    </row>
    <row r="193" spans="23:23">
      <c r="W193" s="420" t="s">
        <v>2526</v>
      </c>
    </row>
    <row r="194" spans="23:23">
      <c r="W194" s="420" t="s">
        <v>2527</v>
      </c>
    </row>
    <row r="195" spans="23:23">
      <c r="W195" s="420" t="s">
        <v>2528</v>
      </c>
    </row>
    <row r="196" spans="23:23">
      <c r="W196" s="420" t="s">
        <v>2529</v>
      </c>
    </row>
    <row r="197" spans="23:23">
      <c r="W197" s="420" t="s">
        <v>2530</v>
      </c>
    </row>
    <row r="198" spans="23:23">
      <c r="W198" s="420" t="s">
        <v>2531</v>
      </c>
    </row>
  </sheetData>
  <mergeCells count="4">
    <mergeCell ref="F3:P3"/>
    <mergeCell ref="F4:P5"/>
    <mergeCell ref="D23:H23"/>
    <mergeCell ref="D29:G29"/>
  </mergeCells>
  <phoneticPr fontId="49" type="noConversion"/>
  <dataValidations count="2">
    <dataValidation type="list" allowBlank="1" showInputMessage="1" showErrorMessage="1" sqref="I13">
      <formula1>$W$39:$W$198</formula1>
    </dataValidation>
    <dataValidation type="list" allowBlank="1" showInputMessage="1" showErrorMessage="1" sqref="I14">
      <formula1>$W$10:$W$12</formula1>
    </dataValidation>
  </dataValidation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222"/>
  <sheetViews>
    <sheetView topLeftCell="B1" workbookViewId="0">
      <selection activeCell="C2" sqref="C2"/>
    </sheetView>
  </sheetViews>
  <sheetFormatPr defaultRowHeight="15"/>
  <cols>
    <col min="1" max="1" width="13.42578125" style="71" hidden="1" customWidth="1"/>
    <col min="2" max="2" width="7.28515625" style="157" customWidth="1"/>
    <col min="3" max="3" width="50.7109375" style="71" customWidth="1"/>
    <col min="4" max="4" width="0.85546875" style="71" customWidth="1"/>
    <col min="5" max="14" width="10" style="71" customWidth="1"/>
    <col min="15" max="15" width="3.28515625" style="71" customWidth="1"/>
    <col min="16" max="16384" width="9.140625" style="71"/>
  </cols>
  <sheetData>
    <row r="1" spans="1:15">
      <c r="B1" s="72" t="str">
        <f>+[1]Coverpage!A1</f>
        <v>GFSM2014_V1.2</v>
      </c>
      <c r="C1" s="73"/>
      <c r="D1" s="74"/>
      <c r="E1" s="75"/>
      <c r="F1" s="76"/>
      <c r="G1" s="509" t="str">
        <f>Reporting_Country_Name</f>
        <v>Россйиская Федерация</v>
      </c>
      <c r="H1" s="509"/>
      <c r="I1" s="509"/>
      <c r="J1" s="509"/>
      <c r="K1" s="509"/>
      <c r="L1" s="509"/>
      <c r="M1" s="509"/>
      <c r="N1" s="77">
        <f>Reporting_Country_Code</f>
        <v>0</v>
      </c>
      <c r="O1" s="78"/>
    </row>
    <row r="2" spans="1:15">
      <c r="B2" s="72" t="s">
        <v>1950</v>
      </c>
      <c r="C2" s="158"/>
      <c r="D2" s="159"/>
      <c r="E2" s="160"/>
      <c r="F2" s="510" t="str">
        <f>"In "&amp;[1]Coverpage!$I$14&amp;" of "&amp;[1]Coverpage!$I$12&amp;" / Fiscal year ends in "&amp;[1]Coverpage!$I$11</f>
        <v xml:space="preserve">In Billion of Domestic Currency / Fiscal year ends in </v>
      </c>
      <c r="G2" s="511"/>
      <c r="H2" s="511"/>
      <c r="I2" s="511"/>
      <c r="J2" s="511"/>
      <c r="K2" s="511"/>
      <c r="L2" s="511"/>
      <c r="M2" s="511"/>
      <c r="N2" s="511"/>
      <c r="O2" s="78"/>
    </row>
    <row r="3" spans="1:15" ht="12" customHeight="1">
      <c r="B3" s="83"/>
      <c r="C3" s="84"/>
      <c r="D3" s="85"/>
      <c r="E3" s="86"/>
      <c r="F3" s="87"/>
      <c r="G3" s="512" t="s">
        <v>548</v>
      </c>
      <c r="H3" s="512"/>
      <c r="I3" s="88">
        <f>Reporting_Period_Code</f>
        <v>2014</v>
      </c>
      <c r="J3" s="88"/>
      <c r="K3" s="87"/>
      <c r="L3" s="87"/>
      <c r="M3" s="89"/>
      <c r="N3" s="506" t="s">
        <v>647</v>
      </c>
      <c r="O3" s="90"/>
    </row>
    <row r="4" spans="1:15" ht="12" customHeight="1">
      <c r="B4" s="516" t="s">
        <v>1951</v>
      </c>
      <c r="C4" s="517"/>
      <c r="D4" s="91"/>
      <c r="E4" s="503" t="s">
        <v>551</v>
      </c>
      <c r="F4" s="504"/>
      <c r="G4" s="504"/>
      <c r="H4" s="505"/>
      <c r="I4" s="506" t="s">
        <v>552</v>
      </c>
      <c r="J4" s="506" t="s">
        <v>553</v>
      </c>
      <c r="K4" s="513" t="s">
        <v>554</v>
      </c>
      <c r="L4" s="506" t="s">
        <v>555</v>
      </c>
      <c r="M4" s="508" t="s">
        <v>556</v>
      </c>
      <c r="N4" s="507"/>
      <c r="O4" s="90"/>
    </row>
    <row r="5" spans="1:15" ht="30" customHeight="1">
      <c r="B5" s="516"/>
      <c r="C5" s="517"/>
      <c r="D5" s="91"/>
      <c r="E5" s="92" t="s">
        <v>557</v>
      </c>
      <c r="F5" s="93" t="s">
        <v>558</v>
      </c>
      <c r="G5" s="93" t="s">
        <v>555</v>
      </c>
      <c r="H5" s="94" t="s">
        <v>559</v>
      </c>
      <c r="I5" s="507"/>
      <c r="J5" s="507"/>
      <c r="K5" s="513"/>
      <c r="L5" s="507"/>
      <c r="M5" s="508"/>
      <c r="N5" s="507"/>
      <c r="O5" s="90"/>
    </row>
    <row r="6" spans="1:15" ht="30" hidden="1" customHeight="1">
      <c r="B6" s="232"/>
      <c r="C6" s="233"/>
      <c r="D6" s="91"/>
      <c r="E6" s="92" t="s">
        <v>649</v>
      </c>
      <c r="F6" s="93" t="s">
        <v>650</v>
      </c>
      <c r="G6" s="93" t="s">
        <v>651</v>
      </c>
      <c r="H6" s="94" t="s">
        <v>563</v>
      </c>
      <c r="I6" s="94" t="s">
        <v>652</v>
      </c>
      <c r="J6" s="93" t="s">
        <v>653</v>
      </c>
      <c r="K6" s="94" t="s">
        <v>566</v>
      </c>
      <c r="L6" s="93" t="s">
        <v>654</v>
      </c>
      <c r="M6" s="97" t="s">
        <v>655</v>
      </c>
      <c r="N6" s="97" t="s">
        <v>656</v>
      </c>
      <c r="O6" s="90"/>
    </row>
    <row r="7" spans="1:15" ht="10.5" customHeight="1">
      <c r="A7" s="111"/>
      <c r="B7" s="98"/>
      <c r="C7" s="99"/>
      <c r="D7" s="99"/>
      <c r="E7" s="100" t="s">
        <v>560</v>
      </c>
      <c r="F7" s="101" t="s">
        <v>561</v>
      </c>
      <c r="G7" s="102" t="s">
        <v>562</v>
      </c>
      <c r="H7" s="101" t="s">
        <v>563</v>
      </c>
      <c r="I7" s="102" t="s">
        <v>564</v>
      </c>
      <c r="J7" s="101" t="s">
        <v>565</v>
      </c>
      <c r="K7" s="102" t="s">
        <v>566</v>
      </c>
      <c r="L7" s="101" t="s">
        <v>567</v>
      </c>
      <c r="M7" s="103" t="s">
        <v>568</v>
      </c>
      <c r="N7" s="103" t="s">
        <v>569</v>
      </c>
      <c r="O7" s="90"/>
    </row>
    <row r="8" spans="1:15" ht="15" customHeight="1">
      <c r="A8" s="111" t="s">
        <v>1952</v>
      </c>
      <c r="B8" s="180" t="s">
        <v>1953</v>
      </c>
      <c r="C8" s="251" t="s">
        <v>1954</v>
      </c>
      <c r="D8" s="166" t="s">
        <v>572</v>
      </c>
      <c r="E8" s="267">
        <v>135.13593355405985</v>
      </c>
      <c r="F8" s="267">
        <v>-6.6961349280000096E-2</v>
      </c>
      <c r="G8" s="267">
        <v>0</v>
      </c>
      <c r="H8" s="267">
        <v>135.06897220477987</v>
      </c>
      <c r="I8" s="267">
        <v>-6.6006817015100001</v>
      </c>
      <c r="J8" s="267">
        <v>-33.312870515716</v>
      </c>
      <c r="K8" s="267">
        <v>-3.2711330733939996</v>
      </c>
      <c r="L8" s="267">
        <v>0</v>
      </c>
      <c r="M8" s="267">
        <v>91.884286914159873</v>
      </c>
      <c r="N8" s="202" t="str">
        <f>IF(OR(N9="NA",N14="NA",N25="NA"),"NA",IF(AND(N9="",N14="",N25=""),"",SUM(N9)+SUM(N14)-SUM(N25)))</f>
        <v/>
      </c>
      <c r="O8" s="110"/>
    </row>
    <row r="9" spans="1:15" ht="15" customHeight="1">
      <c r="A9" s="111" t="s">
        <v>1955</v>
      </c>
      <c r="B9" s="196" t="s">
        <v>10</v>
      </c>
      <c r="C9" s="197" t="s">
        <v>1956</v>
      </c>
      <c r="D9" s="174" t="s">
        <v>572</v>
      </c>
      <c r="E9" s="133">
        <v>-0.42287372314999999</v>
      </c>
      <c r="F9" s="133">
        <v>-0.96013041770000007</v>
      </c>
      <c r="G9" s="133">
        <v>0</v>
      </c>
      <c r="H9" s="133">
        <v>-1.38300414085</v>
      </c>
      <c r="I9" s="133">
        <v>-5.2373865590000006E-2</v>
      </c>
      <c r="J9" s="133">
        <v>-5.1660433510820001</v>
      </c>
      <c r="K9" s="133">
        <v>-5.974507817558</v>
      </c>
      <c r="L9" s="133">
        <v>0</v>
      </c>
      <c r="M9" s="133">
        <v>-12.575929175080001</v>
      </c>
      <c r="N9" s="133" t="str">
        <f>IF(OR(N10="NA",N11="NA",N12="NA",N13="NA"),"NA",IF(AND(N10="",N11="",N12="",N13=""),"",SUM(N10:N13)))</f>
        <v/>
      </c>
      <c r="O9" s="110"/>
    </row>
    <row r="10" spans="1:15" ht="12.2" customHeight="1">
      <c r="A10" s="111" t="s">
        <v>1957</v>
      </c>
      <c r="B10" s="111" t="s">
        <v>1958</v>
      </c>
      <c r="C10" s="116" t="s">
        <v>1427</v>
      </c>
      <c r="D10" s="91" t="s">
        <v>572</v>
      </c>
      <c r="E10" s="117">
        <v>-0.37636233606999997</v>
      </c>
      <c r="F10" s="117">
        <v>-0.96013041770000007</v>
      </c>
      <c r="G10" s="117">
        <v>0</v>
      </c>
      <c r="H10" s="117">
        <v>-1.33649275377</v>
      </c>
      <c r="I10" s="117">
        <v>-5.2373865590000006E-2</v>
      </c>
      <c r="J10" s="117">
        <v>-5.1660433510820001</v>
      </c>
      <c r="K10" s="117">
        <v>-5.974507817558</v>
      </c>
      <c r="L10" s="117">
        <v>0</v>
      </c>
      <c r="M10" s="117">
        <v>-12.529417788</v>
      </c>
      <c r="N10" s="117"/>
      <c r="O10" s="110"/>
    </row>
    <row r="11" spans="1:15" ht="10.35" customHeight="1">
      <c r="A11" s="111" t="s">
        <v>1959</v>
      </c>
      <c r="B11" s="111" t="s">
        <v>1960</v>
      </c>
      <c r="C11" s="116" t="s">
        <v>505</v>
      </c>
      <c r="D11" s="91" t="s">
        <v>572</v>
      </c>
      <c r="E11" s="117">
        <v>-4.6511387080000001E-2</v>
      </c>
      <c r="F11" s="117">
        <v>0</v>
      </c>
      <c r="G11" s="117">
        <v>0</v>
      </c>
      <c r="H11" s="117">
        <v>-4.6511387080000001E-2</v>
      </c>
      <c r="I11" s="117">
        <v>0</v>
      </c>
      <c r="J11" s="117">
        <v>0</v>
      </c>
      <c r="K11" s="117">
        <v>0</v>
      </c>
      <c r="L11" s="117">
        <v>0</v>
      </c>
      <c r="M11" s="117">
        <v>-4.6511387080000001E-2</v>
      </c>
      <c r="N11" s="117"/>
      <c r="O11" s="110"/>
    </row>
    <row r="12" spans="1:15" ht="10.35" customHeight="1">
      <c r="A12" s="111" t="s">
        <v>1961</v>
      </c>
      <c r="B12" s="111" t="s">
        <v>1962</v>
      </c>
      <c r="C12" s="116" t="s">
        <v>277</v>
      </c>
      <c r="D12" s="91" t="s">
        <v>572</v>
      </c>
      <c r="E12" s="117">
        <v>0</v>
      </c>
      <c r="F12" s="117">
        <v>0</v>
      </c>
      <c r="G12" s="117">
        <v>0</v>
      </c>
      <c r="H12" s="117">
        <v>0</v>
      </c>
      <c r="I12" s="117">
        <v>0</v>
      </c>
      <c r="J12" s="117">
        <v>0</v>
      </c>
      <c r="K12" s="117">
        <v>0</v>
      </c>
      <c r="L12" s="117">
        <v>0</v>
      </c>
      <c r="M12" s="117">
        <v>0</v>
      </c>
      <c r="N12" s="117"/>
      <c r="O12" s="110"/>
    </row>
    <row r="13" spans="1:15" ht="10.35" customHeight="1">
      <c r="A13" s="111" t="s">
        <v>1963</v>
      </c>
      <c r="B13" s="111" t="s">
        <v>1964</v>
      </c>
      <c r="C13" s="227" t="s">
        <v>279</v>
      </c>
      <c r="D13" s="91" t="s">
        <v>572</v>
      </c>
      <c r="E13" s="117">
        <v>0</v>
      </c>
      <c r="F13" s="117">
        <v>0</v>
      </c>
      <c r="G13" s="117">
        <v>0</v>
      </c>
      <c r="H13" s="117">
        <v>0</v>
      </c>
      <c r="I13" s="117">
        <v>0</v>
      </c>
      <c r="J13" s="117">
        <v>0</v>
      </c>
      <c r="K13" s="117">
        <v>0</v>
      </c>
      <c r="L13" s="117">
        <v>0</v>
      </c>
      <c r="M13" s="117">
        <v>0</v>
      </c>
      <c r="N13" s="117"/>
      <c r="O13" s="110"/>
    </row>
    <row r="14" spans="1:15" ht="15" customHeight="1">
      <c r="A14" s="111" t="s">
        <v>1965</v>
      </c>
      <c r="B14" s="180" t="s">
        <v>14</v>
      </c>
      <c r="C14" s="197" t="s">
        <v>1966</v>
      </c>
      <c r="D14" s="166" t="s">
        <v>572</v>
      </c>
      <c r="E14" s="202">
        <v>130.55340204641985</v>
      </c>
      <c r="F14" s="202">
        <v>0.89316906841999999</v>
      </c>
      <c r="G14" s="202">
        <v>0</v>
      </c>
      <c r="H14" s="202">
        <v>131.44657111483988</v>
      </c>
      <c r="I14" s="202">
        <v>-6.5483078359200002</v>
      </c>
      <c r="J14" s="202">
        <v>-28.146827164634004</v>
      </c>
      <c r="K14" s="202">
        <v>-1.2748194044060002</v>
      </c>
      <c r="L14" s="202">
        <v>0</v>
      </c>
      <c r="M14" s="202">
        <v>95.476616709879877</v>
      </c>
      <c r="N14" s="202" t="str">
        <f>IF(OR(N15="NA",N16="NA",N17="NA",N18="NA",N19="NA",N20="NA",N21="NA",N22="NA"),"NA",IF(AND(N15="",N16="",N17="",N18="",N19="",N20="",N21="",N22=""),"",SUM(N15:N22)))</f>
        <v/>
      </c>
      <c r="O14" s="110"/>
    </row>
    <row r="15" spans="1:15" ht="12.2" customHeight="1">
      <c r="A15" s="111" t="s">
        <v>1967</v>
      </c>
      <c r="B15" s="145" t="s">
        <v>1968</v>
      </c>
      <c r="C15" s="247" t="s">
        <v>514</v>
      </c>
      <c r="D15" s="91" t="s">
        <v>572</v>
      </c>
      <c r="E15" s="268">
        <v>0</v>
      </c>
      <c r="F15" s="268">
        <v>0</v>
      </c>
      <c r="G15" s="268">
        <v>0</v>
      </c>
      <c r="H15" s="117">
        <v>0</v>
      </c>
      <c r="I15" s="268">
        <v>0</v>
      </c>
      <c r="J15" s="268">
        <v>0</v>
      </c>
      <c r="K15" s="268">
        <v>0</v>
      </c>
      <c r="L15" s="268">
        <v>0</v>
      </c>
      <c r="M15" s="117">
        <v>0</v>
      </c>
      <c r="N15" s="268"/>
      <c r="O15" s="110"/>
    </row>
    <row r="16" spans="1:15" s="255" customFormat="1" ht="10.35" customHeight="1">
      <c r="A16" s="111" t="s">
        <v>1969</v>
      </c>
      <c r="B16" s="145" t="s">
        <v>1970</v>
      </c>
      <c r="C16" s="247" t="s">
        <v>517</v>
      </c>
      <c r="D16" s="91" t="s">
        <v>572</v>
      </c>
      <c r="E16" s="117">
        <v>0</v>
      </c>
      <c r="F16" s="117">
        <v>0</v>
      </c>
      <c r="G16" s="117">
        <v>0</v>
      </c>
      <c r="H16" s="117">
        <v>0</v>
      </c>
      <c r="I16" s="117">
        <v>0</v>
      </c>
      <c r="J16" s="117">
        <v>0</v>
      </c>
      <c r="K16" s="117">
        <v>0</v>
      </c>
      <c r="L16" s="117">
        <v>0</v>
      </c>
      <c r="M16" s="117">
        <v>0</v>
      </c>
      <c r="N16" s="117"/>
      <c r="O16" s="110"/>
    </row>
    <row r="17" spans="1:15" s="255" customFormat="1" ht="10.35" customHeight="1">
      <c r="A17" s="111" t="s">
        <v>1971</v>
      </c>
      <c r="B17" s="145" t="s">
        <v>1972</v>
      </c>
      <c r="C17" s="247" t="s">
        <v>520</v>
      </c>
      <c r="D17" s="91" t="s">
        <v>572</v>
      </c>
      <c r="E17" s="117">
        <v>0</v>
      </c>
      <c r="F17" s="117">
        <v>0</v>
      </c>
      <c r="G17" s="117">
        <v>0</v>
      </c>
      <c r="H17" s="117">
        <v>0</v>
      </c>
      <c r="I17" s="117">
        <v>0</v>
      </c>
      <c r="J17" s="117">
        <v>0</v>
      </c>
      <c r="K17" s="117">
        <v>-2.5558500000000001E-2</v>
      </c>
      <c r="L17" s="117">
        <v>0</v>
      </c>
      <c r="M17" s="117">
        <v>-2.5558500000000001E-2</v>
      </c>
      <c r="N17" s="117"/>
      <c r="O17" s="110"/>
    </row>
    <row r="18" spans="1:15" s="255" customFormat="1" ht="10.35" customHeight="1">
      <c r="A18" s="111" t="s">
        <v>1973</v>
      </c>
      <c r="B18" s="145" t="s">
        <v>1974</v>
      </c>
      <c r="C18" s="247" t="s">
        <v>523</v>
      </c>
      <c r="D18" s="91" t="s">
        <v>572</v>
      </c>
      <c r="E18" s="117">
        <v>-0.26717169512011718</v>
      </c>
      <c r="F18" s="117">
        <v>0</v>
      </c>
      <c r="G18" s="117">
        <v>0</v>
      </c>
      <c r="H18" s="117">
        <v>-0.26717169512011718</v>
      </c>
      <c r="I18" s="117">
        <v>0</v>
      </c>
      <c r="J18" s="117">
        <v>-6.3272657055500003</v>
      </c>
      <c r="K18" s="117">
        <v>-0.57304249796000006</v>
      </c>
      <c r="L18" s="117">
        <v>0</v>
      </c>
      <c r="M18" s="117">
        <v>-7.167479898630118</v>
      </c>
      <c r="N18" s="117"/>
      <c r="O18" s="110"/>
    </row>
    <row r="19" spans="1:15" s="255" customFormat="1" ht="10.35" customHeight="1">
      <c r="A19" s="111" t="s">
        <v>1975</v>
      </c>
      <c r="B19" s="145" t="s">
        <v>1976</v>
      </c>
      <c r="C19" s="247" t="s">
        <v>526</v>
      </c>
      <c r="D19" s="91" t="s">
        <v>572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7">
        <v>-5.0736006327799998</v>
      </c>
      <c r="K19" s="117">
        <v>0</v>
      </c>
      <c r="L19" s="117">
        <v>0</v>
      </c>
      <c r="M19" s="117">
        <v>-5.0736006327799998</v>
      </c>
      <c r="N19" s="117"/>
      <c r="O19" s="110"/>
    </row>
    <row r="20" spans="1:15" s="255" customFormat="1" ht="10.35" customHeight="1">
      <c r="A20" s="111" t="s">
        <v>1977</v>
      </c>
      <c r="B20" s="145" t="s">
        <v>1978</v>
      </c>
      <c r="C20" s="247" t="s">
        <v>529</v>
      </c>
      <c r="D20" s="91" t="s">
        <v>572</v>
      </c>
      <c r="E20" s="117">
        <v>0</v>
      </c>
      <c r="F20" s="117">
        <v>0</v>
      </c>
      <c r="G20" s="117">
        <v>0</v>
      </c>
      <c r="H20" s="117">
        <v>0</v>
      </c>
      <c r="I20" s="117">
        <v>0</v>
      </c>
      <c r="J20" s="117">
        <v>0</v>
      </c>
      <c r="K20" s="117">
        <v>0</v>
      </c>
      <c r="L20" s="117">
        <v>0</v>
      </c>
      <c r="M20" s="117">
        <v>0</v>
      </c>
      <c r="N20" s="117"/>
      <c r="O20" s="110"/>
    </row>
    <row r="21" spans="1:15" s="255" customFormat="1" ht="10.35" customHeight="1">
      <c r="A21" s="111" t="s">
        <v>1979</v>
      </c>
      <c r="B21" s="145" t="s">
        <v>1980</v>
      </c>
      <c r="C21" s="247" t="s">
        <v>532</v>
      </c>
      <c r="D21" s="91" t="s">
        <v>572</v>
      </c>
      <c r="E21" s="117">
        <v>0</v>
      </c>
      <c r="F21" s="117">
        <v>0</v>
      </c>
      <c r="G21" s="117">
        <v>0</v>
      </c>
      <c r="H21" s="117">
        <v>0</v>
      </c>
      <c r="I21" s="117">
        <v>0</v>
      </c>
      <c r="J21" s="117">
        <v>0</v>
      </c>
      <c r="K21" s="117">
        <v>0</v>
      </c>
      <c r="L21" s="117">
        <v>0</v>
      </c>
      <c r="M21" s="117">
        <v>0</v>
      </c>
      <c r="N21" s="117"/>
      <c r="O21" s="110"/>
    </row>
    <row r="22" spans="1:15" s="255" customFormat="1" ht="10.35" customHeight="1">
      <c r="A22" s="111" t="s">
        <v>1981</v>
      </c>
      <c r="B22" s="145" t="s">
        <v>1982</v>
      </c>
      <c r="C22" s="247" t="s">
        <v>535</v>
      </c>
      <c r="D22" s="91" t="s">
        <v>572</v>
      </c>
      <c r="E22" s="117">
        <v>130.82057374153999</v>
      </c>
      <c r="F22" s="117">
        <v>0.89316906841999999</v>
      </c>
      <c r="G22" s="117">
        <v>0</v>
      </c>
      <c r="H22" s="117">
        <v>131.71374280996</v>
      </c>
      <c r="I22" s="117">
        <v>-6.5483078359200002</v>
      </c>
      <c r="J22" s="117">
        <v>-16.745960826304</v>
      </c>
      <c r="K22" s="117">
        <v>-0.67621840644599995</v>
      </c>
      <c r="L22" s="117">
        <v>0</v>
      </c>
      <c r="M22" s="117">
        <v>107.74325574129</v>
      </c>
      <c r="N22" s="117"/>
      <c r="O22" s="110"/>
    </row>
    <row r="23" spans="1:15" ht="15" customHeight="1">
      <c r="A23" s="111" t="s">
        <v>1983</v>
      </c>
      <c r="B23" s="256" t="s">
        <v>1984</v>
      </c>
      <c r="C23" s="257" t="s">
        <v>319</v>
      </c>
      <c r="D23" s="91" t="s">
        <v>572</v>
      </c>
      <c r="E23" s="117">
        <v>130.55340204641985</v>
      </c>
      <c r="F23" s="117">
        <v>0.89316906841999999</v>
      </c>
      <c r="G23" s="117">
        <v>0</v>
      </c>
      <c r="H23" s="117">
        <v>131.44657111483986</v>
      </c>
      <c r="I23" s="117">
        <v>-6.5483078359200002</v>
      </c>
      <c r="J23" s="117">
        <v>-28.146827164633997</v>
      </c>
      <c r="K23" s="117">
        <v>-1.2748194044059999</v>
      </c>
      <c r="L23" s="117">
        <v>0</v>
      </c>
      <c r="M23" s="117">
        <v>95.476616709879863</v>
      </c>
      <c r="N23" s="117"/>
      <c r="O23" s="110"/>
    </row>
    <row r="24" spans="1:15" ht="15" customHeight="1">
      <c r="A24" s="111" t="s">
        <v>1985</v>
      </c>
      <c r="B24" s="256" t="s">
        <v>1986</v>
      </c>
      <c r="C24" s="269" t="s">
        <v>345</v>
      </c>
      <c r="D24" s="91" t="s">
        <v>572</v>
      </c>
      <c r="E24" s="117">
        <v>0</v>
      </c>
      <c r="F24" s="117">
        <v>0</v>
      </c>
      <c r="G24" s="117">
        <v>0</v>
      </c>
      <c r="H24" s="117">
        <v>0</v>
      </c>
      <c r="I24" s="117">
        <v>0</v>
      </c>
      <c r="J24" s="117">
        <v>0</v>
      </c>
      <c r="K24" s="117">
        <v>0</v>
      </c>
      <c r="L24" s="117">
        <v>0</v>
      </c>
      <c r="M24" s="117">
        <v>0</v>
      </c>
      <c r="N24" s="117"/>
      <c r="O24" s="110"/>
    </row>
    <row r="25" spans="1:15" ht="15" customHeight="1">
      <c r="A25" s="111" t="s">
        <v>1987</v>
      </c>
      <c r="B25" s="260" t="s">
        <v>18</v>
      </c>
      <c r="C25" s="197" t="s">
        <v>1988</v>
      </c>
      <c r="D25" s="166" t="s">
        <v>572</v>
      </c>
      <c r="E25" s="202">
        <v>-5.0054052307899992</v>
      </c>
      <c r="F25" s="202">
        <v>0</v>
      </c>
      <c r="G25" s="202">
        <v>0</v>
      </c>
      <c r="H25" s="202">
        <v>-5.0054052307900001</v>
      </c>
      <c r="I25" s="202">
        <v>0</v>
      </c>
      <c r="J25" s="202">
        <v>0</v>
      </c>
      <c r="K25" s="202">
        <v>-3.9781941485700001</v>
      </c>
      <c r="L25" s="202">
        <v>0</v>
      </c>
      <c r="M25" s="202">
        <v>-8.9835993793600011</v>
      </c>
      <c r="N25" s="202" t="str">
        <f>IF(OR(N26="NA",N27="NA",N28="NA",N29="NA",N30="NA",N31="NA",N32="NA",N33="NA"),"NA",IF(AND(N26="",N27="",N28="",N29="",N30="",N31="",N32="",N33=""),"",SUM(N26:N33)))</f>
        <v/>
      </c>
      <c r="O25" s="110"/>
    </row>
    <row r="26" spans="1:15" s="255" customFormat="1" ht="12.2" customHeight="1">
      <c r="A26" s="111" t="s">
        <v>1989</v>
      </c>
      <c r="B26" s="145" t="s">
        <v>1990</v>
      </c>
      <c r="C26" s="247" t="s">
        <v>1915</v>
      </c>
      <c r="D26" s="91" t="s">
        <v>572</v>
      </c>
      <c r="E26" s="117">
        <v>0</v>
      </c>
      <c r="F26" s="117">
        <v>0</v>
      </c>
      <c r="G26" s="117">
        <v>0</v>
      </c>
      <c r="H26" s="117">
        <v>0</v>
      </c>
      <c r="I26" s="117">
        <v>0</v>
      </c>
      <c r="J26" s="117">
        <v>0</v>
      </c>
      <c r="K26" s="117">
        <v>0</v>
      </c>
      <c r="L26" s="117">
        <v>0</v>
      </c>
      <c r="M26" s="117">
        <v>0</v>
      </c>
      <c r="N26" s="117"/>
      <c r="O26" s="110"/>
    </row>
    <row r="27" spans="1:15" s="255" customFormat="1" ht="10.35" customHeight="1">
      <c r="A27" s="111" t="s">
        <v>1991</v>
      </c>
      <c r="B27" s="145" t="s">
        <v>1992</v>
      </c>
      <c r="C27" s="247" t="s">
        <v>517</v>
      </c>
      <c r="D27" s="91" t="s">
        <v>572</v>
      </c>
      <c r="E27" s="117">
        <v>0</v>
      </c>
      <c r="F27" s="117">
        <v>0</v>
      </c>
      <c r="G27" s="117">
        <v>0</v>
      </c>
      <c r="H27" s="117">
        <v>0</v>
      </c>
      <c r="I27" s="117">
        <v>0</v>
      </c>
      <c r="J27" s="117">
        <v>0</v>
      </c>
      <c r="K27" s="117">
        <v>0</v>
      </c>
      <c r="L27" s="117">
        <v>0</v>
      </c>
      <c r="M27" s="117">
        <v>0</v>
      </c>
      <c r="N27" s="117"/>
      <c r="O27" s="110"/>
    </row>
    <row r="28" spans="1:15" s="255" customFormat="1" ht="10.35" customHeight="1">
      <c r="A28" s="111" t="s">
        <v>1993</v>
      </c>
      <c r="B28" s="145" t="s">
        <v>1994</v>
      </c>
      <c r="C28" s="247" t="s">
        <v>520</v>
      </c>
      <c r="D28" s="91" t="s">
        <v>572</v>
      </c>
      <c r="E28" s="117">
        <v>0.95048321888999998</v>
      </c>
      <c r="F28" s="117">
        <v>0</v>
      </c>
      <c r="G28" s="117">
        <v>0</v>
      </c>
      <c r="H28" s="117">
        <v>0.95048321888999998</v>
      </c>
      <c r="I28" s="117">
        <v>0</v>
      </c>
      <c r="J28" s="117">
        <v>0</v>
      </c>
      <c r="K28" s="117">
        <v>0</v>
      </c>
      <c r="L28" s="117">
        <v>0</v>
      </c>
      <c r="M28" s="117">
        <v>0.95048321888999998</v>
      </c>
      <c r="N28" s="117"/>
      <c r="O28" s="110"/>
    </row>
    <row r="29" spans="1:15" s="255" customFormat="1" ht="10.35" customHeight="1">
      <c r="A29" s="111" t="s">
        <v>1995</v>
      </c>
      <c r="B29" s="145" t="s">
        <v>1996</v>
      </c>
      <c r="C29" s="247" t="s">
        <v>523</v>
      </c>
      <c r="D29" s="91" t="s">
        <v>572</v>
      </c>
      <c r="E29" s="117">
        <v>-6.5747174068199996</v>
      </c>
      <c r="F29" s="117">
        <v>0</v>
      </c>
      <c r="G29" s="117">
        <v>0</v>
      </c>
      <c r="H29" s="117">
        <v>-6.5747174068199996</v>
      </c>
      <c r="I29" s="117">
        <v>0</v>
      </c>
      <c r="J29" s="117">
        <v>0</v>
      </c>
      <c r="K29" s="117">
        <v>-3.9781941485700001</v>
      </c>
      <c r="L29" s="117">
        <v>0</v>
      </c>
      <c r="M29" s="117">
        <v>-10.552911555390001</v>
      </c>
      <c r="N29" s="117"/>
      <c r="O29" s="110"/>
    </row>
    <row r="30" spans="1:15" s="255" customFormat="1" ht="10.35" customHeight="1">
      <c r="A30" s="111" t="s">
        <v>1997</v>
      </c>
      <c r="B30" s="145" t="s">
        <v>1998</v>
      </c>
      <c r="C30" s="247" t="s">
        <v>526</v>
      </c>
      <c r="D30" s="91" t="s">
        <v>572</v>
      </c>
      <c r="E30" s="117">
        <v>0</v>
      </c>
      <c r="F30" s="117">
        <v>0</v>
      </c>
      <c r="G30" s="117">
        <v>0</v>
      </c>
      <c r="H30" s="117">
        <v>0</v>
      </c>
      <c r="I30" s="117">
        <v>0</v>
      </c>
      <c r="J30" s="117">
        <v>0</v>
      </c>
      <c r="K30" s="117">
        <v>0</v>
      </c>
      <c r="L30" s="117">
        <v>0</v>
      </c>
      <c r="M30" s="117">
        <v>0</v>
      </c>
      <c r="N30" s="117"/>
      <c r="O30" s="110"/>
    </row>
    <row r="31" spans="1:15" s="255" customFormat="1" ht="10.35" customHeight="1">
      <c r="A31" s="111" t="s">
        <v>1999</v>
      </c>
      <c r="B31" s="145" t="s">
        <v>2000</v>
      </c>
      <c r="C31" s="247" t="s">
        <v>529</v>
      </c>
      <c r="D31" s="91" t="s">
        <v>572</v>
      </c>
      <c r="E31" s="117">
        <v>0</v>
      </c>
      <c r="F31" s="117">
        <v>0</v>
      </c>
      <c r="G31" s="117">
        <v>0</v>
      </c>
      <c r="H31" s="117">
        <v>0</v>
      </c>
      <c r="I31" s="117">
        <v>0</v>
      </c>
      <c r="J31" s="117">
        <v>0</v>
      </c>
      <c r="K31" s="117">
        <v>0</v>
      </c>
      <c r="L31" s="117">
        <v>0</v>
      </c>
      <c r="M31" s="117">
        <v>0</v>
      </c>
      <c r="N31" s="117"/>
      <c r="O31" s="110"/>
    </row>
    <row r="32" spans="1:15" s="255" customFormat="1" ht="10.35" customHeight="1">
      <c r="A32" s="111" t="s">
        <v>2001</v>
      </c>
      <c r="B32" s="145" t="s">
        <v>2002</v>
      </c>
      <c r="C32" s="247" t="s">
        <v>532</v>
      </c>
      <c r="D32" s="91" t="s">
        <v>572</v>
      </c>
      <c r="E32" s="117">
        <v>0</v>
      </c>
      <c r="F32" s="117">
        <v>0</v>
      </c>
      <c r="G32" s="117">
        <v>0</v>
      </c>
      <c r="H32" s="117">
        <v>0</v>
      </c>
      <c r="I32" s="117">
        <v>0</v>
      </c>
      <c r="J32" s="117">
        <v>0</v>
      </c>
      <c r="K32" s="117">
        <v>0</v>
      </c>
      <c r="L32" s="117">
        <v>0</v>
      </c>
      <c r="M32" s="117">
        <v>0</v>
      </c>
      <c r="N32" s="117"/>
      <c r="O32" s="110"/>
    </row>
    <row r="33" spans="1:15" s="255" customFormat="1" ht="10.35" customHeight="1">
      <c r="A33" s="111" t="s">
        <v>2003</v>
      </c>
      <c r="B33" s="145" t="s">
        <v>2004</v>
      </c>
      <c r="C33" s="247" t="s">
        <v>1930</v>
      </c>
      <c r="D33" s="91" t="s">
        <v>572</v>
      </c>
      <c r="E33" s="117">
        <v>0.61882895713999997</v>
      </c>
      <c r="F33" s="117">
        <v>0</v>
      </c>
      <c r="G33" s="117">
        <v>0</v>
      </c>
      <c r="H33" s="117">
        <v>0.61882895713999997</v>
      </c>
      <c r="I33" s="117">
        <v>0</v>
      </c>
      <c r="J33" s="117">
        <v>0</v>
      </c>
      <c r="K33" s="117">
        <v>0</v>
      </c>
      <c r="L33" s="117">
        <v>0</v>
      </c>
      <c r="M33" s="117">
        <v>0.61882895713999997</v>
      </c>
      <c r="N33" s="117"/>
      <c r="O33" s="110"/>
    </row>
    <row r="34" spans="1:15" ht="15" customHeight="1">
      <c r="A34" s="111" t="s">
        <v>2005</v>
      </c>
      <c r="B34" s="256" t="s">
        <v>2006</v>
      </c>
      <c r="C34" s="257" t="s">
        <v>404</v>
      </c>
      <c r="D34" s="91" t="s">
        <v>572</v>
      </c>
      <c r="E34" s="117">
        <v>-5.0054052307899992</v>
      </c>
      <c r="F34" s="117">
        <v>0</v>
      </c>
      <c r="G34" s="117">
        <v>0</v>
      </c>
      <c r="H34" s="117">
        <v>-5.0054052307899992</v>
      </c>
      <c r="I34" s="117">
        <v>0</v>
      </c>
      <c r="J34" s="117">
        <v>0</v>
      </c>
      <c r="K34" s="117">
        <v>-3.9781941485700001</v>
      </c>
      <c r="L34" s="117">
        <v>0</v>
      </c>
      <c r="M34" s="117">
        <v>-8.9835993793599993</v>
      </c>
      <c r="N34" s="117"/>
      <c r="O34" s="110"/>
    </row>
    <row r="35" spans="1:15" ht="15" customHeight="1">
      <c r="A35" s="111" t="s">
        <v>2007</v>
      </c>
      <c r="B35" s="270" t="s">
        <v>2008</v>
      </c>
      <c r="C35" s="269" t="s">
        <v>421</v>
      </c>
      <c r="D35" s="91" t="s">
        <v>572</v>
      </c>
      <c r="E35" s="152">
        <v>0</v>
      </c>
      <c r="F35" s="152">
        <v>0</v>
      </c>
      <c r="G35" s="152">
        <v>0</v>
      </c>
      <c r="H35" s="152">
        <v>0</v>
      </c>
      <c r="I35" s="152"/>
      <c r="J35" s="152"/>
      <c r="K35" s="152"/>
      <c r="L35" s="152"/>
      <c r="M35" s="152">
        <v>0</v>
      </c>
      <c r="N35" s="152"/>
      <c r="O35" s="110"/>
    </row>
    <row r="36" spans="1:15" ht="15" customHeight="1">
      <c r="A36" s="111"/>
      <c r="B36" s="140" t="s">
        <v>570</v>
      </c>
      <c r="C36" s="141" t="s">
        <v>635</v>
      </c>
      <c r="D36" s="91" t="s">
        <v>572</v>
      </c>
      <c r="E36" s="107"/>
      <c r="F36" s="107"/>
      <c r="G36" s="107"/>
      <c r="H36" s="108"/>
      <c r="I36" s="107"/>
      <c r="J36" s="107"/>
      <c r="K36" s="108"/>
      <c r="L36" s="107"/>
      <c r="M36" s="109"/>
      <c r="N36" s="107"/>
      <c r="O36" s="110"/>
    </row>
    <row r="37" spans="1:15" ht="10.9" customHeight="1">
      <c r="A37" s="111" t="s">
        <v>2009</v>
      </c>
      <c r="B37" s="145" t="s">
        <v>2010</v>
      </c>
      <c r="C37" s="247" t="s">
        <v>2011</v>
      </c>
      <c r="D37" s="91" t="s">
        <v>572</v>
      </c>
      <c r="E37" s="117">
        <v>135.55880727720984</v>
      </c>
      <c r="F37" s="117">
        <v>0.89316906841999999</v>
      </c>
      <c r="G37" s="117">
        <v>0</v>
      </c>
      <c r="H37" s="117">
        <v>136.45197634562987</v>
      </c>
      <c r="I37" s="117">
        <v>-6.5483078359200002</v>
      </c>
      <c r="J37" s="117">
        <v>-28.146827164634004</v>
      </c>
      <c r="K37" s="117">
        <v>2.7033747441639999</v>
      </c>
      <c r="L37" s="117">
        <v>0</v>
      </c>
      <c r="M37" s="117">
        <v>104.46021608923988</v>
      </c>
      <c r="N37" s="117" t="str">
        <f>IF(OR(N14="NA",N25="NA"),"NA",IF(AND(N14="",N25=""),"",SUM(N14)-SUM(N25)))</f>
        <v/>
      </c>
      <c r="O37" s="110"/>
    </row>
    <row r="38" spans="1:15" ht="10.9" customHeight="1">
      <c r="A38" s="111" t="s">
        <v>2012</v>
      </c>
      <c r="B38" s="145" t="s">
        <v>2013</v>
      </c>
      <c r="C38" s="247" t="s">
        <v>2014</v>
      </c>
      <c r="D38" s="91" t="s">
        <v>572</v>
      </c>
      <c r="E38" s="117"/>
      <c r="F38" s="117"/>
      <c r="G38" s="117"/>
      <c r="H38" s="117" t="str">
        <f>IF(OR(E38="NA",F38="NA",G38="NA"),"NA",IF(AND(E38="",F38="",G38=""),"",SUM(E38:G38)))</f>
        <v/>
      </c>
      <c r="I38" s="117"/>
      <c r="J38" s="117"/>
      <c r="K38" s="119"/>
      <c r="L38" s="117"/>
      <c r="M38" s="117" t="str">
        <f>IF(OR(H38="NA",I38="NA",J38="NA",K38="NA",L38="NA"),"NA",IF(AND(H38="",I38="",J38="",K38="",L38=""),"",SUM(H38:L38)))</f>
        <v/>
      </c>
      <c r="N38" s="117"/>
      <c r="O38" s="110"/>
    </row>
    <row r="39" spans="1:15" ht="10.9" customHeight="1">
      <c r="A39" s="111" t="s">
        <v>2015</v>
      </c>
      <c r="B39" s="145" t="s">
        <v>2016</v>
      </c>
      <c r="C39" s="248" t="s">
        <v>2017</v>
      </c>
      <c r="D39" s="91" t="s">
        <v>572</v>
      </c>
      <c r="E39" s="117"/>
      <c r="F39" s="117"/>
      <c r="G39" s="117"/>
      <c r="H39" s="117" t="str">
        <f>IF(OR(E39="NA",F39="NA",G39="NA"),"NA",IF(AND(E39="",F39="",G39=""),"",SUM(E39:G39)))</f>
        <v/>
      </c>
      <c r="I39" s="117"/>
      <c r="J39" s="117"/>
      <c r="K39" s="119"/>
      <c r="L39" s="117"/>
      <c r="M39" s="117" t="str">
        <f>IF(OR(H39="NA",I39="NA",J39="NA",K39="NA",L39="NA"),"NA",IF(AND(H39="",I39="",J39="",K39="",L39=""),"",SUM(H39:L39)))</f>
        <v/>
      </c>
      <c r="N39" s="117"/>
      <c r="O39" s="110"/>
    </row>
    <row r="40" spans="1:15" ht="10.9" customHeight="1">
      <c r="A40" s="111" t="s">
        <v>2018</v>
      </c>
      <c r="B40" s="145" t="s">
        <v>2019</v>
      </c>
      <c r="C40" s="248" t="s">
        <v>2020</v>
      </c>
      <c r="D40" s="91" t="s">
        <v>572</v>
      </c>
      <c r="E40" s="117"/>
      <c r="F40" s="117"/>
      <c r="G40" s="117"/>
      <c r="H40" s="117" t="str">
        <f>IF(OR(E40="NA",F40="NA",G40="NA"),"NA",IF(AND(E40="",F40="",G40=""),"",SUM(E40:G40)))</f>
        <v/>
      </c>
      <c r="I40" s="117"/>
      <c r="J40" s="117"/>
      <c r="K40" s="119"/>
      <c r="L40" s="117"/>
      <c r="M40" s="117" t="str">
        <f>IF(OR(H40="NA",I40="NA",J40="NA",K40="NA",L40="NA"),"NA",IF(AND(H40="",I40="",J40="",K40="",L40=""),"",SUM(H40:L40)))</f>
        <v/>
      </c>
      <c r="N40" s="117"/>
      <c r="O40" s="110"/>
    </row>
    <row r="41" spans="1:15" ht="10.9" customHeight="1">
      <c r="A41" s="111" t="s">
        <v>2021</v>
      </c>
      <c r="B41" s="146" t="s">
        <v>2022</v>
      </c>
      <c r="C41" s="262" t="s">
        <v>2023</v>
      </c>
      <c r="D41" s="99" t="s">
        <v>572</v>
      </c>
      <c r="E41" s="152"/>
      <c r="F41" s="152"/>
      <c r="G41" s="152"/>
      <c r="H41" s="152" t="str">
        <f>IF(OR(E41="NA",F41="NA",G41="NA"),"NA",IF(AND(E41="",F41="",G41=""),"",SUM(E41:G41)))</f>
        <v/>
      </c>
      <c r="I41" s="152"/>
      <c r="J41" s="152"/>
      <c r="K41" s="151"/>
      <c r="L41" s="152"/>
      <c r="M41" s="152" t="str">
        <f>IF(OR(H41="NA",I41="NA",J41="NA",K41="NA",L41="NA"),"NA",IF(AND(H41="",I41="",J41="",K41="",L41=""),"",SUM(H41:L41)))</f>
        <v/>
      </c>
      <c r="N41" s="152"/>
      <c r="O41" s="110"/>
    </row>
    <row r="42" spans="1:15" ht="10.5" customHeight="1">
      <c r="B42" s="265"/>
      <c r="C42" s="248"/>
      <c r="D42" s="90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10"/>
    </row>
    <row r="43" spans="1:15">
      <c r="B43" s="263"/>
      <c r="C43" s="271"/>
      <c r="D43" s="90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</row>
    <row r="44" spans="1:15">
      <c r="B44" s="272"/>
      <c r="C44" s="273"/>
      <c r="D44" s="230"/>
    </row>
    <row r="45" spans="1:15">
      <c r="B45" s="272"/>
      <c r="C45" s="273"/>
      <c r="D45" s="230"/>
    </row>
    <row r="46" spans="1:15">
      <c r="B46" s="272"/>
      <c r="C46" s="273"/>
      <c r="D46" s="230"/>
    </row>
    <row r="47" spans="1:15">
      <c r="B47" s="272"/>
      <c r="C47" s="273"/>
      <c r="D47" s="230"/>
    </row>
    <row r="48" spans="1:15">
      <c r="B48" s="272"/>
      <c r="C48" s="273"/>
      <c r="D48" s="230"/>
    </row>
    <row r="49" spans="2:4">
      <c r="B49" s="272"/>
      <c r="C49" s="273"/>
      <c r="D49" s="230"/>
    </row>
    <row r="50" spans="2:4">
      <c r="B50" s="229"/>
      <c r="C50" s="230"/>
      <c r="D50" s="230"/>
    </row>
    <row r="51" spans="2:4">
      <c r="B51" s="229"/>
      <c r="C51" s="230"/>
      <c r="D51" s="230"/>
    </row>
    <row r="52" spans="2:4">
      <c r="B52" s="229"/>
      <c r="C52" s="230"/>
      <c r="D52" s="230"/>
    </row>
    <row r="53" spans="2:4">
      <c r="B53" s="229"/>
      <c r="C53" s="230"/>
      <c r="D53" s="230"/>
    </row>
    <row r="54" spans="2:4">
      <c r="B54" s="229"/>
      <c r="C54" s="230"/>
      <c r="D54" s="230"/>
    </row>
    <row r="55" spans="2:4">
      <c r="B55" s="229"/>
      <c r="C55" s="230"/>
      <c r="D55" s="230"/>
    </row>
    <row r="56" spans="2:4">
      <c r="B56" s="229"/>
      <c r="C56" s="230"/>
      <c r="D56" s="230"/>
    </row>
    <row r="57" spans="2:4">
      <c r="B57" s="229"/>
      <c r="C57" s="230"/>
      <c r="D57" s="230"/>
    </row>
    <row r="58" spans="2:4">
      <c r="B58" s="229"/>
      <c r="C58" s="230"/>
      <c r="D58" s="230"/>
    </row>
    <row r="59" spans="2:4">
      <c r="B59" s="229"/>
      <c r="C59" s="230"/>
      <c r="D59" s="230"/>
    </row>
    <row r="60" spans="2:4">
      <c r="B60" s="229"/>
      <c r="C60" s="230"/>
      <c r="D60" s="230"/>
    </row>
    <row r="61" spans="2:4">
      <c r="B61" s="229"/>
      <c r="C61" s="230"/>
      <c r="D61" s="230"/>
    </row>
    <row r="62" spans="2:4">
      <c r="B62" s="229"/>
      <c r="C62" s="230"/>
      <c r="D62" s="230"/>
    </row>
    <row r="63" spans="2:4">
      <c r="B63" s="229"/>
      <c r="C63" s="230"/>
      <c r="D63" s="230"/>
    </row>
    <row r="64" spans="2:4">
      <c r="B64" s="229"/>
      <c r="C64" s="230"/>
      <c r="D64" s="230"/>
    </row>
    <row r="65" spans="2:4">
      <c r="B65" s="229"/>
      <c r="C65" s="230"/>
      <c r="D65" s="230"/>
    </row>
    <row r="66" spans="2:4">
      <c r="B66" s="229"/>
      <c r="C66" s="230"/>
      <c r="D66" s="230"/>
    </row>
    <row r="67" spans="2:4">
      <c r="B67" s="229"/>
      <c r="C67" s="230"/>
      <c r="D67" s="230"/>
    </row>
    <row r="68" spans="2:4">
      <c r="B68" s="229"/>
      <c r="C68" s="230"/>
      <c r="D68" s="230"/>
    </row>
    <row r="69" spans="2:4">
      <c r="B69" s="229"/>
      <c r="C69" s="230"/>
      <c r="D69" s="230"/>
    </row>
    <row r="70" spans="2:4">
      <c r="B70" s="229"/>
      <c r="C70" s="230"/>
      <c r="D70" s="230"/>
    </row>
    <row r="71" spans="2:4">
      <c r="B71" s="229"/>
      <c r="C71" s="230"/>
      <c r="D71" s="230"/>
    </row>
    <row r="72" spans="2:4">
      <c r="B72" s="229"/>
      <c r="C72" s="230"/>
      <c r="D72" s="230"/>
    </row>
    <row r="73" spans="2:4">
      <c r="B73" s="229"/>
      <c r="C73" s="230"/>
      <c r="D73" s="230"/>
    </row>
    <row r="74" spans="2:4">
      <c r="B74" s="229"/>
      <c r="C74" s="230"/>
      <c r="D74" s="230"/>
    </row>
    <row r="75" spans="2:4">
      <c r="B75" s="229"/>
      <c r="C75" s="230"/>
      <c r="D75" s="230"/>
    </row>
    <row r="76" spans="2:4">
      <c r="B76" s="229"/>
      <c r="C76" s="230"/>
      <c r="D76" s="230"/>
    </row>
    <row r="77" spans="2:4">
      <c r="B77" s="229"/>
      <c r="C77" s="230"/>
      <c r="D77" s="230"/>
    </row>
    <row r="78" spans="2:4">
      <c r="B78" s="229"/>
      <c r="C78" s="230"/>
      <c r="D78" s="230"/>
    </row>
    <row r="79" spans="2:4">
      <c r="B79" s="229"/>
      <c r="C79" s="230"/>
      <c r="D79" s="230"/>
    </row>
    <row r="80" spans="2:4">
      <c r="B80" s="229"/>
      <c r="C80" s="230"/>
      <c r="D80" s="230"/>
    </row>
    <row r="81" spans="2:4">
      <c r="B81" s="229"/>
      <c r="C81" s="230"/>
      <c r="D81" s="230"/>
    </row>
    <row r="82" spans="2:4">
      <c r="B82" s="229"/>
      <c r="C82" s="230"/>
      <c r="D82" s="230"/>
    </row>
    <row r="83" spans="2:4">
      <c r="B83" s="229"/>
      <c r="C83" s="230"/>
      <c r="D83" s="230"/>
    </row>
    <row r="84" spans="2:4">
      <c r="B84" s="229"/>
      <c r="C84" s="230"/>
      <c r="D84" s="230"/>
    </row>
    <row r="85" spans="2:4">
      <c r="B85" s="229"/>
      <c r="C85" s="230"/>
      <c r="D85" s="230"/>
    </row>
    <row r="86" spans="2:4">
      <c r="B86" s="229"/>
      <c r="C86" s="230"/>
      <c r="D86" s="230"/>
    </row>
    <row r="87" spans="2:4">
      <c r="B87" s="229"/>
      <c r="C87" s="230"/>
      <c r="D87" s="230"/>
    </row>
    <row r="88" spans="2:4">
      <c r="B88" s="229"/>
      <c r="C88" s="230"/>
      <c r="D88" s="230"/>
    </row>
    <row r="89" spans="2:4">
      <c r="B89" s="229"/>
      <c r="C89" s="230"/>
      <c r="D89" s="230"/>
    </row>
    <row r="90" spans="2:4">
      <c r="B90" s="229"/>
      <c r="C90" s="230"/>
      <c r="D90" s="230"/>
    </row>
    <row r="91" spans="2:4">
      <c r="B91" s="229"/>
      <c r="C91" s="230"/>
      <c r="D91" s="230"/>
    </row>
    <row r="92" spans="2:4">
      <c r="B92" s="229"/>
      <c r="C92" s="230"/>
      <c r="D92" s="230"/>
    </row>
    <row r="93" spans="2:4">
      <c r="B93" s="229"/>
      <c r="C93" s="230"/>
      <c r="D93" s="230"/>
    </row>
    <row r="94" spans="2:4">
      <c r="B94" s="229"/>
      <c r="C94" s="230"/>
      <c r="D94" s="230"/>
    </row>
    <row r="95" spans="2:4">
      <c r="B95" s="229"/>
      <c r="C95" s="230"/>
      <c r="D95" s="230"/>
    </row>
    <row r="96" spans="2:4">
      <c r="B96" s="229"/>
      <c r="C96" s="230"/>
      <c r="D96" s="230"/>
    </row>
    <row r="97" spans="2:4">
      <c r="B97" s="229"/>
      <c r="C97" s="230"/>
      <c r="D97" s="230"/>
    </row>
    <row r="98" spans="2:4">
      <c r="B98" s="229"/>
      <c r="C98" s="230"/>
      <c r="D98" s="230"/>
    </row>
    <row r="99" spans="2:4">
      <c r="B99" s="229"/>
      <c r="C99" s="230"/>
      <c r="D99" s="230"/>
    </row>
    <row r="100" spans="2:4">
      <c r="B100" s="229"/>
      <c r="C100" s="230"/>
      <c r="D100" s="230"/>
    </row>
    <row r="101" spans="2:4">
      <c r="B101" s="229"/>
      <c r="C101" s="230"/>
      <c r="D101" s="230"/>
    </row>
    <row r="102" spans="2:4">
      <c r="B102" s="229"/>
      <c r="C102" s="230"/>
      <c r="D102" s="230"/>
    </row>
    <row r="103" spans="2:4">
      <c r="B103" s="229"/>
      <c r="C103" s="230"/>
      <c r="D103" s="230"/>
    </row>
    <row r="104" spans="2:4">
      <c r="B104" s="229"/>
      <c r="C104" s="230"/>
      <c r="D104" s="230"/>
    </row>
    <row r="105" spans="2:4">
      <c r="B105" s="229"/>
      <c r="C105" s="230"/>
      <c r="D105" s="230"/>
    </row>
    <row r="106" spans="2:4">
      <c r="B106" s="229"/>
      <c r="C106" s="230"/>
      <c r="D106" s="230"/>
    </row>
    <row r="107" spans="2:4">
      <c r="B107" s="229"/>
      <c r="C107" s="230"/>
      <c r="D107" s="230"/>
    </row>
    <row r="108" spans="2:4">
      <c r="B108" s="229"/>
      <c r="C108" s="230"/>
      <c r="D108" s="230"/>
    </row>
    <row r="109" spans="2:4">
      <c r="B109" s="229"/>
      <c r="C109" s="230"/>
      <c r="D109" s="230"/>
    </row>
    <row r="110" spans="2:4">
      <c r="B110" s="229"/>
      <c r="C110" s="230"/>
      <c r="D110" s="230"/>
    </row>
    <row r="111" spans="2:4">
      <c r="B111" s="229"/>
      <c r="C111" s="230"/>
      <c r="D111" s="230"/>
    </row>
    <row r="112" spans="2:4">
      <c r="B112" s="229"/>
      <c r="C112" s="230"/>
      <c r="D112" s="230"/>
    </row>
    <row r="113" spans="2:4">
      <c r="B113" s="229"/>
      <c r="C113" s="230"/>
      <c r="D113" s="230"/>
    </row>
    <row r="114" spans="2:4">
      <c r="B114" s="229"/>
      <c r="C114" s="230"/>
      <c r="D114" s="230"/>
    </row>
    <row r="115" spans="2:4">
      <c r="B115" s="229"/>
      <c r="C115" s="230"/>
      <c r="D115" s="230"/>
    </row>
    <row r="116" spans="2:4">
      <c r="B116" s="229"/>
      <c r="C116" s="230"/>
      <c r="D116" s="230"/>
    </row>
    <row r="117" spans="2:4">
      <c r="B117" s="229"/>
      <c r="C117" s="230"/>
      <c r="D117" s="230"/>
    </row>
    <row r="118" spans="2:4">
      <c r="B118" s="229"/>
      <c r="C118" s="230"/>
      <c r="D118" s="230"/>
    </row>
    <row r="119" spans="2:4">
      <c r="B119" s="229"/>
      <c r="C119" s="230"/>
      <c r="D119" s="230"/>
    </row>
    <row r="120" spans="2:4">
      <c r="B120" s="229"/>
      <c r="C120" s="230"/>
      <c r="D120" s="230"/>
    </row>
    <row r="121" spans="2:4">
      <c r="B121" s="229"/>
      <c r="C121" s="230"/>
      <c r="D121" s="230"/>
    </row>
    <row r="122" spans="2:4">
      <c r="B122" s="229"/>
      <c r="C122" s="230"/>
      <c r="D122" s="230"/>
    </row>
    <row r="123" spans="2:4">
      <c r="B123" s="229"/>
      <c r="C123" s="230"/>
      <c r="D123" s="230"/>
    </row>
    <row r="124" spans="2:4">
      <c r="B124" s="229"/>
      <c r="C124" s="230"/>
      <c r="D124" s="230"/>
    </row>
    <row r="125" spans="2:4">
      <c r="B125" s="229"/>
      <c r="C125" s="230"/>
      <c r="D125" s="230"/>
    </row>
    <row r="126" spans="2:4">
      <c r="B126" s="229"/>
      <c r="C126" s="230"/>
      <c r="D126" s="230"/>
    </row>
    <row r="127" spans="2:4">
      <c r="B127" s="229"/>
      <c r="C127" s="230"/>
      <c r="D127" s="230"/>
    </row>
    <row r="128" spans="2:4">
      <c r="B128" s="229"/>
      <c r="C128" s="230"/>
      <c r="D128" s="230"/>
    </row>
    <row r="129" spans="2:4">
      <c r="B129" s="229"/>
      <c r="C129" s="230"/>
      <c r="D129" s="230"/>
    </row>
    <row r="130" spans="2:4">
      <c r="B130" s="229"/>
      <c r="C130" s="230"/>
      <c r="D130" s="230"/>
    </row>
    <row r="131" spans="2:4">
      <c r="B131" s="229"/>
      <c r="C131" s="230"/>
      <c r="D131" s="230"/>
    </row>
    <row r="132" spans="2:4">
      <c r="B132" s="229"/>
      <c r="C132" s="230"/>
      <c r="D132" s="230"/>
    </row>
    <row r="133" spans="2:4">
      <c r="B133" s="229"/>
      <c r="C133" s="230"/>
      <c r="D133" s="230"/>
    </row>
    <row r="134" spans="2:4">
      <c r="B134" s="229"/>
      <c r="C134" s="230"/>
      <c r="D134" s="230"/>
    </row>
    <row r="135" spans="2:4">
      <c r="B135" s="229"/>
      <c r="C135" s="230"/>
      <c r="D135" s="230"/>
    </row>
    <row r="136" spans="2:4">
      <c r="B136" s="229"/>
      <c r="C136" s="230"/>
      <c r="D136" s="230"/>
    </row>
    <row r="137" spans="2:4">
      <c r="B137" s="229"/>
      <c r="C137" s="230"/>
      <c r="D137" s="230"/>
    </row>
    <row r="138" spans="2:4">
      <c r="B138" s="229"/>
      <c r="C138" s="230"/>
      <c r="D138" s="230"/>
    </row>
    <row r="139" spans="2:4">
      <c r="B139" s="229"/>
      <c r="C139" s="230"/>
      <c r="D139" s="230"/>
    </row>
    <row r="140" spans="2:4">
      <c r="B140" s="229"/>
      <c r="C140" s="230"/>
      <c r="D140" s="230"/>
    </row>
    <row r="141" spans="2:4">
      <c r="B141" s="229"/>
      <c r="C141" s="230"/>
      <c r="D141" s="230"/>
    </row>
    <row r="142" spans="2:4">
      <c r="B142" s="229"/>
      <c r="C142" s="230"/>
      <c r="D142" s="230"/>
    </row>
    <row r="143" spans="2:4">
      <c r="B143" s="229"/>
      <c r="C143" s="230"/>
      <c r="D143" s="230"/>
    </row>
    <row r="144" spans="2:4">
      <c r="B144" s="229"/>
      <c r="C144" s="230"/>
      <c r="D144" s="230"/>
    </row>
    <row r="145" spans="2:4">
      <c r="B145" s="229"/>
      <c r="C145" s="230"/>
      <c r="D145" s="230"/>
    </row>
    <row r="146" spans="2:4">
      <c r="B146" s="229"/>
      <c r="C146" s="230"/>
      <c r="D146" s="230"/>
    </row>
    <row r="147" spans="2:4">
      <c r="B147" s="229"/>
      <c r="C147" s="230"/>
      <c r="D147" s="230"/>
    </row>
    <row r="148" spans="2:4">
      <c r="B148" s="229"/>
      <c r="C148" s="230"/>
      <c r="D148" s="230"/>
    </row>
    <row r="149" spans="2:4">
      <c r="B149" s="229"/>
      <c r="C149" s="230"/>
      <c r="D149" s="230"/>
    </row>
    <row r="150" spans="2:4">
      <c r="B150" s="229"/>
      <c r="C150" s="230"/>
      <c r="D150" s="230"/>
    </row>
    <row r="151" spans="2:4">
      <c r="B151" s="229"/>
      <c r="C151" s="230"/>
      <c r="D151" s="230"/>
    </row>
    <row r="152" spans="2:4">
      <c r="B152" s="229"/>
      <c r="C152" s="230"/>
      <c r="D152" s="230"/>
    </row>
    <row r="153" spans="2:4">
      <c r="B153" s="229"/>
      <c r="C153" s="230"/>
      <c r="D153" s="230"/>
    </row>
    <row r="154" spans="2:4">
      <c r="B154" s="229"/>
      <c r="C154" s="230"/>
      <c r="D154" s="230"/>
    </row>
    <row r="155" spans="2:4">
      <c r="B155" s="229"/>
      <c r="C155" s="230"/>
      <c r="D155" s="230"/>
    </row>
    <row r="156" spans="2:4">
      <c r="B156" s="229"/>
      <c r="C156" s="230"/>
      <c r="D156" s="230"/>
    </row>
    <row r="157" spans="2:4">
      <c r="B157" s="229"/>
      <c r="C157" s="230"/>
      <c r="D157" s="230"/>
    </row>
    <row r="158" spans="2:4">
      <c r="B158" s="229"/>
      <c r="C158" s="230"/>
      <c r="D158" s="230"/>
    </row>
    <row r="159" spans="2:4">
      <c r="B159" s="229"/>
      <c r="C159" s="230"/>
      <c r="D159" s="230"/>
    </row>
    <row r="160" spans="2:4">
      <c r="B160" s="229"/>
      <c r="C160" s="230"/>
      <c r="D160" s="230"/>
    </row>
    <row r="161" spans="2:4">
      <c r="B161" s="229"/>
      <c r="C161" s="230"/>
      <c r="D161" s="230"/>
    </row>
    <row r="162" spans="2:4">
      <c r="B162" s="229"/>
      <c r="C162" s="230"/>
      <c r="D162" s="230"/>
    </row>
    <row r="163" spans="2:4">
      <c r="B163" s="229"/>
      <c r="C163" s="230"/>
      <c r="D163" s="230"/>
    </row>
    <row r="164" spans="2:4">
      <c r="B164" s="229"/>
      <c r="C164" s="230"/>
      <c r="D164" s="230"/>
    </row>
    <row r="165" spans="2:4">
      <c r="B165" s="229"/>
      <c r="C165" s="230"/>
      <c r="D165" s="230"/>
    </row>
    <row r="166" spans="2:4">
      <c r="B166" s="229"/>
      <c r="C166" s="230"/>
      <c r="D166" s="230"/>
    </row>
    <row r="167" spans="2:4">
      <c r="B167" s="229"/>
      <c r="C167" s="230"/>
      <c r="D167" s="230"/>
    </row>
    <row r="168" spans="2:4">
      <c r="B168" s="229"/>
      <c r="C168" s="230"/>
      <c r="D168" s="230"/>
    </row>
    <row r="169" spans="2:4">
      <c r="B169" s="229"/>
      <c r="C169" s="230"/>
      <c r="D169" s="230"/>
    </row>
    <row r="170" spans="2:4">
      <c r="B170" s="229"/>
      <c r="C170" s="230"/>
      <c r="D170" s="230"/>
    </row>
    <row r="171" spans="2:4">
      <c r="B171" s="229"/>
      <c r="C171" s="230"/>
      <c r="D171" s="230"/>
    </row>
    <row r="172" spans="2:4">
      <c r="B172" s="229"/>
      <c r="C172" s="230"/>
      <c r="D172" s="230"/>
    </row>
    <row r="173" spans="2:4">
      <c r="B173" s="229"/>
      <c r="C173" s="230"/>
      <c r="D173" s="230"/>
    </row>
    <row r="174" spans="2:4">
      <c r="B174" s="229"/>
      <c r="C174" s="230"/>
      <c r="D174" s="230"/>
    </row>
    <row r="175" spans="2:4">
      <c r="B175" s="229"/>
      <c r="C175" s="230"/>
      <c r="D175" s="230"/>
    </row>
    <row r="176" spans="2:4">
      <c r="B176" s="229"/>
      <c r="C176" s="230"/>
      <c r="D176" s="230"/>
    </row>
    <row r="177" spans="2:4">
      <c r="B177" s="229"/>
      <c r="C177" s="230"/>
      <c r="D177" s="230"/>
    </row>
    <row r="178" spans="2:4">
      <c r="B178" s="229"/>
      <c r="C178" s="230"/>
      <c r="D178" s="230"/>
    </row>
    <row r="179" spans="2:4">
      <c r="B179" s="229"/>
      <c r="C179" s="230"/>
      <c r="D179" s="230"/>
    </row>
    <row r="180" spans="2:4">
      <c r="B180" s="229"/>
      <c r="C180" s="230"/>
      <c r="D180" s="230"/>
    </row>
    <row r="181" spans="2:4">
      <c r="B181" s="229"/>
      <c r="C181" s="230"/>
      <c r="D181" s="230"/>
    </row>
    <row r="182" spans="2:4">
      <c r="B182" s="229"/>
      <c r="C182" s="230"/>
      <c r="D182" s="230"/>
    </row>
    <row r="183" spans="2:4">
      <c r="B183" s="229"/>
      <c r="C183" s="230"/>
      <c r="D183" s="230"/>
    </row>
    <row r="184" spans="2:4">
      <c r="B184" s="229"/>
      <c r="C184" s="230"/>
      <c r="D184" s="230"/>
    </row>
    <row r="185" spans="2:4">
      <c r="B185" s="229"/>
      <c r="C185" s="230"/>
      <c r="D185" s="230"/>
    </row>
    <row r="186" spans="2:4">
      <c r="B186" s="229"/>
      <c r="C186" s="230"/>
      <c r="D186" s="230"/>
    </row>
    <row r="187" spans="2:4">
      <c r="B187" s="229"/>
      <c r="C187" s="230"/>
      <c r="D187" s="230"/>
    </row>
    <row r="188" spans="2:4">
      <c r="B188" s="229"/>
      <c r="C188" s="230"/>
      <c r="D188" s="230"/>
    </row>
    <row r="189" spans="2:4">
      <c r="B189" s="229"/>
      <c r="C189" s="230"/>
      <c r="D189" s="230"/>
    </row>
    <row r="190" spans="2:4">
      <c r="B190" s="229"/>
      <c r="C190" s="230"/>
      <c r="D190" s="230"/>
    </row>
    <row r="191" spans="2:4">
      <c r="B191" s="229"/>
      <c r="C191" s="230"/>
      <c r="D191" s="230"/>
    </row>
    <row r="192" spans="2:4">
      <c r="B192" s="229"/>
      <c r="C192" s="230"/>
      <c r="D192" s="230"/>
    </row>
    <row r="193" spans="2:4">
      <c r="B193" s="229"/>
      <c r="C193" s="230"/>
      <c r="D193" s="230"/>
    </row>
    <row r="194" spans="2:4">
      <c r="B194" s="229"/>
      <c r="C194" s="230"/>
      <c r="D194" s="230"/>
    </row>
    <row r="195" spans="2:4">
      <c r="B195" s="229"/>
      <c r="C195" s="230"/>
      <c r="D195" s="230"/>
    </row>
    <row r="196" spans="2:4">
      <c r="B196" s="229"/>
      <c r="C196" s="230"/>
      <c r="D196" s="230"/>
    </row>
    <row r="197" spans="2:4">
      <c r="B197" s="229"/>
      <c r="C197" s="230"/>
      <c r="D197" s="230"/>
    </row>
    <row r="198" spans="2:4">
      <c r="B198" s="229"/>
      <c r="C198" s="230"/>
      <c r="D198" s="230"/>
    </row>
    <row r="199" spans="2:4">
      <c r="B199" s="229"/>
      <c r="C199" s="230"/>
      <c r="D199" s="230"/>
    </row>
    <row r="200" spans="2:4">
      <c r="B200" s="229"/>
      <c r="C200" s="230"/>
      <c r="D200" s="230"/>
    </row>
    <row r="201" spans="2:4">
      <c r="B201" s="229"/>
      <c r="C201" s="230"/>
      <c r="D201" s="230"/>
    </row>
    <row r="202" spans="2:4">
      <c r="B202" s="229"/>
      <c r="C202" s="230"/>
      <c r="D202" s="230"/>
    </row>
    <row r="203" spans="2:4">
      <c r="B203" s="229"/>
      <c r="C203" s="230"/>
      <c r="D203" s="230"/>
    </row>
    <row r="204" spans="2:4">
      <c r="B204" s="229"/>
      <c r="C204" s="230"/>
      <c r="D204" s="230"/>
    </row>
    <row r="205" spans="2:4">
      <c r="B205" s="229"/>
      <c r="C205" s="230"/>
      <c r="D205" s="230"/>
    </row>
    <row r="206" spans="2:4">
      <c r="B206" s="229"/>
      <c r="C206" s="230"/>
      <c r="D206" s="230"/>
    </row>
    <row r="207" spans="2:4">
      <c r="B207" s="229"/>
      <c r="C207" s="230"/>
      <c r="D207" s="230"/>
    </row>
    <row r="208" spans="2:4">
      <c r="B208" s="229"/>
      <c r="C208" s="230"/>
      <c r="D208" s="230"/>
    </row>
    <row r="209" spans="2:4">
      <c r="B209" s="229"/>
      <c r="C209" s="230"/>
      <c r="D209" s="230"/>
    </row>
    <row r="210" spans="2:4">
      <c r="B210" s="229"/>
      <c r="C210" s="230"/>
      <c r="D210" s="230"/>
    </row>
    <row r="211" spans="2:4">
      <c r="B211" s="229"/>
      <c r="C211" s="230"/>
      <c r="D211" s="230"/>
    </row>
    <row r="212" spans="2:4">
      <c r="B212" s="229"/>
      <c r="C212" s="230"/>
      <c r="D212" s="230"/>
    </row>
    <row r="213" spans="2:4">
      <c r="B213" s="229"/>
      <c r="C213" s="230"/>
      <c r="D213" s="230"/>
    </row>
    <row r="214" spans="2:4">
      <c r="B214" s="229"/>
      <c r="C214" s="230"/>
      <c r="D214" s="230"/>
    </row>
    <row r="215" spans="2:4">
      <c r="B215" s="229"/>
      <c r="C215" s="230"/>
      <c r="D215" s="230"/>
    </row>
    <row r="216" spans="2:4">
      <c r="B216" s="229"/>
      <c r="C216" s="230"/>
      <c r="D216" s="230"/>
    </row>
    <row r="217" spans="2:4">
      <c r="B217" s="229"/>
      <c r="C217" s="230"/>
      <c r="D217" s="230"/>
    </row>
    <row r="218" spans="2:4">
      <c r="B218" s="229"/>
      <c r="C218" s="230"/>
      <c r="D218" s="230"/>
    </row>
    <row r="219" spans="2:4">
      <c r="B219" s="229"/>
      <c r="C219" s="230"/>
      <c r="D219" s="230"/>
    </row>
    <row r="220" spans="2:4">
      <c r="B220" s="229"/>
      <c r="C220" s="230"/>
      <c r="D220" s="230"/>
    </row>
    <row r="221" spans="2:4">
      <c r="B221" s="229"/>
      <c r="C221" s="230"/>
      <c r="D221" s="230"/>
    </row>
    <row r="222" spans="2:4">
      <c r="B222" s="229"/>
      <c r="C222" s="230"/>
      <c r="D222" s="230"/>
    </row>
  </sheetData>
  <mergeCells count="11">
    <mergeCell ref="K4:K5"/>
    <mergeCell ref="B4:C5"/>
    <mergeCell ref="E4:H4"/>
    <mergeCell ref="I4:I5"/>
    <mergeCell ref="J4:J5"/>
    <mergeCell ref="M4:M5"/>
    <mergeCell ref="G1:M1"/>
    <mergeCell ref="F2:N2"/>
    <mergeCell ref="G3:H3"/>
    <mergeCell ref="N3:N5"/>
    <mergeCell ref="L4:L5"/>
  </mergeCells>
  <phoneticPr fontId="49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01"/>
  <sheetViews>
    <sheetView topLeftCell="B1" workbookViewId="0">
      <selection activeCell="G32" sqref="G32"/>
    </sheetView>
  </sheetViews>
  <sheetFormatPr defaultRowHeight="15"/>
  <cols>
    <col min="1" max="1" width="15.5703125" style="71" hidden="1" customWidth="1"/>
    <col min="2" max="2" width="7.28515625" style="157" customWidth="1"/>
    <col min="3" max="3" width="50.7109375" style="71" customWidth="1"/>
    <col min="4" max="4" width="0.85546875" style="71" customWidth="1"/>
    <col min="5" max="14" width="10" style="71" customWidth="1"/>
    <col min="15" max="15" width="3.28515625" style="71" customWidth="1"/>
    <col min="16" max="16384" width="9.140625" style="71"/>
  </cols>
  <sheetData>
    <row r="1" spans="1:15">
      <c r="B1" s="72" t="str">
        <f>+[1]Coverpage!A1</f>
        <v>GFSM2014_V1.2</v>
      </c>
      <c r="C1" s="73"/>
      <c r="D1" s="74"/>
      <c r="E1" s="75"/>
      <c r="F1" s="76"/>
      <c r="G1" s="509" t="str">
        <f>Reporting_Country_Name</f>
        <v>Россйиская Федерация</v>
      </c>
      <c r="H1" s="509"/>
      <c r="I1" s="509"/>
      <c r="J1" s="509"/>
      <c r="K1" s="509"/>
      <c r="L1" s="509"/>
      <c r="M1" s="509"/>
      <c r="N1" s="77">
        <f>Reporting_Country_Code</f>
        <v>0</v>
      </c>
      <c r="O1" s="78"/>
    </row>
    <row r="2" spans="1:15">
      <c r="B2" s="72" t="s">
        <v>2024</v>
      </c>
      <c r="C2" s="158"/>
      <c r="D2" s="159"/>
      <c r="E2" s="160"/>
      <c r="F2" s="510" t="str">
        <f>"In "&amp;[1]Coverpage!$I$14&amp;" of "&amp;[1]Coverpage!$I$12&amp;" / Fiscal year ends in "&amp;[1]Coverpage!$I$11</f>
        <v xml:space="preserve">In Billion of Domestic Currency / Fiscal year ends in </v>
      </c>
      <c r="G2" s="511"/>
      <c r="H2" s="511"/>
      <c r="I2" s="511"/>
      <c r="J2" s="511"/>
      <c r="K2" s="511"/>
      <c r="L2" s="511"/>
      <c r="M2" s="511"/>
      <c r="N2" s="511"/>
      <c r="O2" s="78"/>
    </row>
    <row r="3" spans="1:15" ht="12" customHeight="1">
      <c r="B3" s="83"/>
      <c r="C3" s="84"/>
      <c r="D3" s="85"/>
      <c r="E3" s="86"/>
      <c r="F3" s="87"/>
      <c r="G3" s="512" t="s">
        <v>548</v>
      </c>
      <c r="H3" s="512"/>
      <c r="I3" s="88">
        <f>Reporting_Period_Code</f>
        <v>2014</v>
      </c>
      <c r="J3" s="88"/>
      <c r="K3" s="87"/>
      <c r="L3" s="87"/>
      <c r="M3" s="89"/>
      <c r="N3" s="506" t="s">
        <v>647</v>
      </c>
      <c r="O3" s="90"/>
    </row>
    <row r="4" spans="1:15" ht="12" customHeight="1">
      <c r="B4" s="516" t="s">
        <v>2025</v>
      </c>
      <c r="C4" s="517"/>
      <c r="D4" s="91"/>
      <c r="E4" s="503" t="s">
        <v>551</v>
      </c>
      <c r="F4" s="504"/>
      <c r="G4" s="504"/>
      <c r="H4" s="505"/>
      <c r="I4" s="506" t="s">
        <v>552</v>
      </c>
      <c r="J4" s="506" t="s">
        <v>553</v>
      </c>
      <c r="K4" s="513" t="s">
        <v>554</v>
      </c>
      <c r="L4" s="506" t="s">
        <v>555</v>
      </c>
      <c r="M4" s="508" t="s">
        <v>556</v>
      </c>
      <c r="N4" s="507"/>
      <c r="O4" s="90"/>
    </row>
    <row r="5" spans="1:15" ht="30" customHeight="1">
      <c r="B5" s="516"/>
      <c r="C5" s="517"/>
      <c r="D5" s="91"/>
      <c r="E5" s="92" t="s">
        <v>557</v>
      </c>
      <c r="F5" s="93" t="s">
        <v>558</v>
      </c>
      <c r="G5" s="93" t="s">
        <v>555</v>
      </c>
      <c r="H5" s="94" t="s">
        <v>559</v>
      </c>
      <c r="I5" s="507"/>
      <c r="J5" s="507"/>
      <c r="K5" s="513"/>
      <c r="L5" s="507"/>
      <c r="M5" s="508"/>
      <c r="N5" s="507"/>
      <c r="O5" s="90"/>
    </row>
    <row r="6" spans="1:15" ht="30" hidden="1" customHeight="1">
      <c r="B6" s="232"/>
      <c r="C6" s="233"/>
      <c r="D6" s="91"/>
      <c r="E6" s="92" t="s">
        <v>649</v>
      </c>
      <c r="F6" s="93" t="s">
        <v>650</v>
      </c>
      <c r="G6" s="93" t="s">
        <v>651</v>
      </c>
      <c r="H6" s="94" t="s">
        <v>563</v>
      </c>
      <c r="I6" s="94" t="s">
        <v>652</v>
      </c>
      <c r="J6" s="93" t="s">
        <v>653</v>
      </c>
      <c r="K6" s="94" t="s">
        <v>566</v>
      </c>
      <c r="L6" s="93" t="s">
        <v>654</v>
      </c>
      <c r="M6" s="97" t="s">
        <v>655</v>
      </c>
      <c r="N6" s="97" t="s">
        <v>656</v>
      </c>
      <c r="O6" s="90"/>
    </row>
    <row r="7" spans="1:15" ht="10.5" customHeight="1">
      <c r="A7" s="111"/>
      <c r="B7" s="98"/>
      <c r="C7" s="99"/>
      <c r="D7" s="99"/>
      <c r="E7" s="100" t="s">
        <v>560</v>
      </c>
      <c r="F7" s="101" t="s">
        <v>561</v>
      </c>
      <c r="G7" s="102" t="s">
        <v>562</v>
      </c>
      <c r="H7" s="101" t="s">
        <v>563</v>
      </c>
      <c r="I7" s="102" t="s">
        <v>564</v>
      </c>
      <c r="J7" s="101" t="s">
        <v>565</v>
      </c>
      <c r="K7" s="102" t="s">
        <v>566</v>
      </c>
      <c r="L7" s="101" t="s">
        <v>567</v>
      </c>
      <c r="M7" s="103" t="s">
        <v>568</v>
      </c>
      <c r="N7" s="103" t="s">
        <v>569</v>
      </c>
      <c r="O7" s="90"/>
    </row>
    <row r="8" spans="1:15" ht="15" customHeight="1">
      <c r="A8" s="111" t="s">
        <v>2026</v>
      </c>
      <c r="B8" s="180" t="s">
        <v>2027</v>
      </c>
      <c r="C8" s="181" t="s">
        <v>2028</v>
      </c>
      <c r="D8" s="166" t="s">
        <v>572</v>
      </c>
      <c r="E8" s="252">
        <v>48300.944951955251</v>
      </c>
      <c r="F8" s="253">
        <v>-285.40012863144932</v>
      </c>
      <c r="G8" s="252">
        <v>0</v>
      </c>
      <c r="H8" s="252">
        <v>48015.544823323806</v>
      </c>
      <c r="I8" s="252">
        <v>2673.5995635352197</v>
      </c>
      <c r="J8" s="252">
        <v>13343.178247865717</v>
      </c>
      <c r="K8" s="252">
        <v>8987.6512858835122</v>
      </c>
      <c r="L8" s="252">
        <v>1.9531250000000001E-12</v>
      </c>
      <c r="M8" s="252">
        <v>73019.97392060826</v>
      </c>
      <c r="N8" s="202" t="str">
        <f>IF(OR(N9="NA",N22="NA",N49="NA"),"NA",IF(AND(N9="",N22="",N49=""),"",SUM(N9)+SUM(N22)-SUM(N49)))</f>
        <v/>
      </c>
      <c r="O8" s="110"/>
    </row>
    <row r="9" spans="1:15" ht="15" customHeight="1">
      <c r="A9" s="111" t="s">
        <v>2029</v>
      </c>
      <c r="B9" s="196" t="s">
        <v>2030</v>
      </c>
      <c r="C9" s="197" t="s">
        <v>2031</v>
      </c>
      <c r="D9" s="174" t="s">
        <v>572</v>
      </c>
      <c r="E9" s="133">
        <v>26891.614542386491</v>
      </c>
      <c r="F9" s="254">
        <v>5996.8195255355404</v>
      </c>
      <c r="G9" s="133">
        <v>0</v>
      </c>
      <c r="H9" s="133">
        <v>32888.434067922033</v>
      </c>
      <c r="I9" s="133">
        <v>81.410085350629998</v>
      </c>
      <c r="J9" s="133">
        <v>12609.581161210906</v>
      </c>
      <c r="K9" s="133">
        <v>8941.607492895635</v>
      </c>
      <c r="L9" s="133">
        <v>0</v>
      </c>
      <c r="M9" s="133">
        <v>54521.032807379204</v>
      </c>
      <c r="N9" s="133" t="str">
        <f>IF(OR(N10="NA",N15="NA",N16="NA",N17="NA"),"NA",IF(AND(N10="",N15="",N16="",N17=""),"",SUM(N10)+SUM(N15:N17)))</f>
        <v/>
      </c>
      <c r="O9" s="110"/>
    </row>
    <row r="10" spans="1:15" ht="15" customHeight="1">
      <c r="A10" s="111" t="s">
        <v>2032</v>
      </c>
      <c r="B10" s="112" t="s">
        <v>2033</v>
      </c>
      <c r="C10" s="204" t="s">
        <v>1427</v>
      </c>
      <c r="D10" s="91" t="s">
        <v>572</v>
      </c>
      <c r="E10" s="114">
        <v>11975.504634923371</v>
      </c>
      <c r="F10" s="115">
        <v>1979.5444248614401</v>
      </c>
      <c r="G10" s="114">
        <v>0</v>
      </c>
      <c r="H10" s="114">
        <v>13955.049059784811</v>
      </c>
      <c r="I10" s="114">
        <v>69.025139742669992</v>
      </c>
      <c r="J10" s="114">
        <v>7462.9869173792076</v>
      </c>
      <c r="K10" s="114">
        <v>5049.393218995152</v>
      </c>
      <c r="L10" s="114">
        <v>0</v>
      </c>
      <c r="M10" s="114">
        <v>26536.454335901843</v>
      </c>
      <c r="N10" s="114" t="str">
        <f>IF(OR(N11="NA",N12="NA",N13="NA",N14="NA"),"NA",IF(AND(N11="",N12="",N13="",N14=""),"",SUM(N11:N14)))</f>
        <v/>
      </c>
      <c r="O10" s="110"/>
    </row>
    <row r="11" spans="1:15" ht="10.35" customHeight="1">
      <c r="A11" s="111" t="s">
        <v>2034</v>
      </c>
      <c r="B11" s="111" t="s">
        <v>2035</v>
      </c>
      <c r="C11" s="205" t="s">
        <v>1430</v>
      </c>
      <c r="D11" s="91" t="s">
        <v>572</v>
      </c>
      <c r="E11" s="117">
        <v>2919.1253523572595</v>
      </c>
      <c r="F11" s="118">
        <v>1126.1224094335403</v>
      </c>
      <c r="G11" s="117">
        <v>0</v>
      </c>
      <c r="H11" s="117">
        <v>4045.2477617907998</v>
      </c>
      <c r="I11" s="117">
        <v>41.943902398470001</v>
      </c>
      <c r="J11" s="117">
        <v>2955.0444440408223</v>
      </c>
      <c r="K11" s="117">
        <v>1563.0461080392081</v>
      </c>
      <c r="L11" s="117">
        <v>0</v>
      </c>
      <c r="M11" s="117">
        <v>8605.282216269301</v>
      </c>
      <c r="N11" s="117"/>
      <c r="O11" s="110"/>
    </row>
    <row r="12" spans="1:15" ht="10.35" customHeight="1">
      <c r="A12" s="111" t="s">
        <v>2036</v>
      </c>
      <c r="B12" s="111" t="s">
        <v>2037</v>
      </c>
      <c r="C12" s="205" t="s">
        <v>267</v>
      </c>
      <c r="D12" s="91" t="s">
        <v>572</v>
      </c>
      <c r="E12" s="117">
        <v>2122.61268463744</v>
      </c>
      <c r="F12" s="118">
        <v>419.21726468853001</v>
      </c>
      <c r="G12" s="117">
        <v>0</v>
      </c>
      <c r="H12" s="117">
        <v>2541.8299493259701</v>
      </c>
      <c r="I12" s="117">
        <v>14.865548349489998</v>
      </c>
      <c r="J12" s="117">
        <v>440.66109574564808</v>
      </c>
      <c r="K12" s="117">
        <v>266.22856077637209</v>
      </c>
      <c r="L12" s="117">
        <v>0</v>
      </c>
      <c r="M12" s="117">
        <v>3263.5851541974803</v>
      </c>
      <c r="N12" s="117"/>
      <c r="O12" s="110"/>
    </row>
    <row r="13" spans="1:15" ht="10.35" customHeight="1">
      <c r="A13" s="111" t="s">
        <v>2038</v>
      </c>
      <c r="B13" s="111" t="s">
        <v>2039</v>
      </c>
      <c r="C13" s="205" t="s">
        <v>270</v>
      </c>
      <c r="D13" s="91" t="s">
        <v>572</v>
      </c>
      <c r="E13" s="117">
        <v>6933.7665979286703</v>
      </c>
      <c r="F13" s="118">
        <v>434.20475073936996</v>
      </c>
      <c r="G13" s="117">
        <v>0</v>
      </c>
      <c r="H13" s="117">
        <v>7367.9713486680403</v>
      </c>
      <c r="I13" s="117">
        <v>12.21568899471</v>
      </c>
      <c r="J13" s="117">
        <v>4067.281377592738</v>
      </c>
      <c r="K13" s="117">
        <v>3220.1185501795721</v>
      </c>
      <c r="L13" s="117">
        <v>0</v>
      </c>
      <c r="M13" s="117">
        <v>14667.586965435059</v>
      </c>
      <c r="N13" s="117"/>
      <c r="O13" s="110"/>
    </row>
    <row r="14" spans="1:15" ht="10.35" customHeight="1">
      <c r="A14" s="111" t="s">
        <v>2040</v>
      </c>
      <c r="B14" s="111" t="s">
        <v>2041</v>
      </c>
      <c r="C14" s="205" t="s">
        <v>273</v>
      </c>
      <c r="D14" s="91" t="s">
        <v>572</v>
      </c>
      <c r="E14" s="117">
        <v>0</v>
      </c>
      <c r="F14" s="118">
        <v>0</v>
      </c>
      <c r="G14" s="117">
        <v>0</v>
      </c>
      <c r="H14" s="117">
        <v>0</v>
      </c>
      <c r="I14" s="117">
        <v>0</v>
      </c>
      <c r="J14" s="117">
        <v>0</v>
      </c>
      <c r="K14" s="117">
        <v>0</v>
      </c>
      <c r="L14" s="117">
        <v>0</v>
      </c>
      <c r="M14" s="117">
        <v>0</v>
      </c>
      <c r="N14" s="117"/>
      <c r="O14" s="110"/>
    </row>
    <row r="15" spans="1:15" ht="12" customHeight="1">
      <c r="A15" s="111" t="s">
        <v>2042</v>
      </c>
      <c r="B15" s="112" t="s">
        <v>2043</v>
      </c>
      <c r="C15" s="204" t="s">
        <v>275</v>
      </c>
      <c r="D15" s="91" t="s">
        <v>572</v>
      </c>
      <c r="E15" s="114">
        <v>3770.4218118069693</v>
      </c>
      <c r="F15" s="118">
        <v>110.44621534625</v>
      </c>
      <c r="G15" s="114">
        <v>0</v>
      </c>
      <c r="H15" s="117">
        <v>3880.8680271532194</v>
      </c>
      <c r="I15" s="114">
        <v>2.1120328174400003</v>
      </c>
      <c r="J15" s="114">
        <v>254.76845701029998</v>
      </c>
      <c r="K15" s="114">
        <v>132.23610147382001</v>
      </c>
      <c r="L15" s="114">
        <v>0</v>
      </c>
      <c r="M15" s="117">
        <v>4269.9846184547796</v>
      </c>
      <c r="N15" s="114"/>
      <c r="O15" s="110"/>
    </row>
    <row r="16" spans="1:15" ht="12" customHeight="1">
      <c r="A16" s="111" t="s">
        <v>2044</v>
      </c>
      <c r="B16" s="112" t="s">
        <v>2045</v>
      </c>
      <c r="C16" s="204" t="s">
        <v>277</v>
      </c>
      <c r="D16" s="91" t="s">
        <v>572</v>
      </c>
      <c r="E16" s="114">
        <v>0</v>
      </c>
      <c r="F16" s="118">
        <v>0</v>
      </c>
      <c r="G16" s="114">
        <v>0</v>
      </c>
      <c r="H16" s="117">
        <v>0</v>
      </c>
      <c r="I16" s="114">
        <v>0</v>
      </c>
      <c r="J16" s="114">
        <v>0</v>
      </c>
      <c r="K16" s="114">
        <v>0</v>
      </c>
      <c r="L16" s="114">
        <v>0</v>
      </c>
      <c r="M16" s="117">
        <v>0</v>
      </c>
      <c r="N16" s="114"/>
      <c r="O16" s="110"/>
    </row>
    <row r="17" spans="1:15" ht="12" customHeight="1">
      <c r="A17" s="111" t="s">
        <v>2046</v>
      </c>
      <c r="B17" s="112" t="s">
        <v>2047</v>
      </c>
      <c r="C17" s="204" t="s">
        <v>279</v>
      </c>
      <c r="D17" s="91" t="s">
        <v>572</v>
      </c>
      <c r="E17" s="114">
        <v>11145.688095656153</v>
      </c>
      <c r="F17" s="115">
        <v>3906.8288853278495</v>
      </c>
      <c r="G17" s="114">
        <v>0</v>
      </c>
      <c r="H17" s="114">
        <v>15052.516980984001</v>
      </c>
      <c r="I17" s="114">
        <v>10.272912790520001</v>
      </c>
      <c r="J17" s="114">
        <v>4891.8257868213977</v>
      </c>
      <c r="K17" s="114">
        <v>3759.9781724266622</v>
      </c>
      <c r="L17" s="114">
        <v>0</v>
      </c>
      <c r="M17" s="114">
        <v>23714.593853022579</v>
      </c>
      <c r="N17" s="114" t="str">
        <f>IF(OR(N18="NA",N19="NA",N20="NA",N21="NA"),"NA",IF(AND(N18="",N19="",N20="",N21=""),"",SUM(N18:N21)))</f>
        <v/>
      </c>
      <c r="O17" s="110"/>
    </row>
    <row r="18" spans="1:15" ht="10.35" customHeight="1">
      <c r="A18" s="111" t="s">
        <v>2048</v>
      </c>
      <c r="B18" s="111" t="s">
        <v>2049</v>
      </c>
      <c r="C18" s="205" t="s">
        <v>282</v>
      </c>
      <c r="D18" s="91" t="s">
        <v>572</v>
      </c>
      <c r="E18" s="117">
        <v>11142.592771837011</v>
      </c>
      <c r="F18" s="118">
        <v>3906.5811464655799</v>
      </c>
      <c r="G18" s="117">
        <v>0</v>
      </c>
      <c r="H18" s="117" t="s">
        <v>835</v>
      </c>
      <c r="I18" s="117">
        <v>10.272912790520001</v>
      </c>
      <c r="J18" s="117">
        <v>4887.0553811328136</v>
      </c>
      <c r="K18" s="119">
        <v>3755.0562693239963</v>
      </c>
      <c r="L18" s="117">
        <v>0</v>
      </c>
      <c r="M18" s="117">
        <v>23701.558481549921</v>
      </c>
      <c r="N18" s="117"/>
      <c r="O18" s="110"/>
    </row>
    <row r="19" spans="1:15" ht="10.35" customHeight="1">
      <c r="A19" s="111" t="s">
        <v>2050</v>
      </c>
      <c r="B19" s="111" t="s">
        <v>2051</v>
      </c>
      <c r="C19" s="205" t="s">
        <v>285</v>
      </c>
      <c r="D19" s="91" t="s">
        <v>572</v>
      </c>
      <c r="E19" s="117">
        <v>0.73242985333999999</v>
      </c>
      <c r="F19" s="118">
        <v>7.503975076000001E-2</v>
      </c>
      <c r="G19" s="117">
        <v>0</v>
      </c>
      <c r="H19" s="117">
        <v>0.80746960410000002</v>
      </c>
      <c r="I19" s="117">
        <v>0</v>
      </c>
      <c r="J19" s="117">
        <v>0.12891507348</v>
      </c>
      <c r="K19" s="119">
        <v>3.7892060599999999E-2</v>
      </c>
      <c r="L19" s="117">
        <v>0</v>
      </c>
      <c r="M19" s="117">
        <v>0.97427673817999993</v>
      </c>
      <c r="N19" s="117"/>
      <c r="O19" s="110"/>
    </row>
    <row r="20" spans="1:15" ht="10.35" customHeight="1">
      <c r="A20" s="111" t="s">
        <v>2052</v>
      </c>
      <c r="B20" s="111" t="s">
        <v>2053</v>
      </c>
      <c r="C20" s="205" t="s">
        <v>288</v>
      </c>
      <c r="D20" s="91" t="s">
        <v>572</v>
      </c>
      <c r="E20" s="117">
        <v>2.3628939658000001</v>
      </c>
      <c r="F20" s="118">
        <v>0.17269911151</v>
      </c>
      <c r="G20" s="117">
        <v>0</v>
      </c>
      <c r="H20" s="117">
        <v>2.5355930773100002</v>
      </c>
      <c r="I20" s="117">
        <v>0</v>
      </c>
      <c r="J20" s="117">
        <v>4.6414906151039999</v>
      </c>
      <c r="K20" s="119">
        <v>4.8840110420659997</v>
      </c>
      <c r="L20" s="117">
        <v>0</v>
      </c>
      <c r="M20" s="117">
        <v>12.061094734479999</v>
      </c>
      <c r="N20" s="117"/>
      <c r="O20" s="110"/>
    </row>
    <row r="21" spans="1:15" ht="10.35" customHeight="1">
      <c r="A21" s="111" t="s">
        <v>2054</v>
      </c>
      <c r="B21" s="111" t="s">
        <v>2055</v>
      </c>
      <c r="C21" s="205" t="s">
        <v>2056</v>
      </c>
      <c r="D21" s="91" t="s">
        <v>572</v>
      </c>
      <c r="E21" s="117">
        <v>0</v>
      </c>
      <c r="F21" s="118">
        <v>0</v>
      </c>
      <c r="G21" s="117">
        <v>0</v>
      </c>
      <c r="H21" s="117">
        <v>0</v>
      </c>
      <c r="I21" s="117">
        <v>0</v>
      </c>
      <c r="J21" s="117">
        <v>0</v>
      </c>
      <c r="K21" s="119">
        <v>0</v>
      </c>
      <c r="L21" s="117">
        <v>0</v>
      </c>
      <c r="M21" s="117">
        <v>0</v>
      </c>
      <c r="N21" s="117"/>
      <c r="O21" s="110"/>
    </row>
    <row r="22" spans="1:15" ht="15" customHeight="1">
      <c r="A22" s="111" t="s">
        <v>2057</v>
      </c>
      <c r="B22" s="180" t="s">
        <v>2058</v>
      </c>
      <c r="C22" s="181" t="s">
        <v>2059</v>
      </c>
      <c r="D22" s="166" t="s">
        <v>572</v>
      </c>
      <c r="E22" s="202">
        <v>30033.267801276237</v>
      </c>
      <c r="F22" s="203">
        <v>466.54336623124004</v>
      </c>
      <c r="G22" s="202">
        <v>-6542.0200758069295</v>
      </c>
      <c r="H22" s="202">
        <v>23957.79109170055</v>
      </c>
      <c r="I22" s="202">
        <v>2613.23369362621</v>
      </c>
      <c r="J22" s="202">
        <v>8862.1538167500548</v>
      </c>
      <c r="K22" s="202">
        <v>4450.4536116524232</v>
      </c>
      <c r="L22" s="202">
        <v>-10673.977250012189</v>
      </c>
      <c r="M22" s="202">
        <v>29209.65496371705</v>
      </c>
      <c r="N22" s="202" t="str">
        <f>IF(OR(N23="NA",N24="NA",N25="NA",N26="NA",N27="NA",N28="NA",N29="NA",N30="NA"),"NA",IF(AND(N23="",N24="",N25="",N26="",N27="",N28="",N29="",N30=""),"",SUM(N23:N30)))</f>
        <v/>
      </c>
      <c r="O22" s="110"/>
    </row>
    <row r="23" spans="1:15" ht="12.2" customHeight="1">
      <c r="A23" s="111" t="s">
        <v>2060</v>
      </c>
      <c r="B23" s="145" t="s">
        <v>2061</v>
      </c>
      <c r="C23" s="247" t="s">
        <v>2062</v>
      </c>
      <c r="D23" s="178" t="s">
        <v>572</v>
      </c>
      <c r="E23" s="117" t="s">
        <v>575</v>
      </c>
      <c r="F23" s="118" t="s">
        <v>575</v>
      </c>
      <c r="G23" s="117">
        <v>0</v>
      </c>
      <c r="H23" s="117">
        <v>0</v>
      </c>
      <c r="I23" s="117" t="s">
        <v>575</v>
      </c>
      <c r="J23" s="117" t="s">
        <v>575</v>
      </c>
      <c r="K23" s="117" t="s">
        <v>575</v>
      </c>
      <c r="L23" s="117">
        <v>0</v>
      </c>
      <c r="M23" s="117">
        <v>0</v>
      </c>
      <c r="N23" s="117" t="str">
        <f>IF(N41="NA","NA",IF(N41="","",SUM(N41)))</f>
        <v/>
      </c>
      <c r="O23" s="110"/>
    </row>
    <row r="24" spans="1:15" s="255" customFormat="1" ht="10.35" customHeight="1">
      <c r="A24" s="111" t="s">
        <v>2063</v>
      </c>
      <c r="B24" s="145" t="s">
        <v>2064</v>
      </c>
      <c r="C24" s="247" t="s">
        <v>2065</v>
      </c>
      <c r="D24" s="178" t="s">
        <v>572</v>
      </c>
      <c r="E24" s="117">
        <v>10178.308280589699</v>
      </c>
      <c r="F24" s="118">
        <v>312.06799294359996</v>
      </c>
      <c r="G24" s="117">
        <v>0</v>
      </c>
      <c r="H24" s="117">
        <v>10490.376273533298</v>
      </c>
      <c r="I24" s="117">
        <v>965.86751952255997</v>
      </c>
      <c r="J24" s="117">
        <v>674.29087838427404</v>
      </c>
      <c r="K24" s="117">
        <v>266.60056924215598</v>
      </c>
      <c r="L24" s="117">
        <v>0</v>
      </c>
      <c r="M24" s="117">
        <v>12397.13524068229</v>
      </c>
      <c r="N24" s="117" t="str">
        <f t="shared" ref="N24:N30" si="0">IF(OR(N33="NA",N42="NA"),"NA",IF(AND(N33="",N42=""),"",SUM(N33)+SUM(N42)))</f>
        <v/>
      </c>
      <c r="O24" s="110"/>
    </row>
    <row r="25" spans="1:15" s="255" customFormat="1" ht="10.35" customHeight="1">
      <c r="A25" s="111" t="s">
        <v>2066</v>
      </c>
      <c r="B25" s="145" t="s">
        <v>2067</v>
      </c>
      <c r="C25" s="247" t="s">
        <v>2068</v>
      </c>
      <c r="D25" s="178" t="s">
        <v>572</v>
      </c>
      <c r="E25" s="117">
        <v>176.84942126453001</v>
      </c>
      <c r="F25" s="118">
        <v>20.527899849490002</v>
      </c>
      <c r="G25" s="117">
        <v>0</v>
      </c>
      <c r="H25" s="117">
        <v>197.37732111402002</v>
      </c>
      <c r="I25" s="117">
        <v>143.89690582514001</v>
      </c>
      <c r="J25" s="117">
        <v>16.189703143782001</v>
      </c>
      <c r="K25" s="117">
        <v>0.41672802769799999</v>
      </c>
      <c r="L25" s="117">
        <v>0</v>
      </c>
      <c r="M25" s="117">
        <v>357.88065811064007</v>
      </c>
      <c r="N25" s="117" t="str">
        <f t="shared" si="0"/>
        <v/>
      </c>
      <c r="O25" s="110"/>
    </row>
    <row r="26" spans="1:15" s="255" customFormat="1" ht="10.35" customHeight="1">
      <c r="A26" s="111" t="s">
        <v>2069</v>
      </c>
      <c r="B26" s="145" t="s">
        <v>2070</v>
      </c>
      <c r="C26" s="247" t="s">
        <v>2071</v>
      </c>
      <c r="D26" s="178" t="s">
        <v>572</v>
      </c>
      <c r="E26" s="117">
        <v>2790.4911446701603</v>
      </c>
      <c r="F26" s="118">
        <v>24.263926202620002</v>
      </c>
      <c r="G26" s="117">
        <v>0</v>
      </c>
      <c r="H26" s="117">
        <v>2814.7550708727804</v>
      </c>
      <c r="I26" s="117">
        <v>6.157529499999999E-4</v>
      </c>
      <c r="J26" s="117">
        <v>155.36409427181201</v>
      </c>
      <c r="K26" s="117">
        <v>21.363414421807999</v>
      </c>
      <c r="L26" s="117">
        <v>-741.19060909453003</v>
      </c>
      <c r="M26" s="117">
        <v>2250.2925862248208</v>
      </c>
      <c r="N26" s="117" t="str">
        <f t="shared" si="0"/>
        <v/>
      </c>
      <c r="O26" s="110"/>
    </row>
    <row r="27" spans="1:15" s="255" customFormat="1" ht="10.35" customHeight="1">
      <c r="A27" s="111" t="s">
        <v>2072</v>
      </c>
      <c r="B27" s="145" t="s">
        <v>2073</v>
      </c>
      <c r="C27" s="247" t="s">
        <v>2074</v>
      </c>
      <c r="D27" s="178" t="s">
        <v>572</v>
      </c>
      <c r="E27" s="117">
        <v>12401.46383254594</v>
      </c>
      <c r="F27" s="118">
        <v>85.328461644729984</v>
      </c>
      <c r="G27" s="117">
        <v>-6542.0200758069295</v>
      </c>
      <c r="H27" s="117">
        <v>5944.7722183837413</v>
      </c>
      <c r="I27" s="117">
        <v>9.1962536795599998</v>
      </c>
      <c r="J27" s="117">
        <v>7737.6906313549443</v>
      </c>
      <c r="K27" s="117">
        <v>4078.6630818329259</v>
      </c>
      <c r="L27" s="117">
        <v>-9929.672708114349</v>
      </c>
      <c r="M27" s="117">
        <v>7840.6494771368216</v>
      </c>
      <c r="N27" s="117" t="str">
        <f t="shared" si="0"/>
        <v/>
      </c>
      <c r="O27" s="110"/>
    </row>
    <row r="28" spans="1:15" s="255" customFormat="1" ht="10.35" customHeight="1">
      <c r="A28" s="111" t="s">
        <v>2075</v>
      </c>
      <c r="B28" s="145" t="s">
        <v>2076</v>
      </c>
      <c r="C28" s="247" t="s">
        <v>2077</v>
      </c>
      <c r="D28" s="178" t="s">
        <v>572</v>
      </c>
      <c r="E28" s="117" t="s">
        <v>575</v>
      </c>
      <c r="F28" s="118">
        <v>0</v>
      </c>
      <c r="G28" s="117">
        <v>0</v>
      </c>
      <c r="H28" s="117">
        <v>0</v>
      </c>
      <c r="I28" s="117" t="s">
        <v>575</v>
      </c>
      <c r="J28" s="117" t="s">
        <v>575</v>
      </c>
      <c r="K28" s="117" t="s">
        <v>575</v>
      </c>
      <c r="L28" s="117">
        <v>0</v>
      </c>
      <c r="M28" s="117">
        <v>0</v>
      </c>
      <c r="N28" s="117" t="str">
        <f t="shared" si="0"/>
        <v/>
      </c>
      <c r="O28" s="110"/>
    </row>
    <row r="29" spans="1:15" s="255" customFormat="1" ht="10.35" customHeight="1">
      <c r="A29" s="111" t="s">
        <v>2078</v>
      </c>
      <c r="B29" s="145" t="s">
        <v>2079</v>
      </c>
      <c r="C29" s="247" t="s">
        <v>2080</v>
      </c>
      <c r="D29" s="178" t="s">
        <v>572</v>
      </c>
      <c r="E29" s="117" t="s">
        <v>575</v>
      </c>
      <c r="F29" s="118">
        <v>0</v>
      </c>
      <c r="G29" s="117">
        <v>0</v>
      </c>
      <c r="H29" s="117">
        <v>0</v>
      </c>
      <c r="I29" s="117" t="s">
        <v>575</v>
      </c>
      <c r="J29" s="117" t="s">
        <v>575</v>
      </c>
      <c r="K29" s="117" t="s">
        <v>575</v>
      </c>
      <c r="L29" s="117">
        <v>0</v>
      </c>
      <c r="M29" s="117">
        <v>0</v>
      </c>
      <c r="N29" s="117" t="str">
        <f t="shared" si="0"/>
        <v/>
      </c>
      <c r="O29" s="110"/>
    </row>
    <row r="30" spans="1:15" s="255" customFormat="1" ht="10.35" customHeight="1">
      <c r="A30" s="111" t="s">
        <v>2081</v>
      </c>
      <c r="B30" s="145" t="s">
        <v>2082</v>
      </c>
      <c r="C30" s="247" t="s">
        <v>2083</v>
      </c>
      <c r="D30" s="178" t="s">
        <v>572</v>
      </c>
      <c r="E30" s="117">
        <v>4486.1551222059097</v>
      </c>
      <c r="F30" s="118">
        <v>24.355085590800115</v>
      </c>
      <c r="G30" s="117">
        <v>0</v>
      </c>
      <c r="H30" s="117">
        <v>4510.5102077967094</v>
      </c>
      <c r="I30" s="117">
        <v>1494.272398846</v>
      </c>
      <c r="J30" s="117">
        <v>278.61850959524315</v>
      </c>
      <c r="K30" s="117">
        <v>83.409818127835436</v>
      </c>
      <c r="L30" s="117">
        <v>-3.113932803309956</v>
      </c>
      <c r="M30" s="117">
        <v>6363.6970015624784</v>
      </c>
      <c r="N30" s="117" t="str">
        <f t="shared" si="0"/>
        <v/>
      </c>
      <c r="O30" s="110"/>
    </row>
    <row r="31" spans="1:15" ht="15" customHeight="1">
      <c r="A31" s="111" t="s">
        <v>2084</v>
      </c>
      <c r="B31" s="256" t="s">
        <v>2085</v>
      </c>
      <c r="C31" s="257" t="s">
        <v>319</v>
      </c>
      <c r="D31" s="178" t="s">
        <v>572</v>
      </c>
      <c r="E31" s="114">
        <v>30033.267801276237</v>
      </c>
      <c r="F31" s="115">
        <v>466.54336623124004</v>
      </c>
      <c r="G31" s="114">
        <v>-6542.0200758069295</v>
      </c>
      <c r="H31" s="114">
        <v>23957.79109170055</v>
      </c>
      <c r="I31" s="114">
        <v>2613.23369362621</v>
      </c>
      <c r="J31" s="114">
        <v>8862.1538167500548</v>
      </c>
      <c r="K31" s="114">
        <v>4450.4536116524232</v>
      </c>
      <c r="L31" s="114">
        <v>-10673.977250012189</v>
      </c>
      <c r="M31" s="114">
        <v>29209.65496371705</v>
      </c>
      <c r="N31" s="114" t="str">
        <f>IF(OR(N33="NA",N34="NA",N35="NA",N36="NA",N37="NA",N38="NA",N39="NA"),"NA",IF(AND(N33="",N34="",N35="",N36="",N37="",N38="",N39=""),"",SUM(N33:N39)))</f>
        <v/>
      </c>
      <c r="O31" s="110"/>
    </row>
    <row r="32" spans="1:15" s="258" customFormat="1" ht="10.35" customHeight="1">
      <c r="A32" s="111"/>
      <c r="B32" s="145" t="s">
        <v>2086</v>
      </c>
      <c r="C32" s="247" t="s">
        <v>322</v>
      </c>
      <c r="D32" s="178" t="s">
        <v>572</v>
      </c>
      <c r="E32" s="274" t="s">
        <v>2087</v>
      </c>
      <c r="F32" s="274" t="s">
        <v>2087</v>
      </c>
      <c r="G32" s="274" t="s">
        <v>2087</v>
      </c>
      <c r="H32" s="274" t="s">
        <v>2087</v>
      </c>
      <c r="I32" s="274" t="s">
        <v>2087</v>
      </c>
      <c r="J32" s="274" t="s">
        <v>2087</v>
      </c>
      <c r="K32" s="274" t="s">
        <v>2087</v>
      </c>
      <c r="L32" s="274" t="s">
        <v>2087</v>
      </c>
      <c r="M32" s="274" t="s">
        <v>2087</v>
      </c>
      <c r="N32" s="274" t="s">
        <v>2087</v>
      </c>
      <c r="O32" s="110"/>
    </row>
    <row r="33" spans="1:15" ht="10.35" customHeight="1">
      <c r="A33" s="111" t="s">
        <v>2088</v>
      </c>
      <c r="B33" s="145" t="s">
        <v>2089</v>
      </c>
      <c r="C33" s="247" t="s">
        <v>325</v>
      </c>
      <c r="D33" s="178" t="s">
        <v>572</v>
      </c>
      <c r="E33" s="268">
        <v>10178.308280589699</v>
      </c>
      <c r="F33" s="118">
        <v>312.06799294359996</v>
      </c>
      <c r="G33" s="268">
        <v>0</v>
      </c>
      <c r="H33" s="117">
        <v>10490.376273533298</v>
      </c>
      <c r="I33" s="268">
        <v>965.86751952255997</v>
      </c>
      <c r="J33" s="268">
        <v>674.29087838427404</v>
      </c>
      <c r="K33" s="117">
        <v>266.60056924215598</v>
      </c>
      <c r="L33" s="117">
        <v>0</v>
      </c>
      <c r="M33" s="117">
        <v>12397.13524068229</v>
      </c>
      <c r="N33" s="117"/>
      <c r="O33" s="110"/>
    </row>
    <row r="34" spans="1:15" ht="10.35" customHeight="1">
      <c r="A34" s="111" t="s">
        <v>2090</v>
      </c>
      <c r="B34" s="145" t="s">
        <v>2091</v>
      </c>
      <c r="C34" s="247" t="s">
        <v>328</v>
      </c>
      <c r="D34" s="178" t="s">
        <v>572</v>
      </c>
      <c r="E34" s="268">
        <v>176.84942126453001</v>
      </c>
      <c r="F34" s="118">
        <v>20.527899849490002</v>
      </c>
      <c r="G34" s="268">
        <v>0</v>
      </c>
      <c r="H34" s="117">
        <v>197.37732111402002</v>
      </c>
      <c r="I34" s="268">
        <v>143.89690582514001</v>
      </c>
      <c r="J34" s="268">
        <v>16.189703143782001</v>
      </c>
      <c r="K34" s="117">
        <v>0.41672802769799999</v>
      </c>
      <c r="L34" s="117">
        <v>0</v>
      </c>
      <c r="M34" s="117">
        <v>357.88065811064007</v>
      </c>
      <c r="N34" s="117"/>
      <c r="O34" s="110"/>
    </row>
    <row r="35" spans="1:15" ht="10.35" customHeight="1">
      <c r="A35" s="111" t="s">
        <v>2092</v>
      </c>
      <c r="B35" s="145" t="s">
        <v>2093</v>
      </c>
      <c r="C35" s="247" t="s">
        <v>331</v>
      </c>
      <c r="D35" s="178" t="s">
        <v>572</v>
      </c>
      <c r="E35" s="268">
        <v>2790.4911446701603</v>
      </c>
      <c r="F35" s="118">
        <v>24.263926202620002</v>
      </c>
      <c r="G35" s="268">
        <v>0</v>
      </c>
      <c r="H35" s="117">
        <v>2814.7550708727804</v>
      </c>
      <c r="I35" s="268">
        <v>6.157529499999999E-4</v>
      </c>
      <c r="J35" s="268">
        <v>155.36409427181201</v>
      </c>
      <c r="K35" s="117">
        <v>21.363414421807999</v>
      </c>
      <c r="L35" s="117">
        <v>-741.19060909453003</v>
      </c>
      <c r="M35" s="117">
        <v>2250.2925862248208</v>
      </c>
      <c r="N35" s="117"/>
      <c r="O35" s="110"/>
    </row>
    <row r="36" spans="1:15" ht="10.35" customHeight="1">
      <c r="A36" s="111" t="s">
        <v>2094</v>
      </c>
      <c r="B36" s="145" t="s">
        <v>2095</v>
      </c>
      <c r="C36" s="247" t="s">
        <v>334</v>
      </c>
      <c r="D36" s="178" t="s">
        <v>572</v>
      </c>
      <c r="E36" s="268">
        <v>12401.46383254594</v>
      </c>
      <c r="F36" s="118">
        <v>85.328461644729984</v>
      </c>
      <c r="G36" s="268">
        <v>-6542.0200758069295</v>
      </c>
      <c r="H36" s="117">
        <v>5944.7722183837413</v>
      </c>
      <c r="I36" s="268">
        <v>9.1962536795599998</v>
      </c>
      <c r="J36" s="268">
        <v>7737.6906313549443</v>
      </c>
      <c r="K36" s="117">
        <v>4078.6630818329259</v>
      </c>
      <c r="L36" s="117">
        <v>-9929.672708114349</v>
      </c>
      <c r="M36" s="117">
        <v>7840.6494771368216</v>
      </c>
      <c r="N36" s="117"/>
      <c r="O36" s="110"/>
    </row>
    <row r="37" spans="1:15" ht="10.35" customHeight="1">
      <c r="A37" s="111" t="s">
        <v>2096</v>
      </c>
      <c r="B37" s="145" t="s">
        <v>2097</v>
      </c>
      <c r="C37" s="247" t="s">
        <v>337</v>
      </c>
      <c r="D37" s="178" t="s">
        <v>572</v>
      </c>
      <c r="E37" s="268">
        <v>0</v>
      </c>
      <c r="F37" s="118">
        <v>0</v>
      </c>
      <c r="G37" s="268">
        <v>0</v>
      </c>
      <c r="H37" s="117">
        <v>0</v>
      </c>
      <c r="I37" s="268">
        <v>0</v>
      </c>
      <c r="J37" s="268">
        <v>0</v>
      </c>
      <c r="K37" s="117">
        <v>0</v>
      </c>
      <c r="L37" s="117">
        <v>0</v>
      </c>
      <c r="M37" s="117">
        <v>0</v>
      </c>
      <c r="N37" s="117"/>
      <c r="O37" s="110"/>
    </row>
    <row r="38" spans="1:15" ht="10.35" customHeight="1">
      <c r="A38" s="111" t="s">
        <v>2098</v>
      </c>
      <c r="B38" s="145" t="s">
        <v>2099</v>
      </c>
      <c r="C38" s="247" t="s">
        <v>340</v>
      </c>
      <c r="D38" s="178" t="s">
        <v>572</v>
      </c>
      <c r="E38" s="268">
        <v>0</v>
      </c>
      <c r="F38" s="118">
        <v>0</v>
      </c>
      <c r="G38" s="268">
        <v>0</v>
      </c>
      <c r="H38" s="117">
        <v>0</v>
      </c>
      <c r="I38" s="268">
        <v>0</v>
      </c>
      <c r="J38" s="268">
        <v>0</v>
      </c>
      <c r="K38" s="117">
        <v>0</v>
      </c>
      <c r="L38" s="117">
        <v>0</v>
      </c>
      <c r="M38" s="117">
        <v>0</v>
      </c>
      <c r="N38" s="117"/>
      <c r="O38" s="110"/>
    </row>
    <row r="39" spans="1:15" ht="10.35" customHeight="1">
      <c r="A39" s="111" t="s">
        <v>2100</v>
      </c>
      <c r="B39" s="145" t="s">
        <v>2101</v>
      </c>
      <c r="C39" s="247" t="s">
        <v>343</v>
      </c>
      <c r="D39" s="178" t="s">
        <v>572</v>
      </c>
      <c r="E39" s="268">
        <v>4486.1551222059097</v>
      </c>
      <c r="F39" s="118">
        <v>24.355085590800115</v>
      </c>
      <c r="G39" s="268">
        <v>0</v>
      </c>
      <c r="H39" s="117">
        <v>4510.5102077967094</v>
      </c>
      <c r="I39" s="268">
        <v>1494.272398846</v>
      </c>
      <c r="J39" s="268">
        <v>278.61850959524315</v>
      </c>
      <c r="K39" s="117">
        <v>83.409818127835436</v>
      </c>
      <c r="L39" s="117">
        <v>-3.113932803309956</v>
      </c>
      <c r="M39" s="117">
        <v>6363.6970015624784</v>
      </c>
      <c r="N39" s="117"/>
      <c r="O39" s="110"/>
    </row>
    <row r="40" spans="1:15" ht="15" customHeight="1">
      <c r="A40" s="111" t="s">
        <v>2102</v>
      </c>
      <c r="B40" s="256" t="s">
        <v>2103</v>
      </c>
      <c r="C40" s="257" t="s">
        <v>345</v>
      </c>
      <c r="D40" s="178" t="s">
        <v>572</v>
      </c>
      <c r="E40" s="114" t="s">
        <v>575</v>
      </c>
      <c r="F40" s="115" t="s">
        <v>575</v>
      </c>
      <c r="G40" s="114">
        <v>0</v>
      </c>
      <c r="H40" s="114">
        <v>0</v>
      </c>
      <c r="I40" s="114" t="s">
        <v>575</v>
      </c>
      <c r="J40" s="114" t="s">
        <v>575</v>
      </c>
      <c r="K40" s="114" t="s">
        <v>575</v>
      </c>
      <c r="L40" s="114">
        <v>0</v>
      </c>
      <c r="M40" s="114">
        <v>0</v>
      </c>
      <c r="N40" s="114" t="str">
        <f>IF(OR(N41="NA",N42="NA",N43="NA",N44="NA",N45="NA",N46="NA",N47="NA",N48="NA"),"NA",IF(AND(N41="",N42="",N43="",N44="",N45="",N46="",N47="",N48=""),"",SUM(N41:N48)))</f>
        <v/>
      </c>
      <c r="O40" s="110"/>
    </row>
    <row r="41" spans="1:15" ht="10.35" customHeight="1">
      <c r="A41" s="111" t="s">
        <v>2104</v>
      </c>
      <c r="B41" s="145" t="s">
        <v>2105</v>
      </c>
      <c r="C41" s="247" t="s">
        <v>322</v>
      </c>
      <c r="D41" s="178" t="s">
        <v>572</v>
      </c>
      <c r="E41" s="117">
        <v>0</v>
      </c>
      <c r="F41" s="118">
        <v>0</v>
      </c>
      <c r="G41" s="117">
        <v>0</v>
      </c>
      <c r="H41" s="117">
        <v>0</v>
      </c>
      <c r="I41" s="117">
        <v>0</v>
      </c>
      <c r="J41" s="117">
        <v>0</v>
      </c>
      <c r="K41" s="119">
        <v>0</v>
      </c>
      <c r="L41" s="117">
        <v>0</v>
      </c>
      <c r="M41" s="117">
        <v>0</v>
      </c>
      <c r="N41" s="117"/>
      <c r="O41" s="110"/>
    </row>
    <row r="42" spans="1:15" ht="10.35" customHeight="1">
      <c r="A42" s="111" t="s">
        <v>2106</v>
      </c>
      <c r="B42" s="145" t="s">
        <v>2107</v>
      </c>
      <c r="C42" s="247" t="s">
        <v>325</v>
      </c>
      <c r="D42" s="178" t="s">
        <v>572</v>
      </c>
      <c r="E42" s="268">
        <v>0</v>
      </c>
      <c r="F42" s="118">
        <v>0</v>
      </c>
      <c r="G42" s="268">
        <v>0</v>
      </c>
      <c r="H42" s="117">
        <v>0</v>
      </c>
      <c r="I42" s="268">
        <v>0</v>
      </c>
      <c r="J42" s="268">
        <v>0</v>
      </c>
      <c r="K42" s="119">
        <v>0</v>
      </c>
      <c r="L42" s="117">
        <v>0</v>
      </c>
      <c r="M42" s="117">
        <v>0</v>
      </c>
      <c r="N42" s="117"/>
      <c r="O42" s="110"/>
    </row>
    <row r="43" spans="1:15" ht="10.35" customHeight="1">
      <c r="A43" s="111" t="s">
        <v>2108</v>
      </c>
      <c r="B43" s="145" t="s">
        <v>2109</v>
      </c>
      <c r="C43" s="247" t="s">
        <v>328</v>
      </c>
      <c r="D43" s="178" t="s">
        <v>572</v>
      </c>
      <c r="E43" s="268">
        <v>0</v>
      </c>
      <c r="F43" s="118">
        <v>0</v>
      </c>
      <c r="G43" s="268">
        <v>0</v>
      </c>
      <c r="H43" s="117">
        <v>0</v>
      </c>
      <c r="I43" s="268">
        <v>0</v>
      </c>
      <c r="J43" s="268">
        <v>0</v>
      </c>
      <c r="K43" s="119">
        <v>0</v>
      </c>
      <c r="L43" s="117">
        <v>0</v>
      </c>
      <c r="M43" s="117">
        <v>0</v>
      </c>
      <c r="N43" s="117"/>
      <c r="O43" s="110"/>
    </row>
    <row r="44" spans="1:15" ht="10.35" customHeight="1">
      <c r="A44" s="111" t="s">
        <v>2110</v>
      </c>
      <c r="B44" s="145" t="s">
        <v>2111</v>
      </c>
      <c r="C44" s="247" t="s">
        <v>331</v>
      </c>
      <c r="D44" s="178" t="s">
        <v>572</v>
      </c>
      <c r="E44" s="268">
        <v>0</v>
      </c>
      <c r="F44" s="118">
        <v>0</v>
      </c>
      <c r="G44" s="268">
        <v>0</v>
      </c>
      <c r="H44" s="117">
        <v>0</v>
      </c>
      <c r="I44" s="268">
        <v>0</v>
      </c>
      <c r="J44" s="268">
        <v>0</v>
      </c>
      <c r="K44" s="119">
        <v>0</v>
      </c>
      <c r="L44" s="117">
        <v>0</v>
      </c>
      <c r="M44" s="117">
        <v>0</v>
      </c>
      <c r="N44" s="117"/>
      <c r="O44" s="110"/>
    </row>
    <row r="45" spans="1:15" ht="10.35" customHeight="1">
      <c r="A45" s="111" t="s">
        <v>2112</v>
      </c>
      <c r="B45" s="145" t="s">
        <v>2113</v>
      </c>
      <c r="C45" s="247" t="s">
        <v>334</v>
      </c>
      <c r="D45" s="178" t="s">
        <v>572</v>
      </c>
      <c r="E45" s="268">
        <v>0</v>
      </c>
      <c r="F45" s="118">
        <v>0</v>
      </c>
      <c r="G45" s="268">
        <v>0</v>
      </c>
      <c r="H45" s="117">
        <v>0</v>
      </c>
      <c r="I45" s="268">
        <v>0</v>
      </c>
      <c r="J45" s="268">
        <v>0</v>
      </c>
      <c r="K45" s="119">
        <v>0</v>
      </c>
      <c r="L45" s="117">
        <v>0</v>
      </c>
      <c r="M45" s="117">
        <v>0</v>
      </c>
      <c r="N45" s="117"/>
      <c r="O45" s="110"/>
    </row>
    <row r="46" spans="1:15" ht="10.35" customHeight="1">
      <c r="A46" s="111" t="s">
        <v>2114</v>
      </c>
      <c r="B46" s="145" t="s">
        <v>2115</v>
      </c>
      <c r="C46" s="247" t="s">
        <v>337</v>
      </c>
      <c r="D46" s="178" t="s">
        <v>572</v>
      </c>
      <c r="E46" s="268">
        <v>0</v>
      </c>
      <c r="F46" s="118">
        <v>0</v>
      </c>
      <c r="G46" s="268">
        <v>0</v>
      </c>
      <c r="H46" s="117">
        <v>0</v>
      </c>
      <c r="I46" s="268">
        <v>0</v>
      </c>
      <c r="J46" s="268">
        <v>0</v>
      </c>
      <c r="K46" s="119">
        <v>0</v>
      </c>
      <c r="L46" s="117">
        <v>0</v>
      </c>
      <c r="M46" s="117">
        <v>0</v>
      </c>
      <c r="N46" s="117"/>
      <c r="O46" s="110"/>
    </row>
    <row r="47" spans="1:15" ht="10.35" customHeight="1">
      <c r="A47" s="111" t="s">
        <v>2116</v>
      </c>
      <c r="B47" s="145" t="s">
        <v>2117</v>
      </c>
      <c r="C47" s="247" t="s">
        <v>340</v>
      </c>
      <c r="D47" s="178" t="s">
        <v>572</v>
      </c>
      <c r="E47" s="268">
        <v>0</v>
      </c>
      <c r="F47" s="118">
        <v>0</v>
      </c>
      <c r="G47" s="268">
        <v>0</v>
      </c>
      <c r="H47" s="117">
        <v>0</v>
      </c>
      <c r="I47" s="268">
        <v>0</v>
      </c>
      <c r="J47" s="268">
        <v>0</v>
      </c>
      <c r="K47" s="119">
        <v>0</v>
      </c>
      <c r="L47" s="117">
        <v>0</v>
      </c>
      <c r="M47" s="117">
        <v>0</v>
      </c>
      <c r="N47" s="117"/>
      <c r="O47" s="110"/>
    </row>
    <row r="48" spans="1:15" ht="10.35" customHeight="1">
      <c r="A48" s="111" t="s">
        <v>2118</v>
      </c>
      <c r="B48" s="145" t="s">
        <v>2119</v>
      </c>
      <c r="C48" s="247" t="s">
        <v>343</v>
      </c>
      <c r="D48" s="178" t="s">
        <v>572</v>
      </c>
      <c r="E48" s="268">
        <v>0</v>
      </c>
      <c r="F48" s="118">
        <v>0</v>
      </c>
      <c r="G48" s="268">
        <v>0</v>
      </c>
      <c r="H48" s="117">
        <v>0</v>
      </c>
      <c r="I48" s="268">
        <v>0</v>
      </c>
      <c r="J48" s="268">
        <v>0</v>
      </c>
      <c r="K48" s="119">
        <v>0</v>
      </c>
      <c r="L48" s="117">
        <v>0</v>
      </c>
      <c r="M48" s="117">
        <v>0</v>
      </c>
      <c r="N48" s="117"/>
      <c r="O48" s="110"/>
    </row>
    <row r="49" spans="1:15" ht="15" customHeight="1">
      <c r="A49" s="111" t="s">
        <v>2120</v>
      </c>
      <c r="B49" s="260" t="s">
        <v>2121</v>
      </c>
      <c r="C49" s="251" t="s">
        <v>2122</v>
      </c>
      <c r="D49" s="216" t="s">
        <v>572</v>
      </c>
      <c r="E49" s="202">
        <v>8623.9373917074809</v>
      </c>
      <c r="F49" s="203">
        <v>6748.7630203982289</v>
      </c>
      <c r="G49" s="202">
        <v>-6542.0200758069295</v>
      </c>
      <c r="H49" s="202">
        <v>8830.6803362987794</v>
      </c>
      <c r="I49" s="202">
        <v>21.04421544162</v>
      </c>
      <c r="J49" s="202">
        <v>8128.5567300952443</v>
      </c>
      <c r="K49" s="202">
        <v>4404.409818664546</v>
      </c>
      <c r="L49" s="202">
        <v>-10673.977250012191</v>
      </c>
      <c r="M49" s="202">
        <v>10710.713850488</v>
      </c>
      <c r="N49" s="202" t="str">
        <f>IF(OR(N50="NA",N51="NA",N52="NA",N53="NA",N54="NA",N55="NA",N61="NA",N62="NA"),"NA",IF(AND(N50="",N51="",N52="",N53="",N54="",N55="",N61="",N62=""),"",SUM(N50:N55)+SUM(N61:N62)))</f>
        <v/>
      </c>
      <c r="O49" s="110"/>
    </row>
    <row r="50" spans="1:15" s="255" customFormat="1" ht="12.2" customHeight="1">
      <c r="A50" s="111" t="s">
        <v>2123</v>
      </c>
      <c r="B50" s="145" t="s">
        <v>2124</v>
      </c>
      <c r="C50" s="247" t="s">
        <v>2125</v>
      </c>
      <c r="D50" s="178" t="s">
        <v>572</v>
      </c>
      <c r="E50" s="117" t="s">
        <v>575</v>
      </c>
      <c r="F50" s="118" t="s">
        <v>575</v>
      </c>
      <c r="G50" s="117">
        <v>0</v>
      </c>
      <c r="H50" s="117">
        <v>0</v>
      </c>
      <c r="I50" s="117" t="s">
        <v>575</v>
      </c>
      <c r="J50" s="117" t="s">
        <v>575</v>
      </c>
      <c r="K50" s="117" t="s">
        <v>575</v>
      </c>
      <c r="L50" s="117">
        <v>0</v>
      </c>
      <c r="M50" s="117">
        <v>0</v>
      </c>
      <c r="N50" s="117" t="str">
        <f>IF(+N72="","",+N72)</f>
        <v/>
      </c>
      <c r="O50" s="110"/>
    </row>
    <row r="51" spans="1:15" s="255" customFormat="1" ht="10.35" customHeight="1">
      <c r="A51" s="111" t="s">
        <v>2126</v>
      </c>
      <c r="B51" s="145" t="s">
        <v>2127</v>
      </c>
      <c r="C51" s="247" t="s">
        <v>2128</v>
      </c>
      <c r="D51" s="178" t="s">
        <v>572</v>
      </c>
      <c r="E51" s="117" t="s">
        <v>575</v>
      </c>
      <c r="F51" s="118" t="s">
        <v>575</v>
      </c>
      <c r="G51" s="117">
        <v>0</v>
      </c>
      <c r="H51" s="117">
        <v>0</v>
      </c>
      <c r="I51" s="117" t="s">
        <v>575</v>
      </c>
      <c r="J51" s="117" t="s">
        <v>575</v>
      </c>
      <c r="K51" s="117" t="s">
        <v>575</v>
      </c>
      <c r="L51" s="117">
        <v>0</v>
      </c>
      <c r="M51" s="117">
        <v>0</v>
      </c>
      <c r="N51" s="117" t="str">
        <f>IF(OR(N64="NA",N73="NA"),"NA",IF(AND(N64="",N73=""),"",SUM(N64)+SUM(N73)))</f>
        <v/>
      </c>
      <c r="O51" s="110"/>
    </row>
    <row r="52" spans="1:15" s="255" customFormat="1" ht="10.35" customHeight="1">
      <c r="A52" s="111" t="s">
        <v>2129</v>
      </c>
      <c r="B52" s="145" t="s">
        <v>2130</v>
      </c>
      <c r="C52" s="247" t="s">
        <v>2131</v>
      </c>
      <c r="D52" s="178" t="s">
        <v>572</v>
      </c>
      <c r="E52" s="117">
        <v>7685.5855957738495</v>
      </c>
      <c r="F52" s="118">
        <v>56</v>
      </c>
      <c r="G52" s="117">
        <v>0</v>
      </c>
      <c r="H52" s="117">
        <v>7741.5855957738495</v>
      </c>
      <c r="I52" s="117">
        <v>0</v>
      </c>
      <c r="J52" s="117">
        <v>395.77527750199181</v>
      </c>
      <c r="K52" s="117">
        <v>51.847508059152574</v>
      </c>
      <c r="L52" s="117">
        <v>0</v>
      </c>
      <c r="M52" s="117">
        <v>8189.2083813349946</v>
      </c>
      <c r="N52" s="117" t="str">
        <f>IF(OR(N65="NA",N74="NA"),"NA",IF(AND(N65="",N74=""),"",SUM(N65)+SUM(N74)))</f>
        <v/>
      </c>
      <c r="O52" s="110"/>
    </row>
    <row r="53" spans="1:15" s="255" customFormat="1" ht="10.35" customHeight="1">
      <c r="A53" s="111" t="s">
        <v>2132</v>
      </c>
      <c r="B53" s="145" t="s">
        <v>2133</v>
      </c>
      <c r="C53" s="247" t="s">
        <v>2134</v>
      </c>
      <c r="D53" s="178" t="s">
        <v>572</v>
      </c>
      <c r="E53" s="117">
        <v>171.08447186985998</v>
      </c>
      <c r="F53" s="118">
        <v>81.106827776410015</v>
      </c>
      <c r="G53" s="117">
        <v>0</v>
      </c>
      <c r="H53" s="117">
        <v>252.19129964627001</v>
      </c>
      <c r="I53" s="117">
        <v>0</v>
      </c>
      <c r="J53" s="117">
        <v>1616.0976277225643</v>
      </c>
      <c r="K53" s="117">
        <v>237.03379416098139</v>
      </c>
      <c r="L53" s="117">
        <v>-741.19060909453106</v>
      </c>
      <c r="M53" s="117">
        <v>1364.1321124352846</v>
      </c>
      <c r="N53" s="117" t="str">
        <f>IF(OR(N66="NA",N75="NA"),"NA",IF(AND(N66="",N75=""),"",SUM(N66)+SUM(N75)))</f>
        <v/>
      </c>
      <c r="O53" s="110"/>
    </row>
    <row r="54" spans="1:15" s="255" customFormat="1" ht="10.35" customHeight="1">
      <c r="A54" s="111" t="s">
        <v>2135</v>
      </c>
      <c r="B54" s="145" t="s">
        <v>2136</v>
      </c>
      <c r="C54" s="247" t="s">
        <v>2137</v>
      </c>
      <c r="D54" s="178" t="s">
        <v>572</v>
      </c>
      <c r="E54" s="117">
        <v>0</v>
      </c>
      <c r="F54" s="118">
        <v>6542.0200758069295</v>
      </c>
      <c r="G54" s="117">
        <v>-6542.0200758069295</v>
      </c>
      <c r="H54" s="117">
        <v>0</v>
      </c>
      <c r="I54" s="117">
        <v>9.1876354295600002</v>
      </c>
      <c r="J54" s="117">
        <v>5952.2910436108732</v>
      </c>
      <c r="K54" s="117">
        <v>3968.1940290739162</v>
      </c>
      <c r="L54" s="117">
        <v>-9929.672708114349</v>
      </c>
      <c r="M54" s="117">
        <v>0</v>
      </c>
      <c r="N54" s="117" t="str">
        <f>IF(OR(N67="NA",N76="NA"),"NA",IF(AND(N67="",N76=""),"",SUM(N67)+SUM(N76)))</f>
        <v/>
      </c>
      <c r="O54" s="110"/>
    </row>
    <row r="55" spans="1:15" s="255" customFormat="1" ht="12.95" customHeight="1">
      <c r="A55" s="111" t="s">
        <v>2138</v>
      </c>
      <c r="B55" s="145" t="s">
        <v>2139</v>
      </c>
      <c r="C55" s="247" t="s">
        <v>2140</v>
      </c>
      <c r="D55" s="178" t="s">
        <v>572</v>
      </c>
      <c r="E55" s="117" t="s">
        <v>575</v>
      </c>
      <c r="F55" s="118">
        <v>0</v>
      </c>
      <c r="G55" s="117">
        <v>0</v>
      </c>
      <c r="H55" s="117">
        <v>0</v>
      </c>
      <c r="I55" s="117" t="s">
        <v>575</v>
      </c>
      <c r="J55" s="117" t="s">
        <v>575</v>
      </c>
      <c r="K55" s="117" t="s">
        <v>575</v>
      </c>
      <c r="L55" s="117">
        <v>0</v>
      </c>
      <c r="M55" s="117">
        <v>0</v>
      </c>
      <c r="N55" s="117" t="str">
        <f>IF(OR(N68="NA",N77="NA"),"NA",IF(AND(N68="",N77=""),"",SUM(N68)+SUM(N77)))</f>
        <v/>
      </c>
      <c r="O55" s="110"/>
    </row>
    <row r="56" spans="1:15" s="255" customFormat="1" ht="10.35" customHeight="1">
      <c r="A56" s="111" t="s">
        <v>2141</v>
      </c>
      <c r="B56" s="145" t="s">
        <v>2142</v>
      </c>
      <c r="C56" s="248" t="s">
        <v>384</v>
      </c>
      <c r="D56" s="178" t="s">
        <v>572</v>
      </c>
      <c r="E56" s="117">
        <v>0</v>
      </c>
      <c r="F56" s="118">
        <v>0</v>
      </c>
      <c r="G56" s="117">
        <v>0</v>
      </c>
      <c r="H56" s="117">
        <v>0</v>
      </c>
      <c r="I56" s="117">
        <v>0</v>
      </c>
      <c r="J56" s="117">
        <v>0</v>
      </c>
      <c r="K56" s="117">
        <v>0</v>
      </c>
      <c r="L56" s="117">
        <v>0</v>
      </c>
      <c r="M56" s="117">
        <v>0</v>
      </c>
      <c r="N56" s="117"/>
      <c r="O56" s="110"/>
    </row>
    <row r="57" spans="1:15" s="255" customFormat="1" ht="10.35" customHeight="1">
      <c r="A57" s="111" t="s">
        <v>2143</v>
      </c>
      <c r="B57" s="145" t="s">
        <v>2144</v>
      </c>
      <c r="C57" s="248" t="s">
        <v>387</v>
      </c>
      <c r="D57" s="178" t="s">
        <v>572</v>
      </c>
      <c r="E57" s="117">
        <v>0</v>
      </c>
      <c r="F57" s="118">
        <v>0</v>
      </c>
      <c r="G57" s="117">
        <v>0</v>
      </c>
      <c r="H57" s="117">
        <v>0</v>
      </c>
      <c r="I57" s="117">
        <v>0</v>
      </c>
      <c r="J57" s="117">
        <v>0</v>
      </c>
      <c r="K57" s="117">
        <v>0</v>
      </c>
      <c r="L57" s="117">
        <v>0</v>
      </c>
      <c r="M57" s="117">
        <v>0</v>
      </c>
      <c r="N57" s="117"/>
      <c r="O57" s="110"/>
    </row>
    <row r="58" spans="1:15" s="255" customFormat="1" ht="10.35" customHeight="1">
      <c r="A58" s="111" t="s">
        <v>2145</v>
      </c>
      <c r="B58" s="145" t="s">
        <v>2146</v>
      </c>
      <c r="C58" s="248" t="s">
        <v>390</v>
      </c>
      <c r="D58" s="178" t="s">
        <v>572</v>
      </c>
      <c r="E58" s="117">
        <v>0</v>
      </c>
      <c r="F58" s="118">
        <v>0</v>
      </c>
      <c r="G58" s="117">
        <v>0</v>
      </c>
      <c r="H58" s="117">
        <v>0</v>
      </c>
      <c r="I58" s="117">
        <v>0</v>
      </c>
      <c r="J58" s="117">
        <v>0</v>
      </c>
      <c r="K58" s="117">
        <v>0</v>
      </c>
      <c r="L58" s="117">
        <v>0</v>
      </c>
      <c r="M58" s="117">
        <v>0</v>
      </c>
      <c r="N58" s="117"/>
      <c r="O58" s="110"/>
    </row>
    <row r="59" spans="1:15" s="255" customFormat="1" ht="10.35" customHeight="1">
      <c r="A59" s="111" t="s">
        <v>2147</v>
      </c>
      <c r="B59" s="145" t="s">
        <v>2148</v>
      </c>
      <c r="C59" s="248" t="s">
        <v>393</v>
      </c>
      <c r="D59" s="178" t="s">
        <v>572</v>
      </c>
      <c r="E59" s="117">
        <v>0</v>
      </c>
      <c r="F59" s="118">
        <v>0</v>
      </c>
      <c r="G59" s="117">
        <v>0</v>
      </c>
      <c r="H59" s="117">
        <v>0</v>
      </c>
      <c r="I59" s="117">
        <v>0</v>
      </c>
      <c r="J59" s="117">
        <v>0</v>
      </c>
      <c r="K59" s="117">
        <v>0</v>
      </c>
      <c r="L59" s="117">
        <v>0</v>
      </c>
      <c r="M59" s="117">
        <v>0</v>
      </c>
      <c r="N59" s="117"/>
      <c r="O59" s="110"/>
    </row>
    <row r="60" spans="1:15" s="255" customFormat="1" ht="10.35" customHeight="1">
      <c r="A60" s="111" t="s">
        <v>2149</v>
      </c>
      <c r="B60" s="145" t="s">
        <v>2150</v>
      </c>
      <c r="C60" s="248" t="s">
        <v>2151</v>
      </c>
      <c r="D60" s="178" t="s">
        <v>572</v>
      </c>
      <c r="E60" s="117">
        <v>0</v>
      </c>
      <c r="F60" s="118">
        <v>0</v>
      </c>
      <c r="G60" s="117">
        <v>0</v>
      </c>
      <c r="H60" s="117">
        <v>0</v>
      </c>
      <c r="I60" s="117">
        <v>0</v>
      </c>
      <c r="J60" s="117">
        <v>0</v>
      </c>
      <c r="K60" s="117">
        <v>0</v>
      </c>
      <c r="L60" s="117">
        <v>0</v>
      </c>
      <c r="M60" s="117">
        <v>0</v>
      </c>
      <c r="N60" s="117"/>
      <c r="O60" s="110"/>
    </row>
    <row r="61" spans="1:15" s="255" customFormat="1" ht="10.35" customHeight="1">
      <c r="A61" s="111" t="s">
        <v>2152</v>
      </c>
      <c r="B61" s="145" t="s">
        <v>2153</v>
      </c>
      <c r="C61" s="247" t="s">
        <v>2154</v>
      </c>
      <c r="D61" s="178" t="s">
        <v>572</v>
      </c>
      <c r="E61" s="117" t="s">
        <v>575</v>
      </c>
      <c r="F61" s="118">
        <v>0</v>
      </c>
      <c r="G61" s="117">
        <v>0</v>
      </c>
      <c r="H61" s="117">
        <v>0</v>
      </c>
      <c r="I61" s="117" t="s">
        <v>575</v>
      </c>
      <c r="J61" s="117" t="s">
        <v>575</v>
      </c>
      <c r="K61" s="117" t="s">
        <v>575</v>
      </c>
      <c r="L61" s="117">
        <v>0</v>
      </c>
      <c r="M61" s="117">
        <v>0</v>
      </c>
      <c r="N61" s="117" t="str">
        <f>IF(OR(N69="NA",N78="NA"),"NA",IF(AND(N69="",N78=""),"",SUM(N69)+SUM(N78)))</f>
        <v/>
      </c>
      <c r="O61" s="110"/>
    </row>
    <row r="62" spans="1:15" s="255" customFormat="1" ht="10.35" customHeight="1">
      <c r="A62" s="111" t="s">
        <v>2155</v>
      </c>
      <c r="B62" s="145" t="s">
        <v>2156</v>
      </c>
      <c r="C62" s="247" t="s">
        <v>2157</v>
      </c>
      <c r="D62" s="178" t="s">
        <v>572</v>
      </c>
      <c r="E62" s="117">
        <v>767.26732406377005</v>
      </c>
      <c r="F62" s="118">
        <v>69.636116814890002</v>
      </c>
      <c r="G62" s="117">
        <v>0</v>
      </c>
      <c r="H62" s="117">
        <v>836.90344087866004</v>
      </c>
      <c r="I62" s="117">
        <v>11.85658001206</v>
      </c>
      <c r="J62" s="117">
        <v>164.39278125981397</v>
      </c>
      <c r="K62" s="117">
        <v>147.33448737049596</v>
      </c>
      <c r="L62" s="117">
        <v>-3.1139328033099902</v>
      </c>
      <c r="M62" s="117">
        <v>1157.3733567177201</v>
      </c>
      <c r="N62" s="117" t="str">
        <f>IF(OR(N70="NA",N79="NA"),"NA",IF(AND(N70="",N79=""),"",SUM(N70)+SUM(N79)))</f>
        <v/>
      </c>
      <c r="O62" s="110"/>
    </row>
    <row r="63" spans="1:15" ht="15" customHeight="1">
      <c r="A63" s="111" t="s">
        <v>2158</v>
      </c>
      <c r="B63" s="256" t="s">
        <v>2159</v>
      </c>
      <c r="C63" s="257" t="s">
        <v>404</v>
      </c>
      <c r="D63" s="178" t="s">
        <v>572</v>
      </c>
      <c r="E63" s="114">
        <v>6242.9811311637695</v>
      </c>
      <c r="F63" s="115">
        <v>6748.7630203982289</v>
      </c>
      <c r="G63" s="114">
        <v>-6542.0200758069295</v>
      </c>
      <c r="H63" s="114">
        <v>6449.7240757550699</v>
      </c>
      <c r="I63" s="114">
        <v>21.04421544162</v>
      </c>
      <c r="J63" s="114">
        <v>8096.882198004223</v>
      </c>
      <c r="K63" s="114">
        <v>4399.8931577813655</v>
      </c>
      <c r="L63" s="114">
        <v>-10673.977250012191</v>
      </c>
      <c r="M63" s="114">
        <v>8293.566396970089</v>
      </c>
      <c r="N63" s="114" t="str">
        <f>IF(OR(N64="NA",N65="NA",N66="NA",N67="NA",N68="NA",N69="NA",N70="NA"),"NA",IF(AND(N64="",N65="",N66="",N67="",N68="",N69="",N70=""),"",SUM(N64:N70)))</f>
        <v/>
      </c>
      <c r="O63" s="110"/>
    </row>
    <row r="64" spans="1:15" ht="10.35" customHeight="1">
      <c r="A64" s="111" t="s">
        <v>2160</v>
      </c>
      <c r="B64" s="145" t="s">
        <v>2161</v>
      </c>
      <c r="C64" s="247" t="s">
        <v>325</v>
      </c>
      <c r="D64" s="178" t="s">
        <v>572</v>
      </c>
      <c r="E64" s="117">
        <v>0</v>
      </c>
      <c r="F64" s="118">
        <v>0</v>
      </c>
      <c r="G64" s="117">
        <v>0</v>
      </c>
      <c r="H64" s="117">
        <v>0</v>
      </c>
      <c r="I64" s="117">
        <v>0</v>
      </c>
      <c r="J64" s="117">
        <v>0</v>
      </c>
      <c r="K64" s="117">
        <v>0</v>
      </c>
      <c r="L64" s="117">
        <v>0</v>
      </c>
      <c r="M64" s="117">
        <v>0</v>
      </c>
      <c r="N64" s="117"/>
      <c r="O64" s="110"/>
    </row>
    <row r="65" spans="1:15" ht="10.35" customHeight="1">
      <c r="A65" s="111" t="s">
        <v>2162</v>
      </c>
      <c r="B65" s="145" t="s">
        <v>2163</v>
      </c>
      <c r="C65" s="247" t="s">
        <v>328</v>
      </c>
      <c r="D65" s="178" t="s">
        <v>572</v>
      </c>
      <c r="E65" s="117">
        <v>5475.7138070999999</v>
      </c>
      <c r="F65" s="118">
        <v>56</v>
      </c>
      <c r="G65" s="117">
        <v>0</v>
      </c>
      <c r="H65" s="117">
        <v>5531.7138070999999</v>
      </c>
      <c r="I65" s="117">
        <v>0</v>
      </c>
      <c r="J65" s="117">
        <v>395.77527750199181</v>
      </c>
      <c r="K65" s="117">
        <v>51.847508059152574</v>
      </c>
      <c r="L65" s="117">
        <v>0</v>
      </c>
      <c r="M65" s="117">
        <v>5979.3365926611441</v>
      </c>
      <c r="N65" s="117"/>
      <c r="O65" s="110"/>
    </row>
    <row r="66" spans="1:15" ht="10.35" customHeight="1">
      <c r="A66" s="111" t="s">
        <v>2164</v>
      </c>
      <c r="B66" s="145" t="s">
        <v>2165</v>
      </c>
      <c r="C66" s="247" t="s">
        <v>331</v>
      </c>
      <c r="D66" s="178" t="s">
        <v>572</v>
      </c>
      <c r="E66" s="117">
        <v>0</v>
      </c>
      <c r="F66" s="118">
        <v>81.106827776410015</v>
      </c>
      <c r="G66" s="117">
        <v>0</v>
      </c>
      <c r="H66" s="117">
        <v>81.106827776410015</v>
      </c>
      <c r="I66" s="117">
        <v>0</v>
      </c>
      <c r="J66" s="117">
        <v>1584.4230956315444</v>
      </c>
      <c r="K66" s="117">
        <v>232.51713327780124</v>
      </c>
      <c r="L66" s="117">
        <v>-741.19060909453106</v>
      </c>
      <c r="M66" s="117">
        <v>1156.8564475912247</v>
      </c>
      <c r="N66" s="117"/>
      <c r="O66" s="110"/>
    </row>
    <row r="67" spans="1:15" ht="10.35" customHeight="1">
      <c r="A67" s="111" t="s">
        <v>2166</v>
      </c>
      <c r="B67" s="145" t="s">
        <v>2167</v>
      </c>
      <c r="C67" s="247" t="s">
        <v>334</v>
      </c>
      <c r="D67" s="178" t="s">
        <v>572</v>
      </c>
      <c r="E67" s="117">
        <v>0</v>
      </c>
      <c r="F67" s="118">
        <v>6542.0200758069295</v>
      </c>
      <c r="G67" s="117">
        <v>-6542.0200758069295</v>
      </c>
      <c r="H67" s="117">
        <v>0</v>
      </c>
      <c r="I67" s="117">
        <v>9.1876354295600002</v>
      </c>
      <c r="J67" s="117">
        <v>5952.2910436108732</v>
      </c>
      <c r="K67" s="117">
        <v>3968.1940290739162</v>
      </c>
      <c r="L67" s="117">
        <v>-9929.672708114349</v>
      </c>
      <c r="M67" s="117">
        <v>0</v>
      </c>
      <c r="N67" s="117"/>
      <c r="O67" s="110"/>
    </row>
    <row r="68" spans="1:15" ht="10.35" customHeight="1">
      <c r="A68" s="111" t="s">
        <v>2168</v>
      </c>
      <c r="B68" s="145" t="s">
        <v>2169</v>
      </c>
      <c r="C68" s="247" t="s">
        <v>337</v>
      </c>
      <c r="D68" s="178" t="s">
        <v>572</v>
      </c>
      <c r="E68" s="117">
        <v>0</v>
      </c>
      <c r="F68" s="118">
        <v>0</v>
      </c>
      <c r="G68" s="117">
        <v>0</v>
      </c>
      <c r="H68" s="117">
        <v>0</v>
      </c>
      <c r="I68" s="117">
        <v>0</v>
      </c>
      <c r="J68" s="117">
        <v>0</v>
      </c>
      <c r="K68" s="117">
        <v>0</v>
      </c>
      <c r="L68" s="117">
        <v>0</v>
      </c>
      <c r="M68" s="117">
        <v>0</v>
      </c>
      <c r="N68" s="117"/>
      <c r="O68" s="110"/>
    </row>
    <row r="69" spans="1:15" ht="10.35" customHeight="1">
      <c r="A69" s="111" t="s">
        <v>2170</v>
      </c>
      <c r="B69" s="145" t="s">
        <v>2171</v>
      </c>
      <c r="C69" s="247" t="s">
        <v>340</v>
      </c>
      <c r="D69" s="178" t="s">
        <v>572</v>
      </c>
      <c r="E69" s="117">
        <v>0</v>
      </c>
      <c r="F69" s="118">
        <v>0</v>
      </c>
      <c r="G69" s="117">
        <v>0</v>
      </c>
      <c r="H69" s="117">
        <v>0</v>
      </c>
      <c r="I69" s="117">
        <v>0</v>
      </c>
      <c r="J69" s="117">
        <v>0</v>
      </c>
      <c r="K69" s="117">
        <v>0</v>
      </c>
      <c r="L69" s="117">
        <v>0</v>
      </c>
      <c r="M69" s="117">
        <v>0</v>
      </c>
      <c r="N69" s="117"/>
      <c r="O69" s="110"/>
    </row>
    <row r="70" spans="1:15" ht="10.35" customHeight="1">
      <c r="A70" s="111" t="s">
        <v>2172</v>
      </c>
      <c r="B70" s="145" t="s">
        <v>2173</v>
      </c>
      <c r="C70" s="247" t="s">
        <v>419</v>
      </c>
      <c r="D70" s="178" t="s">
        <v>572</v>
      </c>
      <c r="E70" s="117">
        <v>767.26732406377005</v>
      </c>
      <c r="F70" s="118">
        <v>69.636116814890002</v>
      </c>
      <c r="G70" s="117">
        <v>0</v>
      </c>
      <c r="H70" s="117">
        <v>836.90344087866004</v>
      </c>
      <c r="I70" s="117">
        <v>11.85658001206</v>
      </c>
      <c r="J70" s="117">
        <v>164.39278125981397</v>
      </c>
      <c r="K70" s="117">
        <v>147.33448737049596</v>
      </c>
      <c r="L70" s="117">
        <v>-3.1139328033099902</v>
      </c>
      <c r="M70" s="117">
        <v>1157.3733567177201</v>
      </c>
      <c r="N70" s="117"/>
      <c r="O70" s="110"/>
    </row>
    <row r="71" spans="1:15" ht="15" customHeight="1">
      <c r="A71" s="111" t="s">
        <v>2174</v>
      </c>
      <c r="B71" s="256" t="s">
        <v>2175</v>
      </c>
      <c r="C71" s="257" t="s">
        <v>421</v>
      </c>
      <c r="D71" s="178" t="s">
        <v>572</v>
      </c>
      <c r="E71" s="114">
        <v>2380.95626054371</v>
      </c>
      <c r="F71" s="115" t="s">
        <v>575</v>
      </c>
      <c r="G71" s="114">
        <v>0</v>
      </c>
      <c r="H71" s="114">
        <v>2380.95626054371</v>
      </c>
      <c r="I71" s="114">
        <v>0</v>
      </c>
      <c r="J71" s="114">
        <v>31.674532091019838</v>
      </c>
      <c r="K71" s="114">
        <v>4.5166608831801591</v>
      </c>
      <c r="L71" s="114">
        <v>0</v>
      </c>
      <c r="M71" s="114">
        <v>2417.14745351791</v>
      </c>
      <c r="N71" s="114" t="str">
        <f>IF(OR(N72="NA",N73="NA",N74="NA",N75="NA",N76="NA",N77="NA",N78="NA",N79="NA"),"NA",IF(AND(N72="",N73="",N74="",N75="",N76="",N77="",N78="",N79=""),"",SUM(N72:N79)))</f>
        <v/>
      </c>
      <c r="O71" s="110"/>
    </row>
    <row r="72" spans="1:15" s="255" customFormat="1" ht="10.35" customHeight="1">
      <c r="A72" s="111" t="s">
        <v>2176</v>
      </c>
      <c r="B72" s="145" t="s">
        <v>2177</v>
      </c>
      <c r="C72" s="248" t="s">
        <v>424</v>
      </c>
      <c r="D72" s="178" t="s">
        <v>572</v>
      </c>
      <c r="E72" s="114">
        <v>0</v>
      </c>
      <c r="F72" s="118">
        <v>0</v>
      </c>
      <c r="G72" s="114">
        <v>0</v>
      </c>
      <c r="H72" s="117">
        <v>0</v>
      </c>
      <c r="I72" s="117">
        <v>0</v>
      </c>
      <c r="J72" s="117">
        <v>0</v>
      </c>
      <c r="K72" s="119">
        <v>0</v>
      </c>
      <c r="L72" s="117">
        <v>0</v>
      </c>
      <c r="M72" s="117">
        <v>0</v>
      </c>
      <c r="N72" s="117"/>
      <c r="O72" s="110"/>
    </row>
    <row r="73" spans="1:15" ht="10.35" customHeight="1">
      <c r="A73" s="111" t="s">
        <v>2178</v>
      </c>
      <c r="B73" s="145" t="s">
        <v>2179</v>
      </c>
      <c r="C73" s="247" t="s">
        <v>325</v>
      </c>
      <c r="D73" s="178" t="s">
        <v>572</v>
      </c>
      <c r="E73" s="117">
        <v>0</v>
      </c>
      <c r="F73" s="118">
        <v>0</v>
      </c>
      <c r="G73" s="117">
        <v>0</v>
      </c>
      <c r="H73" s="117">
        <v>0</v>
      </c>
      <c r="I73" s="117">
        <v>0</v>
      </c>
      <c r="J73" s="117">
        <v>0</v>
      </c>
      <c r="K73" s="119">
        <v>0</v>
      </c>
      <c r="L73" s="117">
        <v>0</v>
      </c>
      <c r="M73" s="117">
        <v>0</v>
      </c>
      <c r="N73" s="117"/>
      <c r="O73" s="110"/>
    </row>
    <row r="74" spans="1:15" ht="10.35" customHeight="1">
      <c r="A74" s="111" t="s">
        <v>2180</v>
      </c>
      <c r="B74" s="145" t="s">
        <v>2181</v>
      </c>
      <c r="C74" s="247" t="s">
        <v>328</v>
      </c>
      <c r="D74" s="178" t="s">
        <v>572</v>
      </c>
      <c r="E74" s="117">
        <v>2209.87178867385</v>
      </c>
      <c r="F74" s="118">
        <v>0</v>
      </c>
      <c r="G74" s="117">
        <v>0</v>
      </c>
      <c r="H74" s="117">
        <v>2209.87178867385</v>
      </c>
      <c r="I74" s="117">
        <v>0</v>
      </c>
      <c r="J74" s="117">
        <v>0</v>
      </c>
      <c r="K74" s="119">
        <v>0</v>
      </c>
      <c r="L74" s="117">
        <v>0</v>
      </c>
      <c r="M74" s="117">
        <v>2209.87178867385</v>
      </c>
      <c r="N74" s="117"/>
      <c r="O74" s="110"/>
    </row>
    <row r="75" spans="1:15" ht="10.35" customHeight="1">
      <c r="A75" s="111" t="s">
        <v>2182</v>
      </c>
      <c r="B75" s="145" t="s">
        <v>2183</v>
      </c>
      <c r="C75" s="247" t="s">
        <v>331</v>
      </c>
      <c r="D75" s="178" t="s">
        <v>572</v>
      </c>
      <c r="E75" s="117">
        <v>171.08447186985998</v>
      </c>
      <c r="F75" s="118">
        <v>0</v>
      </c>
      <c r="G75" s="117">
        <v>0</v>
      </c>
      <c r="H75" s="117">
        <v>171.08447186985998</v>
      </c>
      <c r="I75" s="117">
        <v>0</v>
      </c>
      <c r="J75" s="117">
        <v>31.674532091019838</v>
      </c>
      <c r="K75" s="119">
        <v>4.5166608831801591</v>
      </c>
      <c r="L75" s="117">
        <v>0</v>
      </c>
      <c r="M75" s="117">
        <v>207.27566484405997</v>
      </c>
      <c r="N75" s="117"/>
      <c r="O75" s="110"/>
    </row>
    <row r="76" spans="1:15" ht="10.35" customHeight="1">
      <c r="A76" s="111" t="s">
        <v>2184</v>
      </c>
      <c r="B76" s="145" t="s">
        <v>2185</v>
      </c>
      <c r="C76" s="247" t="s">
        <v>334</v>
      </c>
      <c r="D76" s="178" t="s">
        <v>572</v>
      </c>
      <c r="E76" s="117">
        <v>0</v>
      </c>
      <c r="F76" s="118">
        <v>0</v>
      </c>
      <c r="G76" s="117">
        <v>0</v>
      </c>
      <c r="H76" s="117">
        <v>0</v>
      </c>
      <c r="I76" s="117">
        <v>0</v>
      </c>
      <c r="J76" s="117">
        <v>0</v>
      </c>
      <c r="K76" s="119">
        <v>0</v>
      </c>
      <c r="L76" s="117">
        <v>0</v>
      </c>
      <c r="M76" s="117">
        <v>0</v>
      </c>
      <c r="N76" s="117"/>
      <c r="O76" s="110"/>
    </row>
    <row r="77" spans="1:15" ht="10.35" customHeight="1">
      <c r="A77" s="111" t="s">
        <v>2186</v>
      </c>
      <c r="B77" s="145" t="s">
        <v>2187</v>
      </c>
      <c r="C77" s="247" t="s">
        <v>337</v>
      </c>
      <c r="D77" s="178" t="s">
        <v>572</v>
      </c>
      <c r="E77" s="117">
        <v>0</v>
      </c>
      <c r="F77" s="118">
        <v>0</v>
      </c>
      <c r="G77" s="117">
        <v>0</v>
      </c>
      <c r="H77" s="117">
        <v>0</v>
      </c>
      <c r="I77" s="117">
        <v>0</v>
      </c>
      <c r="J77" s="117">
        <v>0</v>
      </c>
      <c r="K77" s="119">
        <v>0</v>
      </c>
      <c r="L77" s="117">
        <v>0</v>
      </c>
      <c r="M77" s="117">
        <v>0</v>
      </c>
      <c r="N77" s="117"/>
      <c r="O77" s="110"/>
    </row>
    <row r="78" spans="1:15" ht="10.35" customHeight="1">
      <c r="A78" s="111" t="s">
        <v>2188</v>
      </c>
      <c r="B78" s="145" t="s">
        <v>2189</v>
      </c>
      <c r="C78" s="247" t="s">
        <v>340</v>
      </c>
      <c r="D78" s="178" t="s">
        <v>572</v>
      </c>
      <c r="E78" s="117">
        <v>0</v>
      </c>
      <c r="F78" s="118">
        <v>0</v>
      </c>
      <c r="G78" s="117">
        <v>0</v>
      </c>
      <c r="H78" s="117">
        <v>0</v>
      </c>
      <c r="I78" s="117">
        <v>0</v>
      </c>
      <c r="J78" s="117">
        <v>0</v>
      </c>
      <c r="K78" s="119">
        <v>0</v>
      </c>
      <c r="L78" s="117">
        <v>0</v>
      </c>
      <c r="M78" s="117">
        <v>0</v>
      </c>
      <c r="N78" s="117"/>
      <c r="O78" s="110"/>
    </row>
    <row r="79" spans="1:15" ht="10.35" customHeight="1">
      <c r="A79" s="111" t="s">
        <v>2190</v>
      </c>
      <c r="B79" s="146" t="s">
        <v>2191</v>
      </c>
      <c r="C79" s="247" t="s">
        <v>419</v>
      </c>
      <c r="D79" s="179" t="s">
        <v>572</v>
      </c>
      <c r="E79" s="152"/>
      <c r="F79" s="152"/>
      <c r="G79" s="152">
        <v>0</v>
      </c>
      <c r="H79" s="152">
        <v>0</v>
      </c>
      <c r="I79" s="152"/>
      <c r="J79" s="152"/>
      <c r="K79" s="151"/>
      <c r="L79" s="152">
        <v>0</v>
      </c>
      <c r="M79" s="152">
        <v>0</v>
      </c>
      <c r="N79" s="152"/>
      <c r="O79" s="110"/>
    </row>
    <row r="80" spans="1:15" ht="9.75" customHeight="1">
      <c r="A80" s="111"/>
      <c r="B80" s="140" t="s">
        <v>570</v>
      </c>
      <c r="C80" s="165" t="s">
        <v>635</v>
      </c>
      <c r="D80" s="178" t="s">
        <v>572</v>
      </c>
      <c r="E80" s="143"/>
      <c r="F80" s="143"/>
      <c r="G80" s="143"/>
      <c r="H80" s="144"/>
      <c r="I80" s="143"/>
      <c r="J80" s="143"/>
      <c r="K80" s="108"/>
      <c r="L80" s="107"/>
      <c r="M80" s="109"/>
      <c r="N80" s="107"/>
      <c r="O80" s="110"/>
    </row>
    <row r="81" spans="1:15" ht="10.5" customHeight="1">
      <c r="A81" s="111" t="s">
        <v>2192</v>
      </c>
      <c r="B81" s="275" t="s">
        <v>2193</v>
      </c>
      <c r="C81" s="276" t="s">
        <v>2194</v>
      </c>
      <c r="D81" s="277" t="s">
        <v>572</v>
      </c>
      <c r="E81" s="278">
        <v>21409.330409568756</v>
      </c>
      <c r="F81" s="278">
        <v>-6282.2196541669891</v>
      </c>
      <c r="G81" s="278">
        <v>0</v>
      </c>
      <c r="H81" s="278">
        <v>15127.110755401771</v>
      </c>
      <c r="I81" s="278">
        <v>2592.1894781845899</v>
      </c>
      <c r="J81" s="278">
        <v>733.59708665481048</v>
      </c>
      <c r="K81" s="278">
        <v>46.043792987877168</v>
      </c>
      <c r="L81" s="278">
        <v>1.8189894035458565E-12</v>
      </c>
      <c r="M81" s="278">
        <v>18498.941113229048</v>
      </c>
      <c r="N81" s="278" t="str">
        <f>IF(OR(N22="NA",N49="NA"),"NA",IF(AND(N22="",N49=""),"",SUM(N22)-SUM(N49)))</f>
        <v/>
      </c>
      <c r="O81" s="110"/>
    </row>
    <row r="82" spans="1:15" ht="10.5" customHeight="1">
      <c r="A82" s="111"/>
      <c r="B82" s="140" t="s">
        <v>570</v>
      </c>
      <c r="C82" s="221" t="s">
        <v>2195</v>
      </c>
      <c r="D82" s="178"/>
      <c r="E82" s="143"/>
      <c r="F82" s="143"/>
      <c r="G82" s="143"/>
      <c r="H82" s="144"/>
      <c r="I82" s="143"/>
      <c r="J82" s="143"/>
      <c r="K82" s="108"/>
      <c r="L82" s="107"/>
      <c r="M82" s="109"/>
      <c r="N82" s="107"/>
      <c r="O82" s="110"/>
    </row>
    <row r="83" spans="1:15" ht="10.5" customHeight="1">
      <c r="A83" s="111" t="s">
        <v>2196</v>
      </c>
      <c r="B83" s="145" t="s">
        <v>2197</v>
      </c>
      <c r="C83" s="247" t="s">
        <v>2198</v>
      </c>
      <c r="D83" s="178" t="s">
        <v>572</v>
      </c>
      <c r="E83" s="268"/>
      <c r="F83" s="268"/>
      <c r="G83" s="268"/>
      <c r="H83" s="117" t="s">
        <v>575</v>
      </c>
      <c r="I83" s="268"/>
      <c r="J83" s="268"/>
      <c r="K83" s="119"/>
      <c r="L83" s="117"/>
      <c r="M83" s="117" t="s">
        <v>575</v>
      </c>
      <c r="N83" s="117"/>
      <c r="O83" s="110"/>
    </row>
    <row r="84" spans="1:15" ht="10.5" customHeight="1">
      <c r="A84" s="111" t="s">
        <v>2199</v>
      </c>
      <c r="B84" s="145" t="s">
        <v>2200</v>
      </c>
      <c r="C84" s="248" t="s">
        <v>2201</v>
      </c>
      <c r="D84" s="178" t="s">
        <v>572</v>
      </c>
      <c r="E84" s="268"/>
      <c r="F84" s="268"/>
      <c r="G84" s="268"/>
      <c r="H84" s="117" t="s">
        <v>575</v>
      </c>
      <c r="I84" s="268"/>
      <c r="J84" s="268"/>
      <c r="K84" s="119"/>
      <c r="L84" s="117"/>
      <c r="M84" s="117" t="s">
        <v>575</v>
      </c>
      <c r="N84" s="117"/>
      <c r="O84" s="110"/>
    </row>
    <row r="85" spans="1:15" ht="10.5" customHeight="1">
      <c r="A85" s="111" t="s">
        <v>2202</v>
      </c>
      <c r="B85" s="145" t="s">
        <v>2203</v>
      </c>
      <c r="C85" s="248" t="s">
        <v>2204</v>
      </c>
      <c r="D85" s="178" t="s">
        <v>572</v>
      </c>
      <c r="E85" s="268"/>
      <c r="F85" s="268"/>
      <c r="G85" s="268"/>
      <c r="H85" s="117" t="s">
        <v>575</v>
      </c>
      <c r="I85" s="268"/>
      <c r="J85" s="268"/>
      <c r="K85" s="119"/>
      <c r="L85" s="117"/>
      <c r="M85" s="117" t="s">
        <v>575</v>
      </c>
      <c r="N85" s="117"/>
      <c r="O85" s="110"/>
    </row>
    <row r="86" spans="1:15" ht="10.5" customHeight="1">
      <c r="A86" s="111" t="s">
        <v>2205</v>
      </c>
      <c r="B86" s="145" t="s">
        <v>2206</v>
      </c>
      <c r="C86" s="248" t="s">
        <v>2207</v>
      </c>
      <c r="D86" s="178" t="s">
        <v>572</v>
      </c>
      <c r="E86" s="268"/>
      <c r="F86" s="268"/>
      <c r="G86" s="268"/>
      <c r="H86" s="117" t="s">
        <v>575</v>
      </c>
      <c r="I86" s="268"/>
      <c r="J86" s="268"/>
      <c r="K86" s="119"/>
      <c r="L86" s="117"/>
      <c r="M86" s="117" t="s">
        <v>575</v>
      </c>
      <c r="N86" s="117"/>
      <c r="O86" s="110"/>
    </row>
    <row r="87" spans="1:15" ht="10.5" customHeight="1">
      <c r="A87" s="111" t="s">
        <v>2208</v>
      </c>
      <c r="B87" s="145" t="s">
        <v>2209</v>
      </c>
      <c r="C87" s="247" t="s">
        <v>2210</v>
      </c>
      <c r="D87" s="178" t="s">
        <v>572</v>
      </c>
      <c r="E87" s="268"/>
      <c r="F87" s="268"/>
      <c r="G87" s="268"/>
      <c r="H87" s="117" t="s">
        <v>575</v>
      </c>
      <c r="I87" s="268"/>
      <c r="J87" s="268"/>
      <c r="K87" s="119"/>
      <c r="L87" s="117"/>
      <c r="M87" s="117" t="s">
        <v>575</v>
      </c>
      <c r="N87" s="117"/>
      <c r="O87" s="110"/>
    </row>
    <row r="88" spans="1:15" ht="10.5" customHeight="1">
      <c r="A88" s="111" t="s">
        <v>2211</v>
      </c>
      <c r="B88" s="145" t="s">
        <v>2212</v>
      </c>
      <c r="C88" s="248" t="s">
        <v>2213</v>
      </c>
      <c r="D88" s="178" t="s">
        <v>572</v>
      </c>
      <c r="E88" s="268"/>
      <c r="F88" s="268"/>
      <c r="G88" s="268"/>
      <c r="H88" s="117" t="s">
        <v>575</v>
      </c>
      <c r="I88" s="268"/>
      <c r="J88" s="268"/>
      <c r="K88" s="119"/>
      <c r="L88" s="117"/>
      <c r="M88" s="117" t="s">
        <v>575</v>
      </c>
      <c r="N88" s="117"/>
      <c r="O88" s="110"/>
    </row>
    <row r="89" spans="1:15" ht="10.5" customHeight="1">
      <c r="A89" s="111" t="s">
        <v>2214</v>
      </c>
      <c r="B89" s="145" t="s">
        <v>2215</v>
      </c>
      <c r="C89" s="248" t="s">
        <v>2216</v>
      </c>
      <c r="D89" s="178" t="s">
        <v>572</v>
      </c>
      <c r="E89" s="268"/>
      <c r="F89" s="268"/>
      <c r="G89" s="268"/>
      <c r="H89" s="117" t="s">
        <v>575</v>
      </c>
      <c r="I89" s="268"/>
      <c r="J89" s="268"/>
      <c r="K89" s="119"/>
      <c r="L89" s="117"/>
      <c r="M89" s="117" t="s">
        <v>575</v>
      </c>
      <c r="N89" s="117"/>
      <c r="O89" s="110"/>
    </row>
    <row r="90" spans="1:15" ht="10.5" customHeight="1">
      <c r="A90" s="111" t="s">
        <v>2217</v>
      </c>
      <c r="B90" s="145" t="s">
        <v>2218</v>
      </c>
      <c r="C90" s="248" t="s">
        <v>2219</v>
      </c>
      <c r="D90" s="178" t="s">
        <v>572</v>
      </c>
      <c r="E90" s="268"/>
      <c r="F90" s="268"/>
      <c r="G90" s="268"/>
      <c r="H90" s="117" t="s">
        <v>575</v>
      </c>
      <c r="I90" s="268"/>
      <c r="J90" s="268"/>
      <c r="K90" s="119"/>
      <c r="L90" s="117"/>
      <c r="M90" s="117" t="s">
        <v>575</v>
      </c>
      <c r="N90" s="117"/>
      <c r="O90" s="110"/>
    </row>
    <row r="91" spans="1:15" ht="10.5" customHeight="1">
      <c r="A91" s="111" t="s">
        <v>2220</v>
      </c>
      <c r="B91" s="145" t="s">
        <v>2221</v>
      </c>
      <c r="C91" s="247" t="s">
        <v>2222</v>
      </c>
      <c r="D91" s="178" t="s">
        <v>572</v>
      </c>
      <c r="E91" s="268"/>
      <c r="F91" s="268"/>
      <c r="G91" s="268"/>
      <c r="H91" s="117" t="s">
        <v>575</v>
      </c>
      <c r="I91" s="268"/>
      <c r="J91" s="268"/>
      <c r="K91" s="119"/>
      <c r="L91" s="117"/>
      <c r="M91" s="117" t="s">
        <v>575</v>
      </c>
      <c r="N91" s="117"/>
      <c r="O91" s="110"/>
    </row>
    <row r="92" spans="1:15" ht="10.5" customHeight="1">
      <c r="A92" s="111" t="s">
        <v>2223</v>
      </c>
      <c r="B92" s="145" t="s">
        <v>2224</v>
      </c>
      <c r="C92" s="248" t="s">
        <v>2225</v>
      </c>
      <c r="D92" s="178" t="s">
        <v>572</v>
      </c>
      <c r="E92" s="268"/>
      <c r="F92" s="268"/>
      <c r="G92" s="268"/>
      <c r="H92" s="117" t="s">
        <v>575</v>
      </c>
      <c r="I92" s="268"/>
      <c r="J92" s="268"/>
      <c r="K92" s="119"/>
      <c r="L92" s="117"/>
      <c r="M92" s="117" t="s">
        <v>575</v>
      </c>
      <c r="N92" s="117"/>
      <c r="O92" s="110"/>
    </row>
    <row r="93" spans="1:15" ht="10.5" customHeight="1">
      <c r="A93" s="111" t="s">
        <v>2226</v>
      </c>
      <c r="B93" s="145" t="s">
        <v>2227</v>
      </c>
      <c r="C93" s="248" t="s">
        <v>2228</v>
      </c>
      <c r="D93" s="178" t="s">
        <v>572</v>
      </c>
      <c r="E93" s="268"/>
      <c r="F93" s="268"/>
      <c r="G93" s="268"/>
      <c r="H93" s="117" t="s">
        <v>575</v>
      </c>
      <c r="I93" s="268"/>
      <c r="J93" s="268"/>
      <c r="K93" s="119"/>
      <c r="L93" s="117"/>
      <c r="M93" s="117" t="s">
        <v>575</v>
      </c>
      <c r="N93" s="117"/>
      <c r="O93" s="110"/>
    </row>
    <row r="94" spans="1:15" ht="10.5" customHeight="1">
      <c r="A94" s="111" t="s">
        <v>2229</v>
      </c>
      <c r="B94" s="145" t="s">
        <v>2230</v>
      </c>
      <c r="C94" s="248" t="s">
        <v>775</v>
      </c>
      <c r="D94" s="178" t="s">
        <v>572</v>
      </c>
      <c r="E94" s="268"/>
      <c r="F94" s="268"/>
      <c r="G94" s="268"/>
      <c r="H94" s="117" t="s">
        <v>575</v>
      </c>
      <c r="I94" s="268"/>
      <c r="J94" s="268"/>
      <c r="K94" s="119"/>
      <c r="L94" s="117"/>
      <c r="M94" s="117" t="s">
        <v>575</v>
      </c>
      <c r="N94" s="117"/>
      <c r="O94" s="110"/>
    </row>
    <row r="95" spans="1:15" ht="10.5" customHeight="1">
      <c r="A95" s="111" t="s">
        <v>776</v>
      </c>
      <c r="B95" s="145" t="s">
        <v>777</v>
      </c>
      <c r="C95" s="247" t="s">
        <v>778</v>
      </c>
      <c r="D95" s="178" t="s">
        <v>572</v>
      </c>
      <c r="E95" s="268"/>
      <c r="F95" s="268"/>
      <c r="G95" s="268"/>
      <c r="H95" s="117" t="s">
        <v>575</v>
      </c>
      <c r="I95" s="268"/>
      <c r="J95" s="268"/>
      <c r="K95" s="119"/>
      <c r="L95" s="117"/>
      <c r="M95" s="117" t="s">
        <v>575</v>
      </c>
      <c r="N95" s="117"/>
      <c r="O95" s="110"/>
    </row>
    <row r="96" spans="1:15" ht="10.5" customHeight="1">
      <c r="A96" s="111" t="s">
        <v>779</v>
      </c>
      <c r="B96" s="145" t="s">
        <v>780</v>
      </c>
      <c r="C96" s="247" t="s">
        <v>781</v>
      </c>
      <c r="D96" s="178" t="s">
        <v>572</v>
      </c>
      <c r="E96" s="268"/>
      <c r="F96" s="268"/>
      <c r="G96" s="268"/>
      <c r="H96" s="117" t="s">
        <v>575</v>
      </c>
      <c r="I96" s="268"/>
      <c r="J96" s="268"/>
      <c r="K96" s="119"/>
      <c r="L96" s="117"/>
      <c r="M96" s="117" t="s">
        <v>575</v>
      </c>
      <c r="N96" s="117"/>
      <c r="O96" s="110"/>
    </row>
    <row r="97" spans="1:15" ht="10.5" customHeight="1">
      <c r="A97" s="111" t="s">
        <v>782</v>
      </c>
      <c r="B97" s="145" t="s">
        <v>783</v>
      </c>
      <c r="C97" s="248" t="s">
        <v>784</v>
      </c>
      <c r="D97" s="178" t="s">
        <v>572</v>
      </c>
      <c r="E97" s="268"/>
      <c r="F97" s="268"/>
      <c r="G97" s="268"/>
      <c r="H97" s="117" t="s">
        <v>575</v>
      </c>
      <c r="I97" s="268"/>
      <c r="J97" s="268"/>
      <c r="K97" s="119"/>
      <c r="L97" s="117"/>
      <c r="M97" s="117" t="s">
        <v>575</v>
      </c>
      <c r="N97" s="117"/>
      <c r="O97" s="110"/>
    </row>
    <row r="98" spans="1:15" ht="10.5" customHeight="1">
      <c r="A98" s="111" t="s">
        <v>785</v>
      </c>
      <c r="B98" s="145" t="s">
        <v>786</v>
      </c>
      <c r="C98" s="248" t="s">
        <v>787</v>
      </c>
      <c r="D98" s="178" t="s">
        <v>572</v>
      </c>
      <c r="E98" s="268"/>
      <c r="F98" s="268"/>
      <c r="G98" s="268"/>
      <c r="H98" s="117" t="s">
        <v>575</v>
      </c>
      <c r="I98" s="268"/>
      <c r="J98" s="268"/>
      <c r="K98" s="119"/>
      <c r="L98" s="117"/>
      <c r="M98" s="117" t="s">
        <v>575</v>
      </c>
      <c r="N98" s="117"/>
      <c r="O98" s="110"/>
    </row>
    <row r="99" spans="1:15" ht="10.5" customHeight="1">
      <c r="A99" s="111" t="s">
        <v>788</v>
      </c>
      <c r="B99" s="145" t="s">
        <v>789</v>
      </c>
      <c r="C99" s="248" t="s">
        <v>790</v>
      </c>
      <c r="D99" s="178" t="s">
        <v>572</v>
      </c>
      <c r="E99" s="268"/>
      <c r="F99" s="268"/>
      <c r="G99" s="268"/>
      <c r="H99" s="117" t="s">
        <v>575</v>
      </c>
      <c r="I99" s="268"/>
      <c r="J99" s="268"/>
      <c r="K99" s="119"/>
      <c r="L99" s="117"/>
      <c r="M99" s="117" t="s">
        <v>575</v>
      </c>
      <c r="N99" s="117"/>
      <c r="O99" s="110"/>
    </row>
    <row r="100" spans="1:15" ht="10.5" customHeight="1">
      <c r="A100" s="111" t="s">
        <v>791</v>
      </c>
      <c r="B100" s="145" t="s">
        <v>792</v>
      </c>
      <c r="C100" s="247" t="s">
        <v>793</v>
      </c>
      <c r="D100" s="178" t="s">
        <v>572</v>
      </c>
      <c r="E100" s="268"/>
      <c r="F100" s="268"/>
      <c r="G100" s="268"/>
      <c r="H100" s="117" t="s">
        <v>575</v>
      </c>
      <c r="I100" s="268"/>
      <c r="J100" s="268"/>
      <c r="K100" s="119"/>
      <c r="L100" s="117"/>
      <c r="M100" s="117" t="s">
        <v>575</v>
      </c>
      <c r="N100" s="117"/>
      <c r="O100" s="110"/>
    </row>
    <row r="101" spans="1:15" ht="10.5" customHeight="1">
      <c r="A101" s="111" t="s">
        <v>794</v>
      </c>
      <c r="B101" s="222" t="s">
        <v>795</v>
      </c>
      <c r="C101" s="223" t="s">
        <v>796</v>
      </c>
      <c r="D101" s="224" t="s">
        <v>572</v>
      </c>
      <c r="E101" s="225"/>
      <c r="F101" s="225"/>
      <c r="G101" s="225"/>
      <c r="H101" s="225" t="s">
        <v>575</v>
      </c>
      <c r="I101" s="225"/>
      <c r="J101" s="225"/>
      <c r="K101" s="130"/>
      <c r="L101" s="123"/>
      <c r="M101" s="123" t="s">
        <v>575</v>
      </c>
      <c r="N101" s="123"/>
      <c r="O101" s="110"/>
    </row>
    <row r="102" spans="1:15" ht="10.5" customHeight="1">
      <c r="A102" s="111"/>
      <c r="B102" s="140" t="s">
        <v>570</v>
      </c>
      <c r="C102" s="221" t="s">
        <v>797</v>
      </c>
      <c r="D102" s="178"/>
      <c r="E102" s="143"/>
      <c r="F102" s="143"/>
      <c r="G102" s="143"/>
      <c r="H102" s="144"/>
      <c r="I102" s="143"/>
      <c r="J102" s="143"/>
      <c r="K102" s="108"/>
      <c r="L102" s="107"/>
      <c r="M102" s="109"/>
      <c r="N102" s="107"/>
      <c r="O102" s="110"/>
    </row>
    <row r="103" spans="1:15" ht="10.5" customHeight="1">
      <c r="A103" s="145" t="s">
        <v>798</v>
      </c>
      <c r="B103" s="111" t="s">
        <v>799</v>
      </c>
      <c r="C103" s="247" t="s">
        <v>800</v>
      </c>
      <c r="D103" s="178" t="s">
        <v>572</v>
      </c>
      <c r="E103" s="268">
        <v>14937.923935081881</v>
      </c>
      <c r="F103" s="118">
        <v>1750.11985785051</v>
      </c>
      <c r="G103" s="268">
        <v>0</v>
      </c>
      <c r="H103" s="117">
        <v>16688.043792932389</v>
      </c>
      <c r="I103" s="268">
        <v>67.206399633300009</v>
      </c>
      <c r="J103" s="268">
        <v>7995.9743399320114</v>
      </c>
      <c r="K103" s="119">
        <v>6128.7566414341982</v>
      </c>
      <c r="L103" s="117">
        <v>0</v>
      </c>
      <c r="M103" s="117">
        <v>30879.981173931898</v>
      </c>
      <c r="N103" s="117"/>
      <c r="O103" s="110"/>
    </row>
    <row r="104" spans="1:15" ht="10.5" customHeight="1">
      <c r="A104" s="145" t="s">
        <v>801</v>
      </c>
      <c r="B104" s="111" t="s">
        <v>802</v>
      </c>
      <c r="C104" s="247" t="s">
        <v>803</v>
      </c>
      <c r="D104" s="178" t="s">
        <v>572</v>
      </c>
      <c r="E104" s="268">
        <v>20876.721741513</v>
      </c>
      <c r="F104" s="118">
        <v>418.51620767068022</v>
      </c>
      <c r="G104" s="268">
        <v>-2411.4809541649602</v>
      </c>
      <c r="H104" s="117">
        <v>18883.756995018721</v>
      </c>
      <c r="I104" s="268">
        <v>2402.9698655035399</v>
      </c>
      <c r="J104" s="268">
        <v>6017.0588910420174</v>
      </c>
      <c r="K104" s="119">
        <v>2408.6343455124315</v>
      </c>
      <c r="L104" s="117">
        <v>-5965.0032341259403</v>
      </c>
      <c r="M104" s="117">
        <v>23747.416862950766</v>
      </c>
      <c r="N104" s="117"/>
      <c r="O104" s="110"/>
    </row>
    <row r="105" spans="1:15" ht="10.5" customHeight="1">
      <c r="A105" s="145" t="s">
        <v>804</v>
      </c>
      <c r="B105" s="111" t="s">
        <v>805</v>
      </c>
      <c r="C105" s="247" t="s">
        <v>806</v>
      </c>
      <c r="D105" s="178" t="s">
        <v>572</v>
      </c>
      <c r="E105" s="268">
        <v>6410.2091657664405</v>
      </c>
      <c r="F105" s="118">
        <v>2593.90187202061</v>
      </c>
      <c r="G105" s="268">
        <v>-2411.4809541649602</v>
      </c>
      <c r="H105" s="117">
        <v>6592.6300836220898</v>
      </c>
      <c r="I105" s="268">
        <v>25.769357926899996</v>
      </c>
      <c r="J105" s="268">
        <v>5023.7348164658979</v>
      </c>
      <c r="K105" s="119">
        <v>2551.4282460220315</v>
      </c>
      <c r="L105" s="117">
        <v>-5965.0032341259066</v>
      </c>
      <c r="M105" s="117">
        <v>8228.559269911013</v>
      </c>
      <c r="N105" s="117"/>
      <c r="O105" s="110"/>
    </row>
    <row r="106" spans="1:15" ht="10.5" customHeight="1">
      <c r="A106" s="145" t="s">
        <v>807</v>
      </c>
      <c r="B106" s="120" t="s">
        <v>808</v>
      </c>
      <c r="C106" s="223" t="s">
        <v>809</v>
      </c>
      <c r="D106" s="224" t="s">
        <v>572</v>
      </c>
      <c r="E106" s="225"/>
      <c r="F106" s="225"/>
      <c r="G106" s="225"/>
      <c r="H106" s="225" t="str">
        <f>IF(OR(E106="NA",F106="NA",G106="NA"),"NA",IF(AND(E106="",F106="",G106=""),"",SUM(E106:G106)))</f>
        <v/>
      </c>
      <c r="I106" s="225"/>
      <c r="J106" s="225"/>
      <c r="K106" s="130"/>
      <c r="L106" s="123"/>
      <c r="M106" s="123" t="str">
        <f>IF(OR(H106="NA",I106="NA",J106="NA",K106="NA",L106="NA"),"NA",IF(AND(H106="",I106="",J106="",K106="",L106=""),"",SUM(H106:L106)))</f>
        <v/>
      </c>
      <c r="N106" s="123"/>
      <c r="O106" s="110"/>
    </row>
    <row r="107" spans="1:15" ht="10.5" customHeight="1">
      <c r="A107" s="111"/>
      <c r="B107" s="140" t="s">
        <v>570</v>
      </c>
      <c r="C107" s="221" t="s">
        <v>810</v>
      </c>
      <c r="D107" s="178"/>
      <c r="E107" s="143"/>
      <c r="F107" s="143"/>
      <c r="G107" s="143"/>
      <c r="H107" s="144"/>
      <c r="I107" s="143"/>
      <c r="J107" s="143"/>
      <c r="K107" s="108"/>
      <c r="L107" s="107"/>
      <c r="M107" s="109"/>
      <c r="N107" s="107"/>
      <c r="O107" s="110"/>
    </row>
    <row r="108" spans="1:15" ht="10.5" customHeight="1">
      <c r="A108" s="111" t="s">
        <v>811</v>
      </c>
      <c r="B108" s="145" t="s">
        <v>812</v>
      </c>
      <c r="C108" s="247" t="s">
        <v>813</v>
      </c>
      <c r="D108" s="178" t="s">
        <v>572</v>
      </c>
      <c r="E108" s="268"/>
      <c r="F108" s="268"/>
      <c r="G108" s="268"/>
      <c r="H108" s="117" t="str">
        <f t="shared" ref="H108:H115" si="1">IF(OR(E108="NA",F108="NA",G108="NA"),"NA",IF(AND(E108="",F108="",G108=""),"",SUM(E108:G108)))</f>
        <v/>
      </c>
      <c r="I108" s="268"/>
      <c r="J108" s="268"/>
      <c r="K108" s="119"/>
      <c r="L108" s="117"/>
      <c r="M108" s="117" t="str">
        <f t="shared" ref="M108:M115" si="2">IF(OR(H108="NA",I108="NA",J108="NA",K108="NA",L108="NA"),"NA",IF(AND(H108="",I108="",J108="",K108="",L108=""),"",SUM(H108:L108)))</f>
        <v/>
      </c>
      <c r="N108" s="117"/>
      <c r="O108" s="110"/>
    </row>
    <row r="109" spans="1:15" ht="10.5" customHeight="1">
      <c r="A109" s="111" t="s">
        <v>814</v>
      </c>
      <c r="B109" s="145" t="s">
        <v>815</v>
      </c>
      <c r="C109" s="248" t="s">
        <v>816</v>
      </c>
      <c r="D109" s="178" t="s">
        <v>572</v>
      </c>
      <c r="E109" s="268"/>
      <c r="F109" s="268"/>
      <c r="G109" s="268"/>
      <c r="H109" s="117" t="str">
        <f t="shared" si="1"/>
        <v/>
      </c>
      <c r="I109" s="268"/>
      <c r="J109" s="268"/>
      <c r="K109" s="119"/>
      <c r="L109" s="117"/>
      <c r="M109" s="117" t="str">
        <f t="shared" si="2"/>
        <v/>
      </c>
      <c r="N109" s="117"/>
      <c r="O109" s="110"/>
    </row>
    <row r="110" spans="1:15" ht="10.5" customHeight="1">
      <c r="A110" s="111" t="s">
        <v>817</v>
      </c>
      <c r="B110" s="145" t="s">
        <v>818</v>
      </c>
      <c r="C110" s="247" t="s">
        <v>819</v>
      </c>
      <c r="D110" s="178" t="s">
        <v>572</v>
      </c>
      <c r="E110" s="268"/>
      <c r="F110" s="268"/>
      <c r="G110" s="268"/>
      <c r="H110" s="117" t="str">
        <f t="shared" si="1"/>
        <v/>
      </c>
      <c r="I110" s="268"/>
      <c r="J110" s="268"/>
      <c r="K110" s="119"/>
      <c r="L110" s="117"/>
      <c r="M110" s="117" t="str">
        <f t="shared" si="2"/>
        <v/>
      </c>
      <c r="N110" s="117"/>
      <c r="O110" s="110"/>
    </row>
    <row r="111" spans="1:15" ht="10.5" customHeight="1">
      <c r="A111" s="145" t="s">
        <v>820</v>
      </c>
      <c r="B111" s="145" t="s">
        <v>821</v>
      </c>
      <c r="C111" s="247" t="s">
        <v>822</v>
      </c>
      <c r="D111" s="178" t="s">
        <v>572</v>
      </c>
      <c r="E111" s="268"/>
      <c r="F111" s="268"/>
      <c r="G111" s="268"/>
      <c r="H111" s="117" t="str">
        <f t="shared" si="1"/>
        <v/>
      </c>
      <c r="I111" s="268"/>
      <c r="J111" s="268"/>
      <c r="K111" s="119"/>
      <c r="L111" s="117"/>
      <c r="M111" s="117" t="str">
        <f t="shared" si="2"/>
        <v/>
      </c>
      <c r="N111" s="117"/>
      <c r="O111" s="110"/>
    </row>
    <row r="112" spans="1:15" ht="10.5" customHeight="1">
      <c r="A112" s="111" t="s">
        <v>823</v>
      </c>
      <c r="B112" s="145" t="s">
        <v>824</v>
      </c>
      <c r="C112" s="248" t="s">
        <v>825</v>
      </c>
      <c r="D112" s="178" t="s">
        <v>572</v>
      </c>
      <c r="E112" s="268"/>
      <c r="F112" s="268"/>
      <c r="G112" s="268"/>
      <c r="H112" s="117" t="str">
        <f t="shared" si="1"/>
        <v/>
      </c>
      <c r="I112" s="268"/>
      <c r="J112" s="268"/>
      <c r="K112" s="119"/>
      <c r="L112" s="117"/>
      <c r="M112" s="117" t="str">
        <f t="shared" si="2"/>
        <v/>
      </c>
      <c r="N112" s="117"/>
      <c r="O112" s="110"/>
    </row>
    <row r="113" spans="1:15" ht="10.5" customHeight="1">
      <c r="A113" s="145" t="s">
        <v>826</v>
      </c>
      <c r="B113" s="145" t="s">
        <v>827</v>
      </c>
      <c r="C113" s="247" t="s">
        <v>828</v>
      </c>
      <c r="D113" s="178" t="s">
        <v>572</v>
      </c>
      <c r="E113" s="268"/>
      <c r="F113" s="268"/>
      <c r="G113" s="268"/>
      <c r="H113" s="117" t="str">
        <f t="shared" si="1"/>
        <v/>
      </c>
      <c r="I113" s="268"/>
      <c r="J113" s="268"/>
      <c r="K113" s="119"/>
      <c r="L113" s="117"/>
      <c r="M113" s="117" t="str">
        <f t="shared" si="2"/>
        <v/>
      </c>
      <c r="N113" s="117"/>
      <c r="O113" s="110"/>
    </row>
    <row r="114" spans="1:15" ht="10.5" customHeight="1">
      <c r="A114" s="111" t="s">
        <v>829</v>
      </c>
      <c r="B114" s="145" t="s">
        <v>830</v>
      </c>
      <c r="C114" s="247" t="s">
        <v>831</v>
      </c>
      <c r="D114" s="178" t="s">
        <v>572</v>
      </c>
      <c r="E114" s="268"/>
      <c r="F114" s="268"/>
      <c r="G114" s="268"/>
      <c r="H114" s="117" t="str">
        <f t="shared" si="1"/>
        <v/>
      </c>
      <c r="I114" s="268"/>
      <c r="J114" s="268"/>
      <c r="K114" s="119"/>
      <c r="L114" s="117"/>
      <c r="M114" s="117" t="str">
        <f t="shared" si="2"/>
        <v/>
      </c>
      <c r="N114" s="117"/>
      <c r="O114" s="110"/>
    </row>
    <row r="115" spans="1:15" ht="10.5" customHeight="1">
      <c r="A115" s="111" t="s">
        <v>832</v>
      </c>
      <c r="B115" s="146" t="s">
        <v>833</v>
      </c>
      <c r="C115" s="262" t="s">
        <v>834</v>
      </c>
      <c r="D115" s="179" t="s">
        <v>572</v>
      </c>
      <c r="E115" s="149"/>
      <c r="F115" s="149"/>
      <c r="G115" s="149"/>
      <c r="H115" s="149" t="str">
        <f t="shared" si="1"/>
        <v/>
      </c>
      <c r="I115" s="149"/>
      <c r="J115" s="149"/>
      <c r="K115" s="151"/>
      <c r="L115" s="152"/>
      <c r="M115" s="152" t="str">
        <f t="shared" si="2"/>
        <v/>
      </c>
      <c r="N115" s="152"/>
      <c r="O115" s="110"/>
    </row>
    <row r="116" spans="1:15" ht="10.5" customHeight="1">
      <c r="B116" s="263"/>
      <c r="C116" s="271"/>
      <c r="D116" s="271"/>
      <c r="E116" s="279"/>
      <c r="F116" s="279"/>
      <c r="G116" s="279"/>
      <c r="H116" s="279"/>
      <c r="I116" s="279"/>
      <c r="J116" s="279"/>
      <c r="K116" s="110"/>
      <c r="L116" s="110"/>
      <c r="M116" s="110"/>
      <c r="N116" s="110"/>
      <c r="O116" s="110"/>
    </row>
    <row r="117" spans="1:15" ht="10.35" customHeight="1">
      <c r="B117" s="153"/>
      <c r="C117" s="90"/>
      <c r="D117" s="90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</row>
    <row r="118" spans="1:15" ht="10.35" customHeight="1">
      <c r="B118" s="153"/>
      <c r="C118" s="90"/>
      <c r="D118" s="90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</row>
    <row r="119" spans="1:15" ht="10.35" customHeight="1">
      <c r="B119" s="153"/>
      <c r="C119" s="90"/>
      <c r="D119" s="90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</row>
    <row r="120" spans="1:15" ht="10.35" customHeight="1">
      <c r="B120" s="153"/>
      <c r="C120" s="90"/>
      <c r="D120" s="90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</row>
    <row r="121" spans="1:15" ht="10.35" customHeight="1">
      <c r="B121" s="153"/>
      <c r="C121" s="90"/>
      <c r="D121" s="90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</row>
    <row r="122" spans="1:15">
      <c r="B122" s="153"/>
      <c r="C122" s="90"/>
      <c r="D122" s="90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</row>
    <row r="123" spans="1:15">
      <c r="B123" s="153"/>
      <c r="C123" s="90"/>
      <c r="D123" s="90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</row>
    <row r="124" spans="1:15">
      <c r="B124" s="153"/>
      <c r="C124" s="90"/>
      <c r="D124" s="90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</row>
    <row r="125" spans="1:15">
      <c r="B125" s="153"/>
      <c r="C125" s="90"/>
      <c r="D125" s="90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</row>
    <row r="126" spans="1:15">
      <c r="B126" s="153"/>
      <c r="C126" s="90"/>
      <c r="D126" s="90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</row>
    <row r="127" spans="1:15">
      <c r="B127" s="153"/>
      <c r="C127" s="90"/>
      <c r="D127" s="90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</row>
    <row r="128" spans="1:15">
      <c r="B128" s="153"/>
      <c r="C128" s="90"/>
      <c r="D128" s="90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</row>
    <row r="129" spans="2:15">
      <c r="B129" s="153"/>
      <c r="C129" s="90"/>
      <c r="D129" s="90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</row>
    <row r="130" spans="2:15">
      <c r="B130" s="153"/>
      <c r="C130" s="90"/>
      <c r="D130" s="90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</row>
    <row r="131" spans="2:15">
      <c r="B131" s="153"/>
      <c r="C131" s="90"/>
      <c r="D131" s="90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</row>
    <row r="132" spans="2:15">
      <c r="B132" s="153"/>
      <c r="C132" s="90"/>
      <c r="D132" s="90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</row>
    <row r="133" spans="2:15">
      <c r="B133" s="153"/>
      <c r="C133" s="90"/>
      <c r="D133" s="90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</row>
    <row r="134" spans="2:15">
      <c r="B134" s="153"/>
      <c r="C134" s="90"/>
      <c r="D134" s="90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</row>
    <row r="135" spans="2:15">
      <c r="B135" s="153"/>
      <c r="C135" s="90"/>
      <c r="D135" s="90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</row>
    <row r="136" spans="2:15">
      <c r="B136" s="153"/>
      <c r="C136" s="90"/>
      <c r="D136" s="90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</row>
    <row r="137" spans="2:15">
      <c r="B137" s="153"/>
      <c r="C137" s="90"/>
      <c r="D137" s="90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</row>
    <row r="138" spans="2:15">
      <c r="B138" s="153"/>
      <c r="C138" s="90"/>
      <c r="D138" s="90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</row>
    <row r="139" spans="2:15">
      <c r="B139" s="153"/>
      <c r="C139" s="90"/>
      <c r="D139" s="90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</row>
    <row r="140" spans="2:15">
      <c r="B140" s="153"/>
      <c r="C140" s="90"/>
      <c r="D140" s="90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</row>
    <row r="141" spans="2:15">
      <c r="B141" s="229"/>
      <c r="C141" s="230"/>
      <c r="D141" s="230"/>
    </row>
    <row r="142" spans="2:15">
      <c r="B142" s="229"/>
      <c r="C142" s="230"/>
      <c r="D142" s="230"/>
    </row>
    <row r="143" spans="2:15">
      <c r="B143" s="229"/>
      <c r="C143" s="230"/>
      <c r="D143" s="230"/>
    </row>
    <row r="144" spans="2:15">
      <c r="B144" s="229"/>
      <c r="C144" s="230"/>
      <c r="D144" s="230"/>
    </row>
    <row r="145" spans="2:4">
      <c r="B145" s="229"/>
      <c r="C145" s="230"/>
      <c r="D145" s="230"/>
    </row>
    <row r="146" spans="2:4">
      <c r="B146" s="229"/>
      <c r="C146" s="230"/>
      <c r="D146" s="230"/>
    </row>
    <row r="147" spans="2:4">
      <c r="B147" s="229"/>
      <c r="C147" s="230"/>
      <c r="D147" s="230"/>
    </row>
    <row r="148" spans="2:4">
      <c r="B148" s="229"/>
      <c r="C148" s="230"/>
      <c r="D148" s="230"/>
    </row>
    <row r="149" spans="2:4">
      <c r="B149" s="229"/>
      <c r="C149" s="230"/>
      <c r="D149" s="230"/>
    </row>
    <row r="150" spans="2:4">
      <c r="B150" s="229"/>
      <c r="C150" s="230"/>
      <c r="D150" s="230"/>
    </row>
    <row r="151" spans="2:4">
      <c r="B151" s="229"/>
      <c r="C151" s="230"/>
      <c r="D151" s="230"/>
    </row>
    <row r="152" spans="2:4">
      <c r="B152" s="229"/>
      <c r="C152" s="230"/>
      <c r="D152" s="230"/>
    </row>
    <row r="153" spans="2:4">
      <c r="B153" s="229"/>
      <c r="C153" s="230"/>
      <c r="D153" s="230"/>
    </row>
    <row r="154" spans="2:4">
      <c r="B154" s="229"/>
      <c r="C154" s="230"/>
      <c r="D154" s="230"/>
    </row>
    <row r="155" spans="2:4">
      <c r="B155" s="229"/>
      <c r="C155" s="230"/>
      <c r="D155" s="230"/>
    </row>
    <row r="156" spans="2:4">
      <c r="B156" s="229"/>
      <c r="C156" s="230"/>
      <c r="D156" s="230"/>
    </row>
    <row r="157" spans="2:4">
      <c r="B157" s="229"/>
      <c r="C157" s="230"/>
      <c r="D157" s="230"/>
    </row>
    <row r="158" spans="2:4">
      <c r="B158" s="229"/>
      <c r="C158" s="230"/>
      <c r="D158" s="230"/>
    </row>
    <row r="159" spans="2:4">
      <c r="B159" s="229"/>
      <c r="C159" s="230"/>
      <c r="D159" s="230"/>
    </row>
    <row r="160" spans="2:4">
      <c r="B160" s="229"/>
      <c r="C160" s="230"/>
      <c r="D160" s="230"/>
    </row>
    <row r="161" spans="2:4">
      <c r="B161" s="229"/>
      <c r="C161" s="230"/>
      <c r="D161" s="230"/>
    </row>
    <row r="162" spans="2:4">
      <c r="B162" s="229"/>
      <c r="C162" s="230"/>
      <c r="D162" s="230"/>
    </row>
    <row r="163" spans="2:4">
      <c r="B163" s="229"/>
      <c r="C163" s="230"/>
      <c r="D163" s="230"/>
    </row>
    <row r="164" spans="2:4">
      <c r="B164" s="229"/>
      <c r="C164" s="230"/>
      <c r="D164" s="230"/>
    </row>
    <row r="165" spans="2:4">
      <c r="B165" s="229"/>
      <c r="C165" s="230"/>
      <c r="D165" s="230"/>
    </row>
    <row r="166" spans="2:4">
      <c r="B166" s="229"/>
      <c r="C166" s="230"/>
      <c r="D166" s="230"/>
    </row>
    <row r="167" spans="2:4">
      <c r="B167" s="229"/>
      <c r="C167" s="230"/>
      <c r="D167" s="230"/>
    </row>
    <row r="168" spans="2:4">
      <c r="B168" s="229"/>
      <c r="C168" s="230"/>
      <c r="D168" s="230"/>
    </row>
    <row r="169" spans="2:4">
      <c r="B169" s="229"/>
      <c r="C169" s="230"/>
      <c r="D169" s="230"/>
    </row>
    <row r="170" spans="2:4">
      <c r="B170" s="229"/>
      <c r="C170" s="230"/>
      <c r="D170" s="230"/>
    </row>
    <row r="171" spans="2:4">
      <c r="B171" s="229"/>
      <c r="C171" s="230"/>
      <c r="D171" s="230"/>
    </row>
    <row r="172" spans="2:4">
      <c r="B172" s="229"/>
      <c r="C172" s="230"/>
      <c r="D172" s="230"/>
    </row>
    <row r="173" spans="2:4">
      <c r="B173" s="229"/>
      <c r="C173" s="230"/>
      <c r="D173" s="230"/>
    </row>
    <row r="174" spans="2:4">
      <c r="B174" s="229"/>
      <c r="C174" s="230"/>
      <c r="D174" s="230"/>
    </row>
    <row r="175" spans="2:4">
      <c r="B175" s="229"/>
      <c r="C175" s="230"/>
      <c r="D175" s="230"/>
    </row>
    <row r="176" spans="2:4">
      <c r="B176" s="229"/>
      <c r="C176" s="230"/>
      <c r="D176" s="230"/>
    </row>
    <row r="177" spans="2:4">
      <c r="B177" s="229"/>
      <c r="C177" s="230"/>
      <c r="D177" s="230"/>
    </row>
    <row r="178" spans="2:4">
      <c r="B178" s="229"/>
      <c r="C178" s="230"/>
      <c r="D178" s="230"/>
    </row>
    <row r="179" spans="2:4">
      <c r="B179" s="229"/>
      <c r="C179" s="230"/>
      <c r="D179" s="230"/>
    </row>
    <row r="180" spans="2:4">
      <c r="B180" s="229"/>
      <c r="C180" s="230"/>
      <c r="D180" s="230"/>
    </row>
    <row r="181" spans="2:4">
      <c r="B181" s="229"/>
      <c r="C181" s="230"/>
      <c r="D181" s="230"/>
    </row>
    <row r="182" spans="2:4">
      <c r="B182" s="229"/>
      <c r="C182" s="230"/>
      <c r="D182" s="230"/>
    </row>
    <row r="183" spans="2:4">
      <c r="B183" s="229"/>
      <c r="C183" s="230"/>
      <c r="D183" s="230"/>
    </row>
    <row r="184" spans="2:4">
      <c r="B184" s="229"/>
      <c r="C184" s="230"/>
      <c r="D184" s="230"/>
    </row>
    <row r="185" spans="2:4">
      <c r="B185" s="229"/>
      <c r="C185" s="230"/>
      <c r="D185" s="230"/>
    </row>
    <row r="186" spans="2:4">
      <c r="B186" s="229"/>
      <c r="C186" s="230"/>
      <c r="D186" s="230"/>
    </row>
    <row r="187" spans="2:4">
      <c r="B187" s="229"/>
      <c r="C187" s="230"/>
      <c r="D187" s="230"/>
    </row>
    <row r="188" spans="2:4">
      <c r="B188" s="229"/>
      <c r="C188" s="230"/>
      <c r="D188" s="230"/>
    </row>
    <row r="189" spans="2:4">
      <c r="B189" s="229"/>
      <c r="C189" s="230"/>
      <c r="D189" s="230"/>
    </row>
    <row r="190" spans="2:4">
      <c r="B190" s="229"/>
      <c r="C190" s="230"/>
      <c r="D190" s="230"/>
    </row>
    <row r="191" spans="2:4">
      <c r="B191" s="229"/>
      <c r="C191" s="230"/>
      <c r="D191" s="230"/>
    </row>
    <row r="192" spans="2:4">
      <c r="B192" s="229"/>
      <c r="C192" s="230"/>
      <c r="D192" s="230"/>
    </row>
    <row r="193" spans="2:4">
      <c r="B193" s="229"/>
      <c r="C193" s="230"/>
      <c r="D193" s="230"/>
    </row>
    <row r="194" spans="2:4">
      <c r="B194" s="229"/>
      <c r="C194" s="230"/>
      <c r="D194" s="230"/>
    </row>
    <row r="195" spans="2:4">
      <c r="B195" s="229"/>
      <c r="C195" s="230"/>
      <c r="D195" s="230"/>
    </row>
    <row r="196" spans="2:4">
      <c r="B196" s="229"/>
      <c r="C196" s="230"/>
      <c r="D196" s="230"/>
    </row>
    <row r="197" spans="2:4">
      <c r="B197" s="229"/>
      <c r="C197" s="230"/>
      <c r="D197" s="230"/>
    </row>
    <row r="198" spans="2:4">
      <c r="B198" s="229"/>
      <c r="C198" s="230"/>
      <c r="D198" s="230"/>
    </row>
    <row r="199" spans="2:4">
      <c r="B199" s="229"/>
      <c r="C199" s="230"/>
      <c r="D199" s="230"/>
    </row>
    <row r="200" spans="2:4">
      <c r="B200" s="229"/>
      <c r="C200" s="230"/>
      <c r="D200" s="230"/>
    </row>
    <row r="201" spans="2:4">
      <c r="B201" s="229"/>
      <c r="C201" s="230"/>
      <c r="D201" s="230"/>
    </row>
    <row r="202" spans="2:4">
      <c r="B202" s="229"/>
      <c r="C202" s="230"/>
      <c r="D202" s="230"/>
    </row>
    <row r="203" spans="2:4">
      <c r="B203" s="229"/>
      <c r="C203" s="230"/>
      <c r="D203" s="230"/>
    </row>
    <row r="204" spans="2:4">
      <c r="B204" s="229"/>
      <c r="C204" s="230"/>
      <c r="D204" s="230"/>
    </row>
    <row r="205" spans="2:4">
      <c r="B205" s="229"/>
      <c r="C205" s="230"/>
      <c r="D205" s="230"/>
    </row>
    <row r="206" spans="2:4">
      <c r="B206" s="229"/>
      <c r="C206" s="230"/>
      <c r="D206" s="230"/>
    </row>
    <row r="207" spans="2:4">
      <c r="B207" s="229"/>
      <c r="C207" s="230"/>
      <c r="D207" s="230"/>
    </row>
    <row r="208" spans="2:4">
      <c r="B208" s="229"/>
      <c r="C208" s="230"/>
      <c r="D208" s="230"/>
    </row>
    <row r="209" spans="2:4">
      <c r="B209" s="229"/>
      <c r="C209" s="230"/>
      <c r="D209" s="230"/>
    </row>
    <row r="210" spans="2:4">
      <c r="B210" s="229"/>
      <c r="C210" s="230"/>
      <c r="D210" s="230"/>
    </row>
    <row r="211" spans="2:4">
      <c r="B211" s="229"/>
      <c r="C211" s="230"/>
      <c r="D211" s="230"/>
    </row>
    <row r="212" spans="2:4">
      <c r="B212" s="229"/>
      <c r="C212" s="230"/>
      <c r="D212" s="230"/>
    </row>
    <row r="213" spans="2:4">
      <c r="B213" s="229"/>
      <c r="C213" s="230"/>
      <c r="D213" s="230"/>
    </row>
    <row r="214" spans="2:4">
      <c r="B214" s="229"/>
      <c r="C214" s="230"/>
      <c r="D214" s="230"/>
    </row>
    <row r="215" spans="2:4">
      <c r="B215" s="229"/>
      <c r="C215" s="230"/>
      <c r="D215" s="230"/>
    </row>
    <row r="216" spans="2:4">
      <c r="B216" s="229"/>
      <c r="C216" s="230"/>
      <c r="D216" s="230"/>
    </row>
    <row r="217" spans="2:4">
      <c r="B217" s="229"/>
      <c r="C217" s="230"/>
      <c r="D217" s="230"/>
    </row>
    <row r="218" spans="2:4">
      <c r="B218" s="229"/>
      <c r="C218" s="230"/>
      <c r="D218" s="230"/>
    </row>
    <row r="219" spans="2:4">
      <c r="B219" s="229"/>
      <c r="C219" s="230"/>
      <c r="D219" s="230"/>
    </row>
    <row r="220" spans="2:4">
      <c r="B220" s="229"/>
      <c r="C220" s="230"/>
      <c r="D220" s="230"/>
    </row>
    <row r="221" spans="2:4">
      <c r="B221" s="229"/>
      <c r="C221" s="230"/>
      <c r="D221" s="230"/>
    </row>
    <row r="222" spans="2:4">
      <c r="B222" s="229"/>
      <c r="C222" s="230"/>
      <c r="D222" s="230"/>
    </row>
    <row r="223" spans="2:4">
      <c r="B223" s="229"/>
      <c r="C223" s="230"/>
      <c r="D223" s="230"/>
    </row>
    <row r="224" spans="2:4">
      <c r="B224" s="229"/>
      <c r="C224" s="230"/>
      <c r="D224" s="230"/>
    </row>
    <row r="225" spans="2:4">
      <c r="B225" s="229"/>
      <c r="C225" s="230"/>
      <c r="D225" s="230"/>
    </row>
    <row r="226" spans="2:4">
      <c r="B226" s="229"/>
      <c r="C226" s="230"/>
      <c r="D226" s="230"/>
    </row>
    <row r="227" spans="2:4">
      <c r="B227" s="229"/>
      <c r="C227" s="230"/>
      <c r="D227" s="230"/>
    </row>
    <row r="228" spans="2:4">
      <c r="B228" s="229"/>
      <c r="C228" s="230"/>
      <c r="D228" s="230"/>
    </row>
    <row r="229" spans="2:4">
      <c r="B229" s="229"/>
      <c r="C229" s="230"/>
      <c r="D229" s="230"/>
    </row>
    <row r="230" spans="2:4">
      <c r="B230" s="229"/>
      <c r="C230" s="230"/>
      <c r="D230" s="230"/>
    </row>
    <row r="231" spans="2:4">
      <c r="B231" s="229"/>
      <c r="C231" s="230"/>
      <c r="D231" s="230"/>
    </row>
    <row r="232" spans="2:4">
      <c r="B232" s="229"/>
      <c r="C232" s="230"/>
      <c r="D232" s="230"/>
    </row>
    <row r="233" spans="2:4">
      <c r="B233" s="229"/>
      <c r="C233" s="230"/>
      <c r="D233" s="230"/>
    </row>
    <row r="234" spans="2:4">
      <c r="B234" s="229"/>
      <c r="C234" s="230"/>
      <c r="D234" s="230"/>
    </row>
    <row r="235" spans="2:4">
      <c r="B235" s="229"/>
      <c r="C235" s="230"/>
      <c r="D235" s="230"/>
    </row>
    <row r="236" spans="2:4">
      <c r="B236" s="229"/>
      <c r="C236" s="230"/>
      <c r="D236" s="230"/>
    </row>
    <row r="237" spans="2:4">
      <c r="B237" s="229"/>
      <c r="C237" s="230"/>
      <c r="D237" s="230"/>
    </row>
    <row r="238" spans="2:4">
      <c r="B238" s="229"/>
      <c r="C238" s="230"/>
      <c r="D238" s="230"/>
    </row>
    <row r="239" spans="2:4">
      <c r="B239" s="229"/>
      <c r="C239" s="230"/>
      <c r="D239" s="230"/>
    </row>
    <row r="240" spans="2:4">
      <c r="B240" s="229"/>
      <c r="C240" s="230"/>
      <c r="D240" s="230"/>
    </row>
    <row r="241" spans="2:4">
      <c r="B241" s="229"/>
      <c r="C241" s="230"/>
      <c r="D241" s="230"/>
    </row>
    <row r="242" spans="2:4">
      <c r="B242" s="229"/>
      <c r="C242" s="230"/>
      <c r="D242" s="230"/>
    </row>
    <row r="243" spans="2:4">
      <c r="B243" s="229"/>
      <c r="C243" s="230"/>
      <c r="D243" s="230"/>
    </row>
    <row r="244" spans="2:4">
      <c r="B244" s="229"/>
      <c r="C244" s="230"/>
      <c r="D244" s="230"/>
    </row>
    <row r="245" spans="2:4">
      <c r="B245" s="229"/>
      <c r="C245" s="230"/>
      <c r="D245" s="230"/>
    </row>
    <row r="246" spans="2:4">
      <c r="B246" s="229"/>
      <c r="C246" s="230"/>
      <c r="D246" s="230"/>
    </row>
    <row r="247" spans="2:4">
      <c r="B247" s="229"/>
      <c r="C247" s="230"/>
      <c r="D247" s="230"/>
    </row>
    <row r="248" spans="2:4">
      <c r="B248" s="229"/>
      <c r="C248" s="230"/>
      <c r="D248" s="230"/>
    </row>
    <row r="249" spans="2:4">
      <c r="B249" s="229"/>
      <c r="C249" s="230"/>
      <c r="D249" s="230"/>
    </row>
    <row r="250" spans="2:4">
      <c r="B250" s="229"/>
      <c r="C250" s="230"/>
      <c r="D250" s="230"/>
    </row>
    <row r="251" spans="2:4">
      <c r="B251" s="229"/>
      <c r="C251" s="230"/>
      <c r="D251" s="230"/>
    </row>
    <row r="252" spans="2:4">
      <c r="B252" s="229"/>
      <c r="C252" s="230"/>
      <c r="D252" s="230"/>
    </row>
    <row r="253" spans="2:4">
      <c r="B253" s="229"/>
      <c r="C253" s="230"/>
      <c r="D253" s="230"/>
    </row>
    <row r="254" spans="2:4">
      <c r="B254" s="229"/>
      <c r="C254" s="230"/>
      <c r="D254" s="230"/>
    </row>
    <row r="255" spans="2:4">
      <c r="B255" s="229"/>
      <c r="C255" s="230"/>
      <c r="D255" s="230"/>
    </row>
    <row r="256" spans="2:4">
      <c r="B256" s="229"/>
      <c r="C256" s="230"/>
      <c r="D256" s="230"/>
    </row>
    <row r="257" spans="2:4">
      <c r="B257" s="229"/>
      <c r="C257" s="230"/>
      <c r="D257" s="230"/>
    </row>
    <row r="258" spans="2:4">
      <c r="B258" s="229"/>
      <c r="C258" s="230"/>
      <c r="D258" s="230"/>
    </row>
    <row r="259" spans="2:4">
      <c r="B259" s="229"/>
      <c r="C259" s="230"/>
      <c r="D259" s="230"/>
    </row>
    <row r="260" spans="2:4">
      <c r="B260" s="229"/>
      <c r="C260" s="230"/>
      <c r="D260" s="230"/>
    </row>
    <row r="261" spans="2:4">
      <c r="B261" s="229"/>
      <c r="C261" s="230"/>
      <c r="D261" s="230"/>
    </row>
    <row r="262" spans="2:4">
      <c r="B262" s="229"/>
      <c r="C262" s="230"/>
      <c r="D262" s="230"/>
    </row>
    <row r="263" spans="2:4">
      <c r="B263" s="229"/>
      <c r="C263" s="230"/>
      <c r="D263" s="230"/>
    </row>
    <row r="264" spans="2:4">
      <c r="B264" s="229"/>
      <c r="C264" s="230"/>
      <c r="D264" s="230"/>
    </row>
    <row r="265" spans="2:4">
      <c r="B265" s="229"/>
      <c r="C265" s="230"/>
      <c r="D265" s="230"/>
    </row>
    <row r="266" spans="2:4">
      <c r="B266" s="229"/>
      <c r="C266" s="230"/>
      <c r="D266" s="230"/>
    </row>
    <row r="267" spans="2:4">
      <c r="B267" s="229"/>
      <c r="C267" s="230"/>
      <c r="D267" s="230"/>
    </row>
    <row r="268" spans="2:4">
      <c r="B268" s="229"/>
      <c r="C268" s="230"/>
      <c r="D268" s="230"/>
    </row>
    <row r="269" spans="2:4">
      <c r="B269" s="229"/>
      <c r="C269" s="230"/>
      <c r="D269" s="230"/>
    </row>
    <row r="270" spans="2:4">
      <c r="B270" s="229"/>
      <c r="C270" s="230"/>
      <c r="D270" s="230"/>
    </row>
    <row r="271" spans="2:4">
      <c r="B271" s="229"/>
      <c r="C271" s="230"/>
      <c r="D271" s="230"/>
    </row>
    <row r="272" spans="2:4">
      <c r="B272" s="229"/>
      <c r="C272" s="230"/>
      <c r="D272" s="230"/>
    </row>
    <row r="273" spans="2:4">
      <c r="B273" s="229"/>
      <c r="C273" s="230"/>
      <c r="D273" s="230"/>
    </row>
    <row r="274" spans="2:4">
      <c r="B274" s="229"/>
      <c r="C274" s="230"/>
      <c r="D274" s="230"/>
    </row>
    <row r="275" spans="2:4">
      <c r="B275" s="229"/>
      <c r="C275" s="230"/>
      <c r="D275" s="230"/>
    </row>
    <row r="276" spans="2:4">
      <c r="B276" s="229"/>
      <c r="C276" s="230"/>
      <c r="D276" s="230"/>
    </row>
    <row r="277" spans="2:4">
      <c r="B277" s="229"/>
      <c r="C277" s="230"/>
      <c r="D277" s="230"/>
    </row>
    <row r="278" spans="2:4">
      <c r="B278" s="229"/>
      <c r="C278" s="230"/>
      <c r="D278" s="230"/>
    </row>
    <row r="279" spans="2:4">
      <c r="B279" s="229"/>
      <c r="C279" s="230"/>
      <c r="D279" s="230"/>
    </row>
    <row r="280" spans="2:4">
      <c r="B280" s="229"/>
      <c r="C280" s="230"/>
      <c r="D280" s="230"/>
    </row>
    <row r="281" spans="2:4">
      <c r="B281" s="229"/>
      <c r="C281" s="230"/>
      <c r="D281" s="230"/>
    </row>
    <row r="282" spans="2:4">
      <c r="B282" s="229"/>
      <c r="C282" s="230"/>
      <c r="D282" s="230"/>
    </row>
    <row r="283" spans="2:4">
      <c r="B283" s="229"/>
      <c r="C283" s="230"/>
      <c r="D283" s="230"/>
    </row>
    <row r="284" spans="2:4">
      <c r="B284" s="229"/>
      <c r="C284" s="230"/>
      <c r="D284" s="230"/>
    </row>
    <row r="285" spans="2:4">
      <c r="B285" s="229"/>
      <c r="C285" s="230"/>
      <c r="D285" s="230"/>
    </row>
    <row r="286" spans="2:4">
      <c r="B286" s="229"/>
      <c r="C286" s="230"/>
      <c r="D286" s="230"/>
    </row>
    <row r="287" spans="2:4">
      <c r="B287" s="229"/>
      <c r="C287" s="230"/>
      <c r="D287" s="230"/>
    </row>
    <row r="288" spans="2:4">
      <c r="B288" s="229"/>
      <c r="C288" s="230"/>
      <c r="D288" s="230"/>
    </row>
    <row r="289" spans="2:4">
      <c r="B289" s="229"/>
      <c r="C289" s="230"/>
      <c r="D289" s="230"/>
    </row>
    <row r="290" spans="2:4">
      <c r="B290" s="229"/>
      <c r="C290" s="230"/>
      <c r="D290" s="230"/>
    </row>
    <row r="291" spans="2:4">
      <c r="B291" s="229"/>
      <c r="C291" s="230"/>
      <c r="D291" s="230"/>
    </row>
    <row r="292" spans="2:4">
      <c r="B292" s="229"/>
      <c r="C292" s="230"/>
      <c r="D292" s="230"/>
    </row>
    <row r="293" spans="2:4">
      <c r="B293" s="229"/>
      <c r="C293" s="230"/>
      <c r="D293" s="230"/>
    </row>
    <row r="294" spans="2:4">
      <c r="B294" s="229"/>
      <c r="C294" s="230"/>
      <c r="D294" s="230"/>
    </row>
    <row r="295" spans="2:4">
      <c r="B295" s="229"/>
      <c r="C295" s="230"/>
      <c r="D295" s="230"/>
    </row>
    <row r="296" spans="2:4">
      <c r="B296" s="229"/>
      <c r="C296" s="230"/>
      <c r="D296" s="230"/>
    </row>
    <row r="297" spans="2:4">
      <c r="B297" s="229"/>
      <c r="C297" s="230"/>
      <c r="D297" s="230"/>
    </row>
    <row r="298" spans="2:4">
      <c r="B298" s="229"/>
      <c r="C298" s="230"/>
      <c r="D298" s="230"/>
    </row>
    <row r="299" spans="2:4">
      <c r="B299" s="229"/>
      <c r="C299" s="230"/>
      <c r="D299" s="230"/>
    </row>
    <row r="300" spans="2:4">
      <c r="B300" s="229"/>
      <c r="C300" s="230"/>
      <c r="D300" s="230"/>
    </row>
    <row r="301" spans="2:4">
      <c r="B301" s="229"/>
      <c r="C301" s="230"/>
      <c r="D301" s="230"/>
    </row>
  </sheetData>
  <mergeCells count="11">
    <mergeCell ref="K4:K5"/>
    <mergeCell ref="B4:C5"/>
    <mergeCell ref="E4:H4"/>
    <mergeCell ref="I4:I5"/>
    <mergeCell ref="J4:J5"/>
    <mergeCell ref="M4:M5"/>
    <mergeCell ref="G1:M1"/>
    <mergeCell ref="F2:N2"/>
    <mergeCell ref="G3:H3"/>
    <mergeCell ref="N3:N5"/>
    <mergeCell ref="L4:L5"/>
  </mergeCells>
  <phoneticPr fontId="49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104"/>
  <sheetViews>
    <sheetView topLeftCell="B1" workbookViewId="0">
      <selection activeCell="C2" sqref="C2"/>
    </sheetView>
  </sheetViews>
  <sheetFormatPr defaultRowHeight="15"/>
  <cols>
    <col min="1" max="1" width="12.85546875" style="71" hidden="1" customWidth="1"/>
    <col min="2" max="2" width="7.28515625" style="157" customWidth="1"/>
    <col min="3" max="3" width="50.7109375" style="71" customWidth="1"/>
    <col min="4" max="4" width="0.85546875" style="71" customWidth="1"/>
    <col min="5" max="14" width="10" style="71" customWidth="1"/>
    <col min="15" max="15" width="3.28515625" style="71" customWidth="1"/>
    <col min="16" max="16384" width="9.140625" style="71"/>
  </cols>
  <sheetData>
    <row r="1" spans="1:15">
      <c r="B1" s="72" t="str">
        <f>+[1]Coverpage!A1</f>
        <v>GFSM2014_V1.2</v>
      </c>
      <c r="C1" s="73"/>
      <c r="D1" s="74"/>
      <c r="E1" s="75"/>
      <c r="F1" s="76"/>
      <c r="G1" s="509" t="str">
        <f>Reporting_Country_Name</f>
        <v>Россйиская Федерация</v>
      </c>
      <c r="H1" s="509"/>
      <c r="I1" s="509"/>
      <c r="J1" s="509"/>
      <c r="K1" s="509"/>
      <c r="L1" s="509"/>
      <c r="M1" s="509"/>
      <c r="N1" s="77">
        <f>Reporting_Country_Code</f>
        <v>0</v>
      </c>
      <c r="O1" s="78"/>
    </row>
    <row r="2" spans="1:15">
      <c r="B2" s="72" t="s">
        <v>836</v>
      </c>
      <c r="C2" s="158" t="s">
        <v>572</v>
      </c>
      <c r="D2" s="159"/>
      <c r="E2" s="160"/>
      <c r="F2" s="510" t="str">
        <f>"In "&amp;[1]Coverpage!$I$14&amp;" of "&amp;[1]Coverpage!$I$12&amp;" / Fiscal year ends in "&amp;[1]Coverpage!$I$11</f>
        <v xml:space="preserve">In Billion of Domestic Currency / Fiscal year ends in </v>
      </c>
      <c r="G2" s="511"/>
      <c r="H2" s="511"/>
      <c r="I2" s="511"/>
      <c r="J2" s="511"/>
      <c r="K2" s="511"/>
      <c r="L2" s="511"/>
      <c r="M2" s="511"/>
      <c r="N2" s="511"/>
      <c r="O2" s="78"/>
    </row>
    <row r="3" spans="1:15" ht="12" customHeight="1">
      <c r="B3" s="83"/>
      <c r="C3" s="84"/>
      <c r="D3" s="85"/>
      <c r="E3" s="86"/>
      <c r="F3" s="87"/>
      <c r="G3" s="512" t="s">
        <v>548</v>
      </c>
      <c r="H3" s="512"/>
      <c r="I3" s="88">
        <f>Reporting_Period_Code</f>
        <v>2014</v>
      </c>
      <c r="J3" s="88"/>
      <c r="K3" s="87"/>
      <c r="L3" s="87"/>
      <c r="M3" s="89"/>
      <c r="N3" s="506" t="s">
        <v>647</v>
      </c>
      <c r="O3" s="90"/>
    </row>
    <row r="4" spans="1:15" ht="12" customHeight="1">
      <c r="B4" s="516" t="s">
        <v>837</v>
      </c>
      <c r="C4" s="517"/>
      <c r="D4" s="91"/>
      <c r="E4" s="518" t="s">
        <v>551</v>
      </c>
      <c r="F4" s="519"/>
      <c r="G4" s="519"/>
      <c r="H4" s="520"/>
      <c r="I4" s="506" t="s">
        <v>552</v>
      </c>
      <c r="J4" s="506" t="s">
        <v>553</v>
      </c>
      <c r="K4" s="513" t="s">
        <v>554</v>
      </c>
      <c r="L4" s="506" t="s">
        <v>555</v>
      </c>
      <c r="M4" s="508" t="s">
        <v>556</v>
      </c>
      <c r="N4" s="507"/>
      <c r="O4" s="90"/>
    </row>
    <row r="5" spans="1:15" ht="30" customHeight="1">
      <c r="B5" s="516"/>
      <c r="C5" s="517"/>
      <c r="D5" s="91"/>
      <c r="E5" s="92" t="s">
        <v>557</v>
      </c>
      <c r="F5" s="93" t="s">
        <v>558</v>
      </c>
      <c r="G5" s="93" t="s">
        <v>555</v>
      </c>
      <c r="H5" s="94" t="s">
        <v>559</v>
      </c>
      <c r="I5" s="507"/>
      <c r="J5" s="507"/>
      <c r="K5" s="513"/>
      <c r="L5" s="507"/>
      <c r="M5" s="508"/>
      <c r="N5" s="507"/>
      <c r="O5" s="90"/>
    </row>
    <row r="6" spans="1:15" ht="30" hidden="1" customHeight="1">
      <c r="B6" s="232"/>
      <c r="C6" s="233"/>
      <c r="D6" s="91"/>
      <c r="E6" s="92" t="s">
        <v>649</v>
      </c>
      <c r="F6" s="93" t="s">
        <v>650</v>
      </c>
      <c r="G6" s="93" t="s">
        <v>651</v>
      </c>
      <c r="H6" s="94" t="s">
        <v>563</v>
      </c>
      <c r="I6" s="94" t="s">
        <v>652</v>
      </c>
      <c r="J6" s="93" t="s">
        <v>653</v>
      </c>
      <c r="K6" s="94" t="s">
        <v>566</v>
      </c>
      <c r="L6" s="93" t="s">
        <v>654</v>
      </c>
      <c r="M6" s="97" t="s">
        <v>655</v>
      </c>
      <c r="N6" s="97" t="s">
        <v>656</v>
      </c>
      <c r="O6" s="90"/>
    </row>
    <row r="7" spans="1:15" ht="10.5" customHeight="1">
      <c r="A7" s="111"/>
      <c r="B7" s="98"/>
      <c r="C7" s="99"/>
      <c r="D7" s="99"/>
      <c r="E7" s="100" t="s">
        <v>560</v>
      </c>
      <c r="F7" s="101" t="s">
        <v>561</v>
      </c>
      <c r="G7" s="102" t="s">
        <v>562</v>
      </c>
      <c r="H7" s="101" t="s">
        <v>563</v>
      </c>
      <c r="I7" s="102" t="s">
        <v>564</v>
      </c>
      <c r="J7" s="101" t="s">
        <v>565</v>
      </c>
      <c r="K7" s="102" t="s">
        <v>566</v>
      </c>
      <c r="L7" s="101" t="s">
        <v>567</v>
      </c>
      <c r="M7" s="103" t="s">
        <v>568</v>
      </c>
      <c r="N7" s="103" t="s">
        <v>569</v>
      </c>
      <c r="O7" s="90"/>
    </row>
    <row r="8" spans="1:15" ht="15" customHeight="1">
      <c r="A8" s="111" t="s">
        <v>838</v>
      </c>
      <c r="B8" s="260" t="s">
        <v>839</v>
      </c>
      <c r="C8" s="165" t="s">
        <v>840</v>
      </c>
      <c r="D8" s="280" t="s">
        <v>572</v>
      </c>
      <c r="E8" s="281"/>
      <c r="F8" s="281"/>
      <c r="G8" s="281"/>
      <c r="H8" s="281" t="str">
        <f>IF(OR(E8="NA",F8="NA",G8="NA"),"NA",IF(AND(E8="",F8="",G8=""),"",SUM(E8:G8)))</f>
        <v/>
      </c>
      <c r="I8" s="281"/>
      <c r="J8" s="281"/>
      <c r="K8" s="281"/>
      <c r="L8" s="281"/>
      <c r="M8" s="281" t="str">
        <f>IF(OR(H8="NA",I8="NA",J8="NA",K8="NA",L8="NA"),"NA",IF(AND(H8="",I8="",J8="",K8="",L8=""),"",SUM(H8:L8)))</f>
        <v/>
      </c>
      <c r="N8" s="281"/>
      <c r="O8" s="110"/>
    </row>
    <row r="9" spans="1:15" ht="10.9" customHeight="1">
      <c r="A9" s="111"/>
      <c r="B9" s="282" t="s">
        <v>841</v>
      </c>
      <c r="C9" s="283" t="s">
        <v>842</v>
      </c>
      <c r="D9" s="178" t="s">
        <v>572</v>
      </c>
      <c r="E9" s="274" t="s">
        <v>2087</v>
      </c>
      <c r="F9" s="274" t="s">
        <v>2087</v>
      </c>
      <c r="G9" s="274" t="s">
        <v>2087</v>
      </c>
      <c r="H9" s="274" t="s">
        <v>2087</v>
      </c>
      <c r="I9" s="274" t="s">
        <v>2087</v>
      </c>
      <c r="J9" s="274" t="s">
        <v>2087</v>
      </c>
      <c r="K9" s="274" t="s">
        <v>2087</v>
      </c>
      <c r="L9" s="274" t="s">
        <v>2087</v>
      </c>
      <c r="M9" s="274" t="s">
        <v>2087</v>
      </c>
      <c r="N9" s="274" t="s">
        <v>2087</v>
      </c>
      <c r="O9" s="110"/>
    </row>
    <row r="10" spans="1:15" ht="10.9" customHeight="1">
      <c r="A10" s="111" t="s">
        <v>843</v>
      </c>
      <c r="B10" s="284" t="s">
        <v>844</v>
      </c>
      <c r="C10" s="223" t="s">
        <v>421</v>
      </c>
      <c r="D10" s="224" t="s">
        <v>572</v>
      </c>
      <c r="E10" s="225" t="str">
        <f>IF(+E8="","",+E8)</f>
        <v/>
      </c>
      <c r="F10" s="225" t="str">
        <f t="shared" ref="F10:N10" si="0">IF(+F8="","",+F8)</f>
        <v/>
      </c>
      <c r="G10" s="225" t="str">
        <f t="shared" si="0"/>
        <v/>
      </c>
      <c r="H10" s="225" t="str">
        <f t="shared" si="0"/>
        <v/>
      </c>
      <c r="I10" s="225" t="str">
        <f t="shared" si="0"/>
        <v/>
      </c>
      <c r="J10" s="225" t="str">
        <f t="shared" si="0"/>
        <v/>
      </c>
      <c r="K10" s="225" t="str">
        <f t="shared" si="0"/>
        <v/>
      </c>
      <c r="L10" s="225" t="str">
        <f t="shared" si="0"/>
        <v/>
      </c>
      <c r="M10" s="225" t="str">
        <f t="shared" si="0"/>
        <v/>
      </c>
      <c r="N10" s="225" t="str">
        <f t="shared" si="0"/>
        <v/>
      </c>
      <c r="O10" s="110"/>
    </row>
    <row r="11" spans="1:15" ht="10.9" customHeight="1">
      <c r="A11" s="111"/>
      <c r="B11" s="282" t="s">
        <v>845</v>
      </c>
      <c r="C11" s="283" t="s">
        <v>846</v>
      </c>
      <c r="D11" s="178" t="s">
        <v>572</v>
      </c>
      <c r="E11" s="274" t="s">
        <v>2087</v>
      </c>
      <c r="F11" s="274" t="s">
        <v>2087</v>
      </c>
      <c r="G11" s="274" t="s">
        <v>2087</v>
      </c>
      <c r="H11" s="274" t="s">
        <v>2087</v>
      </c>
      <c r="I11" s="274" t="s">
        <v>2087</v>
      </c>
      <c r="J11" s="274" t="s">
        <v>2087</v>
      </c>
      <c r="K11" s="274" t="s">
        <v>2087</v>
      </c>
      <c r="L11" s="274" t="s">
        <v>2087</v>
      </c>
      <c r="M11" s="274" t="s">
        <v>2087</v>
      </c>
      <c r="N11" s="274" t="s">
        <v>2087</v>
      </c>
      <c r="O11" s="110"/>
    </row>
    <row r="12" spans="1:15" ht="10.9" customHeight="1">
      <c r="A12" s="111"/>
      <c r="B12" s="282" t="s">
        <v>847</v>
      </c>
      <c r="C12" s="283" t="s">
        <v>848</v>
      </c>
      <c r="D12" s="178" t="s">
        <v>572</v>
      </c>
      <c r="E12" s="274" t="s">
        <v>2087</v>
      </c>
      <c r="F12" s="274" t="s">
        <v>2087</v>
      </c>
      <c r="G12" s="274" t="s">
        <v>2087</v>
      </c>
      <c r="H12" s="274" t="s">
        <v>2087</v>
      </c>
      <c r="I12" s="274" t="s">
        <v>2087</v>
      </c>
      <c r="J12" s="274" t="s">
        <v>2087</v>
      </c>
      <c r="K12" s="274" t="s">
        <v>2087</v>
      </c>
      <c r="L12" s="274" t="s">
        <v>2087</v>
      </c>
      <c r="M12" s="274" t="s">
        <v>2087</v>
      </c>
      <c r="N12" s="274" t="s">
        <v>2087</v>
      </c>
      <c r="O12" s="110"/>
    </row>
    <row r="13" spans="1:15" ht="10.9" customHeight="1">
      <c r="A13" s="111" t="s">
        <v>849</v>
      </c>
      <c r="B13" s="284" t="s">
        <v>850</v>
      </c>
      <c r="C13" s="247" t="s">
        <v>851</v>
      </c>
      <c r="D13" s="224" t="s">
        <v>572</v>
      </c>
      <c r="E13" s="225" t="str">
        <f>IF(+E8="","",+E8)</f>
        <v/>
      </c>
      <c r="F13" s="225" t="str">
        <f t="shared" ref="F13:N13" si="1">IF(+F8="","",+F8)</f>
        <v/>
      </c>
      <c r="G13" s="225" t="str">
        <f t="shared" si="1"/>
        <v/>
      </c>
      <c r="H13" s="225" t="str">
        <f t="shared" si="1"/>
        <v/>
      </c>
      <c r="I13" s="225" t="str">
        <f t="shared" si="1"/>
        <v/>
      </c>
      <c r="J13" s="225" t="str">
        <f t="shared" si="1"/>
        <v/>
      </c>
      <c r="K13" s="225" t="str">
        <f t="shared" si="1"/>
        <v/>
      </c>
      <c r="L13" s="225" t="str">
        <f t="shared" si="1"/>
        <v/>
      </c>
      <c r="M13" s="225" t="str">
        <f t="shared" si="1"/>
        <v/>
      </c>
      <c r="N13" s="225" t="str">
        <f t="shared" si="1"/>
        <v/>
      </c>
      <c r="O13" s="110"/>
    </row>
    <row r="14" spans="1:15" ht="10.9" customHeight="1">
      <c r="A14" s="111"/>
      <c r="B14" s="282" t="s">
        <v>852</v>
      </c>
      <c r="C14" s="283" t="s">
        <v>853</v>
      </c>
      <c r="D14" s="178" t="s">
        <v>572</v>
      </c>
      <c r="E14" s="274" t="s">
        <v>2087</v>
      </c>
      <c r="F14" s="274" t="s">
        <v>2087</v>
      </c>
      <c r="G14" s="274" t="s">
        <v>2087</v>
      </c>
      <c r="H14" s="274" t="s">
        <v>2087</v>
      </c>
      <c r="I14" s="274" t="s">
        <v>2087</v>
      </c>
      <c r="J14" s="274" t="s">
        <v>2087</v>
      </c>
      <c r="K14" s="274" t="s">
        <v>2087</v>
      </c>
      <c r="L14" s="274" t="s">
        <v>2087</v>
      </c>
      <c r="M14" s="274" t="s">
        <v>2087</v>
      </c>
      <c r="N14" s="274" t="s">
        <v>2087</v>
      </c>
      <c r="O14" s="110"/>
    </row>
    <row r="15" spans="1:15" ht="10.9" customHeight="1">
      <c r="A15" s="111" t="s">
        <v>854</v>
      </c>
      <c r="B15" s="284" t="s">
        <v>855</v>
      </c>
      <c r="C15" s="223" t="s">
        <v>856</v>
      </c>
      <c r="D15" s="224" t="s">
        <v>572</v>
      </c>
      <c r="E15" s="225" t="str">
        <f>IF(+E8="","",+E8)</f>
        <v/>
      </c>
      <c r="F15" s="225" t="str">
        <f t="shared" ref="F15:N15" si="2">IF(+F8="","",+F8)</f>
        <v/>
      </c>
      <c r="G15" s="225" t="str">
        <f t="shared" si="2"/>
        <v/>
      </c>
      <c r="H15" s="225" t="str">
        <f t="shared" si="2"/>
        <v/>
      </c>
      <c r="I15" s="225" t="str">
        <f t="shared" si="2"/>
        <v/>
      </c>
      <c r="J15" s="225" t="str">
        <f t="shared" si="2"/>
        <v/>
      </c>
      <c r="K15" s="225" t="str">
        <f t="shared" si="2"/>
        <v/>
      </c>
      <c r="L15" s="225" t="str">
        <f t="shared" si="2"/>
        <v/>
      </c>
      <c r="M15" s="225" t="str">
        <f t="shared" si="2"/>
        <v/>
      </c>
      <c r="N15" s="225" t="str">
        <f t="shared" si="2"/>
        <v/>
      </c>
      <c r="O15" s="110"/>
    </row>
    <row r="16" spans="1:15" ht="10.9" customHeight="1">
      <c r="A16" s="111"/>
      <c r="B16" s="282" t="s">
        <v>857</v>
      </c>
      <c r="C16" s="283" t="s">
        <v>858</v>
      </c>
      <c r="D16" s="178" t="s">
        <v>572</v>
      </c>
      <c r="E16" s="274" t="s">
        <v>2087</v>
      </c>
      <c r="F16" s="274" t="s">
        <v>2087</v>
      </c>
      <c r="G16" s="274" t="s">
        <v>2087</v>
      </c>
      <c r="H16" s="274" t="s">
        <v>2087</v>
      </c>
      <c r="I16" s="274" t="s">
        <v>2087</v>
      </c>
      <c r="J16" s="274" t="s">
        <v>2087</v>
      </c>
      <c r="K16" s="274" t="s">
        <v>2087</v>
      </c>
      <c r="L16" s="274" t="s">
        <v>2087</v>
      </c>
      <c r="M16" s="274" t="s">
        <v>2087</v>
      </c>
      <c r="N16" s="274" t="s">
        <v>2087</v>
      </c>
      <c r="O16" s="110"/>
    </row>
    <row r="17" spans="1:15" ht="10.9" customHeight="1">
      <c r="A17" s="111" t="s">
        <v>859</v>
      </c>
      <c r="B17" s="285" t="s">
        <v>860</v>
      </c>
      <c r="C17" s="147" t="s">
        <v>861</v>
      </c>
      <c r="D17" s="179" t="s">
        <v>572</v>
      </c>
      <c r="E17" s="152" t="str">
        <f>IF(+E8="","",+E8)</f>
        <v/>
      </c>
      <c r="F17" s="152" t="str">
        <f t="shared" ref="F17:N17" si="3">IF(+F8="","",+F8)</f>
        <v/>
      </c>
      <c r="G17" s="152" t="str">
        <f t="shared" si="3"/>
        <v/>
      </c>
      <c r="H17" s="152" t="str">
        <f t="shared" si="3"/>
        <v/>
      </c>
      <c r="I17" s="152" t="str">
        <f t="shared" si="3"/>
        <v/>
      </c>
      <c r="J17" s="152" t="str">
        <f t="shared" si="3"/>
        <v/>
      </c>
      <c r="K17" s="152" t="str">
        <f t="shared" si="3"/>
        <v/>
      </c>
      <c r="L17" s="152" t="str">
        <f t="shared" si="3"/>
        <v/>
      </c>
      <c r="M17" s="152" t="str">
        <f t="shared" si="3"/>
        <v/>
      </c>
      <c r="N17" s="152" t="str">
        <f t="shared" si="3"/>
        <v/>
      </c>
      <c r="O17" s="110"/>
    </row>
    <row r="18" spans="1:15" ht="15" customHeight="1">
      <c r="A18" s="111" t="s">
        <v>862</v>
      </c>
      <c r="B18" s="260" t="s">
        <v>863</v>
      </c>
      <c r="C18" s="165" t="s">
        <v>864</v>
      </c>
      <c r="D18" s="280" t="s">
        <v>572</v>
      </c>
      <c r="E18" s="281"/>
      <c r="F18" s="281"/>
      <c r="G18" s="281"/>
      <c r="H18" s="281" t="str">
        <f t="shared" ref="H18:H81" si="4">IF(OR(E18="NA",F18="NA",G18="NA"),"NA",IF(AND(E18="",F18="",G18=""),"",SUM(E18:G18)))</f>
        <v/>
      </c>
      <c r="I18" s="281"/>
      <c r="J18" s="281"/>
      <c r="K18" s="281"/>
      <c r="L18" s="281"/>
      <c r="M18" s="281" t="str">
        <f t="shared" ref="M18:M81" si="5">IF(OR(H18="NA",I18="NA",J18="NA",K18="NA",L18="NA"),"NA",IF(AND(H18="",I18="",J18="",K18="",L18=""),"",SUM(H18:L18)))</f>
        <v/>
      </c>
      <c r="N18" s="281"/>
      <c r="O18" s="110"/>
    </row>
    <row r="19" spans="1:15" ht="10.9" customHeight="1">
      <c r="A19" s="111" t="s">
        <v>865</v>
      </c>
      <c r="B19" s="282" t="s">
        <v>866</v>
      </c>
      <c r="C19" s="247" t="s">
        <v>842</v>
      </c>
      <c r="D19" s="178" t="s">
        <v>572</v>
      </c>
      <c r="E19" s="117"/>
      <c r="F19" s="117"/>
      <c r="G19" s="117"/>
      <c r="H19" s="117" t="str">
        <f t="shared" si="4"/>
        <v/>
      </c>
      <c r="I19" s="117"/>
      <c r="J19" s="117"/>
      <c r="K19" s="117"/>
      <c r="L19" s="117"/>
      <c r="M19" s="117" t="str">
        <f t="shared" si="5"/>
        <v/>
      </c>
      <c r="N19" s="117"/>
      <c r="O19" s="110"/>
    </row>
    <row r="20" spans="1:15" ht="10.9" customHeight="1">
      <c r="A20" s="111" t="s">
        <v>867</v>
      </c>
      <c r="B20" s="284" t="s">
        <v>868</v>
      </c>
      <c r="C20" s="223" t="s">
        <v>421</v>
      </c>
      <c r="D20" s="224" t="s">
        <v>572</v>
      </c>
      <c r="E20" s="123"/>
      <c r="F20" s="123"/>
      <c r="G20" s="123"/>
      <c r="H20" s="123" t="str">
        <f t="shared" si="4"/>
        <v/>
      </c>
      <c r="I20" s="123"/>
      <c r="J20" s="123"/>
      <c r="K20" s="123"/>
      <c r="L20" s="123"/>
      <c r="M20" s="123" t="str">
        <f t="shared" si="5"/>
        <v/>
      </c>
      <c r="N20" s="123"/>
      <c r="O20" s="110"/>
    </row>
    <row r="21" spans="1:15" ht="10.9" customHeight="1">
      <c r="A21" s="111" t="s">
        <v>869</v>
      </c>
      <c r="B21" s="282" t="s">
        <v>870</v>
      </c>
      <c r="C21" s="247" t="s">
        <v>846</v>
      </c>
      <c r="D21" s="178" t="s">
        <v>572</v>
      </c>
      <c r="E21" s="117"/>
      <c r="F21" s="117"/>
      <c r="G21" s="117"/>
      <c r="H21" s="117" t="str">
        <f t="shared" si="4"/>
        <v/>
      </c>
      <c r="I21" s="117"/>
      <c r="J21" s="117"/>
      <c r="K21" s="117"/>
      <c r="L21" s="117"/>
      <c r="M21" s="117" t="str">
        <f t="shared" si="5"/>
        <v/>
      </c>
      <c r="N21" s="117"/>
      <c r="O21" s="110"/>
    </row>
    <row r="22" spans="1:15" ht="10.9" customHeight="1">
      <c r="A22" s="111" t="s">
        <v>871</v>
      </c>
      <c r="B22" s="282" t="s">
        <v>872</v>
      </c>
      <c r="C22" s="247" t="s">
        <v>848</v>
      </c>
      <c r="D22" s="178" t="s">
        <v>572</v>
      </c>
      <c r="E22" s="117"/>
      <c r="F22" s="117"/>
      <c r="G22" s="117"/>
      <c r="H22" s="117" t="str">
        <f t="shared" si="4"/>
        <v/>
      </c>
      <c r="I22" s="117"/>
      <c r="J22" s="117"/>
      <c r="K22" s="117"/>
      <c r="L22" s="117"/>
      <c r="M22" s="117" t="str">
        <f t="shared" si="5"/>
        <v/>
      </c>
      <c r="N22" s="117"/>
      <c r="O22" s="110"/>
    </row>
    <row r="23" spans="1:15" ht="10.9" customHeight="1">
      <c r="A23" s="111" t="s">
        <v>873</v>
      </c>
      <c r="B23" s="284" t="s">
        <v>874</v>
      </c>
      <c r="C23" s="247" t="s">
        <v>851</v>
      </c>
      <c r="D23" s="224" t="s">
        <v>572</v>
      </c>
      <c r="E23" s="123"/>
      <c r="F23" s="123"/>
      <c r="G23" s="123"/>
      <c r="H23" s="123" t="str">
        <f t="shared" si="4"/>
        <v/>
      </c>
      <c r="I23" s="123"/>
      <c r="J23" s="123"/>
      <c r="K23" s="123"/>
      <c r="L23" s="123"/>
      <c r="M23" s="123" t="str">
        <f t="shared" si="5"/>
        <v/>
      </c>
      <c r="N23" s="123"/>
      <c r="O23" s="110"/>
    </row>
    <row r="24" spans="1:15" ht="10.9" customHeight="1">
      <c r="A24" s="111" t="s">
        <v>875</v>
      </c>
      <c r="B24" s="282" t="s">
        <v>876</v>
      </c>
      <c r="C24" s="247" t="s">
        <v>853</v>
      </c>
      <c r="D24" s="178" t="s">
        <v>572</v>
      </c>
      <c r="E24" s="117"/>
      <c r="F24" s="117"/>
      <c r="G24" s="117"/>
      <c r="H24" s="117" t="str">
        <f t="shared" si="4"/>
        <v/>
      </c>
      <c r="I24" s="117"/>
      <c r="J24" s="117"/>
      <c r="K24" s="117"/>
      <c r="L24" s="117"/>
      <c r="M24" s="117" t="str">
        <f t="shared" si="5"/>
        <v/>
      </c>
      <c r="N24" s="117"/>
      <c r="O24" s="110"/>
    </row>
    <row r="25" spans="1:15" ht="10.9" customHeight="1">
      <c r="A25" s="111" t="s">
        <v>877</v>
      </c>
      <c r="B25" s="284" t="s">
        <v>878</v>
      </c>
      <c r="C25" s="223" t="s">
        <v>856</v>
      </c>
      <c r="D25" s="224" t="s">
        <v>572</v>
      </c>
      <c r="E25" s="123"/>
      <c r="F25" s="123"/>
      <c r="G25" s="123"/>
      <c r="H25" s="123" t="str">
        <f t="shared" si="4"/>
        <v/>
      </c>
      <c r="I25" s="123"/>
      <c r="J25" s="123"/>
      <c r="K25" s="123"/>
      <c r="L25" s="123"/>
      <c r="M25" s="123" t="str">
        <f t="shared" si="5"/>
        <v/>
      </c>
      <c r="N25" s="123"/>
      <c r="O25" s="110"/>
    </row>
    <row r="26" spans="1:15" ht="10.9" customHeight="1">
      <c r="A26" s="111" t="s">
        <v>879</v>
      </c>
      <c r="B26" s="282" t="s">
        <v>880</v>
      </c>
      <c r="C26" s="247" t="s">
        <v>858</v>
      </c>
      <c r="D26" s="178" t="s">
        <v>572</v>
      </c>
      <c r="E26" s="117"/>
      <c r="F26" s="117"/>
      <c r="G26" s="117"/>
      <c r="H26" s="117" t="str">
        <f t="shared" si="4"/>
        <v/>
      </c>
      <c r="I26" s="117"/>
      <c r="J26" s="117"/>
      <c r="K26" s="117"/>
      <c r="L26" s="117"/>
      <c r="M26" s="117" t="str">
        <f t="shared" si="5"/>
        <v/>
      </c>
      <c r="N26" s="117"/>
      <c r="O26" s="110"/>
    </row>
    <row r="27" spans="1:15" ht="10.9" customHeight="1">
      <c r="A27" s="111" t="s">
        <v>881</v>
      </c>
      <c r="B27" s="285" t="s">
        <v>882</v>
      </c>
      <c r="C27" s="147" t="s">
        <v>861</v>
      </c>
      <c r="D27" s="179" t="s">
        <v>572</v>
      </c>
      <c r="E27" s="152"/>
      <c r="F27" s="152"/>
      <c r="G27" s="152"/>
      <c r="H27" s="152" t="str">
        <f t="shared" si="4"/>
        <v/>
      </c>
      <c r="I27" s="152"/>
      <c r="J27" s="152"/>
      <c r="K27" s="152"/>
      <c r="L27" s="152"/>
      <c r="M27" s="152" t="str">
        <f t="shared" si="5"/>
        <v/>
      </c>
      <c r="N27" s="152"/>
      <c r="O27" s="110"/>
    </row>
    <row r="28" spans="1:15" ht="15" customHeight="1">
      <c r="A28" s="111" t="s">
        <v>883</v>
      </c>
      <c r="B28" s="260" t="s">
        <v>884</v>
      </c>
      <c r="C28" s="165" t="s">
        <v>885</v>
      </c>
      <c r="D28" s="280" t="s">
        <v>572</v>
      </c>
      <c r="E28" s="281"/>
      <c r="F28" s="281"/>
      <c r="G28" s="281"/>
      <c r="H28" s="281" t="str">
        <f t="shared" si="4"/>
        <v/>
      </c>
      <c r="I28" s="281"/>
      <c r="J28" s="281"/>
      <c r="K28" s="281"/>
      <c r="L28" s="281"/>
      <c r="M28" s="281" t="str">
        <f t="shared" si="5"/>
        <v/>
      </c>
      <c r="N28" s="281"/>
      <c r="O28" s="110"/>
    </row>
    <row r="29" spans="1:15" ht="10.9" customHeight="1">
      <c r="A29" s="111" t="s">
        <v>886</v>
      </c>
      <c r="B29" s="282" t="s">
        <v>887</v>
      </c>
      <c r="C29" s="247" t="s">
        <v>842</v>
      </c>
      <c r="D29" s="178" t="s">
        <v>572</v>
      </c>
      <c r="E29" s="117"/>
      <c r="F29" s="117"/>
      <c r="G29" s="117"/>
      <c r="H29" s="117" t="str">
        <f t="shared" si="4"/>
        <v/>
      </c>
      <c r="I29" s="117"/>
      <c r="J29" s="117"/>
      <c r="K29" s="117"/>
      <c r="L29" s="117"/>
      <c r="M29" s="117" t="str">
        <f t="shared" si="5"/>
        <v/>
      </c>
      <c r="N29" s="117"/>
      <c r="O29" s="110"/>
    </row>
    <row r="30" spans="1:15" ht="10.9" customHeight="1">
      <c r="A30" s="111" t="s">
        <v>888</v>
      </c>
      <c r="B30" s="284" t="s">
        <v>889</v>
      </c>
      <c r="C30" s="223" t="s">
        <v>421</v>
      </c>
      <c r="D30" s="224" t="s">
        <v>572</v>
      </c>
      <c r="E30" s="123"/>
      <c r="F30" s="123"/>
      <c r="G30" s="123"/>
      <c r="H30" s="123" t="str">
        <f t="shared" si="4"/>
        <v/>
      </c>
      <c r="I30" s="123"/>
      <c r="J30" s="123"/>
      <c r="K30" s="123"/>
      <c r="L30" s="123"/>
      <c r="M30" s="123" t="str">
        <f t="shared" si="5"/>
        <v/>
      </c>
      <c r="N30" s="123"/>
      <c r="O30" s="110"/>
    </row>
    <row r="31" spans="1:15" ht="10.9" customHeight="1">
      <c r="A31" s="111" t="s">
        <v>890</v>
      </c>
      <c r="B31" s="282" t="s">
        <v>891</v>
      </c>
      <c r="C31" s="247" t="s">
        <v>846</v>
      </c>
      <c r="D31" s="178" t="s">
        <v>572</v>
      </c>
      <c r="E31" s="286"/>
      <c r="F31" s="268"/>
      <c r="G31" s="268"/>
      <c r="H31" s="268" t="str">
        <f t="shared" si="4"/>
        <v/>
      </c>
      <c r="I31" s="268"/>
      <c r="J31" s="268"/>
      <c r="K31" s="268"/>
      <c r="L31" s="268"/>
      <c r="M31" s="268" t="str">
        <f t="shared" si="5"/>
        <v/>
      </c>
      <c r="N31" s="268"/>
      <c r="O31" s="110"/>
    </row>
    <row r="32" spans="1:15" ht="10.9" customHeight="1">
      <c r="A32" s="111" t="s">
        <v>892</v>
      </c>
      <c r="B32" s="287" t="s">
        <v>893</v>
      </c>
      <c r="C32" s="288" t="s">
        <v>894</v>
      </c>
      <c r="D32" s="178" t="s">
        <v>572</v>
      </c>
      <c r="E32" s="117"/>
      <c r="F32" s="286"/>
      <c r="G32" s="286"/>
      <c r="H32" s="286" t="str">
        <f t="shared" si="4"/>
        <v/>
      </c>
      <c r="I32" s="286"/>
      <c r="J32" s="286"/>
      <c r="K32" s="286"/>
      <c r="L32" s="286"/>
      <c r="M32" s="286" t="str">
        <f t="shared" si="5"/>
        <v/>
      </c>
      <c r="N32" s="286"/>
      <c r="O32" s="110"/>
    </row>
    <row r="33" spans="1:15" ht="10.9" customHeight="1">
      <c r="A33" s="111" t="s">
        <v>895</v>
      </c>
      <c r="B33" s="282" t="s">
        <v>896</v>
      </c>
      <c r="C33" s="247" t="s">
        <v>848</v>
      </c>
      <c r="D33" s="178" t="s">
        <v>572</v>
      </c>
      <c r="E33" s="117"/>
      <c r="F33" s="268"/>
      <c r="G33" s="268"/>
      <c r="H33" s="268" t="str">
        <f t="shared" si="4"/>
        <v/>
      </c>
      <c r="I33" s="268"/>
      <c r="J33" s="268"/>
      <c r="K33" s="268"/>
      <c r="L33" s="268"/>
      <c r="M33" s="268" t="str">
        <f t="shared" si="5"/>
        <v/>
      </c>
      <c r="N33" s="268"/>
      <c r="O33" s="110"/>
    </row>
    <row r="34" spans="1:15" ht="10.9" customHeight="1">
      <c r="A34" s="111" t="s">
        <v>897</v>
      </c>
      <c r="B34" s="287" t="s">
        <v>898</v>
      </c>
      <c r="C34" s="288" t="s">
        <v>894</v>
      </c>
      <c r="D34" s="289" t="s">
        <v>572</v>
      </c>
      <c r="E34" s="117"/>
      <c r="F34" s="286"/>
      <c r="G34" s="286"/>
      <c r="H34" s="286" t="str">
        <f t="shared" si="4"/>
        <v/>
      </c>
      <c r="I34" s="286"/>
      <c r="J34" s="286"/>
      <c r="K34" s="286"/>
      <c r="L34" s="286"/>
      <c r="M34" s="286" t="str">
        <f t="shared" si="5"/>
        <v/>
      </c>
      <c r="N34" s="286"/>
      <c r="O34" s="110"/>
    </row>
    <row r="35" spans="1:15" ht="10.9" customHeight="1">
      <c r="A35" s="111" t="s">
        <v>899</v>
      </c>
      <c r="B35" s="284" t="s">
        <v>900</v>
      </c>
      <c r="C35" s="247" t="s">
        <v>851</v>
      </c>
      <c r="D35" s="224" t="s">
        <v>572</v>
      </c>
      <c r="E35" s="225"/>
      <c r="F35" s="225"/>
      <c r="G35" s="225"/>
      <c r="H35" s="225" t="str">
        <f t="shared" si="4"/>
        <v/>
      </c>
      <c r="I35" s="225"/>
      <c r="J35" s="225"/>
      <c r="K35" s="225"/>
      <c r="L35" s="225"/>
      <c r="M35" s="225" t="str">
        <f t="shared" si="5"/>
        <v/>
      </c>
      <c r="N35" s="225"/>
      <c r="O35" s="110"/>
    </row>
    <row r="36" spans="1:15" ht="10.9" customHeight="1">
      <c r="A36" s="111" t="s">
        <v>901</v>
      </c>
      <c r="B36" s="282" t="s">
        <v>902</v>
      </c>
      <c r="C36" s="247" t="s">
        <v>853</v>
      </c>
      <c r="D36" s="178" t="s">
        <v>572</v>
      </c>
      <c r="E36" s="268"/>
      <c r="F36" s="268"/>
      <c r="G36" s="268"/>
      <c r="H36" s="268" t="str">
        <f t="shared" si="4"/>
        <v/>
      </c>
      <c r="I36" s="268"/>
      <c r="J36" s="268"/>
      <c r="K36" s="268"/>
      <c r="L36" s="268"/>
      <c r="M36" s="268" t="str">
        <f t="shared" si="5"/>
        <v/>
      </c>
      <c r="N36" s="268"/>
      <c r="O36" s="110"/>
    </row>
    <row r="37" spans="1:15" ht="10.9" customHeight="1">
      <c r="A37" s="111" t="s">
        <v>903</v>
      </c>
      <c r="B37" s="284" t="s">
        <v>904</v>
      </c>
      <c r="C37" s="223" t="s">
        <v>856</v>
      </c>
      <c r="D37" s="224" t="s">
        <v>572</v>
      </c>
      <c r="E37" s="225"/>
      <c r="F37" s="225"/>
      <c r="G37" s="225"/>
      <c r="H37" s="225" t="str">
        <f t="shared" si="4"/>
        <v/>
      </c>
      <c r="I37" s="225"/>
      <c r="J37" s="225"/>
      <c r="K37" s="225"/>
      <c r="L37" s="225"/>
      <c r="M37" s="225" t="str">
        <f t="shared" si="5"/>
        <v/>
      </c>
      <c r="N37" s="225"/>
      <c r="O37" s="110"/>
    </row>
    <row r="38" spans="1:15" ht="10.9" customHeight="1">
      <c r="A38" s="111" t="s">
        <v>905</v>
      </c>
      <c r="B38" s="282" t="s">
        <v>906</v>
      </c>
      <c r="C38" s="247" t="s">
        <v>858</v>
      </c>
      <c r="D38" s="178" t="s">
        <v>572</v>
      </c>
      <c r="E38" s="268"/>
      <c r="F38" s="268"/>
      <c r="G38" s="268"/>
      <c r="H38" s="268" t="str">
        <f t="shared" si="4"/>
        <v/>
      </c>
      <c r="I38" s="268"/>
      <c r="J38" s="268"/>
      <c r="K38" s="268"/>
      <c r="L38" s="268"/>
      <c r="M38" s="268" t="str">
        <f t="shared" si="5"/>
        <v/>
      </c>
      <c r="N38" s="268"/>
      <c r="O38" s="110"/>
    </row>
    <row r="39" spans="1:15" ht="10.9" customHeight="1">
      <c r="A39" s="111" t="s">
        <v>907</v>
      </c>
      <c r="B39" s="285" t="s">
        <v>908</v>
      </c>
      <c r="C39" s="147" t="s">
        <v>861</v>
      </c>
      <c r="D39" s="179" t="s">
        <v>572</v>
      </c>
      <c r="E39" s="149"/>
      <c r="F39" s="149"/>
      <c r="G39" s="149"/>
      <c r="H39" s="149" t="str">
        <f t="shared" si="4"/>
        <v/>
      </c>
      <c r="I39" s="149"/>
      <c r="J39" s="149"/>
      <c r="K39" s="149"/>
      <c r="L39" s="149"/>
      <c r="M39" s="149" t="str">
        <f t="shared" si="5"/>
        <v/>
      </c>
      <c r="N39" s="149"/>
      <c r="O39" s="110"/>
    </row>
    <row r="40" spans="1:15" ht="15" customHeight="1">
      <c r="A40" s="111" t="s">
        <v>909</v>
      </c>
      <c r="B40" s="260" t="s">
        <v>910</v>
      </c>
      <c r="C40" s="165" t="s">
        <v>911</v>
      </c>
      <c r="D40" s="280" t="s">
        <v>572</v>
      </c>
      <c r="E40" s="290"/>
      <c r="F40" s="290"/>
      <c r="G40" s="290"/>
      <c r="H40" s="290" t="str">
        <f t="shared" si="4"/>
        <v/>
      </c>
      <c r="I40" s="290"/>
      <c r="J40" s="290"/>
      <c r="K40" s="290"/>
      <c r="L40" s="290"/>
      <c r="M40" s="290" t="str">
        <f t="shared" si="5"/>
        <v/>
      </c>
      <c r="N40" s="290"/>
      <c r="O40" s="110"/>
    </row>
    <row r="41" spans="1:15" ht="10.9" customHeight="1">
      <c r="A41" s="111" t="s">
        <v>912</v>
      </c>
      <c r="B41" s="282" t="s">
        <v>913</v>
      </c>
      <c r="C41" s="247" t="s">
        <v>842</v>
      </c>
      <c r="D41" s="178" t="s">
        <v>572</v>
      </c>
      <c r="E41" s="291"/>
      <c r="F41" s="268"/>
      <c r="G41" s="268"/>
      <c r="H41" s="268" t="str">
        <f t="shared" si="4"/>
        <v/>
      </c>
      <c r="I41" s="268"/>
      <c r="J41" s="268"/>
      <c r="K41" s="268"/>
      <c r="L41" s="268"/>
      <c r="M41" s="268" t="str">
        <f t="shared" si="5"/>
        <v/>
      </c>
      <c r="N41" s="268"/>
      <c r="O41" s="110"/>
    </row>
    <row r="42" spans="1:15" ht="10.9" customHeight="1">
      <c r="A42" s="111" t="s">
        <v>914</v>
      </c>
      <c r="B42" s="284" t="s">
        <v>915</v>
      </c>
      <c r="C42" s="223" t="s">
        <v>421</v>
      </c>
      <c r="D42" s="224" t="s">
        <v>572</v>
      </c>
      <c r="E42" s="225"/>
      <c r="F42" s="225"/>
      <c r="G42" s="225"/>
      <c r="H42" s="225" t="str">
        <f t="shared" si="4"/>
        <v/>
      </c>
      <c r="I42" s="225"/>
      <c r="J42" s="225"/>
      <c r="K42" s="225"/>
      <c r="L42" s="225"/>
      <c r="M42" s="225" t="str">
        <f t="shared" si="5"/>
        <v/>
      </c>
      <c r="N42" s="225"/>
      <c r="O42" s="110"/>
    </row>
    <row r="43" spans="1:15" ht="10.9" customHeight="1">
      <c r="A43" s="111" t="s">
        <v>916</v>
      </c>
      <c r="B43" s="282" t="s">
        <v>917</v>
      </c>
      <c r="C43" s="247" t="s">
        <v>846</v>
      </c>
      <c r="D43" s="292" t="s">
        <v>572</v>
      </c>
      <c r="E43" s="268"/>
      <c r="F43" s="268"/>
      <c r="G43" s="268"/>
      <c r="H43" s="268" t="str">
        <f t="shared" si="4"/>
        <v/>
      </c>
      <c r="I43" s="268"/>
      <c r="J43" s="268"/>
      <c r="K43" s="268"/>
      <c r="L43" s="268"/>
      <c r="M43" s="268" t="str">
        <f t="shared" si="5"/>
        <v/>
      </c>
      <c r="N43" s="268"/>
      <c r="O43" s="110"/>
    </row>
    <row r="44" spans="1:15" ht="10.9" customHeight="1">
      <c r="A44" s="111" t="s">
        <v>918</v>
      </c>
      <c r="B44" s="287" t="s">
        <v>919</v>
      </c>
      <c r="C44" s="288" t="s">
        <v>894</v>
      </c>
      <c r="D44" s="293" t="s">
        <v>572</v>
      </c>
      <c r="E44" s="117"/>
      <c r="F44" s="286"/>
      <c r="G44" s="286"/>
      <c r="H44" s="286" t="str">
        <f t="shared" si="4"/>
        <v/>
      </c>
      <c r="I44" s="286"/>
      <c r="J44" s="286"/>
      <c r="K44" s="286"/>
      <c r="L44" s="286"/>
      <c r="M44" s="286" t="str">
        <f t="shared" si="5"/>
        <v/>
      </c>
      <c r="N44" s="286"/>
      <c r="O44" s="110"/>
    </row>
    <row r="45" spans="1:15" ht="10.9" customHeight="1">
      <c r="A45" s="111" t="s">
        <v>920</v>
      </c>
      <c r="B45" s="282" t="s">
        <v>921</v>
      </c>
      <c r="C45" s="247" t="s">
        <v>848</v>
      </c>
      <c r="D45" s="294" t="s">
        <v>572</v>
      </c>
      <c r="E45" s="117"/>
      <c r="F45" s="268"/>
      <c r="G45" s="268"/>
      <c r="H45" s="268" t="str">
        <f t="shared" si="4"/>
        <v/>
      </c>
      <c r="I45" s="268"/>
      <c r="J45" s="268"/>
      <c r="K45" s="268"/>
      <c r="L45" s="268"/>
      <c r="M45" s="268" t="str">
        <f t="shared" si="5"/>
        <v/>
      </c>
      <c r="N45" s="268"/>
      <c r="O45" s="110"/>
    </row>
    <row r="46" spans="1:15" ht="10.9" customHeight="1">
      <c r="A46" s="111" t="s">
        <v>922</v>
      </c>
      <c r="B46" s="287" t="s">
        <v>923</v>
      </c>
      <c r="C46" s="288" t="s">
        <v>894</v>
      </c>
      <c r="D46" s="293" t="s">
        <v>572</v>
      </c>
      <c r="E46" s="117"/>
      <c r="F46" s="286"/>
      <c r="G46" s="286"/>
      <c r="H46" s="286" t="str">
        <f t="shared" si="4"/>
        <v/>
      </c>
      <c r="I46" s="286"/>
      <c r="J46" s="286"/>
      <c r="K46" s="286"/>
      <c r="L46" s="286"/>
      <c r="M46" s="286" t="str">
        <f t="shared" si="5"/>
        <v/>
      </c>
      <c r="N46" s="286"/>
      <c r="O46" s="110"/>
    </row>
    <row r="47" spans="1:15" ht="10.9" customHeight="1">
      <c r="A47" s="111" t="s">
        <v>924</v>
      </c>
      <c r="B47" s="284" t="s">
        <v>925</v>
      </c>
      <c r="C47" s="247" t="s">
        <v>851</v>
      </c>
      <c r="D47" s="295" t="s">
        <v>572</v>
      </c>
      <c r="E47" s="225"/>
      <c r="F47" s="225"/>
      <c r="G47" s="225"/>
      <c r="H47" s="225" t="str">
        <f t="shared" si="4"/>
        <v/>
      </c>
      <c r="I47" s="225"/>
      <c r="J47" s="225"/>
      <c r="K47" s="225"/>
      <c r="L47" s="225"/>
      <c r="M47" s="225" t="str">
        <f t="shared" si="5"/>
        <v/>
      </c>
      <c r="N47" s="225"/>
      <c r="O47" s="110"/>
    </row>
    <row r="48" spans="1:15" ht="10.9" customHeight="1">
      <c r="A48" s="111" t="s">
        <v>926</v>
      </c>
      <c r="B48" s="282" t="s">
        <v>927</v>
      </c>
      <c r="C48" s="247" t="s">
        <v>853</v>
      </c>
      <c r="D48" s="294" t="s">
        <v>572</v>
      </c>
      <c r="E48" s="268"/>
      <c r="F48" s="268"/>
      <c r="G48" s="268"/>
      <c r="H48" s="268" t="str">
        <f t="shared" si="4"/>
        <v/>
      </c>
      <c r="I48" s="268"/>
      <c r="J48" s="268"/>
      <c r="K48" s="268"/>
      <c r="L48" s="268"/>
      <c r="M48" s="268" t="str">
        <f t="shared" si="5"/>
        <v/>
      </c>
      <c r="N48" s="268"/>
      <c r="O48" s="110"/>
    </row>
    <row r="49" spans="1:15" ht="10.9" customHeight="1">
      <c r="A49" s="111" t="s">
        <v>928</v>
      </c>
      <c r="B49" s="284" t="s">
        <v>929</v>
      </c>
      <c r="C49" s="223" t="s">
        <v>856</v>
      </c>
      <c r="D49" s="295" t="s">
        <v>572</v>
      </c>
      <c r="E49" s="225"/>
      <c r="F49" s="225"/>
      <c r="G49" s="225"/>
      <c r="H49" s="225" t="str">
        <f t="shared" si="4"/>
        <v/>
      </c>
      <c r="I49" s="225"/>
      <c r="J49" s="225"/>
      <c r="K49" s="225"/>
      <c r="L49" s="225"/>
      <c r="M49" s="225" t="str">
        <f t="shared" si="5"/>
        <v/>
      </c>
      <c r="N49" s="225"/>
      <c r="O49" s="110"/>
    </row>
    <row r="50" spans="1:15" ht="10.9" customHeight="1">
      <c r="A50" s="111" t="s">
        <v>930</v>
      </c>
      <c r="B50" s="282" t="s">
        <v>931</v>
      </c>
      <c r="C50" s="247" t="s">
        <v>858</v>
      </c>
      <c r="D50" s="294" t="s">
        <v>572</v>
      </c>
      <c r="E50" s="268"/>
      <c r="F50" s="268"/>
      <c r="G50" s="268"/>
      <c r="H50" s="268" t="str">
        <f t="shared" si="4"/>
        <v/>
      </c>
      <c r="I50" s="268"/>
      <c r="J50" s="268"/>
      <c r="K50" s="268"/>
      <c r="L50" s="268"/>
      <c r="M50" s="268" t="str">
        <f t="shared" si="5"/>
        <v/>
      </c>
      <c r="N50" s="268"/>
      <c r="O50" s="110"/>
    </row>
    <row r="51" spans="1:15" ht="10.9" customHeight="1">
      <c r="A51" s="111" t="s">
        <v>932</v>
      </c>
      <c r="B51" s="285" t="s">
        <v>933</v>
      </c>
      <c r="C51" s="147" t="s">
        <v>861</v>
      </c>
      <c r="D51" s="296" t="s">
        <v>572</v>
      </c>
      <c r="E51" s="149"/>
      <c r="F51" s="149"/>
      <c r="G51" s="149"/>
      <c r="H51" s="149" t="str">
        <f t="shared" si="4"/>
        <v/>
      </c>
      <c r="I51" s="149"/>
      <c r="J51" s="149"/>
      <c r="K51" s="149"/>
      <c r="L51" s="149"/>
      <c r="M51" s="149" t="str">
        <f t="shared" si="5"/>
        <v/>
      </c>
      <c r="N51" s="149"/>
      <c r="O51" s="110"/>
    </row>
    <row r="52" spans="1:15" ht="15" customHeight="1">
      <c r="A52" s="111" t="s">
        <v>934</v>
      </c>
      <c r="B52" s="260" t="s">
        <v>935</v>
      </c>
      <c r="C52" s="165" t="s">
        <v>936</v>
      </c>
      <c r="D52" s="280" t="s">
        <v>572</v>
      </c>
      <c r="E52" s="290"/>
      <c r="F52" s="290"/>
      <c r="G52" s="290"/>
      <c r="H52" s="290" t="str">
        <f t="shared" si="4"/>
        <v/>
      </c>
      <c r="I52" s="290"/>
      <c r="J52" s="290"/>
      <c r="K52" s="290"/>
      <c r="L52" s="290"/>
      <c r="M52" s="290" t="str">
        <f t="shared" si="5"/>
        <v/>
      </c>
      <c r="N52" s="290"/>
      <c r="O52" s="110"/>
    </row>
    <row r="53" spans="1:15" ht="10.9" customHeight="1">
      <c r="A53" s="111" t="s">
        <v>937</v>
      </c>
      <c r="B53" s="282" t="s">
        <v>938</v>
      </c>
      <c r="C53" s="247" t="s">
        <v>842</v>
      </c>
      <c r="D53" s="294" t="s">
        <v>572</v>
      </c>
      <c r="E53" s="268"/>
      <c r="F53" s="268"/>
      <c r="G53" s="268"/>
      <c r="H53" s="268" t="str">
        <f t="shared" si="4"/>
        <v/>
      </c>
      <c r="I53" s="268"/>
      <c r="J53" s="268"/>
      <c r="K53" s="268"/>
      <c r="L53" s="268"/>
      <c r="M53" s="268" t="str">
        <f t="shared" si="5"/>
        <v/>
      </c>
      <c r="N53" s="268"/>
      <c r="O53" s="110"/>
    </row>
    <row r="54" spans="1:15" ht="10.9" customHeight="1">
      <c r="A54" s="111" t="s">
        <v>939</v>
      </c>
      <c r="B54" s="284" t="s">
        <v>940</v>
      </c>
      <c r="C54" s="223" t="s">
        <v>421</v>
      </c>
      <c r="D54" s="295" t="s">
        <v>572</v>
      </c>
      <c r="E54" s="225"/>
      <c r="F54" s="225"/>
      <c r="G54" s="225"/>
      <c r="H54" s="225" t="str">
        <f t="shared" si="4"/>
        <v/>
      </c>
      <c r="I54" s="225"/>
      <c r="J54" s="225"/>
      <c r="K54" s="225"/>
      <c r="L54" s="225"/>
      <c r="M54" s="225" t="str">
        <f t="shared" si="5"/>
        <v/>
      </c>
      <c r="N54" s="225"/>
      <c r="O54" s="110"/>
    </row>
    <row r="55" spans="1:15" ht="10.9" customHeight="1">
      <c r="A55" s="111" t="s">
        <v>941</v>
      </c>
      <c r="B55" s="282" t="s">
        <v>942</v>
      </c>
      <c r="C55" s="247" t="s">
        <v>846</v>
      </c>
      <c r="D55" s="294" t="s">
        <v>572</v>
      </c>
      <c r="E55" s="268"/>
      <c r="F55" s="268"/>
      <c r="G55" s="268"/>
      <c r="H55" s="268" t="str">
        <f t="shared" si="4"/>
        <v/>
      </c>
      <c r="I55" s="268"/>
      <c r="J55" s="268"/>
      <c r="K55" s="268"/>
      <c r="L55" s="268"/>
      <c r="M55" s="268" t="str">
        <f t="shared" si="5"/>
        <v/>
      </c>
      <c r="N55" s="268"/>
      <c r="O55" s="110"/>
    </row>
    <row r="56" spans="1:15" ht="10.9" customHeight="1">
      <c r="A56" s="111" t="s">
        <v>943</v>
      </c>
      <c r="B56" s="287" t="s">
        <v>944</v>
      </c>
      <c r="C56" s="288" t="s">
        <v>894</v>
      </c>
      <c r="D56" s="293" t="s">
        <v>572</v>
      </c>
      <c r="E56" s="117"/>
      <c r="F56" s="286"/>
      <c r="G56" s="286"/>
      <c r="H56" s="286" t="str">
        <f t="shared" si="4"/>
        <v/>
      </c>
      <c r="I56" s="286"/>
      <c r="J56" s="286"/>
      <c r="K56" s="286"/>
      <c r="L56" s="286"/>
      <c r="M56" s="286" t="str">
        <f t="shared" si="5"/>
        <v/>
      </c>
      <c r="N56" s="286"/>
      <c r="O56" s="110"/>
    </row>
    <row r="57" spans="1:15" ht="10.9" customHeight="1">
      <c r="A57" s="111" t="s">
        <v>945</v>
      </c>
      <c r="B57" s="282" t="s">
        <v>946</v>
      </c>
      <c r="C57" s="247" t="s">
        <v>848</v>
      </c>
      <c r="D57" s="178" t="s">
        <v>572</v>
      </c>
      <c r="E57" s="117"/>
      <c r="F57" s="268"/>
      <c r="G57" s="268"/>
      <c r="H57" s="268" t="str">
        <f t="shared" si="4"/>
        <v/>
      </c>
      <c r="I57" s="268"/>
      <c r="J57" s="268"/>
      <c r="K57" s="268"/>
      <c r="L57" s="268"/>
      <c r="M57" s="268" t="str">
        <f t="shared" si="5"/>
        <v/>
      </c>
      <c r="N57" s="268"/>
      <c r="O57" s="110"/>
    </row>
    <row r="58" spans="1:15" ht="10.9" customHeight="1">
      <c r="A58" s="111" t="s">
        <v>947</v>
      </c>
      <c r="B58" s="287" t="s">
        <v>948</v>
      </c>
      <c r="C58" s="288" t="s">
        <v>894</v>
      </c>
      <c r="D58" s="289" t="s">
        <v>572</v>
      </c>
      <c r="E58" s="117"/>
      <c r="F58" s="286"/>
      <c r="G58" s="286"/>
      <c r="H58" s="286" t="str">
        <f t="shared" si="4"/>
        <v/>
      </c>
      <c r="I58" s="286"/>
      <c r="J58" s="286"/>
      <c r="K58" s="286"/>
      <c r="L58" s="286"/>
      <c r="M58" s="286" t="str">
        <f t="shared" si="5"/>
        <v/>
      </c>
      <c r="N58" s="286"/>
      <c r="O58" s="110"/>
    </row>
    <row r="59" spans="1:15" ht="10.9" customHeight="1">
      <c r="A59" s="111" t="s">
        <v>949</v>
      </c>
      <c r="B59" s="284" t="s">
        <v>950</v>
      </c>
      <c r="C59" s="247" t="s">
        <v>851</v>
      </c>
      <c r="D59" s="224" t="s">
        <v>572</v>
      </c>
      <c r="E59" s="225"/>
      <c r="F59" s="225"/>
      <c r="G59" s="225"/>
      <c r="H59" s="225" t="str">
        <f t="shared" si="4"/>
        <v/>
      </c>
      <c r="I59" s="225"/>
      <c r="J59" s="225"/>
      <c r="K59" s="225"/>
      <c r="L59" s="225"/>
      <c r="M59" s="225" t="str">
        <f t="shared" si="5"/>
        <v/>
      </c>
      <c r="N59" s="225"/>
      <c r="O59" s="110"/>
    </row>
    <row r="60" spans="1:15" ht="10.9" customHeight="1">
      <c r="A60" s="111" t="s">
        <v>951</v>
      </c>
      <c r="B60" s="282" t="s">
        <v>952</v>
      </c>
      <c r="C60" s="247" t="s">
        <v>853</v>
      </c>
      <c r="D60" s="178" t="s">
        <v>572</v>
      </c>
      <c r="E60" s="268"/>
      <c r="F60" s="268"/>
      <c r="G60" s="268"/>
      <c r="H60" s="268" t="str">
        <f t="shared" si="4"/>
        <v/>
      </c>
      <c r="I60" s="268"/>
      <c r="J60" s="268"/>
      <c r="K60" s="268"/>
      <c r="L60" s="268"/>
      <c r="M60" s="268" t="str">
        <f t="shared" si="5"/>
        <v/>
      </c>
      <c r="N60" s="268"/>
      <c r="O60" s="110"/>
    </row>
    <row r="61" spans="1:15" ht="10.9" customHeight="1">
      <c r="A61" s="111" t="s">
        <v>953</v>
      </c>
      <c r="B61" s="284" t="s">
        <v>954</v>
      </c>
      <c r="C61" s="223" t="s">
        <v>856</v>
      </c>
      <c r="D61" s="224" t="s">
        <v>572</v>
      </c>
      <c r="E61" s="123"/>
      <c r="F61" s="123"/>
      <c r="G61" s="123"/>
      <c r="H61" s="123" t="str">
        <f t="shared" si="4"/>
        <v/>
      </c>
      <c r="I61" s="123"/>
      <c r="J61" s="123"/>
      <c r="K61" s="123"/>
      <c r="L61" s="123"/>
      <c r="M61" s="123" t="str">
        <f t="shared" si="5"/>
        <v/>
      </c>
      <c r="N61" s="123"/>
      <c r="O61" s="110"/>
    </row>
    <row r="62" spans="1:15" ht="10.9" customHeight="1">
      <c r="A62" s="111" t="s">
        <v>955</v>
      </c>
      <c r="B62" s="282" t="s">
        <v>956</v>
      </c>
      <c r="C62" s="247" t="s">
        <v>858</v>
      </c>
      <c r="D62" s="178" t="s">
        <v>572</v>
      </c>
      <c r="E62" s="117"/>
      <c r="F62" s="117"/>
      <c r="G62" s="117"/>
      <c r="H62" s="117" t="str">
        <f t="shared" si="4"/>
        <v/>
      </c>
      <c r="I62" s="117"/>
      <c r="J62" s="117"/>
      <c r="K62" s="117"/>
      <c r="L62" s="117"/>
      <c r="M62" s="117" t="str">
        <f t="shared" si="5"/>
        <v/>
      </c>
      <c r="N62" s="117"/>
      <c r="O62" s="110"/>
    </row>
    <row r="63" spans="1:15" ht="10.9" customHeight="1">
      <c r="A63" s="111" t="s">
        <v>957</v>
      </c>
      <c r="B63" s="285" t="s">
        <v>958</v>
      </c>
      <c r="C63" s="147" t="s">
        <v>861</v>
      </c>
      <c r="D63" s="179" t="s">
        <v>572</v>
      </c>
      <c r="E63" s="152"/>
      <c r="F63" s="152"/>
      <c r="G63" s="152"/>
      <c r="H63" s="152" t="str">
        <f t="shared" si="4"/>
        <v/>
      </c>
      <c r="I63" s="152"/>
      <c r="J63" s="152"/>
      <c r="K63" s="152"/>
      <c r="L63" s="152"/>
      <c r="M63" s="152" t="str">
        <f t="shared" si="5"/>
        <v/>
      </c>
      <c r="N63" s="152"/>
      <c r="O63" s="110"/>
    </row>
    <row r="64" spans="1:15" ht="15" customHeight="1">
      <c r="A64" s="111" t="s">
        <v>959</v>
      </c>
      <c r="B64" s="260" t="s">
        <v>960</v>
      </c>
      <c r="C64" s="165" t="s">
        <v>961</v>
      </c>
      <c r="D64" s="280" t="s">
        <v>572</v>
      </c>
      <c r="E64" s="281"/>
      <c r="F64" s="281"/>
      <c r="G64" s="281"/>
      <c r="H64" s="281" t="str">
        <f t="shared" si="4"/>
        <v/>
      </c>
      <c r="I64" s="281"/>
      <c r="J64" s="281"/>
      <c r="K64" s="281"/>
      <c r="L64" s="281"/>
      <c r="M64" s="281" t="str">
        <f t="shared" si="5"/>
        <v/>
      </c>
      <c r="N64" s="281"/>
      <c r="O64" s="110"/>
    </row>
    <row r="65" spans="1:15" ht="10.9" customHeight="1">
      <c r="A65" s="111" t="s">
        <v>962</v>
      </c>
      <c r="B65" s="282" t="s">
        <v>963</v>
      </c>
      <c r="C65" s="247" t="s">
        <v>842</v>
      </c>
      <c r="D65" s="178" t="s">
        <v>572</v>
      </c>
      <c r="E65" s="117"/>
      <c r="F65" s="117"/>
      <c r="G65" s="117"/>
      <c r="H65" s="117" t="str">
        <f t="shared" si="4"/>
        <v/>
      </c>
      <c r="I65" s="117"/>
      <c r="J65" s="117"/>
      <c r="K65" s="117"/>
      <c r="L65" s="117"/>
      <c r="M65" s="117" t="str">
        <f t="shared" si="5"/>
        <v/>
      </c>
      <c r="N65" s="117"/>
      <c r="O65" s="110"/>
    </row>
    <row r="66" spans="1:15" ht="10.9" customHeight="1">
      <c r="A66" s="111" t="s">
        <v>964</v>
      </c>
      <c r="B66" s="284" t="s">
        <v>965</v>
      </c>
      <c r="C66" s="223" t="s">
        <v>421</v>
      </c>
      <c r="D66" s="224" t="s">
        <v>572</v>
      </c>
      <c r="E66" s="123"/>
      <c r="F66" s="123"/>
      <c r="G66" s="123"/>
      <c r="H66" s="123" t="str">
        <f t="shared" si="4"/>
        <v/>
      </c>
      <c r="I66" s="123"/>
      <c r="J66" s="123"/>
      <c r="K66" s="123"/>
      <c r="L66" s="123"/>
      <c r="M66" s="123" t="str">
        <f t="shared" si="5"/>
        <v/>
      </c>
      <c r="N66" s="123"/>
      <c r="O66" s="110"/>
    </row>
    <row r="67" spans="1:15" ht="10.9" customHeight="1">
      <c r="A67" s="111" t="s">
        <v>966</v>
      </c>
      <c r="B67" s="282" t="s">
        <v>967</v>
      </c>
      <c r="C67" s="247" t="s">
        <v>846</v>
      </c>
      <c r="D67" s="178" t="s">
        <v>572</v>
      </c>
      <c r="E67" s="117"/>
      <c r="F67" s="117"/>
      <c r="G67" s="117"/>
      <c r="H67" s="117" t="str">
        <f t="shared" si="4"/>
        <v/>
      </c>
      <c r="I67" s="117"/>
      <c r="J67" s="117"/>
      <c r="K67" s="117"/>
      <c r="L67" s="117"/>
      <c r="M67" s="117" t="str">
        <f t="shared" si="5"/>
        <v/>
      </c>
      <c r="N67" s="117"/>
      <c r="O67" s="110"/>
    </row>
    <row r="68" spans="1:15" ht="10.9" customHeight="1">
      <c r="A68" s="111" t="s">
        <v>968</v>
      </c>
      <c r="B68" s="282" t="s">
        <v>969</v>
      </c>
      <c r="C68" s="247" t="s">
        <v>848</v>
      </c>
      <c r="D68" s="178" t="s">
        <v>572</v>
      </c>
      <c r="E68" s="117"/>
      <c r="F68" s="117"/>
      <c r="G68" s="117"/>
      <c r="H68" s="117" t="str">
        <f t="shared" si="4"/>
        <v/>
      </c>
      <c r="I68" s="117"/>
      <c r="J68" s="117"/>
      <c r="K68" s="117"/>
      <c r="L68" s="117"/>
      <c r="M68" s="117" t="str">
        <f t="shared" si="5"/>
        <v/>
      </c>
      <c r="N68" s="117"/>
      <c r="O68" s="110"/>
    </row>
    <row r="69" spans="1:15" ht="10.9" customHeight="1">
      <c r="A69" s="111" t="s">
        <v>970</v>
      </c>
      <c r="B69" s="284" t="s">
        <v>971</v>
      </c>
      <c r="C69" s="247" t="s">
        <v>851</v>
      </c>
      <c r="D69" s="224" t="s">
        <v>572</v>
      </c>
      <c r="E69" s="123"/>
      <c r="F69" s="123"/>
      <c r="G69" s="123"/>
      <c r="H69" s="123" t="str">
        <f t="shared" si="4"/>
        <v/>
      </c>
      <c r="I69" s="123"/>
      <c r="J69" s="123"/>
      <c r="K69" s="123"/>
      <c r="L69" s="123"/>
      <c r="M69" s="123" t="str">
        <f t="shared" si="5"/>
        <v/>
      </c>
      <c r="N69" s="123"/>
      <c r="O69" s="110"/>
    </row>
    <row r="70" spans="1:15" ht="10.9" customHeight="1">
      <c r="A70" s="111" t="s">
        <v>972</v>
      </c>
      <c r="B70" s="282" t="s">
        <v>973</v>
      </c>
      <c r="C70" s="247" t="s">
        <v>853</v>
      </c>
      <c r="D70" s="178" t="s">
        <v>572</v>
      </c>
      <c r="E70" s="117"/>
      <c r="F70" s="117"/>
      <c r="G70" s="117"/>
      <c r="H70" s="117" t="str">
        <f t="shared" si="4"/>
        <v/>
      </c>
      <c r="I70" s="117"/>
      <c r="J70" s="117"/>
      <c r="K70" s="117"/>
      <c r="L70" s="117"/>
      <c r="M70" s="117" t="str">
        <f t="shared" si="5"/>
        <v/>
      </c>
      <c r="N70" s="117"/>
      <c r="O70" s="110"/>
    </row>
    <row r="71" spans="1:15" ht="10.9" customHeight="1">
      <c r="A71" s="111" t="s">
        <v>974</v>
      </c>
      <c r="B71" s="284" t="s">
        <v>975</v>
      </c>
      <c r="C71" s="223" t="s">
        <v>856</v>
      </c>
      <c r="D71" s="224" t="s">
        <v>572</v>
      </c>
      <c r="E71" s="123"/>
      <c r="F71" s="123"/>
      <c r="G71" s="123"/>
      <c r="H71" s="123" t="str">
        <f t="shared" si="4"/>
        <v/>
      </c>
      <c r="I71" s="123"/>
      <c r="J71" s="123"/>
      <c r="K71" s="123"/>
      <c r="L71" s="123"/>
      <c r="M71" s="123" t="str">
        <f t="shared" si="5"/>
        <v/>
      </c>
      <c r="N71" s="123"/>
      <c r="O71" s="110"/>
    </row>
    <row r="72" spans="1:15" ht="10.9" customHeight="1">
      <c r="A72" s="111" t="s">
        <v>976</v>
      </c>
      <c r="B72" s="282" t="s">
        <v>977</v>
      </c>
      <c r="C72" s="247" t="s">
        <v>858</v>
      </c>
      <c r="D72" s="178" t="s">
        <v>572</v>
      </c>
      <c r="E72" s="117"/>
      <c r="F72" s="117"/>
      <c r="G72" s="117"/>
      <c r="H72" s="117" t="str">
        <f t="shared" si="4"/>
        <v/>
      </c>
      <c r="I72" s="117"/>
      <c r="J72" s="117"/>
      <c r="K72" s="117"/>
      <c r="L72" s="117"/>
      <c r="M72" s="117" t="str">
        <f t="shared" si="5"/>
        <v/>
      </c>
      <c r="N72" s="117"/>
      <c r="O72" s="110"/>
    </row>
    <row r="73" spans="1:15" ht="10.9" customHeight="1">
      <c r="A73" s="111" t="s">
        <v>978</v>
      </c>
      <c r="B73" s="285" t="s">
        <v>979</v>
      </c>
      <c r="C73" s="147" t="s">
        <v>861</v>
      </c>
      <c r="D73" s="179" t="s">
        <v>572</v>
      </c>
      <c r="E73" s="152"/>
      <c r="F73" s="152"/>
      <c r="G73" s="152"/>
      <c r="H73" s="152" t="str">
        <f t="shared" si="4"/>
        <v/>
      </c>
      <c r="I73" s="152"/>
      <c r="J73" s="152"/>
      <c r="K73" s="152"/>
      <c r="L73" s="152"/>
      <c r="M73" s="152" t="str">
        <f t="shared" si="5"/>
        <v/>
      </c>
      <c r="N73" s="152"/>
      <c r="O73" s="110"/>
    </row>
    <row r="74" spans="1:15" ht="15" customHeight="1">
      <c r="A74" s="111" t="s">
        <v>980</v>
      </c>
      <c r="B74" s="260" t="s">
        <v>981</v>
      </c>
      <c r="C74" s="165" t="s">
        <v>982</v>
      </c>
      <c r="D74" s="280" t="s">
        <v>572</v>
      </c>
      <c r="E74" s="281"/>
      <c r="F74" s="281"/>
      <c r="G74" s="281"/>
      <c r="H74" s="281" t="str">
        <f t="shared" si="4"/>
        <v/>
      </c>
      <c r="I74" s="281"/>
      <c r="J74" s="281"/>
      <c r="K74" s="281"/>
      <c r="L74" s="281"/>
      <c r="M74" s="281" t="str">
        <f t="shared" si="5"/>
        <v/>
      </c>
      <c r="N74" s="281"/>
      <c r="O74" s="110"/>
    </row>
    <row r="75" spans="1:15" ht="10.9" customHeight="1">
      <c r="A75" s="111" t="s">
        <v>983</v>
      </c>
      <c r="B75" s="282" t="s">
        <v>984</v>
      </c>
      <c r="C75" s="247" t="s">
        <v>842</v>
      </c>
      <c r="D75" s="178" t="s">
        <v>572</v>
      </c>
      <c r="E75" s="117"/>
      <c r="F75" s="117"/>
      <c r="G75" s="117"/>
      <c r="H75" s="117" t="str">
        <f t="shared" si="4"/>
        <v/>
      </c>
      <c r="I75" s="117"/>
      <c r="J75" s="117"/>
      <c r="K75" s="117"/>
      <c r="L75" s="117"/>
      <c r="M75" s="117" t="str">
        <f t="shared" si="5"/>
        <v/>
      </c>
      <c r="N75" s="117"/>
      <c r="O75" s="110"/>
    </row>
    <row r="76" spans="1:15" ht="10.9" customHeight="1">
      <c r="A76" s="111" t="s">
        <v>985</v>
      </c>
      <c r="B76" s="284" t="s">
        <v>986</v>
      </c>
      <c r="C76" s="223" t="s">
        <v>421</v>
      </c>
      <c r="D76" s="224" t="s">
        <v>572</v>
      </c>
      <c r="E76" s="123"/>
      <c r="F76" s="123"/>
      <c r="G76" s="123"/>
      <c r="H76" s="123" t="str">
        <f t="shared" si="4"/>
        <v/>
      </c>
      <c r="I76" s="123"/>
      <c r="J76" s="123"/>
      <c r="K76" s="123"/>
      <c r="L76" s="123"/>
      <c r="M76" s="123" t="str">
        <f t="shared" si="5"/>
        <v/>
      </c>
      <c r="N76" s="123"/>
      <c r="O76" s="110"/>
    </row>
    <row r="77" spans="1:15" ht="10.9" customHeight="1">
      <c r="A77" s="111" t="s">
        <v>987</v>
      </c>
      <c r="B77" s="282" t="s">
        <v>988</v>
      </c>
      <c r="C77" s="297" t="s">
        <v>846</v>
      </c>
      <c r="D77" s="178" t="s">
        <v>572</v>
      </c>
      <c r="E77" s="117"/>
      <c r="F77" s="117"/>
      <c r="G77" s="117"/>
      <c r="H77" s="117" t="str">
        <f t="shared" si="4"/>
        <v/>
      </c>
      <c r="I77" s="117"/>
      <c r="J77" s="117"/>
      <c r="K77" s="117"/>
      <c r="L77" s="117"/>
      <c r="M77" s="117" t="str">
        <f t="shared" si="5"/>
        <v/>
      </c>
      <c r="N77" s="117"/>
      <c r="O77" s="110"/>
    </row>
    <row r="78" spans="1:15" ht="10.9" customHeight="1">
      <c r="A78" s="111" t="s">
        <v>989</v>
      </c>
      <c r="B78" s="282" t="s">
        <v>990</v>
      </c>
      <c r="C78" s="247" t="s">
        <v>848</v>
      </c>
      <c r="D78" s="178" t="s">
        <v>572</v>
      </c>
      <c r="E78" s="117"/>
      <c r="F78" s="117"/>
      <c r="G78" s="117"/>
      <c r="H78" s="117" t="str">
        <f t="shared" si="4"/>
        <v/>
      </c>
      <c r="I78" s="117"/>
      <c r="J78" s="117"/>
      <c r="K78" s="117"/>
      <c r="L78" s="117"/>
      <c r="M78" s="117" t="str">
        <f t="shared" si="5"/>
        <v/>
      </c>
      <c r="N78" s="117"/>
      <c r="O78" s="110"/>
    </row>
    <row r="79" spans="1:15" ht="10.9" customHeight="1">
      <c r="A79" s="111" t="s">
        <v>991</v>
      </c>
      <c r="B79" s="284" t="s">
        <v>992</v>
      </c>
      <c r="C79" s="223" t="s">
        <v>851</v>
      </c>
      <c r="D79" s="224" t="s">
        <v>572</v>
      </c>
      <c r="E79" s="123"/>
      <c r="F79" s="123"/>
      <c r="G79" s="123"/>
      <c r="H79" s="123" t="str">
        <f t="shared" si="4"/>
        <v/>
      </c>
      <c r="I79" s="123"/>
      <c r="J79" s="123"/>
      <c r="K79" s="123"/>
      <c r="L79" s="123"/>
      <c r="M79" s="123" t="str">
        <f t="shared" si="5"/>
        <v/>
      </c>
      <c r="N79" s="123"/>
      <c r="O79" s="110"/>
    </row>
    <row r="80" spans="1:15" ht="10.9" customHeight="1">
      <c r="A80" s="111" t="s">
        <v>993</v>
      </c>
      <c r="B80" s="282" t="s">
        <v>994</v>
      </c>
      <c r="C80" s="247" t="s">
        <v>853</v>
      </c>
      <c r="D80" s="178" t="s">
        <v>572</v>
      </c>
      <c r="E80" s="117"/>
      <c r="F80" s="117"/>
      <c r="G80" s="117"/>
      <c r="H80" s="117" t="str">
        <f t="shared" si="4"/>
        <v/>
      </c>
      <c r="I80" s="117"/>
      <c r="J80" s="117"/>
      <c r="K80" s="117"/>
      <c r="L80" s="117"/>
      <c r="M80" s="117" t="str">
        <f t="shared" si="5"/>
        <v/>
      </c>
      <c r="N80" s="117"/>
      <c r="O80" s="110"/>
    </row>
    <row r="81" spans="1:15" ht="10.9" customHeight="1">
      <c r="A81" s="111" t="s">
        <v>995</v>
      </c>
      <c r="B81" s="284" t="s">
        <v>996</v>
      </c>
      <c r="C81" s="223" t="s">
        <v>856</v>
      </c>
      <c r="D81" s="224" t="s">
        <v>572</v>
      </c>
      <c r="E81" s="123"/>
      <c r="F81" s="123"/>
      <c r="G81" s="123"/>
      <c r="H81" s="123" t="str">
        <f t="shared" si="4"/>
        <v/>
      </c>
      <c r="I81" s="123"/>
      <c r="J81" s="123"/>
      <c r="K81" s="123"/>
      <c r="L81" s="123"/>
      <c r="M81" s="123" t="str">
        <f t="shared" si="5"/>
        <v/>
      </c>
      <c r="N81" s="123"/>
      <c r="O81" s="110"/>
    </row>
    <row r="82" spans="1:15" ht="10.9" customHeight="1">
      <c r="A82" s="111" t="s">
        <v>997</v>
      </c>
      <c r="B82" s="282" t="s">
        <v>998</v>
      </c>
      <c r="C82" s="247" t="s">
        <v>858</v>
      </c>
      <c r="D82" s="178" t="s">
        <v>572</v>
      </c>
      <c r="E82" s="117"/>
      <c r="F82" s="117"/>
      <c r="G82" s="117"/>
      <c r="H82" s="117" t="str">
        <f>IF(OR(E82="NA",F82="NA",G82="NA"),"NA",IF(AND(E82="",F82="",G82=""),"",SUM(E82:G82)))</f>
        <v/>
      </c>
      <c r="I82" s="117"/>
      <c r="J82" s="117"/>
      <c r="K82" s="117"/>
      <c r="L82" s="117"/>
      <c r="M82" s="117" t="str">
        <f>IF(OR(H82="NA",I82="NA",J82="NA",K82="NA",L82="NA"),"NA",IF(AND(H82="",I82="",J82="",K82="",L82=""),"",SUM(H82:L82)))</f>
        <v/>
      </c>
      <c r="N82" s="117"/>
      <c r="O82" s="110"/>
    </row>
    <row r="83" spans="1:15" ht="10.9" customHeight="1">
      <c r="A83" s="111" t="s">
        <v>999</v>
      </c>
      <c r="B83" s="285" t="s">
        <v>1000</v>
      </c>
      <c r="C83" s="147" t="s">
        <v>861</v>
      </c>
      <c r="D83" s="179" t="s">
        <v>572</v>
      </c>
      <c r="E83" s="152"/>
      <c r="F83" s="152"/>
      <c r="G83" s="152"/>
      <c r="H83" s="152" t="str">
        <f>IF(OR(E83="NA",F83="NA",G83="NA"),"NA",IF(AND(E83="",F83="",G83=""),"",SUM(E83:G83)))</f>
        <v/>
      </c>
      <c r="I83" s="152"/>
      <c r="J83" s="152"/>
      <c r="K83" s="152"/>
      <c r="L83" s="152"/>
      <c r="M83" s="152" t="str">
        <f>IF(OR(H83="NA",I83="NA",J83="NA",K83="NA",L83="NA"),"NA",IF(AND(H83="",I83="",J83="",K83="",L83=""),"",SUM(H83:L83)))</f>
        <v/>
      </c>
      <c r="N83" s="152"/>
      <c r="O83" s="110"/>
    </row>
    <row r="84" spans="1:15">
      <c r="B84" s="265"/>
      <c r="C84" s="264"/>
      <c r="D84" s="271" t="s">
        <v>572</v>
      </c>
      <c r="E84" s="279"/>
      <c r="F84" s="279"/>
      <c r="G84" s="279"/>
      <c r="H84" s="279"/>
      <c r="I84" s="279"/>
      <c r="J84" s="279"/>
      <c r="K84" s="110"/>
      <c r="L84" s="110"/>
      <c r="M84" s="110"/>
      <c r="N84" s="110"/>
      <c r="O84" s="155"/>
    </row>
    <row r="85" spans="1:15" ht="10.35" customHeight="1">
      <c r="B85" s="153"/>
      <c r="C85" s="90"/>
      <c r="D85" s="90"/>
      <c r="E85" s="78"/>
      <c r="F85" s="78"/>
      <c r="G85" s="78"/>
      <c r="H85" s="78"/>
      <c r="I85" s="78"/>
      <c r="J85" s="78"/>
      <c r="K85" s="78"/>
      <c r="L85" s="78"/>
      <c r="M85" s="78"/>
      <c r="N85" s="78"/>
    </row>
    <row r="86" spans="1:15" ht="10.35" customHeight="1">
      <c r="B86" s="153"/>
      <c r="C86" s="90"/>
      <c r="D86" s="90"/>
      <c r="E86" s="78"/>
      <c r="F86" s="78"/>
      <c r="G86" s="78"/>
      <c r="H86" s="78"/>
      <c r="I86" s="78"/>
      <c r="J86" s="78"/>
      <c r="K86" s="78"/>
      <c r="L86" s="78"/>
      <c r="M86" s="78"/>
      <c r="N86" s="78"/>
    </row>
    <row r="87" spans="1:15">
      <c r="B87" s="153"/>
      <c r="C87" s="90"/>
      <c r="D87" s="90"/>
      <c r="E87" s="78"/>
      <c r="F87" s="78"/>
      <c r="G87" s="78"/>
      <c r="H87" s="78"/>
      <c r="I87" s="78"/>
      <c r="J87" s="78"/>
      <c r="K87" s="78"/>
      <c r="L87" s="78"/>
      <c r="M87" s="78"/>
      <c r="N87" s="78"/>
    </row>
    <row r="88" spans="1:15">
      <c r="B88" s="153"/>
      <c r="C88" s="90"/>
      <c r="D88" s="90"/>
      <c r="E88" s="78"/>
      <c r="F88" s="78"/>
      <c r="G88" s="78"/>
      <c r="H88" s="78"/>
      <c r="I88" s="78"/>
      <c r="J88" s="78"/>
      <c r="K88" s="78"/>
      <c r="L88" s="78"/>
      <c r="M88" s="78"/>
      <c r="N88" s="78"/>
    </row>
    <row r="89" spans="1:15">
      <c r="B89" s="153"/>
      <c r="C89" s="90"/>
      <c r="D89" s="90"/>
      <c r="E89" s="78"/>
      <c r="F89" s="78"/>
      <c r="G89" s="78"/>
      <c r="H89" s="78"/>
      <c r="I89" s="78"/>
      <c r="J89" s="78"/>
      <c r="K89" s="78"/>
      <c r="L89" s="78"/>
      <c r="M89" s="78"/>
      <c r="N89" s="78"/>
    </row>
    <row r="90" spans="1:15">
      <c r="B90" s="153"/>
      <c r="C90" s="90"/>
      <c r="D90" s="90"/>
      <c r="E90" s="78"/>
      <c r="F90" s="78"/>
      <c r="G90" s="78"/>
      <c r="H90" s="78"/>
      <c r="I90" s="78"/>
      <c r="J90" s="78"/>
      <c r="K90" s="78"/>
      <c r="L90" s="78"/>
      <c r="M90" s="78"/>
      <c r="N90" s="78"/>
    </row>
    <row r="91" spans="1:15">
      <c r="B91" s="153"/>
      <c r="C91" s="90"/>
      <c r="D91" s="90"/>
      <c r="E91" s="78"/>
      <c r="F91" s="78"/>
      <c r="G91" s="78"/>
      <c r="H91" s="78"/>
      <c r="I91" s="78"/>
      <c r="J91" s="78"/>
      <c r="K91" s="78"/>
      <c r="L91" s="78"/>
      <c r="M91" s="78"/>
      <c r="N91" s="78"/>
    </row>
    <row r="92" spans="1:15">
      <c r="B92" s="153"/>
      <c r="C92" s="90"/>
      <c r="D92" s="90"/>
      <c r="E92" s="78"/>
      <c r="F92" s="78"/>
      <c r="G92" s="78"/>
      <c r="H92" s="78"/>
      <c r="I92" s="78"/>
      <c r="J92" s="78"/>
      <c r="K92" s="78"/>
      <c r="L92" s="78"/>
      <c r="M92" s="78"/>
      <c r="N92" s="78"/>
    </row>
    <row r="93" spans="1:15">
      <c r="B93" s="153"/>
      <c r="C93" s="90"/>
      <c r="D93" s="90"/>
      <c r="E93" s="78"/>
      <c r="F93" s="78"/>
      <c r="G93" s="78"/>
      <c r="H93" s="78"/>
      <c r="I93" s="78"/>
      <c r="J93" s="78"/>
      <c r="K93" s="78"/>
      <c r="L93" s="78"/>
      <c r="M93" s="78"/>
      <c r="N93" s="78"/>
    </row>
    <row r="94" spans="1:15">
      <c r="B94" s="153"/>
      <c r="C94" s="90"/>
      <c r="D94" s="90"/>
      <c r="E94" s="78"/>
      <c r="F94" s="78"/>
      <c r="G94" s="78"/>
      <c r="H94" s="78"/>
      <c r="I94" s="78"/>
      <c r="J94" s="78"/>
      <c r="K94" s="78"/>
      <c r="L94" s="78"/>
      <c r="M94" s="78"/>
      <c r="N94" s="78"/>
    </row>
    <row r="95" spans="1:15">
      <c r="B95" s="153"/>
      <c r="C95" s="90"/>
      <c r="D95" s="90"/>
      <c r="E95" s="78"/>
      <c r="F95" s="78"/>
      <c r="G95" s="78"/>
      <c r="H95" s="78"/>
      <c r="I95" s="78"/>
      <c r="J95" s="78"/>
      <c r="K95" s="78"/>
      <c r="L95" s="78"/>
      <c r="M95" s="78"/>
      <c r="N95" s="78"/>
    </row>
    <row r="96" spans="1:15">
      <c r="B96" s="153"/>
      <c r="C96" s="90"/>
      <c r="D96" s="90"/>
      <c r="E96" s="78"/>
      <c r="F96" s="78"/>
      <c r="G96" s="78"/>
      <c r="H96" s="78"/>
      <c r="I96" s="78"/>
      <c r="J96" s="78"/>
      <c r="K96" s="78"/>
      <c r="L96" s="78"/>
      <c r="M96" s="78"/>
      <c r="N96" s="78"/>
    </row>
    <row r="97" spans="2:4">
      <c r="B97" s="229"/>
      <c r="C97" s="230"/>
      <c r="D97" s="230"/>
    </row>
    <row r="98" spans="2:4">
      <c r="B98" s="229"/>
      <c r="C98" s="230"/>
      <c r="D98" s="230"/>
    </row>
    <row r="99" spans="2:4">
      <c r="B99" s="229"/>
      <c r="C99" s="230"/>
      <c r="D99" s="230"/>
    </row>
    <row r="100" spans="2:4">
      <c r="B100" s="229"/>
      <c r="C100" s="230"/>
      <c r="D100" s="230"/>
    </row>
    <row r="101" spans="2:4">
      <c r="B101" s="229"/>
      <c r="C101" s="230"/>
      <c r="D101" s="230"/>
    </row>
    <row r="102" spans="2:4">
      <c r="B102" s="229"/>
      <c r="C102" s="230"/>
      <c r="D102" s="230"/>
    </row>
    <row r="103" spans="2:4">
      <c r="B103" s="229"/>
      <c r="C103" s="230"/>
      <c r="D103" s="230" t="s">
        <v>572</v>
      </c>
    </row>
    <row r="104" spans="2:4">
      <c r="B104" s="229"/>
      <c r="C104" s="230"/>
      <c r="D104" s="230"/>
    </row>
  </sheetData>
  <mergeCells count="11">
    <mergeCell ref="K4:K5"/>
    <mergeCell ref="B4:C5"/>
    <mergeCell ref="E4:H4"/>
    <mergeCell ref="I4:I5"/>
    <mergeCell ref="J4:J5"/>
    <mergeCell ref="M4:M5"/>
    <mergeCell ref="G1:M1"/>
    <mergeCell ref="F2:N2"/>
    <mergeCell ref="G3:H3"/>
    <mergeCell ref="N3:N5"/>
    <mergeCell ref="L4:L5"/>
  </mergeCells>
  <phoneticPr fontId="49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91"/>
  <sheetViews>
    <sheetView topLeftCell="B1" workbookViewId="0">
      <selection activeCell="C2" sqref="C2"/>
    </sheetView>
  </sheetViews>
  <sheetFormatPr defaultRowHeight="15"/>
  <cols>
    <col min="1" max="1" width="12.85546875" style="71" hidden="1" customWidth="1"/>
    <col min="2" max="2" width="7.28515625" style="157" customWidth="1"/>
    <col min="3" max="3" width="50.7109375" style="71" customWidth="1"/>
    <col min="4" max="4" width="0.85546875" style="71" customWidth="1"/>
    <col min="5" max="14" width="10" style="71" customWidth="1"/>
    <col min="15" max="15" width="3.28515625" style="71" customWidth="1"/>
    <col min="16" max="16384" width="9.140625" style="71"/>
  </cols>
  <sheetData>
    <row r="1" spans="1:15">
      <c r="B1" s="72" t="str">
        <f>+[1]Coverpage!A1</f>
        <v>GFSM2014_V1.2</v>
      </c>
      <c r="C1" s="73"/>
      <c r="D1" s="74"/>
      <c r="E1" s="75"/>
      <c r="F1" s="76"/>
      <c r="G1" s="509" t="str">
        <f>Reporting_Country_Name</f>
        <v>Россйиская Федерация</v>
      </c>
      <c r="H1" s="509"/>
      <c r="I1" s="509"/>
      <c r="J1" s="509"/>
      <c r="K1" s="509"/>
      <c r="L1" s="509"/>
      <c r="M1" s="509"/>
      <c r="N1" s="77">
        <f>Reporting_Country_Code</f>
        <v>0</v>
      </c>
      <c r="O1" s="78"/>
    </row>
    <row r="2" spans="1:15">
      <c r="B2" s="72" t="s">
        <v>1001</v>
      </c>
      <c r="C2" s="158"/>
      <c r="D2" s="159"/>
      <c r="E2" s="160"/>
      <c r="F2" s="510" t="str">
        <f>"In "&amp;[1]Coverpage!$I$14&amp;" of "&amp;[1]Coverpage!$I$12&amp;" / Fiscal year ends in "&amp;[1]Coverpage!$I$11</f>
        <v xml:space="preserve">In Billion of Domestic Currency / Fiscal year ends in </v>
      </c>
      <c r="G2" s="511"/>
      <c r="H2" s="511"/>
      <c r="I2" s="511"/>
      <c r="J2" s="511"/>
      <c r="K2" s="511"/>
      <c r="L2" s="511"/>
      <c r="M2" s="511"/>
      <c r="N2" s="511"/>
      <c r="O2" s="78"/>
    </row>
    <row r="3" spans="1:15" ht="12" customHeight="1">
      <c r="B3" s="83"/>
      <c r="C3" s="84"/>
      <c r="D3" s="85"/>
      <c r="E3" s="86"/>
      <c r="F3" s="87"/>
      <c r="G3" s="512" t="s">
        <v>548</v>
      </c>
      <c r="H3" s="512"/>
      <c r="I3" s="88">
        <f>Reporting_Period_Code</f>
        <v>2014</v>
      </c>
      <c r="J3" s="88"/>
      <c r="K3" s="87"/>
      <c r="L3" s="87"/>
      <c r="M3" s="89"/>
      <c r="N3" s="506" t="s">
        <v>647</v>
      </c>
      <c r="O3" s="90"/>
    </row>
    <row r="4" spans="1:15" ht="12" customHeight="1">
      <c r="B4" s="516" t="s">
        <v>1002</v>
      </c>
      <c r="C4" s="517"/>
      <c r="D4" s="91"/>
      <c r="E4" s="503" t="s">
        <v>551</v>
      </c>
      <c r="F4" s="504"/>
      <c r="G4" s="504"/>
      <c r="H4" s="505"/>
      <c r="I4" s="506" t="s">
        <v>552</v>
      </c>
      <c r="J4" s="506" t="s">
        <v>553</v>
      </c>
      <c r="K4" s="513" t="s">
        <v>554</v>
      </c>
      <c r="L4" s="506" t="s">
        <v>555</v>
      </c>
      <c r="M4" s="508" t="s">
        <v>556</v>
      </c>
      <c r="N4" s="507"/>
      <c r="O4" s="90"/>
    </row>
    <row r="5" spans="1:15" ht="30" customHeight="1">
      <c r="B5" s="516"/>
      <c r="C5" s="517"/>
      <c r="D5" s="91"/>
      <c r="E5" s="92" t="s">
        <v>557</v>
      </c>
      <c r="F5" s="93" t="s">
        <v>558</v>
      </c>
      <c r="G5" s="93" t="s">
        <v>555</v>
      </c>
      <c r="H5" s="94" t="s">
        <v>559</v>
      </c>
      <c r="I5" s="507"/>
      <c r="J5" s="507"/>
      <c r="K5" s="513"/>
      <c r="L5" s="507"/>
      <c r="M5" s="508"/>
      <c r="N5" s="507"/>
      <c r="O5" s="90"/>
    </row>
    <row r="6" spans="1:15" ht="30" hidden="1" customHeight="1">
      <c r="B6" s="232"/>
      <c r="C6" s="233"/>
      <c r="D6" s="91"/>
      <c r="E6" s="92" t="s">
        <v>649</v>
      </c>
      <c r="F6" s="93" t="s">
        <v>650</v>
      </c>
      <c r="G6" s="93" t="s">
        <v>651</v>
      </c>
      <c r="H6" s="94" t="s">
        <v>563</v>
      </c>
      <c r="I6" s="94" t="s">
        <v>652</v>
      </c>
      <c r="J6" s="93" t="s">
        <v>653</v>
      </c>
      <c r="K6" s="94" t="s">
        <v>566</v>
      </c>
      <c r="L6" s="93" t="s">
        <v>654</v>
      </c>
      <c r="M6" s="97" t="s">
        <v>655</v>
      </c>
      <c r="N6" s="97" t="s">
        <v>656</v>
      </c>
      <c r="O6" s="90"/>
    </row>
    <row r="7" spans="1:15" ht="10.5" customHeight="1">
      <c r="A7" s="111"/>
      <c r="B7" s="98"/>
      <c r="C7" s="99"/>
      <c r="D7" s="99"/>
      <c r="E7" s="100" t="s">
        <v>560</v>
      </c>
      <c r="F7" s="101" t="s">
        <v>561</v>
      </c>
      <c r="G7" s="102" t="s">
        <v>562</v>
      </c>
      <c r="H7" s="101" t="s">
        <v>563</v>
      </c>
      <c r="I7" s="102" t="s">
        <v>564</v>
      </c>
      <c r="J7" s="101" t="s">
        <v>565</v>
      </c>
      <c r="K7" s="102" t="s">
        <v>566</v>
      </c>
      <c r="L7" s="101" t="s">
        <v>567</v>
      </c>
      <c r="M7" s="103" t="s">
        <v>568</v>
      </c>
      <c r="N7" s="103" t="s">
        <v>569</v>
      </c>
      <c r="O7" s="90"/>
    </row>
    <row r="8" spans="1:15" ht="15" customHeight="1">
      <c r="A8" s="111" t="s">
        <v>1003</v>
      </c>
      <c r="B8" s="260" t="s">
        <v>1004</v>
      </c>
      <c r="C8" s="165" t="s">
        <v>840</v>
      </c>
      <c r="D8" s="280" t="s">
        <v>572</v>
      </c>
      <c r="E8" s="290"/>
      <c r="F8" s="290"/>
      <c r="G8" s="290"/>
      <c r="H8" s="290" t="str">
        <f>IF(OR(E8="NA",F8="NA",G8="NA"),"NA",IF(AND(E8="",F8="",G8=""),"",SUM(E8:G8)))</f>
        <v/>
      </c>
      <c r="I8" s="290"/>
      <c r="J8" s="290"/>
      <c r="K8" s="290"/>
      <c r="L8" s="290"/>
      <c r="M8" s="290" t="str">
        <f>IF(OR(H8="NA",I8="NA",J8="NA",K8="NA",L8="NA"),"NA",IF(AND(H8="",I8="",J8="",K8="",L8=""),"",SUM(H8:L8)))</f>
        <v/>
      </c>
      <c r="N8" s="290"/>
      <c r="O8" s="110"/>
    </row>
    <row r="9" spans="1:15" ht="10.9" customHeight="1">
      <c r="A9" s="111"/>
      <c r="B9" s="282" t="s">
        <v>1005</v>
      </c>
      <c r="C9" s="283" t="s">
        <v>842</v>
      </c>
      <c r="D9" s="178" t="s">
        <v>572</v>
      </c>
      <c r="E9" s="274" t="s">
        <v>2087</v>
      </c>
      <c r="F9" s="274" t="s">
        <v>2087</v>
      </c>
      <c r="G9" s="274" t="s">
        <v>2087</v>
      </c>
      <c r="H9" s="274" t="s">
        <v>2087</v>
      </c>
      <c r="I9" s="274" t="s">
        <v>2087</v>
      </c>
      <c r="J9" s="274" t="s">
        <v>2087</v>
      </c>
      <c r="K9" s="274" t="s">
        <v>2087</v>
      </c>
      <c r="L9" s="274" t="s">
        <v>2087</v>
      </c>
      <c r="M9" s="274" t="s">
        <v>2087</v>
      </c>
      <c r="N9" s="274" t="s">
        <v>2087</v>
      </c>
      <c r="O9" s="110"/>
    </row>
    <row r="10" spans="1:15" ht="10.9" customHeight="1">
      <c r="A10" s="111" t="s">
        <v>1006</v>
      </c>
      <c r="B10" s="284" t="s">
        <v>1007</v>
      </c>
      <c r="C10" s="223" t="s">
        <v>421</v>
      </c>
      <c r="D10" s="224" t="s">
        <v>572</v>
      </c>
      <c r="E10" s="225" t="str">
        <f>IF(+E8="","",+E8)</f>
        <v/>
      </c>
      <c r="F10" s="225" t="str">
        <f>IF(+F8="","",+F8)</f>
        <v/>
      </c>
      <c r="G10" s="225" t="str">
        <f>IF(+G8="","",+G8)</f>
        <v/>
      </c>
      <c r="H10" s="225" t="str">
        <f>IF(OR(E10="NA",F10="NA",G10="NA"),"NA",IF(AND(E10="",F10="",G10=""),"",SUM(E10:G10)))</f>
        <v/>
      </c>
      <c r="I10" s="225" t="str">
        <f>IF(+I8="","",+I8)</f>
        <v/>
      </c>
      <c r="J10" s="225" t="str">
        <f>IF(+J8="","",+J8)</f>
        <v/>
      </c>
      <c r="K10" s="225" t="str">
        <f>IF(+K8="","",+K8)</f>
        <v/>
      </c>
      <c r="L10" s="225" t="str">
        <f>IF(+L8="","",+L8)</f>
        <v/>
      </c>
      <c r="M10" s="225" t="str">
        <f>IF(OR(H10="NA",I10="NA",J10="NA",K10="NA",L10="NA"),"NA",IF(AND(H10="",I10="",J10="",K10="",L10=""),"",SUM(H10:L10)))</f>
        <v/>
      </c>
      <c r="N10" s="225" t="str">
        <f>IF(+N8="","",+N8)</f>
        <v/>
      </c>
      <c r="O10" s="110"/>
    </row>
    <row r="11" spans="1:15" ht="10.9" customHeight="1">
      <c r="A11" s="111"/>
      <c r="B11" s="282" t="s">
        <v>1008</v>
      </c>
      <c r="C11" s="283" t="s">
        <v>846</v>
      </c>
      <c r="D11" s="178" t="s">
        <v>572</v>
      </c>
      <c r="E11" s="274" t="s">
        <v>2087</v>
      </c>
      <c r="F11" s="274" t="s">
        <v>2087</v>
      </c>
      <c r="G11" s="274" t="s">
        <v>2087</v>
      </c>
      <c r="H11" s="274" t="s">
        <v>2087</v>
      </c>
      <c r="I11" s="274" t="s">
        <v>2087</v>
      </c>
      <c r="J11" s="274" t="s">
        <v>2087</v>
      </c>
      <c r="K11" s="274" t="s">
        <v>2087</v>
      </c>
      <c r="L11" s="274" t="s">
        <v>2087</v>
      </c>
      <c r="M11" s="274" t="s">
        <v>2087</v>
      </c>
      <c r="N11" s="274" t="s">
        <v>2087</v>
      </c>
      <c r="O11" s="110"/>
    </row>
    <row r="12" spans="1:15" ht="10.9" customHeight="1">
      <c r="A12" s="111"/>
      <c r="B12" s="282" t="s">
        <v>1009</v>
      </c>
      <c r="C12" s="283" t="s">
        <v>848</v>
      </c>
      <c r="D12" s="178" t="s">
        <v>572</v>
      </c>
      <c r="E12" s="274" t="s">
        <v>2087</v>
      </c>
      <c r="F12" s="274" t="s">
        <v>2087</v>
      </c>
      <c r="G12" s="274" t="s">
        <v>2087</v>
      </c>
      <c r="H12" s="274" t="s">
        <v>2087</v>
      </c>
      <c r="I12" s="274" t="s">
        <v>2087</v>
      </c>
      <c r="J12" s="274" t="s">
        <v>2087</v>
      </c>
      <c r="K12" s="274" t="s">
        <v>2087</v>
      </c>
      <c r="L12" s="274" t="s">
        <v>2087</v>
      </c>
      <c r="M12" s="274" t="s">
        <v>2087</v>
      </c>
      <c r="N12" s="274" t="s">
        <v>2087</v>
      </c>
      <c r="O12" s="110"/>
    </row>
    <row r="13" spans="1:15" ht="10.9" customHeight="1">
      <c r="A13" s="111" t="s">
        <v>1010</v>
      </c>
      <c r="B13" s="284" t="s">
        <v>1011</v>
      </c>
      <c r="C13" s="247" t="s">
        <v>851</v>
      </c>
      <c r="D13" s="224" t="s">
        <v>572</v>
      </c>
      <c r="E13" s="225" t="str">
        <f>IF(+E8="","",+E8)</f>
        <v/>
      </c>
      <c r="F13" s="225" t="str">
        <f t="shared" ref="F13:N13" si="0">IF(+F8="","",+F8)</f>
        <v/>
      </c>
      <c r="G13" s="225" t="str">
        <f t="shared" si="0"/>
        <v/>
      </c>
      <c r="H13" s="225" t="str">
        <f>IF(OR(E13="NA",F13="NA",G13="NA"),"NA",IF(AND(E13="",F13="",G13=""),"",SUM(E13:G13)))</f>
        <v/>
      </c>
      <c r="I13" s="225" t="str">
        <f t="shared" si="0"/>
        <v/>
      </c>
      <c r="J13" s="225" t="str">
        <f t="shared" si="0"/>
        <v/>
      </c>
      <c r="K13" s="225" t="str">
        <f t="shared" si="0"/>
        <v/>
      </c>
      <c r="L13" s="225" t="str">
        <f t="shared" si="0"/>
        <v/>
      </c>
      <c r="M13" s="225" t="str">
        <f>IF(OR(H13="NA",I13="NA",J13="NA",K13="NA",L13="NA"),"NA",IF(AND(H13="",I13="",J13="",K13="",L13=""),"",SUM(H13:L13)))</f>
        <v/>
      </c>
      <c r="N13" s="225" t="str">
        <f t="shared" si="0"/>
        <v/>
      </c>
      <c r="O13" s="110"/>
    </row>
    <row r="14" spans="1:15" ht="10.9" customHeight="1">
      <c r="A14" s="111"/>
      <c r="B14" s="282" t="s">
        <v>1012</v>
      </c>
      <c r="C14" s="283" t="s">
        <v>853</v>
      </c>
      <c r="D14" s="178" t="s">
        <v>572</v>
      </c>
      <c r="E14" s="274" t="s">
        <v>2087</v>
      </c>
      <c r="F14" s="274" t="s">
        <v>2087</v>
      </c>
      <c r="G14" s="274" t="s">
        <v>2087</v>
      </c>
      <c r="H14" s="274" t="s">
        <v>2087</v>
      </c>
      <c r="I14" s="274" t="s">
        <v>2087</v>
      </c>
      <c r="J14" s="274" t="s">
        <v>2087</v>
      </c>
      <c r="K14" s="274" t="s">
        <v>2087</v>
      </c>
      <c r="L14" s="274" t="s">
        <v>2087</v>
      </c>
      <c r="M14" s="274" t="s">
        <v>2087</v>
      </c>
      <c r="N14" s="274" t="s">
        <v>2087</v>
      </c>
      <c r="O14" s="110"/>
    </row>
    <row r="15" spans="1:15" ht="10.9" customHeight="1">
      <c r="A15" s="111" t="s">
        <v>1013</v>
      </c>
      <c r="B15" s="284" t="s">
        <v>1014</v>
      </c>
      <c r="C15" s="223" t="s">
        <v>856</v>
      </c>
      <c r="D15" s="224" t="s">
        <v>572</v>
      </c>
      <c r="E15" s="225" t="str">
        <f>IF(+E8="","",+E8)</f>
        <v/>
      </c>
      <c r="F15" s="225" t="str">
        <f t="shared" ref="F15:N15" si="1">IF(+F8="","",+F8)</f>
        <v/>
      </c>
      <c r="G15" s="225" t="str">
        <f t="shared" si="1"/>
        <v/>
      </c>
      <c r="H15" s="225" t="str">
        <f>IF(OR(E15="NA",F15="NA",G15="NA"),"NA",IF(AND(E15="",F15="",G15=""),"",SUM(E15:G15)))</f>
        <v/>
      </c>
      <c r="I15" s="225" t="str">
        <f t="shared" si="1"/>
        <v/>
      </c>
      <c r="J15" s="225" t="str">
        <f t="shared" si="1"/>
        <v/>
      </c>
      <c r="K15" s="225" t="str">
        <f t="shared" si="1"/>
        <v/>
      </c>
      <c r="L15" s="225" t="str">
        <f t="shared" si="1"/>
        <v/>
      </c>
      <c r="M15" s="225" t="str">
        <f>IF(OR(H15="NA",I15="NA",J15="NA",K15="NA",L15="NA"),"NA",IF(AND(H15="",I15="",J15="",K15="",L15=""),"",SUM(H15:L15)))</f>
        <v/>
      </c>
      <c r="N15" s="225" t="str">
        <f t="shared" si="1"/>
        <v/>
      </c>
      <c r="O15" s="110"/>
    </row>
    <row r="16" spans="1:15" ht="10.9" customHeight="1">
      <c r="A16" s="111"/>
      <c r="B16" s="282" t="s">
        <v>1015</v>
      </c>
      <c r="C16" s="283" t="s">
        <v>858</v>
      </c>
      <c r="D16" s="178" t="s">
        <v>572</v>
      </c>
      <c r="E16" s="274" t="s">
        <v>2087</v>
      </c>
      <c r="F16" s="274" t="s">
        <v>2087</v>
      </c>
      <c r="G16" s="274" t="s">
        <v>2087</v>
      </c>
      <c r="H16" s="274" t="s">
        <v>2087</v>
      </c>
      <c r="I16" s="274" t="s">
        <v>2087</v>
      </c>
      <c r="J16" s="274" t="s">
        <v>2087</v>
      </c>
      <c r="K16" s="274" t="s">
        <v>2087</v>
      </c>
      <c r="L16" s="274" t="s">
        <v>2087</v>
      </c>
      <c r="M16" s="274" t="s">
        <v>2087</v>
      </c>
      <c r="N16" s="274" t="s">
        <v>2087</v>
      </c>
      <c r="O16" s="110"/>
    </row>
    <row r="17" spans="1:15" ht="10.9" customHeight="1">
      <c r="A17" s="111" t="s">
        <v>1016</v>
      </c>
      <c r="B17" s="285" t="s">
        <v>1017</v>
      </c>
      <c r="C17" s="147" t="s">
        <v>861</v>
      </c>
      <c r="D17" s="179" t="s">
        <v>572</v>
      </c>
      <c r="E17" s="149" t="str">
        <f>IF(+E8="","",+E8)</f>
        <v/>
      </c>
      <c r="F17" s="149" t="str">
        <f t="shared" ref="F17:N17" si="2">IF(+F8="","",+F8)</f>
        <v/>
      </c>
      <c r="G17" s="149" t="str">
        <f t="shared" si="2"/>
        <v/>
      </c>
      <c r="H17" s="225" t="str">
        <f t="shared" ref="H17:H71" si="3">IF(OR(E17="NA",F17="NA",G17="NA"),"NA",IF(AND(E17="",F17="",G17=""),"",SUM(E17:G17)))</f>
        <v/>
      </c>
      <c r="I17" s="149" t="str">
        <f t="shared" si="2"/>
        <v/>
      </c>
      <c r="J17" s="149" t="str">
        <f t="shared" si="2"/>
        <v/>
      </c>
      <c r="K17" s="149" t="str">
        <f t="shared" si="2"/>
        <v/>
      </c>
      <c r="L17" s="149" t="str">
        <f t="shared" si="2"/>
        <v/>
      </c>
      <c r="M17" s="149" t="str">
        <f t="shared" ref="M17:M71" si="4">IF(OR(H17="NA",I17="NA",J17="NA",K17="NA",L17="NA"),"NA",IF(AND(H17="",I17="",J17="",K17="",L17=""),"",SUM(H17:L17)))</f>
        <v/>
      </c>
      <c r="N17" s="149" t="str">
        <f t="shared" si="2"/>
        <v/>
      </c>
      <c r="O17" s="110"/>
    </row>
    <row r="18" spans="1:15" ht="15" customHeight="1">
      <c r="A18" s="111" t="s">
        <v>1018</v>
      </c>
      <c r="B18" s="260" t="s">
        <v>1019</v>
      </c>
      <c r="C18" s="165" t="s">
        <v>864</v>
      </c>
      <c r="D18" s="280" t="s">
        <v>572</v>
      </c>
      <c r="E18" s="281"/>
      <c r="F18" s="281"/>
      <c r="G18" s="281"/>
      <c r="H18" s="281" t="str">
        <f t="shared" si="3"/>
        <v/>
      </c>
      <c r="I18" s="281"/>
      <c r="J18" s="281"/>
      <c r="K18" s="281"/>
      <c r="L18" s="281"/>
      <c r="M18" s="281" t="str">
        <f t="shared" si="4"/>
        <v/>
      </c>
      <c r="N18" s="281"/>
      <c r="O18" s="110"/>
    </row>
    <row r="19" spans="1:15" ht="10.9" customHeight="1">
      <c r="A19" s="111" t="s">
        <v>1020</v>
      </c>
      <c r="B19" s="282" t="s">
        <v>1021</v>
      </c>
      <c r="C19" s="247" t="s">
        <v>842</v>
      </c>
      <c r="D19" s="178" t="s">
        <v>572</v>
      </c>
      <c r="E19" s="117"/>
      <c r="F19" s="117"/>
      <c r="G19" s="117"/>
      <c r="H19" s="117" t="str">
        <f t="shared" si="3"/>
        <v/>
      </c>
      <c r="I19" s="117"/>
      <c r="J19" s="117"/>
      <c r="K19" s="117"/>
      <c r="L19" s="117"/>
      <c r="M19" s="117" t="str">
        <f t="shared" si="4"/>
        <v/>
      </c>
      <c r="N19" s="117"/>
      <c r="O19" s="110"/>
    </row>
    <row r="20" spans="1:15" ht="10.9" customHeight="1">
      <c r="A20" s="111" t="s">
        <v>1022</v>
      </c>
      <c r="B20" s="284" t="s">
        <v>1023</v>
      </c>
      <c r="C20" s="223" t="s">
        <v>421</v>
      </c>
      <c r="D20" s="224" t="s">
        <v>572</v>
      </c>
      <c r="E20" s="123"/>
      <c r="F20" s="123"/>
      <c r="G20" s="123"/>
      <c r="H20" s="123" t="str">
        <f t="shared" si="3"/>
        <v/>
      </c>
      <c r="I20" s="123"/>
      <c r="J20" s="123"/>
      <c r="K20" s="123"/>
      <c r="L20" s="123"/>
      <c r="M20" s="123" t="str">
        <f t="shared" si="4"/>
        <v/>
      </c>
      <c r="N20" s="123"/>
      <c r="O20" s="110"/>
    </row>
    <row r="21" spans="1:15" ht="10.9" customHeight="1">
      <c r="A21" s="111" t="s">
        <v>1024</v>
      </c>
      <c r="B21" s="282" t="s">
        <v>1025</v>
      </c>
      <c r="C21" s="247" t="s">
        <v>846</v>
      </c>
      <c r="D21" s="178" t="s">
        <v>572</v>
      </c>
      <c r="E21" s="117"/>
      <c r="F21" s="117"/>
      <c r="G21" s="117"/>
      <c r="H21" s="117" t="str">
        <f t="shared" si="3"/>
        <v/>
      </c>
      <c r="I21" s="117"/>
      <c r="J21" s="117"/>
      <c r="K21" s="117"/>
      <c r="L21" s="117"/>
      <c r="M21" s="117" t="str">
        <f t="shared" si="4"/>
        <v/>
      </c>
      <c r="N21" s="117"/>
      <c r="O21" s="110"/>
    </row>
    <row r="22" spans="1:15" ht="10.9" customHeight="1">
      <c r="A22" s="111" t="s">
        <v>1026</v>
      </c>
      <c r="B22" s="282" t="s">
        <v>1027</v>
      </c>
      <c r="C22" s="247" t="s">
        <v>848</v>
      </c>
      <c r="D22" s="178" t="s">
        <v>572</v>
      </c>
      <c r="E22" s="117"/>
      <c r="F22" s="117"/>
      <c r="G22" s="117"/>
      <c r="H22" s="117" t="str">
        <f t="shared" si="3"/>
        <v/>
      </c>
      <c r="I22" s="117"/>
      <c r="J22" s="117"/>
      <c r="K22" s="117"/>
      <c r="L22" s="117"/>
      <c r="M22" s="117" t="str">
        <f t="shared" si="4"/>
        <v/>
      </c>
      <c r="N22" s="117"/>
      <c r="O22" s="110"/>
    </row>
    <row r="23" spans="1:15" ht="10.9" customHeight="1">
      <c r="A23" s="111" t="s">
        <v>1028</v>
      </c>
      <c r="B23" s="284" t="s">
        <v>1029</v>
      </c>
      <c r="C23" s="247" t="s">
        <v>851</v>
      </c>
      <c r="D23" s="224" t="s">
        <v>572</v>
      </c>
      <c r="E23" s="123"/>
      <c r="F23" s="123"/>
      <c r="G23" s="123"/>
      <c r="H23" s="123" t="str">
        <f t="shared" si="3"/>
        <v/>
      </c>
      <c r="I23" s="123"/>
      <c r="J23" s="123"/>
      <c r="K23" s="123"/>
      <c r="L23" s="123"/>
      <c r="M23" s="123" t="str">
        <f t="shared" si="4"/>
        <v/>
      </c>
      <c r="N23" s="123"/>
      <c r="O23" s="110"/>
    </row>
    <row r="24" spans="1:15" ht="10.9" customHeight="1">
      <c r="A24" s="111" t="s">
        <v>1030</v>
      </c>
      <c r="B24" s="282" t="s">
        <v>1031</v>
      </c>
      <c r="C24" s="247" t="s">
        <v>853</v>
      </c>
      <c r="D24" s="178" t="s">
        <v>572</v>
      </c>
      <c r="E24" s="117"/>
      <c r="F24" s="117"/>
      <c r="G24" s="117"/>
      <c r="H24" s="117" t="str">
        <f t="shared" si="3"/>
        <v/>
      </c>
      <c r="I24" s="117"/>
      <c r="J24" s="117"/>
      <c r="K24" s="117"/>
      <c r="L24" s="117"/>
      <c r="M24" s="117" t="str">
        <f t="shared" si="4"/>
        <v/>
      </c>
      <c r="N24" s="117"/>
      <c r="O24" s="110"/>
    </row>
    <row r="25" spans="1:15" ht="10.9" customHeight="1">
      <c r="A25" s="111" t="s">
        <v>1032</v>
      </c>
      <c r="B25" s="284" t="s">
        <v>1033</v>
      </c>
      <c r="C25" s="223" t="s">
        <v>856</v>
      </c>
      <c r="D25" s="224" t="s">
        <v>572</v>
      </c>
      <c r="E25" s="225"/>
      <c r="F25" s="225"/>
      <c r="G25" s="225"/>
      <c r="H25" s="225" t="str">
        <f t="shared" si="3"/>
        <v/>
      </c>
      <c r="I25" s="225"/>
      <c r="J25" s="225"/>
      <c r="K25" s="225"/>
      <c r="L25" s="225"/>
      <c r="M25" s="225" t="str">
        <f t="shared" si="4"/>
        <v/>
      </c>
      <c r="N25" s="225"/>
      <c r="O25" s="110"/>
    </row>
    <row r="26" spans="1:15" ht="10.9" customHeight="1">
      <c r="A26" s="111" t="s">
        <v>1034</v>
      </c>
      <c r="B26" s="282" t="s">
        <v>1035</v>
      </c>
      <c r="C26" s="247" t="s">
        <v>858</v>
      </c>
      <c r="D26" s="178" t="s">
        <v>572</v>
      </c>
      <c r="E26" s="268"/>
      <c r="F26" s="268"/>
      <c r="G26" s="268"/>
      <c r="H26" s="268" t="str">
        <f t="shared" si="3"/>
        <v/>
      </c>
      <c r="I26" s="268"/>
      <c r="J26" s="268"/>
      <c r="K26" s="268"/>
      <c r="L26" s="268"/>
      <c r="M26" s="268" t="str">
        <f t="shared" si="4"/>
        <v/>
      </c>
      <c r="N26" s="268"/>
      <c r="O26" s="110"/>
    </row>
    <row r="27" spans="1:15" ht="10.9" customHeight="1">
      <c r="A27" s="111" t="s">
        <v>1036</v>
      </c>
      <c r="B27" s="285" t="s">
        <v>1037</v>
      </c>
      <c r="C27" s="147" t="s">
        <v>861</v>
      </c>
      <c r="D27" s="179" t="s">
        <v>572</v>
      </c>
      <c r="E27" s="149"/>
      <c r="F27" s="149"/>
      <c r="G27" s="149"/>
      <c r="H27" s="149" t="str">
        <f t="shared" si="3"/>
        <v/>
      </c>
      <c r="I27" s="149"/>
      <c r="J27" s="149"/>
      <c r="K27" s="149"/>
      <c r="L27" s="149"/>
      <c r="M27" s="149" t="str">
        <f t="shared" si="4"/>
        <v/>
      </c>
      <c r="N27" s="149"/>
      <c r="O27" s="110"/>
    </row>
    <row r="28" spans="1:15" ht="15" customHeight="1">
      <c r="A28" s="111" t="s">
        <v>1038</v>
      </c>
      <c r="B28" s="260" t="s">
        <v>1039</v>
      </c>
      <c r="C28" s="165" t="s">
        <v>1040</v>
      </c>
      <c r="D28" s="280" t="s">
        <v>572</v>
      </c>
      <c r="E28" s="290"/>
      <c r="F28" s="290"/>
      <c r="G28" s="290"/>
      <c r="H28" s="290" t="str">
        <f t="shared" si="3"/>
        <v/>
      </c>
      <c r="I28" s="290"/>
      <c r="J28" s="290"/>
      <c r="K28" s="290"/>
      <c r="L28" s="290"/>
      <c r="M28" s="290" t="str">
        <f t="shared" si="4"/>
        <v/>
      </c>
      <c r="N28" s="290"/>
      <c r="O28" s="110"/>
    </row>
    <row r="29" spans="1:15" ht="10.9" customHeight="1">
      <c r="A29" s="111" t="s">
        <v>1041</v>
      </c>
      <c r="B29" s="282" t="s">
        <v>1042</v>
      </c>
      <c r="C29" s="247" t="s">
        <v>842</v>
      </c>
      <c r="D29" s="178" t="s">
        <v>572</v>
      </c>
      <c r="E29" s="268"/>
      <c r="F29" s="268"/>
      <c r="G29" s="268"/>
      <c r="H29" s="268" t="str">
        <f t="shared" si="3"/>
        <v/>
      </c>
      <c r="I29" s="268"/>
      <c r="J29" s="268"/>
      <c r="K29" s="268"/>
      <c r="L29" s="268"/>
      <c r="M29" s="268" t="str">
        <f t="shared" si="4"/>
        <v/>
      </c>
      <c r="N29" s="268"/>
      <c r="O29" s="110"/>
    </row>
    <row r="30" spans="1:15" ht="10.9" customHeight="1">
      <c r="A30" s="111" t="s">
        <v>1043</v>
      </c>
      <c r="B30" s="284" t="s">
        <v>1044</v>
      </c>
      <c r="C30" s="223" t="s">
        <v>421</v>
      </c>
      <c r="D30" s="224" t="s">
        <v>572</v>
      </c>
      <c r="E30" s="225"/>
      <c r="F30" s="225"/>
      <c r="G30" s="225"/>
      <c r="H30" s="225" t="str">
        <f t="shared" si="3"/>
        <v/>
      </c>
      <c r="I30" s="225"/>
      <c r="J30" s="225"/>
      <c r="K30" s="225"/>
      <c r="L30" s="225"/>
      <c r="M30" s="225" t="str">
        <f t="shared" si="4"/>
        <v/>
      </c>
      <c r="N30" s="225"/>
      <c r="O30" s="110"/>
    </row>
    <row r="31" spans="1:15" ht="10.9" customHeight="1">
      <c r="A31" s="111" t="s">
        <v>1045</v>
      </c>
      <c r="B31" s="282" t="s">
        <v>1046</v>
      </c>
      <c r="C31" s="247" t="s">
        <v>846</v>
      </c>
      <c r="D31" s="178" t="s">
        <v>572</v>
      </c>
      <c r="E31" s="268"/>
      <c r="F31" s="268"/>
      <c r="G31" s="268"/>
      <c r="H31" s="268" t="str">
        <f t="shared" si="3"/>
        <v/>
      </c>
      <c r="I31" s="268"/>
      <c r="J31" s="268"/>
      <c r="K31" s="268"/>
      <c r="L31" s="268"/>
      <c r="M31" s="268" t="str">
        <f t="shared" si="4"/>
        <v/>
      </c>
      <c r="N31" s="268"/>
      <c r="O31" s="110"/>
    </row>
    <row r="32" spans="1:15" ht="10.9" customHeight="1">
      <c r="A32" s="111" t="s">
        <v>1047</v>
      </c>
      <c r="B32" s="287" t="s">
        <v>1048</v>
      </c>
      <c r="C32" s="288" t="s">
        <v>894</v>
      </c>
      <c r="D32" s="289" t="s">
        <v>572</v>
      </c>
      <c r="E32" s="286"/>
      <c r="F32" s="286"/>
      <c r="G32" s="286"/>
      <c r="H32" s="286" t="str">
        <f t="shared" si="3"/>
        <v/>
      </c>
      <c r="I32" s="286"/>
      <c r="J32" s="286"/>
      <c r="K32" s="286"/>
      <c r="L32" s="286"/>
      <c r="M32" s="286" t="str">
        <f t="shared" si="4"/>
        <v/>
      </c>
      <c r="N32" s="286"/>
      <c r="O32" s="110"/>
    </row>
    <row r="33" spans="1:15" ht="10.9" customHeight="1">
      <c r="A33" s="111" t="s">
        <v>1049</v>
      </c>
      <c r="B33" s="282" t="s">
        <v>1050</v>
      </c>
      <c r="C33" s="247" t="s">
        <v>848</v>
      </c>
      <c r="D33" s="178" t="s">
        <v>572</v>
      </c>
      <c r="E33" s="268"/>
      <c r="F33" s="268"/>
      <c r="G33" s="268"/>
      <c r="H33" s="268" t="str">
        <f t="shared" si="3"/>
        <v/>
      </c>
      <c r="I33" s="268"/>
      <c r="J33" s="268"/>
      <c r="K33" s="268"/>
      <c r="L33" s="268"/>
      <c r="M33" s="268" t="str">
        <f t="shared" si="4"/>
        <v/>
      </c>
      <c r="N33" s="268"/>
      <c r="O33" s="110"/>
    </row>
    <row r="34" spans="1:15" ht="10.9" customHeight="1">
      <c r="A34" s="111" t="s">
        <v>1051</v>
      </c>
      <c r="B34" s="287" t="s">
        <v>1052</v>
      </c>
      <c r="C34" s="288" t="s">
        <v>894</v>
      </c>
      <c r="D34" s="289" t="s">
        <v>572</v>
      </c>
      <c r="E34" s="286"/>
      <c r="F34" s="286"/>
      <c r="G34" s="286"/>
      <c r="H34" s="286" t="str">
        <f t="shared" si="3"/>
        <v/>
      </c>
      <c r="I34" s="286"/>
      <c r="J34" s="286"/>
      <c r="K34" s="286"/>
      <c r="L34" s="286"/>
      <c r="M34" s="286" t="str">
        <f t="shared" si="4"/>
        <v/>
      </c>
      <c r="N34" s="286"/>
      <c r="O34" s="110"/>
    </row>
    <row r="35" spans="1:15" ht="10.9" customHeight="1">
      <c r="A35" s="111" t="s">
        <v>1053</v>
      </c>
      <c r="B35" s="284" t="s">
        <v>1054</v>
      </c>
      <c r="C35" s="247" t="s">
        <v>851</v>
      </c>
      <c r="D35" s="224" t="s">
        <v>572</v>
      </c>
      <c r="E35" s="225"/>
      <c r="F35" s="225"/>
      <c r="G35" s="225"/>
      <c r="H35" s="225" t="str">
        <f t="shared" si="3"/>
        <v/>
      </c>
      <c r="I35" s="225"/>
      <c r="J35" s="225"/>
      <c r="K35" s="225"/>
      <c r="L35" s="225"/>
      <c r="M35" s="225" t="str">
        <f t="shared" si="4"/>
        <v/>
      </c>
      <c r="N35" s="225"/>
      <c r="O35" s="110"/>
    </row>
    <row r="36" spans="1:15" ht="10.9" customHeight="1">
      <c r="A36" s="111" t="s">
        <v>1055</v>
      </c>
      <c r="B36" s="282" t="s">
        <v>1056</v>
      </c>
      <c r="C36" s="247" t="s">
        <v>853</v>
      </c>
      <c r="D36" s="178" t="s">
        <v>572</v>
      </c>
      <c r="E36" s="268"/>
      <c r="F36" s="268"/>
      <c r="G36" s="268"/>
      <c r="H36" s="268" t="str">
        <f t="shared" si="3"/>
        <v/>
      </c>
      <c r="I36" s="268"/>
      <c r="J36" s="268"/>
      <c r="K36" s="268"/>
      <c r="L36" s="268"/>
      <c r="M36" s="268" t="str">
        <f t="shared" si="4"/>
        <v/>
      </c>
      <c r="N36" s="268"/>
      <c r="O36" s="110"/>
    </row>
    <row r="37" spans="1:15" ht="10.9" customHeight="1">
      <c r="A37" s="111" t="s">
        <v>1057</v>
      </c>
      <c r="B37" s="284" t="s">
        <v>1058</v>
      </c>
      <c r="C37" s="223" t="s">
        <v>856</v>
      </c>
      <c r="D37" s="224" t="s">
        <v>572</v>
      </c>
      <c r="E37" s="225"/>
      <c r="F37" s="225"/>
      <c r="G37" s="225"/>
      <c r="H37" s="225" t="str">
        <f t="shared" si="3"/>
        <v/>
      </c>
      <c r="I37" s="225"/>
      <c r="J37" s="225"/>
      <c r="K37" s="225"/>
      <c r="L37" s="225"/>
      <c r="M37" s="225" t="str">
        <f t="shared" si="4"/>
        <v/>
      </c>
      <c r="N37" s="225"/>
      <c r="O37" s="110"/>
    </row>
    <row r="38" spans="1:15" ht="10.9" customHeight="1">
      <c r="A38" s="111" t="s">
        <v>1059</v>
      </c>
      <c r="B38" s="282" t="s">
        <v>1060</v>
      </c>
      <c r="C38" s="247" t="s">
        <v>858</v>
      </c>
      <c r="D38" s="178" t="s">
        <v>572</v>
      </c>
      <c r="E38" s="268"/>
      <c r="F38" s="268"/>
      <c r="G38" s="268"/>
      <c r="H38" s="268" t="str">
        <f t="shared" si="3"/>
        <v/>
      </c>
      <c r="I38" s="268"/>
      <c r="J38" s="268"/>
      <c r="K38" s="268"/>
      <c r="L38" s="268"/>
      <c r="M38" s="268" t="str">
        <f t="shared" si="4"/>
        <v/>
      </c>
      <c r="N38" s="268"/>
      <c r="O38" s="110"/>
    </row>
    <row r="39" spans="1:15" ht="10.9" customHeight="1">
      <c r="A39" s="111" t="s">
        <v>1061</v>
      </c>
      <c r="B39" s="285" t="s">
        <v>1062</v>
      </c>
      <c r="C39" s="147" t="s">
        <v>861</v>
      </c>
      <c r="D39" s="179" t="s">
        <v>572</v>
      </c>
      <c r="E39" s="149"/>
      <c r="F39" s="149"/>
      <c r="G39" s="149"/>
      <c r="H39" s="149" t="str">
        <f t="shared" si="3"/>
        <v/>
      </c>
      <c r="I39" s="149"/>
      <c r="J39" s="149"/>
      <c r="K39" s="149"/>
      <c r="L39" s="149"/>
      <c r="M39" s="149" t="str">
        <f t="shared" si="4"/>
        <v/>
      </c>
      <c r="N39" s="149"/>
      <c r="O39" s="110"/>
    </row>
    <row r="40" spans="1:15" ht="15" customHeight="1">
      <c r="A40" s="111" t="s">
        <v>1063</v>
      </c>
      <c r="B40" s="260" t="s">
        <v>1064</v>
      </c>
      <c r="C40" s="165" t="s">
        <v>936</v>
      </c>
      <c r="D40" s="280" t="s">
        <v>572</v>
      </c>
      <c r="E40" s="290"/>
      <c r="F40" s="290"/>
      <c r="G40" s="290"/>
      <c r="H40" s="290" t="str">
        <f t="shared" si="3"/>
        <v/>
      </c>
      <c r="I40" s="290"/>
      <c r="J40" s="290"/>
      <c r="K40" s="290"/>
      <c r="L40" s="290"/>
      <c r="M40" s="290" t="str">
        <f t="shared" si="4"/>
        <v/>
      </c>
      <c r="N40" s="290"/>
      <c r="O40" s="110"/>
    </row>
    <row r="41" spans="1:15" ht="10.9" customHeight="1">
      <c r="A41" s="111" t="s">
        <v>1065</v>
      </c>
      <c r="B41" s="282" t="s">
        <v>1066</v>
      </c>
      <c r="C41" s="247" t="s">
        <v>842</v>
      </c>
      <c r="D41" s="178" t="s">
        <v>572</v>
      </c>
      <c r="E41" s="268"/>
      <c r="F41" s="268"/>
      <c r="G41" s="268"/>
      <c r="H41" s="268" t="str">
        <f t="shared" si="3"/>
        <v/>
      </c>
      <c r="I41" s="268"/>
      <c r="J41" s="268"/>
      <c r="K41" s="268"/>
      <c r="L41" s="268"/>
      <c r="M41" s="268" t="str">
        <f t="shared" si="4"/>
        <v/>
      </c>
      <c r="N41" s="268"/>
      <c r="O41" s="110"/>
    </row>
    <row r="42" spans="1:15" ht="10.9" customHeight="1">
      <c r="A42" s="111" t="s">
        <v>1067</v>
      </c>
      <c r="B42" s="284" t="s">
        <v>1068</v>
      </c>
      <c r="C42" s="223" t="s">
        <v>421</v>
      </c>
      <c r="D42" s="224" t="s">
        <v>572</v>
      </c>
      <c r="E42" s="225"/>
      <c r="F42" s="225"/>
      <c r="G42" s="225"/>
      <c r="H42" s="225" t="str">
        <f t="shared" si="3"/>
        <v/>
      </c>
      <c r="I42" s="225"/>
      <c r="J42" s="225"/>
      <c r="K42" s="225"/>
      <c r="L42" s="225"/>
      <c r="M42" s="225" t="str">
        <f t="shared" si="4"/>
        <v/>
      </c>
      <c r="N42" s="225"/>
      <c r="O42" s="110"/>
    </row>
    <row r="43" spans="1:15" ht="10.9" customHeight="1">
      <c r="A43" s="111" t="s">
        <v>1069</v>
      </c>
      <c r="B43" s="282" t="s">
        <v>1070</v>
      </c>
      <c r="C43" s="247" t="s">
        <v>846</v>
      </c>
      <c r="D43" s="178" t="s">
        <v>572</v>
      </c>
      <c r="E43" s="268"/>
      <c r="F43" s="268"/>
      <c r="G43" s="268"/>
      <c r="H43" s="268" t="str">
        <f t="shared" si="3"/>
        <v/>
      </c>
      <c r="I43" s="268"/>
      <c r="J43" s="268"/>
      <c r="K43" s="268"/>
      <c r="L43" s="268"/>
      <c r="M43" s="268" t="str">
        <f t="shared" si="4"/>
        <v/>
      </c>
      <c r="N43" s="268"/>
      <c r="O43" s="110"/>
    </row>
    <row r="44" spans="1:15" ht="10.9" customHeight="1">
      <c r="A44" s="111" t="s">
        <v>1071</v>
      </c>
      <c r="B44" s="287" t="s">
        <v>1072</v>
      </c>
      <c r="C44" s="288" t="s">
        <v>894</v>
      </c>
      <c r="D44" s="289" t="s">
        <v>572</v>
      </c>
      <c r="E44" s="286"/>
      <c r="F44" s="286"/>
      <c r="G44" s="286"/>
      <c r="H44" s="286" t="str">
        <f t="shared" si="3"/>
        <v/>
      </c>
      <c r="I44" s="286"/>
      <c r="J44" s="286"/>
      <c r="K44" s="286"/>
      <c r="L44" s="286"/>
      <c r="M44" s="286" t="str">
        <f t="shared" si="4"/>
        <v/>
      </c>
      <c r="N44" s="286"/>
      <c r="O44" s="110"/>
    </row>
    <row r="45" spans="1:15" ht="10.9" customHeight="1">
      <c r="A45" s="111" t="s">
        <v>1073</v>
      </c>
      <c r="B45" s="282" t="s">
        <v>1074</v>
      </c>
      <c r="C45" s="247" t="s">
        <v>848</v>
      </c>
      <c r="D45" s="178" t="s">
        <v>572</v>
      </c>
      <c r="E45" s="268"/>
      <c r="F45" s="268"/>
      <c r="G45" s="268"/>
      <c r="H45" s="268" t="str">
        <f t="shared" si="3"/>
        <v/>
      </c>
      <c r="I45" s="268"/>
      <c r="J45" s="268"/>
      <c r="K45" s="268"/>
      <c r="L45" s="268"/>
      <c r="M45" s="268" t="str">
        <f t="shared" si="4"/>
        <v/>
      </c>
      <c r="N45" s="268"/>
      <c r="O45" s="110"/>
    </row>
    <row r="46" spans="1:15" ht="10.9" customHeight="1">
      <c r="A46" s="111" t="s">
        <v>1075</v>
      </c>
      <c r="B46" s="287" t="s">
        <v>1076</v>
      </c>
      <c r="C46" s="288" t="s">
        <v>894</v>
      </c>
      <c r="D46" s="289" t="s">
        <v>572</v>
      </c>
      <c r="E46" s="286"/>
      <c r="F46" s="286"/>
      <c r="G46" s="286"/>
      <c r="H46" s="286" t="str">
        <f t="shared" si="3"/>
        <v/>
      </c>
      <c r="I46" s="286"/>
      <c r="J46" s="286"/>
      <c r="K46" s="286"/>
      <c r="L46" s="286"/>
      <c r="M46" s="286" t="str">
        <f t="shared" si="4"/>
        <v/>
      </c>
      <c r="N46" s="286"/>
      <c r="O46" s="110"/>
    </row>
    <row r="47" spans="1:15" ht="10.9" customHeight="1">
      <c r="A47" s="111" t="s">
        <v>1077</v>
      </c>
      <c r="B47" s="284" t="s">
        <v>1078</v>
      </c>
      <c r="C47" s="247" t="s">
        <v>851</v>
      </c>
      <c r="D47" s="224" t="s">
        <v>572</v>
      </c>
      <c r="E47" s="225"/>
      <c r="F47" s="225"/>
      <c r="G47" s="225"/>
      <c r="H47" s="225" t="str">
        <f t="shared" si="3"/>
        <v/>
      </c>
      <c r="I47" s="225"/>
      <c r="J47" s="225"/>
      <c r="K47" s="225"/>
      <c r="L47" s="225"/>
      <c r="M47" s="225" t="str">
        <f t="shared" si="4"/>
        <v/>
      </c>
      <c r="N47" s="225"/>
      <c r="O47" s="110"/>
    </row>
    <row r="48" spans="1:15" ht="10.9" customHeight="1">
      <c r="A48" s="111" t="s">
        <v>1079</v>
      </c>
      <c r="B48" s="282" t="s">
        <v>1080</v>
      </c>
      <c r="C48" s="247" t="s">
        <v>853</v>
      </c>
      <c r="D48" s="178" t="s">
        <v>572</v>
      </c>
      <c r="E48" s="268"/>
      <c r="F48" s="268"/>
      <c r="G48" s="268"/>
      <c r="H48" s="268" t="str">
        <f t="shared" si="3"/>
        <v/>
      </c>
      <c r="I48" s="268"/>
      <c r="J48" s="268"/>
      <c r="K48" s="268"/>
      <c r="L48" s="268"/>
      <c r="M48" s="268" t="str">
        <f t="shared" si="4"/>
        <v/>
      </c>
      <c r="N48" s="268"/>
      <c r="O48" s="110"/>
    </row>
    <row r="49" spans="1:15" ht="10.9" customHeight="1">
      <c r="A49" s="111" t="s">
        <v>1081</v>
      </c>
      <c r="B49" s="284" t="s">
        <v>1082</v>
      </c>
      <c r="C49" s="223" t="s">
        <v>856</v>
      </c>
      <c r="D49" s="224" t="s">
        <v>572</v>
      </c>
      <c r="E49" s="225"/>
      <c r="F49" s="225"/>
      <c r="G49" s="225"/>
      <c r="H49" s="225" t="str">
        <f t="shared" si="3"/>
        <v/>
      </c>
      <c r="I49" s="225"/>
      <c r="J49" s="225"/>
      <c r="K49" s="225"/>
      <c r="L49" s="225"/>
      <c r="M49" s="225" t="str">
        <f t="shared" si="4"/>
        <v/>
      </c>
      <c r="N49" s="225"/>
      <c r="O49" s="110"/>
    </row>
    <row r="50" spans="1:15" ht="10.9" customHeight="1">
      <c r="A50" s="111" t="s">
        <v>1083</v>
      </c>
      <c r="B50" s="282" t="s">
        <v>1084</v>
      </c>
      <c r="C50" s="247" t="s">
        <v>858</v>
      </c>
      <c r="D50" s="178" t="s">
        <v>572</v>
      </c>
      <c r="E50" s="268"/>
      <c r="F50" s="268"/>
      <c r="G50" s="268"/>
      <c r="H50" s="268" t="str">
        <f t="shared" si="3"/>
        <v/>
      </c>
      <c r="I50" s="268"/>
      <c r="J50" s="268"/>
      <c r="K50" s="268"/>
      <c r="L50" s="268"/>
      <c r="M50" s="268" t="str">
        <f t="shared" si="4"/>
        <v/>
      </c>
      <c r="N50" s="268"/>
      <c r="O50" s="110"/>
    </row>
    <row r="51" spans="1:15" ht="10.9" customHeight="1">
      <c r="A51" s="111" t="s">
        <v>1085</v>
      </c>
      <c r="B51" s="285" t="s">
        <v>1086</v>
      </c>
      <c r="C51" s="147" t="s">
        <v>861</v>
      </c>
      <c r="D51" s="179" t="s">
        <v>572</v>
      </c>
      <c r="E51" s="149"/>
      <c r="F51" s="149"/>
      <c r="G51" s="149"/>
      <c r="H51" s="149" t="str">
        <f t="shared" si="3"/>
        <v/>
      </c>
      <c r="I51" s="149"/>
      <c r="J51" s="149"/>
      <c r="K51" s="149"/>
      <c r="L51" s="149"/>
      <c r="M51" s="149" t="str">
        <f t="shared" si="4"/>
        <v/>
      </c>
      <c r="N51" s="149"/>
      <c r="O51" s="110"/>
    </row>
    <row r="52" spans="1:15" ht="15" customHeight="1">
      <c r="A52" s="111" t="s">
        <v>1087</v>
      </c>
      <c r="B52" s="260" t="s">
        <v>1088</v>
      </c>
      <c r="C52" s="165" t="s">
        <v>961</v>
      </c>
      <c r="D52" s="280" t="s">
        <v>572</v>
      </c>
      <c r="E52" s="290"/>
      <c r="F52" s="290"/>
      <c r="G52" s="290"/>
      <c r="H52" s="290" t="str">
        <f t="shared" si="3"/>
        <v/>
      </c>
      <c r="I52" s="290"/>
      <c r="J52" s="290"/>
      <c r="K52" s="290"/>
      <c r="L52" s="290"/>
      <c r="M52" s="290" t="str">
        <f t="shared" si="4"/>
        <v/>
      </c>
      <c r="N52" s="290"/>
      <c r="O52" s="110"/>
    </row>
    <row r="53" spans="1:15" ht="10.9" customHeight="1">
      <c r="A53" s="111" t="s">
        <v>1089</v>
      </c>
      <c r="B53" s="282" t="s">
        <v>1090</v>
      </c>
      <c r="C53" s="247" t="s">
        <v>842</v>
      </c>
      <c r="D53" s="178" t="s">
        <v>572</v>
      </c>
      <c r="E53" s="268"/>
      <c r="F53" s="268"/>
      <c r="G53" s="268"/>
      <c r="H53" s="268" t="str">
        <f t="shared" si="3"/>
        <v/>
      </c>
      <c r="I53" s="268"/>
      <c r="J53" s="268"/>
      <c r="K53" s="268"/>
      <c r="L53" s="268"/>
      <c r="M53" s="268" t="str">
        <f t="shared" si="4"/>
        <v/>
      </c>
      <c r="N53" s="268"/>
      <c r="O53" s="110"/>
    </row>
    <row r="54" spans="1:15" ht="10.9" customHeight="1">
      <c r="A54" s="111" t="s">
        <v>1091</v>
      </c>
      <c r="B54" s="284" t="s">
        <v>1092</v>
      </c>
      <c r="C54" s="223" t="s">
        <v>421</v>
      </c>
      <c r="D54" s="224" t="s">
        <v>572</v>
      </c>
      <c r="E54" s="225"/>
      <c r="F54" s="225"/>
      <c r="G54" s="225"/>
      <c r="H54" s="225" t="str">
        <f t="shared" si="3"/>
        <v/>
      </c>
      <c r="I54" s="225"/>
      <c r="J54" s="225"/>
      <c r="K54" s="225"/>
      <c r="L54" s="225"/>
      <c r="M54" s="225" t="str">
        <f t="shared" si="4"/>
        <v/>
      </c>
      <c r="N54" s="225"/>
      <c r="O54" s="110"/>
    </row>
    <row r="55" spans="1:15" ht="10.9" customHeight="1">
      <c r="A55" s="111" t="s">
        <v>1093</v>
      </c>
      <c r="B55" s="282" t="s">
        <v>1094</v>
      </c>
      <c r="C55" s="247" t="s">
        <v>846</v>
      </c>
      <c r="D55" s="178" t="s">
        <v>572</v>
      </c>
      <c r="E55" s="268"/>
      <c r="F55" s="268"/>
      <c r="G55" s="268"/>
      <c r="H55" s="268" t="str">
        <f t="shared" si="3"/>
        <v/>
      </c>
      <c r="I55" s="268"/>
      <c r="J55" s="268"/>
      <c r="K55" s="268"/>
      <c r="L55" s="268"/>
      <c r="M55" s="268" t="str">
        <f t="shared" si="4"/>
        <v/>
      </c>
      <c r="N55" s="268"/>
      <c r="O55" s="110"/>
    </row>
    <row r="56" spans="1:15" ht="10.9" customHeight="1">
      <c r="A56" s="111" t="s">
        <v>1095</v>
      </c>
      <c r="B56" s="282" t="s">
        <v>1096</v>
      </c>
      <c r="C56" s="247" t="s">
        <v>848</v>
      </c>
      <c r="D56" s="178" t="s">
        <v>572</v>
      </c>
      <c r="E56" s="117"/>
      <c r="F56" s="117"/>
      <c r="G56" s="117"/>
      <c r="H56" s="117" t="str">
        <f t="shared" si="3"/>
        <v/>
      </c>
      <c r="I56" s="117"/>
      <c r="J56" s="117"/>
      <c r="K56" s="117"/>
      <c r="L56" s="117"/>
      <c r="M56" s="117" t="str">
        <f t="shared" si="4"/>
        <v/>
      </c>
      <c r="N56" s="117"/>
      <c r="O56" s="110"/>
    </row>
    <row r="57" spans="1:15" ht="10.9" customHeight="1">
      <c r="A57" s="111" t="s">
        <v>1097</v>
      </c>
      <c r="B57" s="284" t="s">
        <v>1098</v>
      </c>
      <c r="C57" s="247" t="s">
        <v>851</v>
      </c>
      <c r="D57" s="224" t="s">
        <v>572</v>
      </c>
      <c r="E57" s="123"/>
      <c r="F57" s="123"/>
      <c r="G57" s="123"/>
      <c r="H57" s="123" t="str">
        <f t="shared" si="3"/>
        <v/>
      </c>
      <c r="I57" s="123"/>
      <c r="J57" s="123"/>
      <c r="K57" s="123"/>
      <c r="L57" s="123"/>
      <c r="M57" s="123" t="str">
        <f t="shared" si="4"/>
        <v/>
      </c>
      <c r="N57" s="123"/>
      <c r="O57" s="110"/>
    </row>
    <row r="58" spans="1:15" ht="10.9" customHeight="1">
      <c r="A58" s="111" t="s">
        <v>1099</v>
      </c>
      <c r="B58" s="282" t="s">
        <v>1100</v>
      </c>
      <c r="C58" s="247" t="s">
        <v>853</v>
      </c>
      <c r="D58" s="178" t="s">
        <v>572</v>
      </c>
      <c r="E58" s="117"/>
      <c r="F58" s="117"/>
      <c r="G58" s="117"/>
      <c r="H58" s="117" t="str">
        <f t="shared" si="3"/>
        <v/>
      </c>
      <c r="I58" s="117"/>
      <c r="J58" s="117"/>
      <c r="K58" s="117"/>
      <c r="L58" s="117"/>
      <c r="M58" s="117" t="str">
        <f t="shared" si="4"/>
        <v/>
      </c>
      <c r="N58" s="117"/>
      <c r="O58" s="110"/>
    </row>
    <row r="59" spans="1:15" ht="10.9" customHeight="1">
      <c r="A59" s="111" t="s">
        <v>1101</v>
      </c>
      <c r="B59" s="284" t="s">
        <v>1102</v>
      </c>
      <c r="C59" s="223" t="s">
        <v>856</v>
      </c>
      <c r="D59" s="224" t="s">
        <v>572</v>
      </c>
      <c r="E59" s="123"/>
      <c r="F59" s="123"/>
      <c r="G59" s="123"/>
      <c r="H59" s="123" t="str">
        <f t="shared" si="3"/>
        <v/>
      </c>
      <c r="I59" s="123"/>
      <c r="J59" s="123"/>
      <c r="K59" s="123"/>
      <c r="L59" s="123"/>
      <c r="M59" s="123" t="str">
        <f t="shared" si="4"/>
        <v/>
      </c>
      <c r="N59" s="123"/>
      <c r="O59" s="110"/>
    </row>
    <row r="60" spans="1:15" ht="10.9" customHeight="1">
      <c r="A60" s="111" t="s">
        <v>1103</v>
      </c>
      <c r="B60" s="282" t="s">
        <v>1104</v>
      </c>
      <c r="C60" s="247" t="s">
        <v>858</v>
      </c>
      <c r="D60" s="178" t="s">
        <v>572</v>
      </c>
      <c r="E60" s="117"/>
      <c r="F60" s="117"/>
      <c r="G60" s="117"/>
      <c r="H60" s="117" t="str">
        <f t="shared" si="3"/>
        <v/>
      </c>
      <c r="I60" s="117"/>
      <c r="J60" s="117"/>
      <c r="K60" s="117"/>
      <c r="L60" s="117"/>
      <c r="M60" s="117" t="str">
        <f t="shared" si="4"/>
        <v/>
      </c>
      <c r="N60" s="117"/>
      <c r="O60" s="110"/>
    </row>
    <row r="61" spans="1:15" ht="10.9" customHeight="1">
      <c r="A61" s="111" t="s">
        <v>1105</v>
      </c>
      <c r="B61" s="285" t="s">
        <v>1106</v>
      </c>
      <c r="C61" s="147" t="s">
        <v>861</v>
      </c>
      <c r="D61" s="179" t="s">
        <v>572</v>
      </c>
      <c r="E61" s="152"/>
      <c r="F61" s="152"/>
      <c r="G61" s="152"/>
      <c r="H61" s="152" t="str">
        <f t="shared" si="3"/>
        <v/>
      </c>
      <c r="I61" s="152"/>
      <c r="J61" s="152"/>
      <c r="K61" s="152"/>
      <c r="L61" s="152"/>
      <c r="M61" s="152" t="str">
        <f t="shared" si="4"/>
        <v/>
      </c>
      <c r="N61" s="152"/>
      <c r="O61" s="110"/>
    </row>
    <row r="62" spans="1:15" ht="15" customHeight="1">
      <c r="A62" s="111" t="s">
        <v>1107</v>
      </c>
      <c r="B62" s="260" t="s">
        <v>1108</v>
      </c>
      <c r="C62" s="165" t="s">
        <v>982</v>
      </c>
      <c r="D62" s="280" t="s">
        <v>572</v>
      </c>
      <c r="E62" s="281"/>
      <c r="F62" s="281"/>
      <c r="G62" s="281"/>
      <c r="H62" s="281" t="str">
        <f t="shared" si="3"/>
        <v/>
      </c>
      <c r="I62" s="281"/>
      <c r="J62" s="281"/>
      <c r="K62" s="281"/>
      <c r="L62" s="281"/>
      <c r="M62" s="281" t="str">
        <f t="shared" si="4"/>
        <v/>
      </c>
      <c r="N62" s="281"/>
      <c r="O62" s="110"/>
    </row>
    <row r="63" spans="1:15" ht="10.9" customHeight="1">
      <c r="A63" s="111" t="s">
        <v>1109</v>
      </c>
      <c r="B63" s="282" t="s">
        <v>1110</v>
      </c>
      <c r="C63" s="247" t="s">
        <v>842</v>
      </c>
      <c r="D63" s="178" t="s">
        <v>572</v>
      </c>
      <c r="E63" s="117"/>
      <c r="F63" s="117"/>
      <c r="G63" s="117"/>
      <c r="H63" s="117" t="str">
        <f t="shared" si="3"/>
        <v/>
      </c>
      <c r="I63" s="117"/>
      <c r="J63" s="117"/>
      <c r="K63" s="117"/>
      <c r="L63" s="117"/>
      <c r="M63" s="117" t="str">
        <f t="shared" si="4"/>
        <v/>
      </c>
      <c r="N63" s="117"/>
      <c r="O63" s="110"/>
    </row>
    <row r="64" spans="1:15" ht="10.9" customHeight="1">
      <c r="A64" s="111" t="s">
        <v>1111</v>
      </c>
      <c r="B64" s="284" t="s">
        <v>1112</v>
      </c>
      <c r="C64" s="223" t="s">
        <v>421</v>
      </c>
      <c r="D64" s="224" t="s">
        <v>572</v>
      </c>
      <c r="E64" s="123"/>
      <c r="F64" s="123"/>
      <c r="G64" s="123"/>
      <c r="H64" s="123" t="str">
        <f t="shared" si="3"/>
        <v/>
      </c>
      <c r="I64" s="123"/>
      <c r="J64" s="123"/>
      <c r="K64" s="123"/>
      <c r="L64" s="123"/>
      <c r="M64" s="123" t="str">
        <f t="shared" si="4"/>
        <v/>
      </c>
      <c r="N64" s="123"/>
      <c r="O64" s="110"/>
    </row>
    <row r="65" spans="1:15" ht="10.9" customHeight="1">
      <c r="A65" s="111" t="s">
        <v>1113</v>
      </c>
      <c r="B65" s="282" t="s">
        <v>1114</v>
      </c>
      <c r="C65" s="247" t="s">
        <v>846</v>
      </c>
      <c r="D65" s="178" t="s">
        <v>572</v>
      </c>
      <c r="E65" s="117"/>
      <c r="F65" s="117"/>
      <c r="G65" s="117"/>
      <c r="H65" s="117" t="str">
        <f t="shared" si="3"/>
        <v/>
      </c>
      <c r="I65" s="117"/>
      <c r="J65" s="117"/>
      <c r="K65" s="117"/>
      <c r="L65" s="117"/>
      <c r="M65" s="117" t="str">
        <f t="shared" si="4"/>
        <v/>
      </c>
      <c r="N65" s="117"/>
      <c r="O65" s="110"/>
    </row>
    <row r="66" spans="1:15" ht="10.9" customHeight="1">
      <c r="A66" s="111" t="s">
        <v>1115</v>
      </c>
      <c r="B66" s="282" t="s">
        <v>1116</v>
      </c>
      <c r="C66" s="247" t="s">
        <v>848</v>
      </c>
      <c r="D66" s="178" t="s">
        <v>572</v>
      </c>
      <c r="E66" s="117"/>
      <c r="F66" s="117"/>
      <c r="G66" s="117"/>
      <c r="H66" s="117" t="str">
        <f t="shared" si="3"/>
        <v/>
      </c>
      <c r="I66" s="117"/>
      <c r="J66" s="117"/>
      <c r="K66" s="117"/>
      <c r="L66" s="117"/>
      <c r="M66" s="117" t="str">
        <f t="shared" si="4"/>
        <v/>
      </c>
      <c r="N66" s="117"/>
      <c r="O66" s="110"/>
    </row>
    <row r="67" spans="1:15" ht="10.9" customHeight="1">
      <c r="A67" s="111" t="s">
        <v>1117</v>
      </c>
      <c r="B67" s="284" t="s">
        <v>1118</v>
      </c>
      <c r="C67" s="247" t="s">
        <v>851</v>
      </c>
      <c r="D67" s="224" t="s">
        <v>572</v>
      </c>
      <c r="E67" s="123"/>
      <c r="F67" s="123"/>
      <c r="G67" s="123"/>
      <c r="H67" s="123" t="str">
        <f t="shared" si="3"/>
        <v/>
      </c>
      <c r="I67" s="123"/>
      <c r="J67" s="123"/>
      <c r="K67" s="123"/>
      <c r="L67" s="123"/>
      <c r="M67" s="123" t="str">
        <f t="shared" si="4"/>
        <v/>
      </c>
      <c r="N67" s="123"/>
      <c r="O67" s="110"/>
    </row>
    <row r="68" spans="1:15" ht="10.9" customHeight="1">
      <c r="A68" s="111" t="s">
        <v>1119</v>
      </c>
      <c r="B68" s="282" t="s">
        <v>1120</v>
      </c>
      <c r="C68" s="247" t="s">
        <v>853</v>
      </c>
      <c r="D68" s="178" t="s">
        <v>572</v>
      </c>
      <c r="E68" s="117"/>
      <c r="F68" s="117"/>
      <c r="G68" s="117"/>
      <c r="H68" s="117" t="str">
        <f t="shared" si="3"/>
        <v/>
      </c>
      <c r="I68" s="117"/>
      <c r="J68" s="117"/>
      <c r="K68" s="117"/>
      <c r="L68" s="117"/>
      <c r="M68" s="117" t="str">
        <f t="shared" si="4"/>
        <v/>
      </c>
      <c r="N68" s="117"/>
      <c r="O68" s="110"/>
    </row>
    <row r="69" spans="1:15" ht="10.9" customHeight="1">
      <c r="A69" s="111" t="s">
        <v>1121</v>
      </c>
      <c r="B69" s="284" t="s">
        <v>1122</v>
      </c>
      <c r="C69" s="223" t="s">
        <v>856</v>
      </c>
      <c r="D69" s="224" t="s">
        <v>572</v>
      </c>
      <c r="E69" s="123"/>
      <c r="F69" s="123"/>
      <c r="G69" s="123"/>
      <c r="H69" s="123" t="str">
        <f t="shared" si="3"/>
        <v/>
      </c>
      <c r="I69" s="123"/>
      <c r="J69" s="123"/>
      <c r="K69" s="123"/>
      <c r="L69" s="123"/>
      <c r="M69" s="123" t="str">
        <f t="shared" si="4"/>
        <v/>
      </c>
      <c r="N69" s="123"/>
      <c r="O69" s="110"/>
    </row>
    <row r="70" spans="1:15" ht="10.9" customHeight="1">
      <c r="A70" s="111" t="s">
        <v>1123</v>
      </c>
      <c r="B70" s="282" t="s">
        <v>1124</v>
      </c>
      <c r="C70" s="247" t="s">
        <v>858</v>
      </c>
      <c r="D70" s="178" t="s">
        <v>572</v>
      </c>
      <c r="E70" s="117"/>
      <c r="F70" s="117"/>
      <c r="G70" s="117"/>
      <c r="H70" s="117" t="str">
        <f t="shared" si="3"/>
        <v/>
      </c>
      <c r="I70" s="117"/>
      <c r="J70" s="117"/>
      <c r="K70" s="117"/>
      <c r="L70" s="117"/>
      <c r="M70" s="117" t="str">
        <f t="shared" si="4"/>
        <v/>
      </c>
      <c r="N70" s="117"/>
      <c r="O70" s="110"/>
    </row>
    <row r="71" spans="1:15" ht="10.9" customHeight="1">
      <c r="A71" s="111" t="s">
        <v>1125</v>
      </c>
      <c r="B71" s="285" t="s">
        <v>1126</v>
      </c>
      <c r="C71" s="147" t="s">
        <v>861</v>
      </c>
      <c r="D71" s="179" t="s">
        <v>572</v>
      </c>
      <c r="E71" s="152"/>
      <c r="F71" s="152"/>
      <c r="G71" s="152"/>
      <c r="H71" s="152" t="str">
        <f t="shared" si="3"/>
        <v/>
      </c>
      <c r="I71" s="152"/>
      <c r="J71" s="152"/>
      <c r="K71" s="152"/>
      <c r="L71" s="152"/>
      <c r="M71" s="152" t="str">
        <f t="shared" si="4"/>
        <v/>
      </c>
      <c r="N71" s="152"/>
      <c r="O71" s="110"/>
    </row>
    <row r="72" spans="1:15" s="90" customFormat="1" ht="10.5">
      <c r="B72" s="265"/>
      <c r="C72" s="264"/>
      <c r="D72" s="271"/>
      <c r="E72" s="298"/>
      <c r="F72" s="298"/>
      <c r="G72" s="298"/>
      <c r="H72" s="298"/>
      <c r="I72" s="298"/>
      <c r="J72" s="298"/>
      <c r="K72" s="154"/>
      <c r="L72" s="154"/>
      <c r="M72" s="154"/>
      <c r="N72" s="154"/>
      <c r="O72" s="154"/>
    </row>
    <row r="73" spans="1:15" ht="10.35" customHeight="1"/>
    <row r="74" spans="1:15" ht="10.35" customHeight="1"/>
    <row r="75" spans="1:15" ht="10.35" customHeight="1"/>
    <row r="76" spans="1:15">
      <c r="B76" s="71"/>
    </row>
    <row r="77" spans="1:15">
      <c r="B77" s="71"/>
    </row>
    <row r="78" spans="1:15">
      <c r="B78" s="71"/>
    </row>
    <row r="79" spans="1:15">
      <c r="B79" s="71"/>
    </row>
    <row r="80" spans="1:15">
      <c r="B80" s="71"/>
    </row>
    <row r="81" spans="2:2">
      <c r="B81" s="71"/>
    </row>
    <row r="82" spans="2:2">
      <c r="B82" s="71"/>
    </row>
    <row r="83" spans="2:2">
      <c r="B83" s="71"/>
    </row>
    <row r="84" spans="2:2">
      <c r="B84" s="71"/>
    </row>
    <row r="85" spans="2:2">
      <c r="B85" s="71"/>
    </row>
    <row r="86" spans="2:2">
      <c r="B86" s="71"/>
    </row>
    <row r="87" spans="2:2">
      <c r="B87" s="71"/>
    </row>
    <row r="88" spans="2:2">
      <c r="B88" s="71"/>
    </row>
    <row r="89" spans="2:2">
      <c r="B89" s="71"/>
    </row>
    <row r="90" spans="2:2">
      <c r="B90" s="71"/>
    </row>
    <row r="91" spans="2:2">
      <c r="B91" s="71"/>
    </row>
  </sheetData>
  <mergeCells count="11">
    <mergeCell ref="K4:K5"/>
    <mergeCell ref="B4:C5"/>
    <mergeCell ref="E4:H4"/>
    <mergeCell ref="I4:I5"/>
    <mergeCell ref="J4:J5"/>
    <mergeCell ref="M4:M5"/>
    <mergeCell ref="G1:M1"/>
    <mergeCell ref="F2:N2"/>
    <mergeCell ref="G3:H3"/>
    <mergeCell ref="N3:N5"/>
    <mergeCell ref="L4:L5"/>
  </mergeCells>
  <phoneticPr fontId="49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45"/>
  <sheetViews>
    <sheetView topLeftCell="B1" workbookViewId="0">
      <selection activeCell="I80" sqref="I80"/>
    </sheetView>
  </sheetViews>
  <sheetFormatPr defaultRowHeight="15"/>
  <cols>
    <col min="1" max="1" width="12.85546875" style="71" hidden="1" customWidth="1"/>
    <col min="2" max="2" width="7.28515625" style="157" customWidth="1"/>
    <col min="3" max="3" width="50.7109375" style="71" customWidth="1"/>
    <col min="4" max="4" width="0.85546875" style="71" customWidth="1"/>
    <col min="5" max="14" width="10" style="71" customWidth="1"/>
    <col min="15" max="15" width="3.28515625" style="71" customWidth="1"/>
    <col min="16" max="16384" width="9.140625" style="71"/>
  </cols>
  <sheetData>
    <row r="1" spans="1:15">
      <c r="B1" s="72" t="str">
        <f>+[1]Coverpage!A1</f>
        <v>GFSM2014_V1.2</v>
      </c>
      <c r="C1" s="73"/>
      <c r="D1" s="74"/>
      <c r="E1" s="75"/>
      <c r="F1" s="76"/>
      <c r="G1" s="509" t="str">
        <f>Reporting_Country_Name</f>
        <v>Россйиская Федерация</v>
      </c>
      <c r="H1" s="509"/>
      <c r="I1" s="509"/>
      <c r="J1" s="509"/>
      <c r="K1" s="509"/>
      <c r="L1" s="509"/>
      <c r="M1" s="509"/>
      <c r="N1" s="77">
        <f>Reporting_Country_Code</f>
        <v>0</v>
      </c>
      <c r="O1" s="78"/>
    </row>
    <row r="2" spans="1:15">
      <c r="B2" s="72" t="s">
        <v>1127</v>
      </c>
      <c r="C2" s="158"/>
      <c r="D2" s="159"/>
      <c r="E2" s="160"/>
      <c r="F2" s="510" t="str">
        <f>"In "&amp;[1]Coverpage!$I$14&amp;" of "&amp;[1]Coverpage!$I$12&amp;" / Fiscal year ends in "&amp;[1]Coverpage!$I$11</f>
        <v xml:space="preserve">In Billion of Domestic Currency / Fiscal year ends in </v>
      </c>
      <c r="G2" s="511"/>
      <c r="H2" s="511"/>
      <c r="I2" s="511"/>
      <c r="J2" s="511"/>
      <c r="K2" s="511"/>
      <c r="L2" s="511"/>
      <c r="M2" s="511"/>
      <c r="N2" s="511"/>
      <c r="O2" s="78"/>
    </row>
    <row r="3" spans="1:15" ht="12" customHeight="1">
      <c r="B3" s="83"/>
      <c r="C3" s="84"/>
      <c r="D3" s="85"/>
      <c r="E3" s="86"/>
      <c r="F3" s="87"/>
      <c r="G3" s="512" t="s">
        <v>548</v>
      </c>
      <c r="H3" s="512"/>
      <c r="I3" s="88">
        <f>Reporting_Period_Code</f>
        <v>2014</v>
      </c>
      <c r="J3" s="88"/>
      <c r="K3" s="87"/>
      <c r="L3" s="87"/>
      <c r="M3" s="89"/>
      <c r="N3" s="506" t="s">
        <v>647</v>
      </c>
      <c r="O3" s="90"/>
    </row>
    <row r="4" spans="1:15" ht="12" customHeight="1">
      <c r="B4" s="521" t="s">
        <v>1128</v>
      </c>
      <c r="C4" s="522"/>
      <c r="D4" s="91"/>
      <c r="E4" s="503" t="s">
        <v>551</v>
      </c>
      <c r="F4" s="504"/>
      <c r="G4" s="504"/>
      <c r="H4" s="505"/>
      <c r="I4" s="506" t="s">
        <v>552</v>
      </c>
      <c r="J4" s="506" t="s">
        <v>553</v>
      </c>
      <c r="K4" s="513" t="s">
        <v>554</v>
      </c>
      <c r="L4" s="506" t="s">
        <v>555</v>
      </c>
      <c r="M4" s="508" t="s">
        <v>556</v>
      </c>
      <c r="N4" s="507"/>
      <c r="O4" s="90"/>
    </row>
    <row r="5" spans="1:15" ht="30" customHeight="1">
      <c r="B5" s="521"/>
      <c r="C5" s="522"/>
      <c r="D5" s="91"/>
      <c r="E5" s="92" t="s">
        <v>557</v>
      </c>
      <c r="F5" s="93" t="s">
        <v>558</v>
      </c>
      <c r="G5" s="93" t="s">
        <v>555</v>
      </c>
      <c r="H5" s="94" t="s">
        <v>559</v>
      </c>
      <c r="I5" s="507"/>
      <c r="J5" s="507"/>
      <c r="K5" s="513"/>
      <c r="L5" s="507"/>
      <c r="M5" s="508"/>
      <c r="N5" s="507"/>
      <c r="O5" s="90"/>
    </row>
    <row r="6" spans="1:15" ht="30" hidden="1" customHeight="1">
      <c r="B6" s="232"/>
      <c r="C6" s="233"/>
      <c r="D6" s="91"/>
      <c r="E6" s="92" t="s">
        <v>649</v>
      </c>
      <c r="F6" s="93" t="s">
        <v>650</v>
      </c>
      <c r="G6" s="93" t="s">
        <v>651</v>
      </c>
      <c r="H6" s="94" t="s">
        <v>563</v>
      </c>
      <c r="I6" s="94" t="s">
        <v>652</v>
      </c>
      <c r="J6" s="93" t="s">
        <v>653</v>
      </c>
      <c r="K6" s="94" t="s">
        <v>566</v>
      </c>
      <c r="L6" s="93" t="s">
        <v>654</v>
      </c>
      <c r="M6" s="97" t="s">
        <v>655</v>
      </c>
      <c r="N6" s="97" t="s">
        <v>656</v>
      </c>
      <c r="O6" s="90"/>
    </row>
    <row r="7" spans="1:15" ht="10.5" customHeight="1">
      <c r="A7" s="111"/>
      <c r="B7" s="98"/>
      <c r="C7" s="99"/>
      <c r="D7" s="99"/>
      <c r="E7" s="100" t="s">
        <v>560</v>
      </c>
      <c r="F7" s="101" t="s">
        <v>561</v>
      </c>
      <c r="G7" s="102" t="s">
        <v>562</v>
      </c>
      <c r="H7" s="101" t="s">
        <v>563</v>
      </c>
      <c r="I7" s="102" t="s">
        <v>564</v>
      </c>
      <c r="J7" s="101" t="s">
        <v>565</v>
      </c>
      <c r="K7" s="102" t="s">
        <v>566</v>
      </c>
      <c r="L7" s="101" t="s">
        <v>567</v>
      </c>
      <c r="M7" s="103" t="s">
        <v>568</v>
      </c>
      <c r="N7" s="103" t="s">
        <v>569</v>
      </c>
      <c r="O7" s="90"/>
    </row>
    <row r="8" spans="1:15" ht="15" customHeight="1">
      <c r="A8" s="111" t="s">
        <v>1129</v>
      </c>
      <c r="B8" s="180" t="s">
        <v>1130</v>
      </c>
      <c r="C8" s="197" t="s">
        <v>1131</v>
      </c>
      <c r="D8" s="174" t="s">
        <v>572</v>
      </c>
      <c r="E8" s="133">
        <v>16268.052452191778</v>
      </c>
      <c r="F8" s="254">
        <v>1767.7556147620601</v>
      </c>
      <c r="G8" s="133">
        <v>-1326.3497042594399</v>
      </c>
      <c r="H8" s="133">
        <v>16709.4583626944</v>
      </c>
      <c r="I8" s="133">
        <v>9490.3516156240094</v>
      </c>
      <c r="J8" s="133">
        <v>11186.935799657353</v>
      </c>
      <c r="K8" s="133">
        <v>5877.9250763987257</v>
      </c>
      <c r="L8" s="133">
        <v>-11540.049498594579</v>
      </c>
      <c r="M8" s="133">
        <v>31724.621355779902</v>
      </c>
      <c r="N8" s="133" t="str">
        <f>IF(OR(N9="NA",N18="NA",N24="NA",N31="NA",N41="NA",N48="NA",N55="NA",N62="NA",N69="NA",N78="NA"),"NA",IF(AND(N9="",N18="",N24="",N31="",N41="",N48="",N55="",N62="",N69="",N78=""),"",SUM(N9)+SUM(N18)+SUM(N24)+SUM(N31)+SUM(N41)+SUM(N48)+SUM(N55)+SUM(N62)+SUM(N69)+SUM(N78)))</f>
        <v/>
      </c>
      <c r="O8" s="154"/>
    </row>
    <row r="9" spans="1:15" ht="15" customHeight="1">
      <c r="A9" s="111" t="s">
        <v>1132</v>
      </c>
      <c r="B9" s="112" t="s">
        <v>1133</v>
      </c>
      <c r="C9" s="204" t="s">
        <v>1134</v>
      </c>
      <c r="D9" s="91" t="s">
        <v>572</v>
      </c>
      <c r="E9" s="114">
        <v>4832.4249585852267</v>
      </c>
      <c r="F9" s="115">
        <v>1598.1556147620599</v>
      </c>
      <c r="G9" s="114">
        <v>-1326.3497042594399</v>
      </c>
      <c r="H9" s="114">
        <v>5104.2308690878472</v>
      </c>
      <c r="I9" s="114">
        <v>160.75040306427999</v>
      </c>
      <c r="J9" s="114">
        <v>4176.3687907954536</v>
      </c>
      <c r="K9" s="114">
        <v>2892.0677056815357</v>
      </c>
      <c r="L9" s="114">
        <v>-4445.26647640997</v>
      </c>
      <c r="M9" s="114">
        <v>7888.1512922191441</v>
      </c>
      <c r="N9" s="114" t="str">
        <f>IF(OR(N10="NA",N11="NA",N12="NA",N13="NA",N14="NA",N15="NA",N16="NA",N17="NA"),"NA",IF(AND(N10="",N11="",N12="",N13="",N14="",N15="",N16="",N17=""),"",SUM(N10:N17)))</f>
        <v/>
      </c>
      <c r="O9" s="110"/>
    </row>
    <row r="10" spans="1:15" ht="10.5" customHeight="1">
      <c r="A10" s="111" t="s">
        <v>1135</v>
      </c>
      <c r="B10" s="111" t="s">
        <v>1136</v>
      </c>
      <c r="C10" s="205" t="s">
        <v>1137</v>
      </c>
      <c r="D10" s="199" t="s">
        <v>572</v>
      </c>
      <c r="E10" s="117">
        <v>1653.4120634408464</v>
      </c>
      <c r="F10" s="299">
        <v>0</v>
      </c>
      <c r="G10" s="117">
        <v>0</v>
      </c>
      <c r="H10" s="119">
        <v>1653.4120634408464</v>
      </c>
      <c r="I10" s="117">
        <v>1.4536511768199978</v>
      </c>
      <c r="J10" s="117">
        <v>-17.671973385780046</v>
      </c>
      <c r="K10" s="117">
        <v>307.45013833241978</v>
      </c>
      <c r="L10" s="117">
        <v>-23.472354470660001</v>
      </c>
      <c r="M10" s="259">
        <v>1921.1715250936459</v>
      </c>
      <c r="N10" s="117"/>
      <c r="O10" s="110"/>
    </row>
    <row r="11" spans="1:15" ht="10.5" customHeight="1">
      <c r="A11" s="111" t="s">
        <v>1138</v>
      </c>
      <c r="B11" s="111" t="s">
        <v>1139</v>
      </c>
      <c r="C11" s="205" t="s">
        <v>1140</v>
      </c>
      <c r="D11" s="199" t="s">
        <v>572</v>
      </c>
      <c r="E11" s="117">
        <v>0</v>
      </c>
      <c r="F11" s="299">
        <v>0</v>
      </c>
      <c r="G11" s="117">
        <v>0</v>
      </c>
      <c r="H11" s="119">
        <v>0</v>
      </c>
      <c r="I11" s="117">
        <v>0</v>
      </c>
      <c r="J11" s="117">
        <v>0</v>
      </c>
      <c r="K11" s="117">
        <v>0</v>
      </c>
      <c r="L11" s="117">
        <v>0</v>
      </c>
      <c r="M11" s="259">
        <v>0</v>
      </c>
      <c r="N11" s="117"/>
      <c r="O11" s="110"/>
    </row>
    <row r="12" spans="1:15" ht="10.5" customHeight="1">
      <c r="A12" s="111" t="s">
        <v>1141</v>
      </c>
      <c r="B12" s="111" t="s">
        <v>1142</v>
      </c>
      <c r="C12" s="205" t="s">
        <v>1143</v>
      </c>
      <c r="D12" s="199" t="s">
        <v>572</v>
      </c>
      <c r="E12" s="117">
        <v>1440.0426849109899</v>
      </c>
      <c r="F12" s="299">
        <v>1543.97229732613</v>
      </c>
      <c r="G12" s="117">
        <v>-1326.3497042594399</v>
      </c>
      <c r="H12" s="119">
        <v>1657.66527797768</v>
      </c>
      <c r="I12" s="117">
        <v>6.3227927661999992</v>
      </c>
      <c r="J12" s="117">
        <v>3099.3291738291359</v>
      </c>
      <c r="K12" s="117">
        <v>2048.3521930632637</v>
      </c>
      <c r="L12" s="117">
        <v>-2967.89889543859</v>
      </c>
      <c r="M12" s="259">
        <v>3843.7705421976893</v>
      </c>
      <c r="N12" s="117"/>
      <c r="O12" s="110"/>
    </row>
    <row r="13" spans="1:15" ht="10.5" customHeight="1">
      <c r="A13" s="111" t="s">
        <v>1144</v>
      </c>
      <c r="B13" s="111" t="s">
        <v>1145</v>
      </c>
      <c r="C13" s="205" t="s">
        <v>1146</v>
      </c>
      <c r="D13" s="199" t="s">
        <v>572</v>
      </c>
      <c r="E13" s="117">
        <v>116.77662556194001</v>
      </c>
      <c r="F13" s="299">
        <v>0</v>
      </c>
      <c r="G13" s="117">
        <v>0</v>
      </c>
      <c r="H13" s="119">
        <v>116.77662556194001</v>
      </c>
      <c r="I13" s="117">
        <v>0</v>
      </c>
      <c r="J13" s="117">
        <v>0.83121925132999996</v>
      </c>
      <c r="K13" s="117">
        <v>0.19882565255000001</v>
      </c>
      <c r="L13" s="117">
        <v>-3.0000000000000001E-3</v>
      </c>
      <c r="M13" s="259">
        <v>117.80367046582001</v>
      </c>
      <c r="N13" s="117"/>
      <c r="O13" s="110"/>
    </row>
    <row r="14" spans="1:15" ht="10.5" customHeight="1">
      <c r="A14" s="111" t="s">
        <v>1147</v>
      </c>
      <c r="B14" s="111" t="s">
        <v>1148</v>
      </c>
      <c r="C14" s="205" t="s">
        <v>1149</v>
      </c>
      <c r="D14" s="199" t="s">
        <v>572</v>
      </c>
      <c r="E14" s="117">
        <v>10.769563735010001</v>
      </c>
      <c r="F14" s="299">
        <v>0</v>
      </c>
      <c r="G14" s="117">
        <v>0</v>
      </c>
      <c r="H14" s="119">
        <v>10.769563735010001</v>
      </c>
      <c r="I14" s="117">
        <v>0</v>
      </c>
      <c r="J14" s="117">
        <v>0.87839468599000003</v>
      </c>
      <c r="K14" s="117">
        <v>5.5315033469999997E-2</v>
      </c>
      <c r="L14" s="117">
        <v>0</v>
      </c>
      <c r="M14" s="259">
        <v>11.703273454470002</v>
      </c>
      <c r="N14" s="117"/>
      <c r="O14" s="110"/>
    </row>
    <row r="15" spans="1:15" ht="10.5" customHeight="1">
      <c r="A15" s="111" t="s">
        <v>1150</v>
      </c>
      <c r="B15" s="111" t="s">
        <v>1151</v>
      </c>
      <c r="C15" s="205" t="s">
        <v>1152</v>
      </c>
      <c r="D15" s="199" t="s">
        <v>572</v>
      </c>
      <c r="E15" s="117">
        <v>358.75549386955998</v>
      </c>
      <c r="F15" s="299">
        <v>54.1</v>
      </c>
      <c r="G15" s="117">
        <v>0</v>
      </c>
      <c r="H15" s="119">
        <v>412.85549386956001</v>
      </c>
      <c r="I15" s="117">
        <v>132.71297425626</v>
      </c>
      <c r="J15" s="117">
        <v>593.67836006590005</v>
      </c>
      <c r="K15" s="117">
        <v>424.30628159238</v>
      </c>
      <c r="L15" s="117">
        <v>-145.97205313961999</v>
      </c>
      <c r="M15" s="259">
        <v>1417.58105664448</v>
      </c>
      <c r="N15" s="117"/>
      <c r="O15" s="110"/>
    </row>
    <row r="16" spans="1:15" ht="10.5" customHeight="1">
      <c r="A16" s="111" t="s">
        <v>1153</v>
      </c>
      <c r="B16" s="111" t="s">
        <v>1154</v>
      </c>
      <c r="C16" s="205" t="s">
        <v>1155</v>
      </c>
      <c r="D16" s="199" t="s">
        <v>572</v>
      </c>
      <c r="E16" s="117">
        <v>433.66788725058001</v>
      </c>
      <c r="F16" s="299">
        <v>8.3317435930000003E-2</v>
      </c>
      <c r="G16" s="117">
        <v>0</v>
      </c>
      <c r="H16" s="119">
        <v>433.75120468650999</v>
      </c>
      <c r="I16" s="117">
        <v>0</v>
      </c>
      <c r="J16" s="117">
        <v>115.758502102808</v>
      </c>
      <c r="K16" s="117">
        <v>16.087198012281998</v>
      </c>
      <c r="L16" s="117">
        <v>-14.107861184529998</v>
      </c>
      <c r="M16" s="259">
        <v>551.48904361707002</v>
      </c>
      <c r="N16" s="117"/>
      <c r="O16" s="110"/>
    </row>
    <row r="17" spans="1:15" ht="10.5" customHeight="1">
      <c r="A17" s="111" t="s">
        <v>1156</v>
      </c>
      <c r="B17" s="120" t="s">
        <v>1157</v>
      </c>
      <c r="C17" s="300" t="s">
        <v>1158</v>
      </c>
      <c r="D17" s="249" t="s">
        <v>572</v>
      </c>
      <c r="E17" s="123">
        <v>819.00063981630001</v>
      </c>
      <c r="F17" s="129">
        <v>0</v>
      </c>
      <c r="G17" s="123">
        <v>0</v>
      </c>
      <c r="H17" s="123">
        <v>819.00063981630001</v>
      </c>
      <c r="I17" s="123">
        <v>20.260984865000001</v>
      </c>
      <c r="J17" s="123">
        <v>383.56511424606992</v>
      </c>
      <c r="K17" s="123">
        <v>95.617753995169991</v>
      </c>
      <c r="L17" s="123">
        <v>-1293.81231217657</v>
      </c>
      <c r="M17" s="123">
        <v>24.63218074596989</v>
      </c>
      <c r="N17" s="123"/>
      <c r="O17" s="110"/>
    </row>
    <row r="18" spans="1:15" ht="15" customHeight="1">
      <c r="A18" s="111" t="s">
        <v>1159</v>
      </c>
      <c r="B18" s="112" t="s">
        <v>1160</v>
      </c>
      <c r="C18" s="204" t="s">
        <v>1161</v>
      </c>
      <c r="D18" s="199" t="s">
        <v>572</v>
      </c>
      <c r="E18" s="114">
        <v>1931.8042737236101</v>
      </c>
      <c r="F18" s="115" t="s">
        <v>575</v>
      </c>
      <c r="G18" s="114" t="s">
        <v>575</v>
      </c>
      <c r="H18" s="114">
        <v>1931.8042737236099</v>
      </c>
      <c r="I18" s="114">
        <v>0</v>
      </c>
      <c r="J18" s="114">
        <v>4.0941979793499996</v>
      </c>
      <c r="K18" s="114">
        <v>4.0030654102699987</v>
      </c>
      <c r="L18" s="114">
        <v>-23.870427497479994</v>
      </c>
      <c r="M18" s="114">
        <v>1916.0311096157498</v>
      </c>
      <c r="N18" s="114" t="str">
        <f>IF(OR(N19="NA",N20="NA",N21="NA",N22="NA",N23="NA"),"NA",IF(AND(N19="",N20="",N21="",N22="",N23=""),"",SUM(N19:N23)))</f>
        <v/>
      </c>
      <c r="O18" s="110"/>
    </row>
    <row r="19" spans="1:15" ht="10.5" customHeight="1">
      <c r="A19" s="111" t="s">
        <v>1162</v>
      </c>
      <c r="B19" s="111" t="s">
        <v>1163</v>
      </c>
      <c r="C19" s="205" t="s">
        <v>1164</v>
      </c>
      <c r="D19" s="199" t="s">
        <v>572</v>
      </c>
      <c r="E19" s="117">
        <v>1711.0748652166999</v>
      </c>
      <c r="F19" s="118">
        <v>0</v>
      </c>
      <c r="G19" s="117">
        <v>0</v>
      </c>
      <c r="H19" s="117">
        <v>1711.0748652166999</v>
      </c>
      <c r="I19" s="117">
        <v>0</v>
      </c>
      <c r="J19" s="117">
        <v>0</v>
      </c>
      <c r="K19" s="117">
        <v>1.151951918E-2</v>
      </c>
      <c r="L19" s="117">
        <v>-17.711521226959999</v>
      </c>
      <c r="M19" s="117">
        <v>1693.3748635089198</v>
      </c>
      <c r="N19" s="117"/>
      <c r="O19" s="110"/>
    </row>
    <row r="20" spans="1:15" ht="10.5" customHeight="1">
      <c r="A20" s="111" t="s">
        <v>1165</v>
      </c>
      <c r="B20" s="111" t="s">
        <v>1166</v>
      </c>
      <c r="C20" s="205" t="s">
        <v>1167</v>
      </c>
      <c r="D20" s="199" t="s">
        <v>572</v>
      </c>
      <c r="E20" s="117">
        <v>6.8425828875200008</v>
      </c>
      <c r="F20" s="118">
        <v>0</v>
      </c>
      <c r="G20" s="117">
        <v>0</v>
      </c>
      <c r="H20" s="117">
        <v>6.8425828875200008</v>
      </c>
      <c r="I20" s="117">
        <v>0</v>
      </c>
      <c r="J20" s="117">
        <v>2.4386664151399997</v>
      </c>
      <c r="K20" s="117">
        <v>3.9485975895999994</v>
      </c>
      <c r="L20" s="117">
        <v>-6.1587036479200004</v>
      </c>
      <c r="M20" s="117">
        <v>7.0711432443399991</v>
      </c>
      <c r="N20" s="117"/>
      <c r="O20" s="110"/>
    </row>
    <row r="21" spans="1:15" ht="10.5" customHeight="1">
      <c r="A21" s="111" t="s">
        <v>1168</v>
      </c>
      <c r="B21" s="111" t="s">
        <v>1169</v>
      </c>
      <c r="C21" s="205" t="s">
        <v>1170</v>
      </c>
      <c r="D21" s="199" t="s">
        <v>572</v>
      </c>
      <c r="E21" s="117">
        <v>0</v>
      </c>
      <c r="F21" s="118">
        <v>0</v>
      </c>
      <c r="G21" s="117">
        <v>0</v>
      </c>
      <c r="H21" s="117">
        <v>0</v>
      </c>
      <c r="I21" s="117">
        <v>0</v>
      </c>
      <c r="J21" s="117">
        <v>0</v>
      </c>
      <c r="K21" s="117">
        <v>0</v>
      </c>
      <c r="L21" s="117">
        <v>0</v>
      </c>
      <c r="M21" s="117">
        <v>0</v>
      </c>
      <c r="N21" s="117"/>
      <c r="O21" s="110"/>
    </row>
    <row r="22" spans="1:15" ht="10.5" customHeight="1">
      <c r="A22" s="111" t="s">
        <v>1171</v>
      </c>
      <c r="B22" s="111" t="s">
        <v>1172</v>
      </c>
      <c r="C22" s="205" t="s">
        <v>1173</v>
      </c>
      <c r="D22" s="199" t="s">
        <v>572</v>
      </c>
      <c r="E22" s="117">
        <v>62.692774121779998</v>
      </c>
      <c r="F22" s="118">
        <v>0</v>
      </c>
      <c r="G22" s="117">
        <v>0</v>
      </c>
      <c r="H22" s="117">
        <v>62.692774121779998</v>
      </c>
      <c r="I22" s="117">
        <v>0</v>
      </c>
      <c r="J22" s="117">
        <v>0</v>
      </c>
      <c r="K22" s="117">
        <v>0</v>
      </c>
      <c r="L22" s="117">
        <v>0</v>
      </c>
      <c r="M22" s="117">
        <v>62.692774121779998</v>
      </c>
      <c r="N22" s="117"/>
      <c r="O22" s="110"/>
    </row>
    <row r="23" spans="1:15" ht="10.5" customHeight="1">
      <c r="A23" s="111" t="s">
        <v>1174</v>
      </c>
      <c r="B23" s="120" t="s">
        <v>1175</v>
      </c>
      <c r="C23" s="208" t="s">
        <v>1176</v>
      </c>
      <c r="D23" s="249" t="s">
        <v>572</v>
      </c>
      <c r="E23" s="123">
        <v>151.19405149761002</v>
      </c>
      <c r="F23" s="129">
        <v>0</v>
      </c>
      <c r="G23" s="123">
        <v>0</v>
      </c>
      <c r="H23" s="123">
        <v>151.19405149761002</v>
      </c>
      <c r="I23" s="123">
        <v>0</v>
      </c>
      <c r="J23" s="123">
        <v>1.6555315642099997</v>
      </c>
      <c r="K23" s="123">
        <v>4.294830149E-2</v>
      </c>
      <c r="L23" s="123">
        <v>-2.026226E-4</v>
      </c>
      <c r="M23" s="123">
        <v>152.89232874071001</v>
      </c>
      <c r="N23" s="123"/>
      <c r="O23" s="110"/>
    </row>
    <row r="24" spans="1:15" ht="15" customHeight="1">
      <c r="A24" s="111" t="s">
        <v>1177</v>
      </c>
      <c r="B24" s="112" t="s">
        <v>1178</v>
      </c>
      <c r="C24" s="204" t="s">
        <v>1179</v>
      </c>
      <c r="D24" s="199" t="s">
        <v>572</v>
      </c>
      <c r="E24" s="114">
        <v>1948.56938774692</v>
      </c>
      <c r="F24" s="115" t="s">
        <v>575</v>
      </c>
      <c r="G24" s="114" t="s">
        <v>575</v>
      </c>
      <c r="H24" s="114">
        <v>1948.5693877469198</v>
      </c>
      <c r="I24" s="114">
        <v>0</v>
      </c>
      <c r="J24" s="114">
        <v>86.583014899459997</v>
      </c>
      <c r="K24" s="114">
        <v>26.192298860550004</v>
      </c>
      <c r="L24" s="114">
        <v>-11.609239804970001</v>
      </c>
      <c r="M24" s="114">
        <v>2049.73546170196</v>
      </c>
      <c r="N24" s="114" t="str">
        <f>IF(OR(N25="NA",N26="NA",N27="NA",N28="NA",N29="NA",N30="NA"),"NA",IF(AND(N25="",N26="",N27="",N28="",N29="",N30=""),"",SUM(N25:N30)))</f>
        <v/>
      </c>
      <c r="O24" s="110"/>
    </row>
    <row r="25" spans="1:15" ht="10.5" customHeight="1">
      <c r="A25" s="111" t="s">
        <v>1180</v>
      </c>
      <c r="B25" s="111" t="s">
        <v>1181</v>
      </c>
      <c r="C25" s="205" t="s">
        <v>1182</v>
      </c>
      <c r="D25" s="199" t="s">
        <v>572</v>
      </c>
      <c r="E25" s="117">
        <v>1043.6939190079199</v>
      </c>
      <c r="F25" s="118">
        <v>0</v>
      </c>
      <c r="G25" s="117">
        <v>0</v>
      </c>
      <c r="H25" s="117">
        <v>1043.6939190079199</v>
      </c>
      <c r="I25" s="117">
        <v>0</v>
      </c>
      <c r="J25" s="117">
        <v>1.5246763126499998</v>
      </c>
      <c r="K25" s="117">
        <v>0.16461811884999999</v>
      </c>
      <c r="L25" s="117">
        <v>-1.55839446673</v>
      </c>
      <c r="M25" s="117">
        <v>1043.8248189726899</v>
      </c>
      <c r="N25" s="117"/>
      <c r="O25" s="110"/>
    </row>
    <row r="26" spans="1:15" ht="10.5" customHeight="1">
      <c r="A26" s="111" t="s">
        <v>1183</v>
      </c>
      <c r="B26" s="111" t="s">
        <v>1184</v>
      </c>
      <c r="C26" s="205" t="s">
        <v>1185</v>
      </c>
      <c r="D26" s="199" t="s">
        <v>572</v>
      </c>
      <c r="E26" s="117">
        <v>120.60002799383999</v>
      </c>
      <c r="F26" s="118">
        <v>0</v>
      </c>
      <c r="G26" s="117">
        <v>0</v>
      </c>
      <c r="H26" s="117">
        <v>120.60002799383999</v>
      </c>
      <c r="I26" s="117">
        <v>0</v>
      </c>
      <c r="J26" s="117">
        <v>39.97144313031</v>
      </c>
      <c r="K26" s="117">
        <v>3.1354946070499996</v>
      </c>
      <c r="L26" s="117">
        <v>-0.44535893257999998</v>
      </c>
      <c r="M26" s="117">
        <v>163.26160679861997</v>
      </c>
      <c r="N26" s="117"/>
      <c r="O26" s="110"/>
    </row>
    <row r="27" spans="1:15" ht="10.5" customHeight="1">
      <c r="A27" s="111" t="s">
        <v>1186</v>
      </c>
      <c r="B27" s="111" t="s">
        <v>1187</v>
      </c>
      <c r="C27" s="205" t="s">
        <v>2532</v>
      </c>
      <c r="D27" s="199" t="s">
        <v>572</v>
      </c>
      <c r="E27" s="117">
        <v>55.454236975459985</v>
      </c>
      <c r="F27" s="118">
        <v>0</v>
      </c>
      <c r="G27" s="117">
        <v>0</v>
      </c>
      <c r="H27" s="117">
        <v>55.454236975459985</v>
      </c>
      <c r="I27" s="117">
        <v>0</v>
      </c>
      <c r="J27" s="117">
        <v>3.5916518772600003</v>
      </c>
      <c r="K27" s="117">
        <v>1.2226311003200003</v>
      </c>
      <c r="L27" s="117">
        <v>-1.1150501691700001</v>
      </c>
      <c r="M27" s="117">
        <v>59.153469783869987</v>
      </c>
      <c r="N27" s="117"/>
      <c r="O27" s="110"/>
    </row>
    <row r="28" spans="1:15" ht="10.5" customHeight="1">
      <c r="A28" s="111" t="s">
        <v>2533</v>
      </c>
      <c r="B28" s="111" t="s">
        <v>2534</v>
      </c>
      <c r="C28" s="205" t="s">
        <v>2535</v>
      </c>
      <c r="D28" s="199" t="s">
        <v>572</v>
      </c>
      <c r="E28" s="117">
        <v>212.15246951900994</v>
      </c>
      <c r="F28" s="118">
        <v>0</v>
      </c>
      <c r="G28" s="117">
        <v>0</v>
      </c>
      <c r="H28" s="117">
        <v>212.15246951900994</v>
      </c>
      <c r="I28" s="117">
        <v>0</v>
      </c>
      <c r="J28" s="117">
        <v>0</v>
      </c>
      <c r="K28" s="117">
        <v>1.9994000000000001E-4</v>
      </c>
      <c r="L28" s="117">
        <v>-3.2274932550000003E-2</v>
      </c>
      <c r="M28" s="117">
        <v>212.12039452645993</v>
      </c>
      <c r="N28" s="117"/>
      <c r="O28" s="110"/>
    </row>
    <row r="29" spans="1:15" ht="10.5" customHeight="1">
      <c r="A29" s="111" t="s">
        <v>2536</v>
      </c>
      <c r="B29" s="111" t="s">
        <v>2537</v>
      </c>
      <c r="C29" s="205" t="s">
        <v>2538</v>
      </c>
      <c r="D29" s="199" t="s">
        <v>572</v>
      </c>
      <c r="E29" s="117">
        <v>-1.8454122209800012</v>
      </c>
      <c r="F29" s="118">
        <v>0</v>
      </c>
      <c r="G29" s="117">
        <v>0</v>
      </c>
      <c r="H29" s="117">
        <v>-1.8454122209800012</v>
      </c>
      <c r="I29" s="117">
        <v>0</v>
      </c>
      <c r="J29" s="117">
        <v>0</v>
      </c>
      <c r="K29" s="117">
        <v>5.9038E-5</v>
      </c>
      <c r="L29" s="117">
        <v>-1.7597334480000001E-2</v>
      </c>
      <c r="M29" s="117">
        <v>-1.8629505174600012</v>
      </c>
      <c r="N29" s="117"/>
      <c r="O29" s="110"/>
    </row>
    <row r="30" spans="1:15" ht="10.5" customHeight="1">
      <c r="A30" s="111" t="s">
        <v>2539</v>
      </c>
      <c r="B30" s="120" t="s">
        <v>2540</v>
      </c>
      <c r="C30" s="208" t="s">
        <v>2541</v>
      </c>
      <c r="D30" s="249" t="s">
        <v>572</v>
      </c>
      <c r="E30" s="123">
        <v>518.51414647166996</v>
      </c>
      <c r="F30" s="129">
        <v>0</v>
      </c>
      <c r="G30" s="123">
        <v>0</v>
      </c>
      <c r="H30" s="123">
        <v>518.51414647166996</v>
      </c>
      <c r="I30" s="123">
        <v>0</v>
      </c>
      <c r="J30" s="123">
        <v>41.495243579239997</v>
      </c>
      <c r="K30" s="123">
        <v>21.669296056330001</v>
      </c>
      <c r="L30" s="123">
        <v>-8.4405639694599994</v>
      </c>
      <c r="M30" s="123">
        <v>573.23812213778001</v>
      </c>
      <c r="N30" s="123"/>
      <c r="O30" s="110"/>
    </row>
    <row r="31" spans="1:15" ht="15" customHeight="1">
      <c r="A31" s="111" t="s">
        <v>2542</v>
      </c>
      <c r="B31" s="112" t="s">
        <v>2543</v>
      </c>
      <c r="C31" s="204" t="s">
        <v>2544</v>
      </c>
      <c r="D31" s="199" t="s">
        <v>572</v>
      </c>
      <c r="E31" s="114">
        <v>2678.3970500757805</v>
      </c>
      <c r="F31" s="115">
        <v>116.5</v>
      </c>
      <c r="G31" s="114" t="s">
        <v>575</v>
      </c>
      <c r="H31" s="114">
        <v>2794.8970500757805</v>
      </c>
      <c r="I31" s="114">
        <v>0</v>
      </c>
      <c r="J31" s="114">
        <v>1479.1643281252602</v>
      </c>
      <c r="K31" s="114">
        <v>338.80232134200998</v>
      </c>
      <c r="L31" s="114">
        <v>-492.2926833830499</v>
      </c>
      <c r="M31" s="114">
        <v>4120.57101616</v>
      </c>
      <c r="N31" s="114" t="str">
        <f>IF(OR(N32="NA",N33="NA",N34="NA",N35="NA",N36="NA",N37="NA",N38="NA",N39="NA",N40="NA"),"NA",IF(AND(N32="",N33="",N34="",N35="",N36="",N37="",N38="",N39="",N40=""),"",SUM(N32:N40)))</f>
        <v/>
      </c>
      <c r="O31" s="110"/>
    </row>
    <row r="32" spans="1:15" ht="10.5" customHeight="1">
      <c r="A32" s="111" t="s">
        <v>2545</v>
      </c>
      <c r="B32" s="111" t="s">
        <v>2546</v>
      </c>
      <c r="C32" s="205" t="s">
        <v>2547</v>
      </c>
      <c r="D32" s="199" t="s">
        <v>572</v>
      </c>
      <c r="E32" s="117">
        <v>49.214237594119993</v>
      </c>
      <c r="F32" s="118">
        <v>0</v>
      </c>
      <c r="G32" s="117">
        <v>0</v>
      </c>
      <c r="H32" s="117">
        <v>49.214237594119993</v>
      </c>
      <c r="I32" s="117">
        <v>0</v>
      </c>
      <c r="J32" s="117">
        <v>39.309177963090001</v>
      </c>
      <c r="K32" s="117">
        <v>1.81661072669</v>
      </c>
      <c r="L32" s="117">
        <v>-0.8597488393099999</v>
      </c>
      <c r="M32" s="117">
        <v>89.480277444590001</v>
      </c>
      <c r="N32" s="117"/>
      <c r="O32" s="110"/>
    </row>
    <row r="33" spans="1:15" ht="10.5" customHeight="1">
      <c r="A33" s="111" t="s">
        <v>2548</v>
      </c>
      <c r="B33" s="111" t="s">
        <v>2549</v>
      </c>
      <c r="C33" s="205" t="s">
        <v>2550</v>
      </c>
      <c r="D33" s="199" t="s">
        <v>572</v>
      </c>
      <c r="E33" s="117">
        <v>212.06043243049999</v>
      </c>
      <c r="F33" s="118">
        <v>0</v>
      </c>
      <c r="G33" s="117">
        <v>0</v>
      </c>
      <c r="H33" s="117">
        <v>212.06043243049999</v>
      </c>
      <c r="I33" s="117">
        <v>0</v>
      </c>
      <c r="J33" s="117">
        <v>321.60242685200996</v>
      </c>
      <c r="K33" s="117">
        <v>29.33192236551</v>
      </c>
      <c r="L33" s="117">
        <v>-204.36943964187</v>
      </c>
      <c r="M33" s="117">
        <v>358.62534200614994</v>
      </c>
      <c r="N33" s="117"/>
      <c r="O33" s="110"/>
    </row>
    <row r="34" spans="1:15" ht="10.5" customHeight="1">
      <c r="A34" s="111" t="s">
        <v>2551</v>
      </c>
      <c r="B34" s="111" t="s">
        <v>2552</v>
      </c>
      <c r="C34" s="205" t="s">
        <v>2553</v>
      </c>
      <c r="D34" s="199" t="s">
        <v>572</v>
      </c>
      <c r="E34" s="117">
        <v>25.813098752270001</v>
      </c>
      <c r="F34" s="118">
        <v>0</v>
      </c>
      <c r="G34" s="117">
        <v>0</v>
      </c>
      <c r="H34" s="117">
        <v>25.813098752270001</v>
      </c>
      <c r="I34" s="117">
        <v>0</v>
      </c>
      <c r="J34" s="117">
        <v>22.673544937430002</v>
      </c>
      <c r="K34" s="117">
        <v>4.0653286462700011</v>
      </c>
      <c r="L34" s="117">
        <v>-18.383610639990003</v>
      </c>
      <c r="M34" s="117">
        <v>34.168361695980003</v>
      </c>
      <c r="N34" s="117"/>
      <c r="O34" s="110"/>
    </row>
    <row r="35" spans="1:15" ht="10.5" customHeight="1">
      <c r="A35" s="111" t="s">
        <v>2554</v>
      </c>
      <c r="B35" s="111" t="s">
        <v>2555</v>
      </c>
      <c r="C35" s="205" t="s">
        <v>2556</v>
      </c>
      <c r="D35" s="199" t="s">
        <v>572</v>
      </c>
      <c r="E35" s="117">
        <v>37.960896375739999</v>
      </c>
      <c r="F35" s="118">
        <v>0</v>
      </c>
      <c r="G35" s="117">
        <v>0</v>
      </c>
      <c r="H35" s="117">
        <v>37.960896375739999</v>
      </c>
      <c r="I35" s="117">
        <v>0</v>
      </c>
      <c r="J35" s="117">
        <v>1.3278063568000003</v>
      </c>
      <c r="K35" s="117">
        <v>1.5272424179999999E-2</v>
      </c>
      <c r="L35" s="117">
        <v>-2.397778926E-2</v>
      </c>
      <c r="M35" s="117">
        <v>39.279997367459998</v>
      </c>
      <c r="N35" s="117"/>
      <c r="O35" s="110"/>
    </row>
    <row r="36" spans="1:15" ht="10.5" customHeight="1">
      <c r="A36" s="111" t="s">
        <v>2557</v>
      </c>
      <c r="B36" s="111" t="s">
        <v>2558</v>
      </c>
      <c r="C36" s="205" t="s">
        <v>2559</v>
      </c>
      <c r="D36" s="199" t="s">
        <v>572</v>
      </c>
      <c r="E36" s="117">
        <v>210.40860184673005</v>
      </c>
      <c r="F36" s="118">
        <v>116.5</v>
      </c>
      <c r="G36" s="117">
        <v>0</v>
      </c>
      <c r="H36" s="117">
        <v>326.90860184673005</v>
      </c>
      <c r="I36" s="117">
        <v>0</v>
      </c>
      <c r="J36" s="117">
        <v>401.39539198129012</v>
      </c>
      <c r="K36" s="117">
        <v>40.257280110049997</v>
      </c>
      <c r="L36" s="117">
        <v>-33.465390878869997</v>
      </c>
      <c r="M36" s="117">
        <v>735.0958830592001</v>
      </c>
      <c r="N36" s="117"/>
      <c r="O36" s="110"/>
    </row>
    <row r="37" spans="1:15" ht="10.5" customHeight="1">
      <c r="A37" s="111" t="s">
        <v>2560</v>
      </c>
      <c r="B37" s="111" t="s">
        <v>2561</v>
      </c>
      <c r="C37" s="205" t="s">
        <v>2562</v>
      </c>
      <c r="D37" s="199" t="s">
        <v>572</v>
      </c>
      <c r="E37" s="117">
        <v>40.351376678519991</v>
      </c>
      <c r="F37" s="118">
        <v>0</v>
      </c>
      <c r="G37" s="117">
        <v>0</v>
      </c>
      <c r="H37" s="117">
        <v>40.351376678519991</v>
      </c>
      <c r="I37" s="117">
        <v>0</v>
      </c>
      <c r="J37" s="117">
        <v>46.846892750179997</v>
      </c>
      <c r="K37" s="117">
        <v>2.5499784979699998</v>
      </c>
      <c r="L37" s="117">
        <v>-3.9543026174299998</v>
      </c>
      <c r="M37" s="117">
        <v>85.793945309239987</v>
      </c>
      <c r="N37" s="117"/>
      <c r="O37" s="110"/>
    </row>
    <row r="38" spans="1:15" ht="10.5" customHeight="1">
      <c r="A38" s="111" t="s">
        <v>2563</v>
      </c>
      <c r="B38" s="111" t="s">
        <v>2564</v>
      </c>
      <c r="C38" s="205" t="s">
        <v>2565</v>
      </c>
      <c r="D38" s="199" t="s">
        <v>572</v>
      </c>
      <c r="E38" s="117">
        <v>483.48795091118006</v>
      </c>
      <c r="F38" s="118">
        <v>0</v>
      </c>
      <c r="G38" s="117">
        <v>0</v>
      </c>
      <c r="H38" s="117">
        <v>483.48795091118006</v>
      </c>
      <c r="I38" s="117">
        <v>0</v>
      </c>
      <c r="J38" s="117">
        <v>499.08683156127989</v>
      </c>
      <c r="K38" s="117">
        <v>200.3746862065</v>
      </c>
      <c r="L38" s="117">
        <v>-181.5958589976</v>
      </c>
      <c r="M38" s="117">
        <v>1001.3536096813599</v>
      </c>
      <c r="N38" s="117"/>
      <c r="O38" s="110"/>
    </row>
    <row r="39" spans="1:15" ht="10.5" customHeight="1">
      <c r="A39" s="111" t="s">
        <v>2566</v>
      </c>
      <c r="B39" s="111" t="s">
        <v>2567</v>
      </c>
      <c r="C39" s="205" t="s">
        <v>2568</v>
      </c>
      <c r="D39" s="199" t="s">
        <v>572</v>
      </c>
      <c r="E39" s="117">
        <v>132.37077145237001</v>
      </c>
      <c r="F39" s="118">
        <v>0</v>
      </c>
      <c r="G39" s="117">
        <v>0</v>
      </c>
      <c r="H39" s="117">
        <v>132.37077145237001</v>
      </c>
      <c r="I39" s="117">
        <v>0</v>
      </c>
      <c r="J39" s="117">
        <v>3.5721938840500003</v>
      </c>
      <c r="K39" s="117">
        <v>4.0320992369999996E-2</v>
      </c>
      <c r="L39" s="117">
        <v>-1.4714038600000001E-3</v>
      </c>
      <c r="M39" s="117">
        <v>135.98181492493001</v>
      </c>
      <c r="N39" s="117"/>
      <c r="O39" s="110"/>
    </row>
    <row r="40" spans="1:15" ht="10.5" customHeight="1">
      <c r="A40" s="111" t="s">
        <v>2569</v>
      </c>
      <c r="B40" s="120" t="s">
        <v>2570</v>
      </c>
      <c r="C40" s="208" t="s">
        <v>2571</v>
      </c>
      <c r="D40" s="249" t="s">
        <v>572</v>
      </c>
      <c r="E40" s="123">
        <v>1486.7296840343504</v>
      </c>
      <c r="F40" s="129">
        <v>0</v>
      </c>
      <c r="G40" s="123">
        <v>0</v>
      </c>
      <c r="H40" s="123">
        <v>1486.7296840343504</v>
      </c>
      <c r="I40" s="123">
        <v>0</v>
      </c>
      <c r="J40" s="123">
        <v>143.35006183913001</v>
      </c>
      <c r="K40" s="123">
        <v>60.35092137246999</v>
      </c>
      <c r="L40" s="123">
        <v>-49.638882574859998</v>
      </c>
      <c r="M40" s="123">
        <v>1640.7917846710902</v>
      </c>
      <c r="N40" s="123"/>
      <c r="O40" s="110"/>
    </row>
    <row r="41" spans="1:15" ht="15" customHeight="1">
      <c r="A41" s="111" t="s">
        <v>2572</v>
      </c>
      <c r="B41" s="112" t="s">
        <v>2573</v>
      </c>
      <c r="C41" s="204" t="s">
        <v>2574</v>
      </c>
      <c r="D41" s="199" t="s">
        <v>572</v>
      </c>
      <c r="E41" s="114">
        <v>42.363137992330003</v>
      </c>
      <c r="F41" s="115" t="s">
        <v>575</v>
      </c>
      <c r="G41" s="114" t="s">
        <v>575</v>
      </c>
      <c r="H41" s="114">
        <v>42.36313799233001</v>
      </c>
      <c r="I41" s="114">
        <v>0</v>
      </c>
      <c r="J41" s="114">
        <v>20.46989838052</v>
      </c>
      <c r="K41" s="114">
        <v>2.7787748519200002</v>
      </c>
      <c r="L41" s="114">
        <v>-1.4933172013600002</v>
      </c>
      <c r="M41" s="114">
        <v>64.118494023410008</v>
      </c>
      <c r="N41" s="114" t="str">
        <f>IF(OR(N42="NA",N43="NA",N44="NA",N45="NA",N46="NA",N47="NA"),"NA",IF(AND(N42="",N43="",N44="",N45="",N46="",N47=""),"",SUM(N42:N47)))</f>
        <v/>
      </c>
      <c r="O41" s="110"/>
    </row>
    <row r="42" spans="1:15" ht="10.5" customHeight="1">
      <c r="A42" s="111" t="s">
        <v>2575</v>
      </c>
      <c r="B42" s="111" t="s">
        <v>2576</v>
      </c>
      <c r="C42" s="205" t="s">
        <v>2577</v>
      </c>
      <c r="D42" s="199" t="s">
        <v>572</v>
      </c>
      <c r="E42" s="117">
        <v>0.98586608655999997</v>
      </c>
      <c r="F42" s="118">
        <v>0</v>
      </c>
      <c r="G42" s="117">
        <v>0</v>
      </c>
      <c r="H42" s="117">
        <v>0.98586608655999997</v>
      </c>
      <c r="I42" s="117">
        <v>0</v>
      </c>
      <c r="J42" s="117">
        <v>1.5889672108800001</v>
      </c>
      <c r="K42" s="117">
        <v>0.12533621784000001</v>
      </c>
      <c r="L42" s="117">
        <v>-0.56721064466999993</v>
      </c>
      <c r="M42" s="117">
        <v>2.1329588706100004</v>
      </c>
      <c r="N42" s="117"/>
      <c r="O42" s="110"/>
    </row>
    <row r="43" spans="1:15" ht="10.5" customHeight="1">
      <c r="A43" s="111" t="s">
        <v>2578</v>
      </c>
      <c r="B43" s="111" t="s">
        <v>2579</v>
      </c>
      <c r="C43" s="205" t="s">
        <v>2580</v>
      </c>
      <c r="D43" s="199" t="s">
        <v>572</v>
      </c>
      <c r="E43" s="117">
        <v>0</v>
      </c>
      <c r="F43" s="118">
        <v>0</v>
      </c>
      <c r="G43" s="117">
        <v>0</v>
      </c>
      <c r="H43" s="117">
        <v>0</v>
      </c>
      <c r="I43" s="117">
        <v>0</v>
      </c>
      <c r="J43" s="117">
        <v>0</v>
      </c>
      <c r="K43" s="117">
        <v>0</v>
      </c>
      <c r="L43" s="117">
        <v>0</v>
      </c>
      <c r="M43" s="117">
        <v>0</v>
      </c>
      <c r="N43" s="117"/>
      <c r="O43" s="110"/>
    </row>
    <row r="44" spans="1:15" ht="10.5" customHeight="1">
      <c r="A44" s="111" t="s">
        <v>2581</v>
      </c>
      <c r="B44" s="111" t="s">
        <v>2582</v>
      </c>
      <c r="C44" s="205" t="s">
        <v>2583</v>
      </c>
      <c r="D44" s="199" t="s">
        <v>572</v>
      </c>
      <c r="E44" s="117">
        <v>0</v>
      </c>
      <c r="F44" s="118">
        <v>0</v>
      </c>
      <c r="G44" s="117">
        <v>0</v>
      </c>
      <c r="H44" s="117">
        <v>0</v>
      </c>
      <c r="I44" s="117">
        <v>0</v>
      </c>
      <c r="J44" s="117">
        <v>0.25953926887000006</v>
      </c>
      <c r="K44" s="117">
        <v>1.8548195539999996E-2</v>
      </c>
      <c r="L44" s="117">
        <v>-3.5376057170000003E-2</v>
      </c>
      <c r="M44" s="117">
        <v>0.24271140724000004</v>
      </c>
      <c r="N44" s="117"/>
      <c r="O44" s="110"/>
    </row>
    <row r="45" spans="1:15" ht="10.5" customHeight="1">
      <c r="A45" s="111" t="s">
        <v>2584</v>
      </c>
      <c r="B45" s="111" t="s">
        <v>2585</v>
      </c>
      <c r="C45" s="205" t="s">
        <v>2586</v>
      </c>
      <c r="D45" s="199" t="s">
        <v>572</v>
      </c>
      <c r="E45" s="117">
        <v>7.4588251659700004</v>
      </c>
      <c r="F45" s="118">
        <v>0</v>
      </c>
      <c r="G45" s="117">
        <v>0</v>
      </c>
      <c r="H45" s="117">
        <v>7.4588251659700004</v>
      </c>
      <c r="I45" s="117">
        <v>0</v>
      </c>
      <c r="J45" s="117">
        <v>13.355530548079999</v>
      </c>
      <c r="K45" s="117">
        <v>1.3091551166199999</v>
      </c>
      <c r="L45" s="117">
        <v>-0.25212813043999999</v>
      </c>
      <c r="M45" s="117">
        <v>21.871382700230001</v>
      </c>
      <c r="N45" s="117"/>
      <c r="O45" s="110"/>
    </row>
    <row r="46" spans="1:15" ht="10.5" customHeight="1">
      <c r="A46" s="111" t="s">
        <v>2587</v>
      </c>
      <c r="B46" s="111" t="s">
        <v>2588</v>
      </c>
      <c r="C46" s="205" t="s">
        <v>2589</v>
      </c>
      <c r="D46" s="199" t="s">
        <v>572</v>
      </c>
      <c r="E46" s="117">
        <v>0.55192873921000007</v>
      </c>
      <c r="F46" s="118">
        <v>0</v>
      </c>
      <c r="G46" s="117">
        <v>0</v>
      </c>
      <c r="H46" s="117">
        <v>0.55192873921000007</v>
      </c>
      <c r="I46" s="117">
        <v>0</v>
      </c>
      <c r="J46" s="117">
        <v>8.4931211349999994E-2</v>
      </c>
      <c r="K46" s="117">
        <v>6.5751639999999997E-3</v>
      </c>
      <c r="L46" s="117">
        <v>0</v>
      </c>
      <c r="M46" s="117">
        <v>0.64343511456000013</v>
      </c>
      <c r="N46" s="117"/>
      <c r="O46" s="110"/>
    </row>
    <row r="47" spans="1:15" ht="10.5" customHeight="1">
      <c r="A47" s="111" t="s">
        <v>2590</v>
      </c>
      <c r="B47" s="120" t="s">
        <v>2591</v>
      </c>
      <c r="C47" s="208" t="s">
        <v>2592</v>
      </c>
      <c r="D47" s="249" t="s">
        <v>572</v>
      </c>
      <c r="E47" s="123">
        <v>33.366518000590005</v>
      </c>
      <c r="F47" s="129">
        <v>0</v>
      </c>
      <c r="G47" s="123">
        <v>0</v>
      </c>
      <c r="H47" s="123">
        <v>33.366518000590005</v>
      </c>
      <c r="I47" s="123">
        <v>0</v>
      </c>
      <c r="J47" s="123">
        <v>5.1809301413400002</v>
      </c>
      <c r="K47" s="123">
        <v>1.3191601579200001</v>
      </c>
      <c r="L47" s="123">
        <v>-0.63860236908000001</v>
      </c>
      <c r="M47" s="123">
        <v>39.22800593077001</v>
      </c>
      <c r="N47" s="123"/>
      <c r="O47" s="110"/>
    </row>
    <row r="48" spans="1:15" ht="15" customHeight="1">
      <c r="A48" s="111" t="s">
        <v>2593</v>
      </c>
      <c r="B48" s="112" t="s">
        <v>2594</v>
      </c>
      <c r="C48" s="204" t="s">
        <v>2595</v>
      </c>
      <c r="D48" s="199" t="s">
        <v>572</v>
      </c>
      <c r="E48" s="114">
        <v>87.473170347540005</v>
      </c>
      <c r="F48" s="115">
        <v>53.1</v>
      </c>
      <c r="G48" s="114" t="s">
        <v>575</v>
      </c>
      <c r="H48" s="114">
        <v>140.57317034754001</v>
      </c>
      <c r="I48" s="114">
        <v>0</v>
      </c>
      <c r="J48" s="114">
        <v>629.80479664986001</v>
      </c>
      <c r="K48" s="114">
        <v>406.52705532857993</v>
      </c>
      <c r="L48" s="114">
        <v>-307.10867316027003</v>
      </c>
      <c r="M48" s="114">
        <v>869.7963491657099</v>
      </c>
      <c r="N48" s="114" t="str">
        <f>IF(OR(N49="NA",N50="NA",N51="NA",N52="NA",N53="NA",N54="NA"),"NA",IF(AND(N49="",N50="",N51="",N52="",N53="",N54=""),"",SUM(N49:N54)))</f>
        <v/>
      </c>
      <c r="O48" s="110"/>
    </row>
    <row r="49" spans="1:15" ht="10.5" customHeight="1">
      <c r="A49" s="111" t="s">
        <v>2596</v>
      </c>
      <c r="B49" s="111" t="s">
        <v>2597</v>
      </c>
      <c r="C49" s="205" t="s">
        <v>2598</v>
      </c>
      <c r="D49" s="199" t="s">
        <v>572</v>
      </c>
      <c r="E49" s="117">
        <v>0</v>
      </c>
      <c r="F49" s="118">
        <v>0</v>
      </c>
      <c r="G49" s="117">
        <v>0</v>
      </c>
      <c r="H49" s="117">
        <v>0</v>
      </c>
      <c r="I49" s="117">
        <v>0</v>
      </c>
      <c r="J49" s="117">
        <v>0</v>
      </c>
      <c r="K49" s="117">
        <v>0</v>
      </c>
      <c r="L49" s="117">
        <v>0</v>
      </c>
      <c r="M49" s="117">
        <v>0</v>
      </c>
      <c r="N49" s="117"/>
      <c r="O49" s="110"/>
    </row>
    <row r="50" spans="1:15" ht="10.5" customHeight="1">
      <c r="A50" s="111" t="s">
        <v>2599</v>
      </c>
      <c r="B50" s="111" t="s">
        <v>2600</v>
      </c>
      <c r="C50" s="205" t="s">
        <v>2601</v>
      </c>
      <c r="D50" s="199" t="s">
        <v>572</v>
      </c>
      <c r="E50" s="117">
        <v>18.736017416270002</v>
      </c>
      <c r="F50" s="118">
        <v>53.1</v>
      </c>
      <c r="G50" s="117">
        <v>0</v>
      </c>
      <c r="H50" s="117">
        <v>71.83601741627001</v>
      </c>
      <c r="I50" s="117">
        <v>0</v>
      </c>
      <c r="J50" s="117">
        <v>239.28982671844997</v>
      </c>
      <c r="K50" s="117">
        <v>134.02346426296998</v>
      </c>
      <c r="L50" s="117">
        <v>-144.94305347915</v>
      </c>
      <c r="M50" s="117">
        <v>300.20625491853991</v>
      </c>
      <c r="N50" s="117"/>
      <c r="O50" s="110"/>
    </row>
    <row r="51" spans="1:15" ht="10.5" customHeight="1">
      <c r="A51" s="111" t="s">
        <v>2602</v>
      </c>
      <c r="B51" s="111" t="s">
        <v>2603</v>
      </c>
      <c r="C51" s="205" t="s">
        <v>2604</v>
      </c>
      <c r="D51" s="199" t="s">
        <v>572</v>
      </c>
      <c r="E51" s="117">
        <v>0</v>
      </c>
      <c r="F51" s="118">
        <v>0</v>
      </c>
      <c r="G51" s="117">
        <v>0</v>
      </c>
      <c r="H51" s="117">
        <v>0</v>
      </c>
      <c r="I51" s="117">
        <v>0</v>
      </c>
      <c r="J51" s="117">
        <v>0</v>
      </c>
      <c r="K51" s="117">
        <v>0</v>
      </c>
      <c r="L51" s="117">
        <v>0</v>
      </c>
      <c r="M51" s="117">
        <v>0</v>
      </c>
      <c r="N51" s="117"/>
      <c r="O51" s="110"/>
    </row>
    <row r="52" spans="1:15" ht="10.5" customHeight="1">
      <c r="A52" s="111" t="s">
        <v>2605</v>
      </c>
      <c r="B52" s="111" t="s">
        <v>2606</v>
      </c>
      <c r="C52" s="205" t="s">
        <v>2607</v>
      </c>
      <c r="D52" s="199" t="s">
        <v>572</v>
      </c>
      <c r="E52" s="117">
        <v>0</v>
      </c>
      <c r="F52" s="118">
        <v>0</v>
      </c>
      <c r="G52" s="117">
        <v>0</v>
      </c>
      <c r="H52" s="117">
        <v>0</v>
      </c>
      <c r="I52" s="117">
        <v>0</v>
      </c>
      <c r="J52" s="117">
        <v>0</v>
      </c>
      <c r="K52" s="117">
        <v>0</v>
      </c>
      <c r="L52" s="117">
        <v>0</v>
      </c>
      <c r="M52" s="117">
        <v>0</v>
      </c>
      <c r="N52" s="117"/>
      <c r="O52" s="110"/>
    </row>
    <row r="53" spans="1:15" ht="10.5" customHeight="1">
      <c r="A53" s="111" t="s">
        <v>2608</v>
      </c>
      <c r="B53" s="111" t="s">
        <v>2609</v>
      </c>
      <c r="C53" s="205" t="s">
        <v>2610</v>
      </c>
      <c r="D53" s="199" t="s">
        <v>572</v>
      </c>
      <c r="E53" s="117">
        <v>0</v>
      </c>
      <c r="F53" s="118">
        <v>0</v>
      </c>
      <c r="G53" s="117">
        <v>0</v>
      </c>
      <c r="H53" s="117">
        <v>0</v>
      </c>
      <c r="I53" s="117">
        <v>0</v>
      </c>
      <c r="J53" s="117">
        <v>6.8316788850000004E-2</v>
      </c>
      <c r="K53" s="117">
        <v>4.3711198979999998E-2</v>
      </c>
      <c r="L53" s="117">
        <v>-4.276847298E-2</v>
      </c>
      <c r="M53" s="117">
        <v>6.9259514850000009E-2</v>
      </c>
      <c r="N53" s="117"/>
      <c r="O53" s="110"/>
    </row>
    <row r="54" spans="1:15" ht="10.5" customHeight="1">
      <c r="A54" s="111" t="s">
        <v>2611</v>
      </c>
      <c r="B54" s="120" t="s">
        <v>2612</v>
      </c>
      <c r="C54" s="208" t="s">
        <v>2613</v>
      </c>
      <c r="D54" s="249" t="s">
        <v>572</v>
      </c>
      <c r="E54" s="123">
        <v>68.737152931270003</v>
      </c>
      <c r="F54" s="129">
        <v>0</v>
      </c>
      <c r="G54" s="123">
        <v>0</v>
      </c>
      <c r="H54" s="123">
        <v>68.737152931270003</v>
      </c>
      <c r="I54" s="123">
        <v>0</v>
      </c>
      <c r="J54" s="123">
        <v>390.44665314256002</v>
      </c>
      <c r="K54" s="123">
        <v>272.45987986662999</v>
      </c>
      <c r="L54" s="123">
        <v>-162.12285120814002</v>
      </c>
      <c r="M54" s="123">
        <v>569.52083473232005</v>
      </c>
      <c r="N54" s="123"/>
      <c r="O54" s="110"/>
    </row>
    <row r="55" spans="1:15" ht="15" customHeight="1">
      <c r="A55" s="111" t="s">
        <v>2614</v>
      </c>
      <c r="B55" s="112" t="s">
        <v>2615</v>
      </c>
      <c r="C55" s="204" t="s">
        <v>2616</v>
      </c>
      <c r="D55" s="199" t="s">
        <v>572</v>
      </c>
      <c r="E55" s="114">
        <v>529.64082694828994</v>
      </c>
      <c r="F55" s="115" t="s">
        <v>575</v>
      </c>
      <c r="G55" s="114" t="s">
        <v>575</v>
      </c>
      <c r="H55" s="114">
        <v>529.64082694828994</v>
      </c>
      <c r="I55" s="114">
        <v>2680.1661959914704</v>
      </c>
      <c r="J55" s="114">
        <v>1301.9486401693898</v>
      </c>
      <c r="K55" s="114">
        <v>35.559266032729994</v>
      </c>
      <c r="L55" s="114">
        <v>-2062.69888419672</v>
      </c>
      <c r="M55" s="114">
        <v>2484.6160449451604</v>
      </c>
      <c r="N55" s="114" t="str">
        <f>IF(OR(N56="NA",N57="NA",N58="NA",N59="NA",N60="NA",N61="NA"),"NA",IF(AND(N56="",N57="",N58="",N59="",N60="",N61=""),"",SUM(N56:N61)))</f>
        <v/>
      </c>
      <c r="O55" s="110"/>
    </row>
    <row r="56" spans="1:15" ht="10.5" customHeight="1">
      <c r="A56" s="111" t="s">
        <v>2617</v>
      </c>
      <c r="B56" s="111" t="s">
        <v>2618</v>
      </c>
      <c r="C56" s="205" t="s">
        <v>2619</v>
      </c>
      <c r="D56" s="199" t="s">
        <v>572</v>
      </c>
      <c r="E56" s="117">
        <v>0</v>
      </c>
      <c r="F56" s="118">
        <v>0</v>
      </c>
      <c r="G56" s="117">
        <v>0</v>
      </c>
      <c r="H56" s="117">
        <v>0</v>
      </c>
      <c r="I56" s="117">
        <v>0</v>
      </c>
      <c r="J56" s="117">
        <v>0</v>
      </c>
      <c r="K56" s="117">
        <v>0</v>
      </c>
      <c r="L56" s="117">
        <v>0</v>
      </c>
      <c r="M56" s="117">
        <v>0</v>
      </c>
      <c r="N56" s="117"/>
      <c r="O56" s="110"/>
    </row>
    <row r="57" spans="1:15" ht="10.5" customHeight="1">
      <c r="A57" s="111" t="s">
        <v>2620</v>
      </c>
      <c r="B57" s="111" t="s">
        <v>2621</v>
      </c>
      <c r="C57" s="205" t="s">
        <v>2622</v>
      </c>
      <c r="D57" s="199" t="s">
        <v>572</v>
      </c>
      <c r="E57" s="117">
        <v>113.43988545876999</v>
      </c>
      <c r="F57" s="118">
        <v>0</v>
      </c>
      <c r="G57" s="117">
        <v>0</v>
      </c>
      <c r="H57" s="117">
        <v>113.43988545876999</v>
      </c>
      <c r="I57" s="117">
        <v>-6.6444164100000003E-3</v>
      </c>
      <c r="J57" s="117">
        <v>140.78048794646998</v>
      </c>
      <c r="K57" s="117">
        <v>8.140903701380001</v>
      </c>
      <c r="L57" s="117">
        <v>-102.93383125814999</v>
      </c>
      <c r="M57" s="117">
        <v>159.42080143205999</v>
      </c>
      <c r="N57" s="117"/>
      <c r="O57" s="110"/>
    </row>
    <row r="58" spans="1:15" ht="10.5" customHeight="1">
      <c r="A58" s="111" t="s">
        <v>2623</v>
      </c>
      <c r="B58" s="111" t="s">
        <v>2624</v>
      </c>
      <c r="C58" s="205" t="s">
        <v>2625</v>
      </c>
      <c r="D58" s="199" t="s">
        <v>572</v>
      </c>
      <c r="E58" s="117">
        <v>272.25691954583999</v>
      </c>
      <c r="F58" s="118">
        <v>0</v>
      </c>
      <c r="G58" s="117">
        <v>0</v>
      </c>
      <c r="H58" s="117">
        <v>272.25691954583999</v>
      </c>
      <c r="I58" s="117">
        <v>0</v>
      </c>
      <c r="J58" s="117">
        <v>296.86126399468998</v>
      </c>
      <c r="K58" s="117">
        <v>15.918320463249998</v>
      </c>
      <c r="L58" s="117">
        <v>-51.900373014190002</v>
      </c>
      <c r="M58" s="117">
        <v>533.13613098959001</v>
      </c>
      <c r="N58" s="117"/>
      <c r="O58" s="110"/>
    </row>
    <row r="59" spans="1:15" ht="10.5" customHeight="1">
      <c r="A59" s="111" t="s">
        <v>2626</v>
      </c>
      <c r="B59" s="111" t="s">
        <v>2627</v>
      </c>
      <c r="C59" s="205" t="s">
        <v>2628</v>
      </c>
      <c r="D59" s="199" t="s">
        <v>572</v>
      </c>
      <c r="E59" s="117">
        <v>46.15358131651</v>
      </c>
      <c r="F59" s="118">
        <v>0</v>
      </c>
      <c r="G59" s="117">
        <v>0</v>
      </c>
      <c r="H59" s="117">
        <v>46.15358131651</v>
      </c>
      <c r="I59" s="117">
        <v>0.47609830322000002</v>
      </c>
      <c r="J59" s="117">
        <v>25.560778699669999</v>
      </c>
      <c r="K59" s="117">
        <v>1.4401645595799999</v>
      </c>
      <c r="L59" s="117">
        <v>-6.2160058768299997</v>
      </c>
      <c r="M59" s="117">
        <v>67.414617002149996</v>
      </c>
      <c r="N59" s="117"/>
      <c r="O59" s="110"/>
    </row>
    <row r="60" spans="1:15" ht="10.5" customHeight="1">
      <c r="A60" s="111" t="s">
        <v>2629</v>
      </c>
      <c r="B60" s="111" t="s">
        <v>2630</v>
      </c>
      <c r="C60" s="205" t="s">
        <v>2631</v>
      </c>
      <c r="D60" s="199" t="s">
        <v>572</v>
      </c>
      <c r="E60" s="117">
        <v>7.6263482021</v>
      </c>
      <c r="F60" s="118">
        <v>0</v>
      </c>
      <c r="G60" s="117">
        <v>0</v>
      </c>
      <c r="H60" s="117">
        <v>7.6263482021</v>
      </c>
      <c r="I60" s="117">
        <v>0</v>
      </c>
      <c r="J60" s="117">
        <v>2.7260511895000006</v>
      </c>
      <c r="K60" s="117">
        <v>6.9537778689999996E-2</v>
      </c>
      <c r="L60" s="117">
        <v>-0.18043836483</v>
      </c>
      <c r="M60" s="117">
        <v>10.241498805460001</v>
      </c>
      <c r="N60" s="117"/>
      <c r="O60" s="110"/>
    </row>
    <row r="61" spans="1:15" ht="10.5" customHeight="1">
      <c r="A61" s="111" t="s">
        <v>2632</v>
      </c>
      <c r="B61" s="120" t="s">
        <v>2633</v>
      </c>
      <c r="C61" s="208" t="s">
        <v>2634</v>
      </c>
      <c r="D61" s="249" t="s">
        <v>572</v>
      </c>
      <c r="E61" s="123">
        <v>90.16409242507001</v>
      </c>
      <c r="F61" s="129">
        <v>0</v>
      </c>
      <c r="G61" s="123">
        <v>0</v>
      </c>
      <c r="H61" s="123">
        <v>90.16409242507001</v>
      </c>
      <c r="I61" s="123">
        <v>2679.6967421046602</v>
      </c>
      <c r="J61" s="123">
        <v>836.02005833905991</v>
      </c>
      <c r="K61" s="123">
        <v>9.9903395298299991</v>
      </c>
      <c r="L61" s="123">
        <v>-1901.46823568272</v>
      </c>
      <c r="M61" s="123">
        <v>1714.4029967159006</v>
      </c>
      <c r="N61" s="123"/>
      <c r="O61" s="110"/>
    </row>
    <row r="62" spans="1:15" ht="15" customHeight="1">
      <c r="A62" s="111" t="s">
        <v>2635</v>
      </c>
      <c r="B62" s="112" t="s">
        <v>2636</v>
      </c>
      <c r="C62" s="204" t="s">
        <v>2637</v>
      </c>
      <c r="D62" s="199" t="s">
        <v>572</v>
      </c>
      <c r="E62" s="114">
        <v>204.4714044573</v>
      </c>
      <c r="F62" s="115" t="s">
        <v>575</v>
      </c>
      <c r="G62" s="114" t="s">
        <v>575</v>
      </c>
      <c r="H62" s="114">
        <v>204.47140445730003</v>
      </c>
      <c r="I62" s="114">
        <v>0</v>
      </c>
      <c r="J62" s="114">
        <v>334.04240229543996</v>
      </c>
      <c r="K62" s="114">
        <v>250.53033190399998</v>
      </c>
      <c r="L62" s="114">
        <v>-80.36233957088001</v>
      </c>
      <c r="M62" s="114">
        <v>708.68179908585989</v>
      </c>
      <c r="N62" s="114" t="str">
        <f>IF(OR(N63="NA",N64="NA",N65="NA",N66="NA",N67="NA",N68="NA"),"NA",IF(AND(N63="",N64="",N65="",N66="",N67="",N68=""),"",SUM(N63:N68)))</f>
        <v/>
      </c>
      <c r="O62" s="110"/>
    </row>
    <row r="63" spans="1:15" ht="10.5" customHeight="1">
      <c r="A63" s="111" t="s">
        <v>2638</v>
      </c>
      <c r="B63" s="111" t="s">
        <v>2639</v>
      </c>
      <c r="C63" s="205" t="s">
        <v>2640</v>
      </c>
      <c r="D63" s="199" t="s">
        <v>572</v>
      </c>
      <c r="E63" s="117">
        <v>45.37998978137</v>
      </c>
      <c r="F63" s="118">
        <v>0</v>
      </c>
      <c r="G63" s="117">
        <v>0</v>
      </c>
      <c r="H63" s="117">
        <v>45.37998978137</v>
      </c>
      <c r="I63" s="117">
        <v>0</v>
      </c>
      <c r="J63" s="117">
        <v>122.26318899611999</v>
      </c>
      <c r="K63" s="117">
        <v>51.923031951680002</v>
      </c>
      <c r="L63" s="117">
        <v>-35.109766858419995</v>
      </c>
      <c r="M63" s="117">
        <v>184.45644387075001</v>
      </c>
      <c r="N63" s="117"/>
      <c r="O63" s="110"/>
    </row>
    <row r="64" spans="1:15" ht="10.5" customHeight="1">
      <c r="A64" s="111" t="s">
        <v>2641</v>
      </c>
      <c r="B64" s="111" t="s">
        <v>2642</v>
      </c>
      <c r="C64" s="205" t="s">
        <v>2643</v>
      </c>
      <c r="D64" s="199" t="s">
        <v>572</v>
      </c>
      <c r="E64" s="117">
        <v>86.991051539450012</v>
      </c>
      <c r="F64" s="118">
        <v>0</v>
      </c>
      <c r="G64" s="117">
        <v>0</v>
      </c>
      <c r="H64" s="117">
        <v>86.991051539450012</v>
      </c>
      <c r="I64" s="117">
        <v>0</v>
      </c>
      <c r="J64" s="117">
        <v>140.22383175150998</v>
      </c>
      <c r="K64" s="117">
        <v>167.98211058484</v>
      </c>
      <c r="L64" s="117">
        <v>-35.536734449230003</v>
      </c>
      <c r="M64" s="117">
        <v>359.66025942657001</v>
      </c>
      <c r="N64" s="117"/>
      <c r="O64" s="110"/>
    </row>
    <row r="65" spans="1:15" ht="10.5" customHeight="1">
      <c r="A65" s="111" t="s">
        <v>2644</v>
      </c>
      <c r="B65" s="111" t="s">
        <v>2645</v>
      </c>
      <c r="C65" s="205" t="s">
        <v>2646</v>
      </c>
      <c r="D65" s="199" t="s">
        <v>572</v>
      </c>
      <c r="E65" s="117">
        <v>57.937652563809998</v>
      </c>
      <c r="F65" s="118">
        <v>0</v>
      </c>
      <c r="G65" s="117">
        <v>0</v>
      </c>
      <c r="H65" s="117">
        <v>57.937652563809998</v>
      </c>
      <c r="I65" s="117">
        <v>0</v>
      </c>
      <c r="J65" s="117">
        <v>23.051856163949999</v>
      </c>
      <c r="K65" s="117">
        <v>6.6531268280300004</v>
      </c>
      <c r="L65" s="117">
        <v>-2.7361398160000001E-2</v>
      </c>
      <c r="M65" s="117">
        <v>87.615274157629997</v>
      </c>
      <c r="N65" s="117"/>
      <c r="O65" s="110"/>
    </row>
    <row r="66" spans="1:15" ht="10.5" customHeight="1">
      <c r="A66" s="111" t="s">
        <v>2647</v>
      </c>
      <c r="B66" s="111" t="s">
        <v>2648</v>
      </c>
      <c r="C66" s="205" t="s">
        <v>2649</v>
      </c>
      <c r="D66" s="199" t="s">
        <v>572</v>
      </c>
      <c r="E66" s="117">
        <v>0</v>
      </c>
      <c r="F66" s="118">
        <v>0</v>
      </c>
      <c r="G66" s="117">
        <v>0</v>
      </c>
      <c r="H66" s="117">
        <v>0</v>
      </c>
      <c r="I66" s="117">
        <v>0</v>
      </c>
      <c r="J66" s="117">
        <v>0</v>
      </c>
      <c r="K66" s="117">
        <v>0</v>
      </c>
      <c r="L66" s="117">
        <v>0</v>
      </c>
      <c r="M66" s="117">
        <v>0</v>
      </c>
      <c r="N66" s="117"/>
      <c r="O66" s="110"/>
    </row>
    <row r="67" spans="1:15" ht="10.5" customHeight="1">
      <c r="A67" s="111" t="s">
        <v>2650</v>
      </c>
      <c r="B67" s="111" t="s">
        <v>2651</v>
      </c>
      <c r="C67" s="205" t="s">
        <v>2652</v>
      </c>
      <c r="D67" s="199" t="s">
        <v>572</v>
      </c>
      <c r="E67" s="117">
        <v>0.75053512195999994</v>
      </c>
      <c r="F67" s="118">
        <v>0</v>
      </c>
      <c r="G67" s="117">
        <v>0</v>
      </c>
      <c r="H67" s="117">
        <v>0.75053512195999994</v>
      </c>
      <c r="I67" s="117">
        <v>0</v>
      </c>
      <c r="J67" s="117">
        <v>6.31390163881</v>
      </c>
      <c r="K67" s="117">
        <v>0.11971143311</v>
      </c>
      <c r="L67" s="117">
        <v>-5.2161777225699995</v>
      </c>
      <c r="M67" s="117">
        <v>1.9679704713100001</v>
      </c>
      <c r="N67" s="117"/>
      <c r="O67" s="110"/>
    </row>
    <row r="68" spans="1:15" ht="10.5" customHeight="1">
      <c r="A68" s="111" t="s">
        <v>2653</v>
      </c>
      <c r="B68" s="120" t="s">
        <v>2654</v>
      </c>
      <c r="C68" s="208" t="s">
        <v>2655</v>
      </c>
      <c r="D68" s="249" t="s">
        <v>572</v>
      </c>
      <c r="E68" s="123">
        <v>13.41217545071</v>
      </c>
      <c r="F68" s="129">
        <v>0</v>
      </c>
      <c r="G68" s="123">
        <v>0</v>
      </c>
      <c r="H68" s="123">
        <v>13.41217545071</v>
      </c>
      <c r="I68" s="123">
        <v>0</v>
      </c>
      <c r="J68" s="123">
        <v>42.18962374505</v>
      </c>
      <c r="K68" s="123">
        <v>23.852351106339999</v>
      </c>
      <c r="L68" s="123">
        <v>-4.4722991424999998</v>
      </c>
      <c r="M68" s="123">
        <v>74.981851159599998</v>
      </c>
      <c r="N68" s="123"/>
      <c r="O68" s="110"/>
    </row>
    <row r="69" spans="1:15" ht="15" customHeight="1">
      <c r="A69" s="111" t="s">
        <v>2656</v>
      </c>
      <c r="B69" s="112" t="s">
        <v>2657</v>
      </c>
      <c r="C69" s="204" t="s">
        <v>2658</v>
      </c>
      <c r="D69" s="199" t="s">
        <v>572</v>
      </c>
      <c r="E69" s="114">
        <v>618.50292829683997</v>
      </c>
      <c r="F69" s="115" t="s">
        <v>575</v>
      </c>
      <c r="G69" s="114" t="s">
        <v>575</v>
      </c>
      <c r="H69" s="114">
        <v>618.50292829683985</v>
      </c>
      <c r="I69" s="114">
        <v>0.16503228559999999</v>
      </c>
      <c r="J69" s="114">
        <v>1786.5140853883199</v>
      </c>
      <c r="K69" s="114">
        <v>1638.3634961441001</v>
      </c>
      <c r="L69" s="114">
        <v>-1122.5079420680797</v>
      </c>
      <c r="M69" s="114">
        <v>2921.03760004678</v>
      </c>
      <c r="N69" s="114" t="str">
        <f>IF(OR(N70="NA",N71="NA",N72="NA",N73="NA",N74="NA",N75="NA",N76="NA",N77="NA"),"NA",IF(AND(N70="",N71="",N72="",N73="",N74="",N75="",N76="",N77=""),"",SUM(N70:N77)))</f>
        <v/>
      </c>
      <c r="O69" s="110"/>
    </row>
    <row r="70" spans="1:15" ht="10.5" customHeight="1">
      <c r="A70" s="111" t="s">
        <v>2659</v>
      </c>
      <c r="B70" s="111" t="s">
        <v>2660</v>
      </c>
      <c r="C70" s="205" t="s">
        <v>2661</v>
      </c>
      <c r="D70" s="199" t="s">
        <v>572</v>
      </c>
      <c r="E70" s="117">
        <v>59.077173674980003</v>
      </c>
      <c r="F70" s="118">
        <v>0</v>
      </c>
      <c r="G70" s="117">
        <v>0</v>
      </c>
      <c r="H70" s="117">
        <v>59.077173674980003</v>
      </c>
      <c r="I70" s="117">
        <v>0</v>
      </c>
      <c r="J70" s="117">
        <v>407.13731288623001</v>
      </c>
      <c r="K70" s="117">
        <v>519.07290199357999</v>
      </c>
      <c r="L70" s="117">
        <v>-390.28417182402001</v>
      </c>
      <c r="M70" s="117">
        <v>595.00321673076996</v>
      </c>
      <c r="N70" s="117"/>
      <c r="O70" s="110"/>
    </row>
    <row r="71" spans="1:15" ht="10.5" customHeight="1">
      <c r="A71" s="111" t="s">
        <v>2662</v>
      </c>
      <c r="B71" s="111" t="s">
        <v>2663</v>
      </c>
      <c r="C71" s="205" t="s">
        <v>2664</v>
      </c>
      <c r="D71" s="199" t="s">
        <v>572</v>
      </c>
      <c r="E71" s="117">
        <v>33.482044945449999</v>
      </c>
      <c r="F71" s="118">
        <v>0</v>
      </c>
      <c r="G71" s="117">
        <v>0</v>
      </c>
      <c r="H71" s="117">
        <v>33.482044945449999</v>
      </c>
      <c r="I71" s="117">
        <v>0</v>
      </c>
      <c r="J71" s="117">
        <v>1206.6909996292798</v>
      </c>
      <c r="K71" s="117">
        <v>987.68200979937001</v>
      </c>
      <c r="L71" s="117">
        <v>-660.64775166085997</v>
      </c>
      <c r="M71" s="117">
        <v>1567.2073027132399</v>
      </c>
      <c r="N71" s="117"/>
      <c r="O71" s="110"/>
    </row>
    <row r="72" spans="1:15" ht="10.5" customHeight="1">
      <c r="A72" s="111" t="s">
        <v>2665</v>
      </c>
      <c r="B72" s="111" t="s">
        <v>2666</v>
      </c>
      <c r="C72" s="205" t="s">
        <v>2667</v>
      </c>
      <c r="D72" s="199" t="s">
        <v>572</v>
      </c>
      <c r="E72" s="117">
        <v>0</v>
      </c>
      <c r="F72" s="118">
        <v>0</v>
      </c>
      <c r="G72" s="117">
        <v>0</v>
      </c>
      <c r="H72" s="117">
        <v>0</v>
      </c>
      <c r="I72" s="117">
        <v>0</v>
      </c>
      <c r="J72" s="117">
        <v>0</v>
      </c>
      <c r="K72" s="117">
        <v>0</v>
      </c>
      <c r="L72" s="117">
        <v>0</v>
      </c>
      <c r="M72" s="117">
        <v>0</v>
      </c>
      <c r="N72" s="117"/>
      <c r="O72" s="110"/>
    </row>
    <row r="73" spans="1:15" ht="10.5" customHeight="1">
      <c r="A73" s="111" t="s">
        <v>2668</v>
      </c>
      <c r="B73" s="111" t="s">
        <v>2669</v>
      </c>
      <c r="C73" s="205" t="s">
        <v>2670</v>
      </c>
      <c r="D73" s="199" t="s">
        <v>572</v>
      </c>
      <c r="E73" s="117">
        <v>483.2182673168399</v>
      </c>
      <c r="F73" s="118">
        <v>0</v>
      </c>
      <c r="G73" s="117">
        <v>0</v>
      </c>
      <c r="H73" s="117">
        <v>483.2182673168399</v>
      </c>
      <c r="I73" s="117">
        <v>0</v>
      </c>
      <c r="J73" s="117">
        <v>17.704691162570001</v>
      </c>
      <c r="K73" s="117">
        <v>0.32109280336000001</v>
      </c>
      <c r="L73" s="117">
        <v>-5.3826246119999997E-2</v>
      </c>
      <c r="M73" s="117">
        <v>501.19022503664985</v>
      </c>
      <c r="N73" s="117"/>
      <c r="O73" s="110"/>
    </row>
    <row r="74" spans="1:15" ht="10.5" customHeight="1">
      <c r="A74" s="111" t="s">
        <v>2671</v>
      </c>
      <c r="B74" s="111" t="s">
        <v>2672</v>
      </c>
      <c r="C74" s="205" t="s">
        <v>2673</v>
      </c>
      <c r="D74" s="199" t="s">
        <v>572</v>
      </c>
      <c r="E74" s="117">
        <v>7.6069130970100005</v>
      </c>
      <c r="F74" s="118">
        <v>0</v>
      </c>
      <c r="G74" s="117">
        <v>0</v>
      </c>
      <c r="H74" s="117">
        <v>7.6069130970100005</v>
      </c>
      <c r="I74" s="117">
        <v>0.16503228559999999</v>
      </c>
      <c r="J74" s="117">
        <v>12.81029166988</v>
      </c>
      <c r="K74" s="117">
        <v>0.37281843885999999</v>
      </c>
      <c r="L74" s="117">
        <v>-0.38465285308999997</v>
      </c>
      <c r="M74" s="117">
        <v>20.570402638260003</v>
      </c>
      <c r="N74" s="117"/>
      <c r="O74" s="110"/>
    </row>
    <row r="75" spans="1:15" ht="10.5" customHeight="1">
      <c r="A75" s="111" t="s">
        <v>2674</v>
      </c>
      <c r="B75" s="111" t="s">
        <v>2675</v>
      </c>
      <c r="C75" s="205" t="s">
        <v>2676</v>
      </c>
      <c r="D75" s="199" t="s">
        <v>572</v>
      </c>
      <c r="E75" s="117">
        <v>7.1470749329100007</v>
      </c>
      <c r="F75" s="118">
        <v>0</v>
      </c>
      <c r="G75" s="117">
        <v>0</v>
      </c>
      <c r="H75" s="117">
        <v>7.1470749329100007</v>
      </c>
      <c r="I75" s="117">
        <v>0</v>
      </c>
      <c r="J75" s="117">
        <v>41.616773227089993</v>
      </c>
      <c r="K75" s="117">
        <v>28.259950836030004</v>
      </c>
      <c r="L75" s="117">
        <v>-16.867466214490001</v>
      </c>
      <c r="M75" s="117">
        <v>60.156332781539994</v>
      </c>
      <c r="N75" s="117"/>
      <c r="O75" s="110"/>
    </row>
    <row r="76" spans="1:15" ht="10.5" customHeight="1">
      <c r="A76" s="111" t="s">
        <v>2677</v>
      </c>
      <c r="B76" s="111" t="s">
        <v>2678</v>
      </c>
      <c r="C76" s="205" t="s">
        <v>2679</v>
      </c>
      <c r="D76" s="199" t="s">
        <v>572</v>
      </c>
      <c r="E76" s="117">
        <v>14.292752173810001</v>
      </c>
      <c r="F76" s="118">
        <v>0</v>
      </c>
      <c r="G76" s="117">
        <v>0</v>
      </c>
      <c r="H76" s="117">
        <v>14.292752173810001</v>
      </c>
      <c r="I76" s="117">
        <v>0</v>
      </c>
      <c r="J76" s="117">
        <v>0.16849243161999999</v>
      </c>
      <c r="K76" s="117">
        <v>0</v>
      </c>
      <c r="L76" s="117">
        <v>-1.36033891E-2</v>
      </c>
      <c r="M76" s="117">
        <v>14.447641216330002</v>
      </c>
      <c r="N76" s="117"/>
      <c r="O76" s="110"/>
    </row>
    <row r="77" spans="1:15" ht="10.5" customHeight="1">
      <c r="A77" s="111" t="s">
        <v>2680</v>
      </c>
      <c r="B77" s="120" t="s">
        <v>2681</v>
      </c>
      <c r="C77" s="208" t="s">
        <v>2682</v>
      </c>
      <c r="D77" s="249" t="s">
        <v>572</v>
      </c>
      <c r="E77" s="123">
        <v>13.67870215584</v>
      </c>
      <c r="F77" s="129">
        <v>0</v>
      </c>
      <c r="G77" s="123">
        <v>0</v>
      </c>
      <c r="H77" s="123">
        <v>13.67870215584</v>
      </c>
      <c r="I77" s="123">
        <v>0</v>
      </c>
      <c r="J77" s="123">
        <v>100.38552438164997</v>
      </c>
      <c r="K77" s="123">
        <v>102.65472227289997</v>
      </c>
      <c r="L77" s="123">
        <v>-54.256469880400005</v>
      </c>
      <c r="M77" s="123">
        <v>162.46247892998994</v>
      </c>
      <c r="N77" s="123"/>
      <c r="O77" s="110"/>
    </row>
    <row r="78" spans="1:15" ht="15" customHeight="1">
      <c r="A78" s="111" t="s">
        <v>2683</v>
      </c>
      <c r="B78" s="112" t="s">
        <v>2684</v>
      </c>
      <c r="C78" s="204" t="s">
        <v>2685</v>
      </c>
      <c r="D78" s="199" t="s">
        <v>572</v>
      </c>
      <c r="E78" s="114">
        <v>3394.4053140179403</v>
      </c>
      <c r="F78" s="115" t="s">
        <v>575</v>
      </c>
      <c r="G78" s="114" t="s">
        <v>575</v>
      </c>
      <c r="H78" s="114">
        <v>3394.4053140179403</v>
      </c>
      <c r="I78" s="114">
        <v>6649.2699842826596</v>
      </c>
      <c r="J78" s="114">
        <v>1367.9456449743</v>
      </c>
      <c r="K78" s="114">
        <v>283.10076084303</v>
      </c>
      <c r="L78" s="114">
        <v>-2992.8395153018</v>
      </c>
      <c r="M78" s="114">
        <v>8701.8821888161292</v>
      </c>
      <c r="N78" s="114" t="str">
        <f>IF(OR(N79="NA",N80="NA",N81="NA",N82="NA",N83="NA",N84="NA",N85="NA",N86="NA",N87="NA"),"NA",IF(AND(N79="",N80="",N81="",N82="",N83="",N84="",N85="",N86="",N87=""),"",SUM(N79:N87)))</f>
        <v/>
      </c>
      <c r="O78" s="209"/>
    </row>
    <row r="79" spans="1:15" ht="10.5" customHeight="1">
      <c r="A79" s="111" t="s">
        <v>2686</v>
      </c>
      <c r="B79" s="111" t="s">
        <v>2687</v>
      </c>
      <c r="C79" s="205" t="s">
        <v>2688</v>
      </c>
      <c r="D79" s="199" t="s">
        <v>572</v>
      </c>
      <c r="E79" s="117">
        <v>0</v>
      </c>
      <c r="F79" s="118">
        <v>0</v>
      </c>
      <c r="G79" s="117">
        <v>0</v>
      </c>
      <c r="H79" s="117">
        <v>0</v>
      </c>
      <c r="I79" s="117">
        <v>0</v>
      </c>
      <c r="J79" s="117">
        <v>0</v>
      </c>
      <c r="K79" s="119">
        <v>0</v>
      </c>
      <c r="L79" s="117">
        <v>0</v>
      </c>
      <c r="M79" s="117">
        <v>0</v>
      </c>
      <c r="N79" s="117"/>
      <c r="O79" s="110"/>
    </row>
    <row r="80" spans="1:15" ht="10.5" customHeight="1">
      <c r="A80" s="111" t="s">
        <v>2689</v>
      </c>
      <c r="B80" s="111" t="s">
        <v>2690</v>
      </c>
      <c r="C80" s="205" t="s">
        <v>2691</v>
      </c>
      <c r="D80" s="199" t="s">
        <v>572</v>
      </c>
      <c r="E80" s="117">
        <v>2250.30954520254</v>
      </c>
      <c r="F80" s="118">
        <v>0</v>
      </c>
      <c r="G80" s="117">
        <v>0</v>
      </c>
      <c r="H80" s="117">
        <v>2250.30954520254</v>
      </c>
      <c r="I80" s="117">
        <v>5435.0743804197791</v>
      </c>
      <c r="J80" s="117">
        <v>125.65690310988001</v>
      </c>
      <c r="K80" s="119">
        <v>7.3540852088099991</v>
      </c>
      <c r="L80" s="117">
        <v>-1689.9696376393101</v>
      </c>
      <c r="M80" s="117">
        <v>6128.4252763016984</v>
      </c>
      <c r="N80" s="117"/>
      <c r="O80" s="110"/>
    </row>
    <row r="81" spans="1:15" ht="10.5" customHeight="1">
      <c r="A81" s="111" t="s">
        <v>2692</v>
      </c>
      <c r="B81" s="111" t="s">
        <v>2693</v>
      </c>
      <c r="C81" s="205" t="s">
        <v>2694</v>
      </c>
      <c r="D81" s="199" t="s">
        <v>572</v>
      </c>
      <c r="E81" s="117">
        <v>0</v>
      </c>
      <c r="F81" s="118">
        <v>0</v>
      </c>
      <c r="G81" s="117">
        <v>0</v>
      </c>
      <c r="H81" s="117">
        <v>0</v>
      </c>
      <c r="I81" s="117">
        <v>0</v>
      </c>
      <c r="J81" s="117">
        <v>0</v>
      </c>
      <c r="K81" s="119">
        <v>0</v>
      </c>
      <c r="L81" s="117">
        <v>0</v>
      </c>
      <c r="M81" s="117">
        <v>0</v>
      </c>
      <c r="N81" s="117"/>
      <c r="O81" s="110"/>
    </row>
    <row r="82" spans="1:15" ht="10.5" customHeight="1">
      <c r="A82" s="111" t="s">
        <v>2695</v>
      </c>
      <c r="B82" s="111" t="s">
        <v>2696</v>
      </c>
      <c r="C82" s="205" t="s">
        <v>2697</v>
      </c>
      <c r="D82" s="199" t="s">
        <v>572</v>
      </c>
      <c r="E82" s="117">
        <v>323.33691294658001</v>
      </c>
      <c r="F82" s="118">
        <v>0</v>
      </c>
      <c r="G82" s="117">
        <v>0</v>
      </c>
      <c r="H82" s="117">
        <v>323.33691294658001</v>
      </c>
      <c r="I82" s="117">
        <v>270.73365424064002</v>
      </c>
      <c r="J82" s="117">
        <v>125.05580068016</v>
      </c>
      <c r="K82" s="119">
        <v>53.600573854230007</v>
      </c>
      <c r="L82" s="117">
        <v>-382.09100946609004</v>
      </c>
      <c r="M82" s="117">
        <v>390.63593225552</v>
      </c>
      <c r="N82" s="117"/>
      <c r="O82" s="110"/>
    </row>
    <row r="83" spans="1:15" ht="10.5" customHeight="1">
      <c r="A83" s="111" t="s">
        <v>2698</v>
      </c>
      <c r="B83" s="111" t="s">
        <v>2699</v>
      </c>
      <c r="C83" s="205" t="s">
        <v>2700</v>
      </c>
      <c r="D83" s="199" t="s">
        <v>572</v>
      </c>
      <c r="E83" s="117">
        <v>0</v>
      </c>
      <c r="F83" s="118">
        <v>0</v>
      </c>
      <c r="G83" s="117">
        <v>0</v>
      </c>
      <c r="H83" s="117">
        <v>0</v>
      </c>
      <c r="I83" s="117">
        <v>0</v>
      </c>
      <c r="J83" s="117">
        <v>0</v>
      </c>
      <c r="K83" s="119">
        <v>0</v>
      </c>
      <c r="L83" s="117">
        <v>0</v>
      </c>
      <c r="M83" s="117">
        <v>0</v>
      </c>
      <c r="N83" s="117"/>
      <c r="O83" s="110"/>
    </row>
    <row r="84" spans="1:15" ht="10.5" customHeight="1">
      <c r="A84" s="111" t="s">
        <v>2701</v>
      </c>
      <c r="B84" s="111" t="s">
        <v>2702</v>
      </c>
      <c r="C84" s="205" t="s">
        <v>2703</v>
      </c>
      <c r="D84" s="199" t="s">
        <v>572</v>
      </c>
      <c r="E84" s="117">
        <v>0</v>
      </c>
      <c r="F84" s="118">
        <v>0</v>
      </c>
      <c r="G84" s="117">
        <v>0</v>
      </c>
      <c r="H84" s="117">
        <v>0</v>
      </c>
      <c r="I84" s="117">
        <v>0</v>
      </c>
      <c r="J84" s="117">
        <v>0</v>
      </c>
      <c r="K84" s="119">
        <v>0</v>
      </c>
      <c r="L84" s="117">
        <v>0</v>
      </c>
      <c r="M84" s="117">
        <v>0</v>
      </c>
      <c r="N84" s="117"/>
      <c r="O84" s="110"/>
    </row>
    <row r="85" spans="1:15" ht="10.5" customHeight="1">
      <c r="A85" s="111" t="s">
        <v>2704</v>
      </c>
      <c r="B85" s="111" t="s">
        <v>2705</v>
      </c>
      <c r="C85" s="205" t="s">
        <v>2706</v>
      </c>
      <c r="D85" s="199" t="s">
        <v>572</v>
      </c>
      <c r="E85" s="117">
        <v>0</v>
      </c>
      <c r="F85" s="118">
        <v>0</v>
      </c>
      <c r="G85" s="117">
        <v>0</v>
      </c>
      <c r="H85" s="117">
        <v>0</v>
      </c>
      <c r="I85" s="117">
        <v>0</v>
      </c>
      <c r="J85" s="117">
        <v>0</v>
      </c>
      <c r="K85" s="119">
        <v>0</v>
      </c>
      <c r="L85" s="117">
        <v>0</v>
      </c>
      <c r="M85" s="117">
        <v>0</v>
      </c>
      <c r="N85" s="117"/>
      <c r="O85" s="110"/>
    </row>
    <row r="86" spans="1:15" ht="10.5" customHeight="1">
      <c r="A86" s="111" t="s">
        <v>2707</v>
      </c>
      <c r="B86" s="111" t="s">
        <v>2708</v>
      </c>
      <c r="C86" s="205" t="s">
        <v>2709</v>
      </c>
      <c r="D86" s="199" t="s">
        <v>572</v>
      </c>
      <c r="E86" s="117">
        <v>0.21012165847</v>
      </c>
      <c r="F86" s="118">
        <v>0</v>
      </c>
      <c r="G86" s="117">
        <v>0</v>
      </c>
      <c r="H86" s="117">
        <v>0.21012165847</v>
      </c>
      <c r="I86" s="117">
        <v>7.641250631999999E-2</v>
      </c>
      <c r="J86" s="117">
        <v>0</v>
      </c>
      <c r="K86" s="119">
        <v>2.5398071200000002E-3</v>
      </c>
      <c r="L86" s="117">
        <v>-1.9116189399999998E-3</v>
      </c>
      <c r="M86" s="117">
        <v>0.28716235296999998</v>
      </c>
      <c r="N86" s="117"/>
      <c r="O86" s="110"/>
    </row>
    <row r="87" spans="1:15" ht="10.5" customHeight="1">
      <c r="A87" s="111" t="s">
        <v>2710</v>
      </c>
      <c r="B87" s="111" t="s">
        <v>2711</v>
      </c>
      <c r="C87" s="205" t="s">
        <v>2712</v>
      </c>
      <c r="D87" s="239" t="s">
        <v>572</v>
      </c>
      <c r="E87" s="117">
        <v>820.54873421034995</v>
      </c>
      <c r="F87" s="118">
        <v>0</v>
      </c>
      <c r="G87" s="117">
        <v>0</v>
      </c>
      <c r="H87" s="117">
        <v>820.54873421034995</v>
      </c>
      <c r="I87" s="117">
        <v>943.38553711591999</v>
      </c>
      <c r="J87" s="117">
        <v>1117.23294118426</v>
      </c>
      <c r="K87" s="119">
        <v>222.14356197287003</v>
      </c>
      <c r="L87" s="117">
        <v>-920.77695657745994</v>
      </c>
      <c r="M87" s="117">
        <v>2182.5338179059399</v>
      </c>
      <c r="N87" s="117"/>
      <c r="O87" s="110"/>
    </row>
    <row r="88" spans="1:15" ht="15.6" customHeight="1">
      <c r="A88" s="111" t="s">
        <v>2713</v>
      </c>
      <c r="B88" s="301" t="s">
        <v>2714</v>
      </c>
      <c r="C88" s="137" t="s">
        <v>2715</v>
      </c>
      <c r="D88" s="194" t="s">
        <v>572</v>
      </c>
      <c r="E88" s="198">
        <f t="shared" ref="E88:N88" si="0">IF(OR(E8="NA",E9="NA",E18="NA",E24="NA",E31="NA",E41="NA",E48="NA",E55="NA",E62="NA",E69="NA",E78="NA"),"NA",SUM(E8)-SUM(E9)-SUM(E18)-SUM(E24)-SUM(E31)-SUM(E41)-SUM(E48)-SUM(E55)-SUM(E62)-SUM(E69)-SUM(E78))</f>
        <v>0</v>
      </c>
      <c r="F88" s="198">
        <f t="shared" si="0"/>
        <v>1.3500311979441904E-13</v>
      </c>
      <c r="G88" s="198">
        <f t="shared" si="0"/>
        <v>0</v>
      </c>
      <c r="H88" s="198">
        <f t="shared" si="0"/>
        <v>1.8189894035458565E-12</v>
      </c>
      <c r="I88" s="198">
        <f t="shared" si="0"/>
        <v>-9.0949470177292824E-13</v>
      </c>
      <c r="J88" s="198">
        <f t="shared" si="0"/>
        <v>-2.2737367544323206E-13</v>
      </c>
      <c r="K88" s="198">
        <f t="shared" si="0"/>
        <v>-6.8212102632969618E-13</v>
      </c>
      <c r="L88" s="198">
        <f t="shared" si="0"/>
        <v>-9.0949470177292824E-13</v>
      </c>
      <c r="M88" s="198">
        <f t="shared" si="0"/>
        <v>0</v>
      </c>
      <c r="N88" s="198">
        <f t="shared" si="0"/>
        <v>0</v>
      </c>
      <c r="O88" s="110"/>
    </row>
    <row r="89" spans="1:15" ht="10.5" customHeight="1">
      <c r="B89" s="173"/>
      <c r="C89" s="172"/>
      <c r="D89" s="90"/>
      <c r="E89" s="250"/>
      <c r="F89" s="250"/>
      <c r="G89" s="250"/>
      <c r="H89" s="250"/>
      <c r="I89" s="250"/>
      <c r="J89" s="250"/>
      <c r="K89" s="250"/>
      <c r="L89" s="250"/>
      <c r="M89" s="250"/>
      <c r="N89" s="250"/>
      <c r="O89" s="155"/>
    </row>
    <row r="90" spans="1:15">
      <c r="B90" s="153"/>
      <c r="C90" s="90"/>
      <c r="D90" s="90"/>
    </row>
    <row r="91" spans="1:15">
      <c r="B91" s="153"/>
      <c r="C91" s="90"/>
      <c r="D91" s="90"/>
    </row>
    <row r="92" spans="1:15">
      <c r="B92" s="153"/>
      <c r="C92" s="90"/>
      <c r="D92" s="90"/>
    </row>
    <row r="93" spans="1:15">
      <c r="B93" s="153"/>
      <c r="C93" s="90"/>
      <c r="D93" s="90"/>
    </row>
    <row r="94" spans="1:15">
      <c r="B94" s="153"/>
      <c r="C94" s="90"/>
      <c r="D94" s="90"/>
    </row>
    <row r="95" spans="1:15">
      <c r="B95" s="153"/>
      <c r="C95" s="90"/>
      <c r="D95" s="90"/>
    </row>
    <row r="96" spans="1:15">
      <c r="B96" s="153"/>
      <c r="C96" s="90"/>
      <c r="D96" s="90"/>
    </row>
    <row r="97" spans="2:4">
      <c r="B97" s="153"/>
      <c r="C97" s="90"/>
      <c r="D97" s="90"/>
    </row>
    <row r="98" spans="2:4">
      <c r="B98" s="153"/>
      <c r="C98" s="90"/>
      <c r="D98" s="90"/>
    </row>
    <row r="99" spans="2:4">
      <c r="B99" s="153"/>
      <c r="C99" s="90"/>
      <c r="D99" s="90"/>
    </row>
    <row r="100" spans="2:4">
      <c r="B100" s="153"/>
      <c r="C100" s="90"/>
      <c r="D100" s="90"/>
    </row>
    <row r="101" spans="2:4">
      <c r="B101" s="153"/>
      <c r="C101" s="90"/>
      <c r="D101" s="90"/>
    </row>
    <row r="102" spans="2:4">
      <c r="B102" s="153"/>
      <c r="C102" s="90"/>
      <c r="D102" s="90"/>
    </row>
    <row r="103" spans="2:4">
      <c r="B103" s="153"/>
      <c r="C103" s="90"/>
      <c r="D103" s="90"/>
    </row>
    <row r="104" spans="2:4">
      <c r="B104" s="153"/>
      <c r="C104" s="90"/>
      <c r="D104" s="90"/>
    </row>
    <row r="105" spans="2:4">
      <c r="B105" s="153"/>
      <c r="C105" s="90"/>
      <c r="D105" s="90"/>
    </row>
    <row r="106" spans="2:4">
      <c r="B106" s="153"/>
      <c r="C106" s="90"/>
      <c r="D106" s="90"/>
    </row>
    <row r="107" spans="2:4">
      <c r="B107" s="153"/>
      <c r="C107" s="90"/>
      <c r="D107" s="90"/>
    </row>
    <row r="108" spans="2:4">
      <c r="B108" s="153"/>
      <c r="C108" s="90"/>
      <c r="D108" s="90"/>
    </row>
    <row r="109" spans="2:4">
      <c r="B109" s="153"/>
      <c r="C109" s="90"/>
      <c r="D109" s="90"/>
    </row>
    <row r="110" spans="2:4">
      <c r="B110" s="153"/>
      <c r="C110" s="90"/>
      <c r="D110" s="90"/>
    </row>
    <row r="111" spans="2:4">
      <c r="B111" s="153"/>
      <c r="C111" s="90"/>
      <c r="D111" s="90"/>
    </row>
    <row r="112" spans="2:4">
      <c r="B112" s="153"/>
      <c r="C112" s="90"/>
      <c r="D112" s="90"/>
    </row>
    <row r="113" spans="2:4">
      <c r="B113" s="153"/>
      <c r="C113" s="90"/>
      <c r="D113" s="90"/>
    </row>
    <row r="114" spans="2:4">
      <c r="B114" s="153"/>
      <c r="C114" s="90"/>
      <c r="D114" s="90"/>
    </row>
    <row r="115" spans="2:4">
      <c r="B115" s="153"/>
      <c r="C115" s="90"/>
      <c r="D115" s="90"/>
    </row>
    <row r="116" spans="2:4">
      <c r="B116" s="153"/>
      <c r="C116" s="90"/>
      <c r="D116" s="90"/>
    </row>
    <row r="117" spans="2:4">
      <c r="B117" s="153"/>
      <c r="C117" s="90"/>
      <c r="D117" s="90"/>
    </row>
    <row r="118" spans="2:4">
      <c r="B118" s="153"/>
      <c r="C118" s="90"/>
      <c r="D118" s="90"/>
    </row>
    <row r="119" spans="2:4">
      <c r="B119" s="153"/>
      <c r="C119" s="90"/>
      <c r="D119" s="90"/>
    </row>
    <row r="120" spans="2:4">
      <c r="B120" s="153"/>
      <c r="C120" s="90"/>
      <c r="D120" s="90"/>
    </row>
    <row r="121" spans="2:4">
      <c r="B121" s="153"/>
      <c r="C121" s="90"/>
      <c r="D121" s="90"/>
    </row>
    <row r="122" spans="2:4">
      <c r="B122" s="153"/>
      <c r="C122" s="90"/>
      <c r="D122" s="90"/>
    </row>
    <row r="123" spans="2:4">
      <c r="B123" s="153"/>
      <c r="C123" s="90"/>
      <c r="D123" s="90"/>
    </row>
    <row r="124" spans="2:4">
      <c r="B124" s="153"/>
      <c r="C124" s="90"/>
      <c r="D124" s="90"/>
    </row>
    <row r="125" spans="2:4">
      <c r="B125" s="153"/>
      <c r="C125" s="90"/>
      <c r="D125" s="90"/>
    </row>
    <row r="126" spans="2:4">
      <c r="B126" s="153"/>
      <c r="C126" s="90"/>
      <c r="D126" s="90"/>
    </row>
    <row r="127" spans="2:4">
      <c r="B127" s="153"/>
      <c r="C127" s="90"/>
      <c r="D127" s="90"/>
    </row>
    <row r="128" spans="2:4">
      <c r="B128" s="153"/>
      <c r="C128" s="90"/>
      <c r="D128" s="90"/>
    </row>
    <row r="129" spans="2:4">
      <c r="B129" s="153"/>
      <c r="C129" s="90"/>
      <c r="D129" s="90"/>
    </row>
    <row r="130" spans="2:4">
      <c r="B130" s="153"/>
      <c r="C130" s="90"/>
      <c r="D130" s="90"/>
    </row>
    <row r="131" spans="2:4">
      <c r="B131" s="153"/>
      <c r="C131" s="90"/>
      <c r="D131" s="90"/>
    </row>
    <row r="132" spans="2:4">
      <c r="B132" s="153"/>
      <c r="C132" s="90"/>
      <c r="D132" s="90"/>
    </row>
    <row r="133" spans="2:4">
      <c r="B133" s="153"/>
      <c r="C133" s="90"/>
      <c r="D133" s="90"/>
    </row>
    <row r="134" spans="2:4">
      <c r="B134" s="153"/>
      <c r="C134" s="90"/>
      <c r="D134" s="90"/>
    </row>
    <row r="135" spans="2:4">
      <c r="B135" s="153"/>
      <c r="C135" s="90"/>
      <c r="D135" s="90"/>
    </row>
    <row r="136" spans="2:4">
      <c r="B136" s="153"/>
      <c r="C136" s="90"/>
      <c r="D136" s="90"/>
    </row>
    <row r="137" spans="2:4">
      <c r="B137" s="153"/>
      <c r="C137" s="90"/>
      <c r="D137" s="90"/>
    </row>
    <row r="138" spans="2:4">
      <c r="B138" s="153"/>
      <c r="C138" s="90"/>
      <c r="D138" s="90"/>
    </row>
    <row r="139" spans="2:4">
      <c r="B139" s="153"/>
      <c r="C139" s="90"/>
      <c r="D139" s="90"/>
    </row>
    <row r="140" spans="2:4">
      <c r="B140" s="153"/>
      <c r="C140" s="90"/>
      <c r="D140" s="90"/>
    </row>
    <row r="141" spans="2:4">
      <c r="B141" s="153"/>
      <c r="C141" s="90"/>
      <c r="D141" s="90"/>
    </row>
    <row r="142" spans="2:4">
      <c r="B142" s="153"/>
      <c r="C142" s="90"/>
      <c r="D142" s="90"/>
    </row>
    <row r="143" spans="2:4">
      <c r="B143" s="153"/>
      <c r="C143" s="90"/>
      <c r="D143" s="90"/>
    </row>
    <row r="144" spans="2:4">
      <c r="B144" s="153"/>
      <c r="C144" s="90"/>
      <c r="D144" s="90"/>
    </row>
    <row r="145" spans="2:4">
      <c r="B145" s="153"/>
      <c r="C145" s="90"/>
      <c r="D145" s="90"/>
    </row>
  </sheetData>
  <mergeCells count="11">
    <mergeCell ref="K4:K5"/>
    <mergeCell ref="B4:C5"/>
    <mergeCell ref="E4:H4"/>
    <mergeCell ref="I4:I5"/>
    <mergeCell ref="J4:J5"/>
    <mergeCell ref="M4:M5"/>
    <mergeCell ref="G1:M1"/>
    <mergeCell ref="F2:N2"/>
    <mergeCell ref="G3:H3"/>
    <mergeCell ref="N3:N5"/>
    <mergeCell ref="L4:L5"/>
  </mergeCells>
  <phoneticPr fontId="49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46"/>
  <sheetViews>
    <sheetView topLeftCell="B1" workbookViewId="0">
      <selection activeCell="E24" sqref="E24"/>
    </sheetView>
  </sheetViews>
  <sheetFormatPr defaultRowHeight="15"/>
  <cols>
    <col min="1" max="1" width="12.85546875" style="71" hidden="1" customWidth="1"/>
    <col min="2" max="2" width="13.140625" style="157" customWidth="1"/>
    <col min="3" max="3" width="50.7109375" style="71" customWidth="1"/>
    <col min="4" max="4" width="0.85546875" style="71" customWidth="1"/>
    <col min="5" max="14" width="10" style="71" customWidth="1"/>
    <col min="15" max="15" width="3.28515625" style="71" customWidth="1"/>
    <col min="16" max="16384" width="9.140625" style="71"/>
  </cols>
  <sheetData>
    <row r="1" spans="1:15">
      <c r="B1" s="72" t="str">
        <f>+[1]Coverpage!A1</f>
        <v>GFSM2014_V1.2</v>
      </c>
      <c r="C1" s="73"/>
      <c r="D1" s="74"/>
      <c r="E1" s="75"/>
      <c r="F1" s="76"/>
      <c r="G1" s="509" t="str">
        <f>Reporting_Country_Name</f>
        <v>Россйиская Федерация</v>
      </c>
      <c r="H1" s="509"/>
      <c r="I1" s="509"/>
      <c r="J1" s="509"/>
      <c r="K1" s="509"/>
      <c r="L1" s="509"/>
      <c r="M1" s="509"/>
      <c r="N1" s="77">
        <f>Reporting_Country_Code</f>
        <v>0</v>
      </c>
      <c r="O1" s="78"/>
    </row>
    <row r="2" spans="1:15">
      <c r="B2" s="72" t="s">
        <v>2716</v>
      </c>
      <c r="C2" s="158" t="s">
        <v>572</v>
      </c>
      <c r="D2" s="159"/>
      <c r="E2" s="160"/>
      <c r="F2" s="510" t="str">
        <f>"In "&amp;[1]Coverpage!$I$14&amp;" of "&amp;[1]Coverpage!$I$12&amp;" / Fiscal year ends in "&amp;[1]Coverpage!$I$11</f>
        <v xml:space="preserve">In Billion of Domestic Currency / Fiscal year ends in </v>
      </c>
      <c r="G2" s="511"/>
      <c r="H2" s="511"/>
      <c r="I2" s="511"/>
      <c r="J2" s="511"/>
      <c r="K2" s="511"/>
      <c r="L2" s="511"/>
      <c r="M2" s="511"/>
      <c r="N2" s="511"/>
      <c r="O2" s="78"/>
    </row>
    <row r="3" spans="1:15" ht="12" customHeight="1">
      <c r="B3" s="83"/>
      <c r="C3" s="84"/>
      <c r="D3" s="85"/>
      <c r="E3" s="86"/>
      <c r="F3" s="87"/>
      <c r="G3" s="512" t="s">
        <v>548</v>
      </c>
      <c r="H3" s="512"/>
      <c r="I3" s="88">
        <f>Reporting_Period_Code</f>
        <v>2014</v>
      </c>
      <c r="J3" s="88"/>
      <c r="K3" s="87"/>
      <c r="L3" s="87"/>
      <c r="M3" s="89"/>
      <c r="N3" s="506" t="s">
        <v>647</v>
      </c>
      <c r="O3" s="90"/>
    </row>
    <row r="4" spans="1:15" ht="12" customHeight="1">
      <c r="B4" s="521" t="s">
        <v>2717</v>
      </c>
      <c r="C4" s="522"/>
      <c r="D4" s="91"/>
      <c r="E4" s="503" t="s">
        <v>551</v>
      </c>
      <c r="F4" s="504"/>
      <c r="G4" s="504"/>
      <c r="H4" s="505"/>
      <c r="I4" s="506" t="s">
        <v>552</v>
      </c>
      <c r="J4" s="506" t="s">
        <v>553</v>
      </c>
      <c r="K4" s="513" t="s">
        <v>554</v>
      </c>
      <c r="L4" s="506" t="s">
        <v>555</v>
      </c>
      <c r="M4" s="508" t="s">
        <v>556</v>
      </c>
      <c r="N4" s="507"/>
      <c r="O4" s="90"/>
    </row>
    <row r="5" spans="1:15" ht="30" customHeight="1">
      <c r="B5" s="521"/>
      <c r="C5" s="522"/>
      <c r="D5" s="91"/>
      <c r="E5" s="92" t="s">
        <v>557</v>
      </c>
      <c r="F5" s="93" t="s">
        <v>558</v>
      </c>
      <c r="G5" s="93" t="s">
        <v>555</v>
      </c>
      <c r="H5" s="94" t="s">
        <v>559</v>
      </c>
      <c r="I5" s="507"/>
      <c r="J5" s="507"/>
      <c r="K5" s="513"/>
      <c r="L5" s="507"/>
      <c r="M5" s="508"/>
      <c r="N5" s="507"/>
      <c r="O5" s="90"/>
    </row>
    <row r="6" spans="1:15" ht="30" hidden="1" customHeight="1">
      <c r="B6" s="232"/>
      <c r="C6" s="233"/>
      <c r="D6" s="91"/>
      <c r="E6" s="92" t="s">
        <v>649</v>
      </c>
      <c r="F6" s="93" t="s">
        <v>650</v>
      </c>
      <c r="G6" s="93" t="s">
        <v>651</v>
      </c>
      <c r="H6" s="94" t="s">
        <v>563</v>
      </c>
      <c r="I6" s="94" t="s">
        <v>652</v>
      </c>
      <c r="J6" s="93" t="s">
        <v>653</v>
      </c>
      <c r="K6" s="94" t="s">
        <v>566</v>
      </c>
      <c r="L6" s="93" t="s">
        <v>654</v>
      </c>
      <c r="M6" s="97" t="s">
        <v>655</v>
      </c>
      <c r="N6" s="97" t="s">
        <v>656</v>
      </c>
      <c r="O6" s="90"/>
    </row>
    <row r="7" spans="1:15" ht="10.5" customHeight="1">
      <c r="A7" s="111"/>
      <c r="B7" s="98"/>
      <c r="C7" s="99"/>
      <c r="D7" s="99"/>
      <c r="E7" s="100" t="s">
        <v>560</v>
      </c>
      <c r="F7" s="101" t="s">
        <v>561</v>
      </c>
      <c r="G7" s="102" t="s">
        <v>562</v>
      </c>
      <c r="H7" s="101" t="s">
        <v>563</v>
      </c>
      <c r="I7" s="102" t="s">
        <v>564</v>
      </c>
      <c r="J7" s="101" t="s">
        <v>565</v>
      </c>
      <c r="K7" s="102" t="s">
        <v>566</v>
      </c>
      <c r="L7" s="101" t="s">
        <v>567</v>
      </c>
      <c r="M7" s="103" t="s">
        <v>568</v>
      </c>
      <c r="N7" s="103" t="s">
        <v>569</v>
      </c>
      <c r="O7" s="90"/>
    </row>
    <row r="8" spans="1:15" ht="15" customHeight="1">
      <c r="A8" s="111" t="s">
        <v>292</v>
      </c>
      <c r="B8" s="180" t="s">
        <v>2718</v>
      </c>
      <c r="C8" s="302" t="s">
        <v>2719</v>
      </c>
      <c r="D8" s="303" t="s">
        <v>572</v>
      </c>
      <c r="E8" s="304">
        <v>248.0075750799331</v>
      </c>
      <c r="F8" s="304">
        <v>43.145156099320275</v>
      </c>
      <c r="G8" s="304">
        <v>0</v>
      </c>
      <c r="H8" s="304">
        <v>291.15273117925346</v>
      </c>
      <c r="I8" s="304">
        <v>208.95369371431025</v>
      </c>
      <c r="J8" s="304">
        <v>254.72881048609401</v>
      </c>
      <c r="K8" s="304">
        <v>235.57533854594874</v>
      </c>
      <c r="L8" s="304">
        <v>-178.13193608473998</v>
      </c>
      <c r="M8" s="304">
        <v>812.27863784086662</v>
      </c>
      <c r="N8" s="304" t="str">
        <f>+[1]Table3!N22</f>
        <v/>
      </c>
      <c r="O8" s="305"/>
    </row>
    <row r="9" spans="1:15" ht="15" customHeight="1">
      <c r="A9" s="111" t="s">
        <v>318</v>
      </c>
      <c r="B9" s="112" t="s">
        <v>2720</v>
      </c>
      <c r="C9" s="306" t="s">
        <v>2721</v>
      </c>
      <c r="D9" s="307" t="s">
        <v>572</v>
      </c>
      <c r="E9" s="308">
        <v>248.0075750799331</v>
      </c>
      <c r="F9" s="308">
        <v>43.145156099320275</v>
      </c>
      <c r="G9" s="308">
        <v>0</v>
      </c>
      <c r="H9" s="308">
        <v>291.15273117925346</v>
      </c>
      <c r="I9" s="308">
        <v>208.95369371431025</v>
      </c>
      <c r="J9" s="308">
        <v>254.72881048609401</v>
      </c>
      <c r="K9" s="308">
        <v>235.57533854594874</v>
      </c>
      <c r="L9" s="308">
        <v>-178.13193608473998</v>
      </c>
      <c r="M9" s="308">
        <v>812.27863784086662</v>
      </c>
      <c r="N9" s="308" t="str">
        <f>+[1]Table3!N31</f>
        <v/>
      </c>
      <c r="O9" s="110"/>
    </row>
    <row r="10" spans="1:15" ht="10.35" customHeight="1">
      <c r="A10" s="111" t="s">
        <v>2722</v>
      </c>
      <c r="B10" s="111" t="s">
        <v>2723</v>
      </c>
      <c r="C10" s="205" t="s">
        <v>2724</v>
      </c>
      <c r="D10" s="199" t="s">
        <v>572</v>
      </c>
      <c r="E10" s="117"/>
      <c r="F10" s="117"/>
      <c r="G10" s="117"/>
      <c r="H10" s="117" t="s">
        <v>575</v>
      </c>
      <c r="I10" s="117"/>
      <c r="J10" s="117"/>
      <c r="K10" s="117"/>
      <c r="L10" s="117"/>
      <c r="M10" s="117" t="s">
        <v>575</v>
      </c>
      <c r="N10" s="117"/>
      <c r="O10" s="110"/>
    </row>
    <row r="11" spans="1:15" ht="10.35" customHeight="1">
      <c r="A11" s="111" t="s">
        <v>2725</v>
      </c>
      <c r="B11" s="111" t="s">
        <v>2726</v>
      </c>
      <c r="C11" s="206" t="s">
        <v>2727</v>
      </c>
      <c r="D11" s="199" t="s">
        <v>572</v>
      </c>
      <c r="E11" s="117"/>
      <c r="F11" s="117"/>
      <c r="G11" s="117"/>
      <c r="H11" s="117" t="s">
        <v>575</v>
      </c>
      <c r="I11" s="117"/>
      <c r="J11" s="117"/>
      <c r="K11" s="117"/>
      <c r="L11" s="117"/>
      <c r="M11" s="117" t="s">
        <v>575</v>
      </c>
      <c r="N11" s="117"/>
      <c r="O11" s="110"/>
    </row>
    <row r="12" spans="1:15" ht="10.35" customHeight="1">
      <c r="A12" s="111" t="s">
        <v>2728</v>
      </c>
      <c r="B12" s="111" t="s">
        <v>2729</v>
      </c>
      <c r="C12" s="309" t="s">
        <v>1433</v>
      </c>
      <c r="D12" s="199" t="s">
        <v>572</v>
      </c>
      <c r="E12" s="117"/>
      <c r="F12" s="117"/>
      <c r="G12" s="117"/>
      <c r="H12" s="117" t="s">
        <v>575</v>
      </c>
      <c r="I12" s="117"/>
      <c r="J12" s="117"/>
      <c r="K12" s="117"/>
      <c r="L12" s="117"/>
      <c r="M12" s="117" t="s">
        <v>575</v>
      </c>
      <c r="N12" s="117"/>
      <c r="O12" s="110"/>
    </row>
    <row r="13" spans="1:15" ht="10.35" customHeight="1">
      <c r="A13" s="111" t="s">
        <v>1434</v>
      </c>
      <c r="B13" s="111" t="s">
        <v>1435</v>
      </c>
      <c r="C13" s="309" t="s">
        <v>1436</v>
      </c>
      <c r="D13" s="199" t="s">
        <v>572</v>
      </c>
      <c r="E13" s="117"/>
      <c r="F13" s="117"/>
      <c r="G13" s="117"/>
      <c r="H13" s="117" t="s">
        <v>575</v>
      </c>
      <c r="I13" s="117"/>
      <c r="J13" s="117"/>
      <c r="K13" s="117"/>
      <c r="L13" s="117"/>
      <c r="M13" s="117" t="s">
        <v>575</v>
      </c>
      <c r="N13" s="117"/>
      <c r="O13" s="110"/>
    </row>
    <row r="14" spans="1:15" ht="10.35" customHeight="1">
      <c r="A14" s="111" t="s">
        <v>1437</v>
      </c>
      <c r="B14" s="111" t="s">
        <v>1438</v>
      </c>
      <c r="C14" s="206" t="s">
        <v>1439</v>
      </c>
      <c r="D14" s="199" t="s">
        <v>572</v>
      </c>
      <c r="E14" s="117"/>
      <c r="F14" s="117"/>
      <c r="G14" s="117"/>
      <c r="H14" s="117" t="s">
        <v>575</v>
      </c>
      <c r="I14" s="117"/>
      <c r="J14" s="117"/>
      <c r="K14" s="117"/>
      <c r="L14" s="117"/>
      <c r="M14" s="117" t="s">
        <v>575</v>
      </c>
      <c r="N14" s="117"/>
      <c r="O14" s="110"/>
    </row>
    <row r="15" spans="1:15" ht="10.35" customHeight="1">
      <c r="A15" s="111" t="s">
        <v>1440</v>
      </c>
      <c r="B15" s="111" t="s">
        <v>1441</v>
      </c>
      <c r="C15" s="206" t="s">
        <v>1442</v>
      </c>
      <c r="D15" s="199" t="s">
        <v>572</v>
      </c>
      <c r="E15" s="117"/>
      <c r="F15" s="117"/>
      <c r="G15" s="117"/>
      <c r="H15" s="117" t="s">
        <v>575</v>
      </c>
      <c r="I15" s="117"/>
      <c r="J15" s="117"/>
      <c r="K15" s="117"/>
      <c r="L15" s="117"/>
      <c r="M15" s="117" t="s">
        <v>575</v>
      </c>
      <c r="N15" s="117"/>
      <c r="O15" s="110"/>
    </row>
    <row r="16" spans="1:15" ht="10.35" customHeight="1">
      <c r="A16" s="111" t="s">
        <v>1443</v>
      </c>
      <c r="B16" s="111" t="s">
        <v>1444</v>
      </c>
      <c r="C16" s="206" t="s">
        <v>1445</v>
      </c>
      <c r="D16" s="199" t="s">
        <v>572</v>
      </c>
      <c r="E16" s="117"/>
      <c r="F16" s="117"/>
      <c r="G16" s="117"/>
      <c r="H16" s="117" t="s">
        <v>575</v>
      </c>
      <c r="I16" s="117"/>
      <c r="J16" s="117"/>
      <c r="K16" s="117"/>
      <c r="L16" s="117"/>
      <c r="M16" s="117" t="s">
        <v>575</v>
      </c>
      <c r="N16" s="117"/>
      <c r="O16" s="110"/>
    </row>
    <row r="17" spans="1:15" ht="10.35" customHeight="1">
      <c r="A17" s="111" t="s">
        <v>1446</v>
      </c>
      <c r="B17" s="111" t="s">
        <v>1447</v>
      </c>
      <c r="C17" s="205" t="s">
        <v>1448</v>
      </c>
      <c r="D17" s="199" t="s">
        <v>572</v>
      </c>
      <c r="E17" s="117"/>
      <c r="F17" s="117"/>
      <c r="G17" s="117"/>
      <c r="H17" s="117" t="s">
        <v>575</v>
      </c>
      <c r="I17" s="117"/>
      <c r="J17" s="117"/>
      <c r="K17" s="117"/>
      <c r="L17" s="117"/>
      <c r="M17" s="117" t="s">
        <v>575</v>
      </c>
      <c r="N17" s="117"/>
      <c r="O17" s="110"/>
    </row>
    <row r="18" spans="1:15" ht="10.35" customHeight="1">
      <c r="A18" s="111" t="s">
        <v>1449</v>
      </c>
      <c r="B18" s="111" t="s">
        <v>1450</v>
      </c>
      <c r="C18" s="205" t="s">
        <v>1451</v>
      </c>
      <c r="D18" s="199" t="s">
        <v>572</v>
      </c>
      <c r="E18" s="117"/>
      <c r="F18" s="117"/>
      <c r="G18" s="117"/>
      <c r="H18" s="117" t="s">
        <v>575</v>
      </c>
      <c r="I18" s="117"/>
      <c r="J18" s="117"/>
      <c r="K18" s="117"/>
      <c r="L18" s="117"/>
      <c r="M18" s="117" t="s">
        <v>575</v>
      </c>
      <c r="N18" s="117"/>
      <c r="O18" s="110"/>
    </row>
    <row r="19" spans="1:15" ht="10.35" customHeight="1">
      <c r="A19" s="111" t="s">
        <v>1452</v>
      </c>
      <c r="B19" s="111" t="s">
        <v>1453</v>
      </c>
      <c r="C19" s="205" t="s">
        <v>1454</v>
      </c>
      <c r="D19" s="199" t="s">
        <v>572</v>
      </c>
      <c r="E19" s="117"/>
      <c r="F19" s="117"/>
      <c r="G19" s="117"/>
      <c r="H19" s="117" t="s">
        <v>575</v>
      </c>
      <c r="I19" s="117"/>
      <c r="J19" s="117"/>
      <c r="K19" s="117"/>
      <c r="L19" s="117"/>
      <c r="M19" s="117" t="s">
        <v>575</v>
      </c>
      <c r="N19" s="117"/>
      <c r="O19" s="110"/>
    </row>
    <row r="20" spans="1:15" ht="10.35" customHeight="1">
      <c r="A20" s="111" t="s">
        <v>1455</v>
      </c>
      <c r="B20" s="111" t="s">
        <v>1456</v>
      </c>
      <c r="C20" s="205" t="s">
        <v>1457</v>
      </c>
      <c r="D20" s="199" t="s">
        <v>572</v>
      </c>
      <c r="E20" s="117"/>
      <c r="F20" s="117"/>
      <c r="G20" s="117"/>
      <c r="H20" s="117" t="s">
        <v>575</v>
      </c>
      <c r="I20" s="117"/>
      <c r="J20" s="117"/>
      <c r="K20" s="117"/>
      <c r="L20" s="117"/>
      <c r="M20" s="117" t="s">
        <v>575</v>
      </c>
      <c r="N20" s="117"/>
      <c r="O20" s="110"/>
    </row>
    <row r="21" spans="1:15" ht="10.35" customHeight="1">
      <c r="A21" s="111" t="s">
        <v>1458</v>
      </c>
      <c r="B21" s="120" t="s">
        <v>1459</v>
      </c>
      <c r="C21" s="208" t="s">
        <v>1460</v>
      </c>
      <c r="D21" s="249" t="s">
        <v>572</v>
      </c>
      <c r="E21" s="123"/>
      <c r="F21" s="123"/>
      <c r="G21" s="123"/>
      <c r="H21" s="123" t="s">
        <v>575</v>
      </c>
      <c r="I21" s="123"/>
      <c r="J21" s="123"/>
      <c r="K21" s="123"/>
      <c r="L21" s="123"/>
      <c r="M21" s="123" t="s">
        <v>575</v>
      </c>
      <c r="N21" s="123"/>
      <c r="O21" s="110"/>
    </row>
    <row r="22" spans="1:15" ht="15" customHeight="1">
      <c r="A22" s="111" t="s">
        <v>344</v>
      </c>
      <c r="B22" s="112" t="s">
        <v>1461</v>
      </c>
      <c r="C22" s="306" t="s">
        <v>1462</v>
      </c>
      <c r="D22" s="307" t="s">
        <v>572</v>
      </c>
      <c r="E22" s="308" t="s">
        <v>575</v>
      </c>
      <c r="F22" s="308" t="s">
        <v>575</v>
      </c>
      <c r="G22" s="308" t="s">
        <v>575</v>
      </c>
      <c r="H22" s="308">
        <v>0</v>
      </c>
      <c r="I22" s="308" t="s">
        <v>575</v>
      </c>
      <c r="J22" s="308" t="s">
        <v>575</v>
      </c>
      <c r="K22" s="308" t="s">
        <v>575</v>
      </c>
      <c r="L22" s="308" t="s">
        <v>575</v>
      </c>
      <c r="M22" s="308">
        <v>0</v>
      </c>
      <c r="N22" s="308" t="str">
        <f>+[1]Table3!N40</f>
        <v/>
      </c>
      <c r="O22" s="110"/>
    </row>
    <row r="23" spans="1:15" ht="10.35" customHeight="1">
      <c r="A23" s="111" t="s">
        <v>1463</v>
      </c>
      <c r="B23" s="111" t="s">
        <v>1464</v>
      </c>
      <c r="C23" s="205" t="s">
        <v>2724</v>
      </c>
      <c r="D23" s="199" t="s">
        <v>572</v>
      </c>
      <c r="E23" s="117"/>
      <c r="F23" s="117"/>
      <c r="G23" s="117"/>
      <c r="H23" s="117" t="s">
        <v>575</v>
      </c>
      <c r="I23" s="117"/>
      <c r="J23" s="117"/>
      <c r="K23" s="119"/>
      <c r="L23" s="117"/>
      <c r="M23" s="117" t="s">
        <v>575</v>
      </c>
      <c r="N23" s="117"/>
      <c r="O23" s="110"/>
    </row>
    <row r="24" spans="1:15" ht="10.35" customHeight="1">
      <c r="A24" s="111" t="s">
        <v>1465</v>
      </c>
      <c r="B24" s="111" t="s">
        <v>1466</v>
      </c>
      <c r="C24" s="205" t="s">
        <v>1467</v>
      </c>
      <c r="D24" s="199" t="s">
        <v>572</v>
      </c>
      <c r="E24" s="117"/>
      <c r="F24" s="117"/>
      <c r="G24" s="117"/>
      <c r="H24" s="117" t="s">
        <v>575</v>
      </c>
      <c r="I24" s="117"/>
      <c r="J24" s="117"/>
      <c r="K24" s="119"/>
      <c r="L24" s="117"/>
      <c r="M24" s="117" t="s">
        <v>575</v>
      </c>
      <c r="N24" s="117"/>
      <c r="O24" s="110"/>
    </row>
    <row r="25" spans="1:15" ht="10.35" customHeight="1">
      <c r="A25" s="111" t="s">
        <v>1468</v>
      </c>
      <c r="B25" s="111" t="s">
        <v>1469</v>
      </c>
      <c r="C25" s="205" t="s">
        <v>1470</v>
      </c>
      <c r="D25" s="199" t="s">
        <v>572</v>
      </c>
      <c r="E25" s="117"/>
      <c r="F25" s="117"/>
      <c r="G25" s="117"/>
      <c r="H25" s="117" t="s">
        <v>575</v>
      </c>
      <c r="I25" s="117"/>
      <c r="J25" s="117"/>
      <c r="K25" s="119"/>
      <c r="L25" s="117"/>
      <c r="M25" s="117" t="s">
        <v>575</v>
      </c>
      <c r="N25" s="117"/>
      <c r="O25" s="110"/>
    </row>
    <row r="26" spans="1:15" ht="10.35" customHeight="1">
      <c r="A26" s="111" t="s">
        <v>1471</v>
      </c>
      <c r="B26" s="98" t="s">
        <v>1472</v>
      </c>
      <c r="C26" s="213" t="s">
        <v>1473</v>
      </c>
      <c r="D26" s="239" t="s">
        <v>572</v>
      </c>
      <c r="E26" s="152"/>
      <c r="F26" s="152"/>
      <c r="G26" s="152"/>
      <c r="H26" s="152" t="s">
        <v>575</v>
      </c>
      <c r="I26" s="152"/>
      <c r="J26" s="152"/>
      <c r="K26" s="151"/>
      <c r="L26" s="152"/>
      <c r="M26" s="152" t="s">
        <v>575</v>
      </c>
      <c r="N26" s="152"/>
      <c r="O26" s="110"/>
    </row>
    <row r="27" spans="1:15" ht="15" customHeight="1">
      <c r="A27" s="111" t="s">
        <v>362</v>
      </c>
      <c r="B27" s="196" t="s">
        <v>1474</v>
      </c>
      <c r="C27" s="310" t="s">
        <v>1475</v>
      </c>
      <c r="D27" s="311" t="s">
        <v>572</v>
      </c>
      <c r="E27" s="312">
        <v>1218.9516805917654</v>
      </c>
      <c r="F27" s="312">
        <v>24.322026735650002</v>
      </c>
      <c r="G27" s="312">
        <v>0</v>
      </c>
      <c r="H27" s="312">
        <v>1243.2737073274154</v>
      </c>
      <c r="I27" s="312">
        <v>-13.912777914788524</v>
      </c>
      <c r="J27" s="312">
        <v>391.82921347450298</v>
      </c>
      <c r="K27" s="312">
        <v>48.297966687856075</v>
      </c>
      <c r="L27" s="312">
        <v>-178.13193608474003</v>
      </c>
      <c r="M27" s="312">
        <v>1491.356173490246</v>
      </c>
      <c r="N27" s="312" t="str">
        <f>+[1]Table3!N49</f>
        <v/>
      </c>
      <c r="O27" s="209"/>
    </row>
    <row r="28" spans="1:15" ht="15" customHeight="1">
      <c r="A28" s="111" t="s">
        <v>403</v>
      </c>
      <c r="B28" s="112" t="s">
        <v>1476</v>
      </c>
      <c r="C28" s="306" t="s">
        <v>1477</v>
      </c>
      <c r="D28" s="307" t="s">
        <v>572</v>
      </c>
      <c r="E28" s="308">
        <v>292.6699449108354</v>
      </c>
      <c r="F28" s="308">
        <v>24.322026735650002</v>
      </c>
      <c r="G28" s="308">
        <v>0</v>
      </c>
      <c r="H28" s="308">
        <v>316.99197164648541</v>
      </c>
      <c r="I28" s="308">
        <v>-13.912777914788524</v>
      </c>
      <c r="J28" s="308">
        <v>382.31133578368701</v>
      </c>
      <c r="K28" s="308">
        <v>48.294534627312075</v>
      </c>
      <c r="L28" s="308">
        <v>-178.13193608474003</v>
      </c>
      <c r="M28" s="308">
        <v>555.55312805795597</v>
      </c>
      <c r="N28" s="308" t="str">
        <f>+[1]Table3!N63</f>
        <v/>
      </c>
      <c r="O28" s="110"/>
    </row>
    <row r="29" spans="1:15" ht="10.35" customHeight="1">
      <c r="A29" s="111" t="s">
        <v>1478</v>
      </c>
      <c r="B29" s="111" t="s">
        <v>1479</v>
      </c>
      <c r="C29" s="205" t="s">
        <v>2724</v>
      </c>
      <c r="D29" s="199" t="s">
        <v>572</v>
      </c>
      <c r="E29" s="117"/>
      <c r="F29" s="117"/>
      <c r="G29" s="117"/>
      <c r="H29" s="117" t="s">
        <v>575</v>
      </c>
      <c r="I29" s="117"/>
      <c r="J29" s="117"/>
      <c r="K29" s="117"/>
      <c r="L29" s="117"/>
      <c r="M29" s="117" t="s">
        <v>575</v>
      </c>
      <c r="N29" s="117"/>
      <c r="O29" s="110"/>
    </row>
    <row r="30" spans="1:15" ht="10.35" customHeight="1">
      <c r="A30" s="111" t="s">
        <v>1480</v>
      </c>
      <c r="B30" s="111" t="s">
        <v>1481</v>
      </c>
      <c r="C30" s="206" t="s">
        <v>2727</v>
      </c>
      <c r="D30" s="199" t="s">
        <v>572</v>
      </c>
      <c r="E30" s="117"/>
      <c r="F30" s="117"/>
      <c r="G30" s="117"/>
      <c r="H30" s="117" t="s">
        <v>575</v>
      </c>
      <c r="I30" s="117"/>
      <c r="J30" s="117"/>
      <c r="K30" s="117"/>
      <c r="L30" s="117"/>
      <c r="M30" s="117" t="s">
        <v>575</v>
      </c>
      <c r="N30" s="117"/>
      <c r="O30" s="110"/>
    </row>
    <row r="31" spans="1:15" ht="10.35" customHeight="1">
      <c r="A31" s="111" t="s">
        <v>1482</v>
      </c>
      <c r="B31" s="111" t="s">
        <v>1483</v>
      </c>
      <c r="C31" s="309" t="s">
        <v>1433</v>
      </c>
      <c r="D31" s="199" t="s">
        <v>572</v>
      </c>
      <c r="E31" s="117"/>
      <c r="F31" s="117"/>
      <c r="G31" s="117"/>
      <c r="H31" s="117" t="s">
        <v>575</v>
      </c>
      <c r="I31" s="117"/>
      <c r="J31" s="117"/>
      <c r="K31" s="117"/>
      <c r="L31" s="117"/>
      <c r="M31" s="117" t="s">
        <v>575</v>
      </c>
      <c r="N31" s="117"/>
      <c r="O31" s="110"/>
    </row>
    <row r="32" spans="1:15" ht="10.35" customHeight="1">
      <c r="A32" s="111" t="s">
        <v>1484</v>
      </c>
      <c r="B32" s="111" t="s">
        <v>1485</v>
      </c>
      <c r="C32" s="309" t="s">
        <v>1436</v>
      </c>
      <c r="D32" s="199" t="s">
        <v>572</v>
      </c>
      <c r="E32" s="117"/>
      <c r="F32" s="117"/>
      <c r="G32" s="117"/>
      <c r="H32" s="117" t="s">
        <v>575</v>
      </c>
      <c r="I32" s="117"/>
      <c r="J32" s="117"/>
      <c r="K32" s="117"/>
      <c r="L32" s="117"/>
      <c r="M32" s="117" t="s">
        <v>575</v>
      </c>
      <c r="N32" s="117"/>
      <c r="O32" s="110"/>
    </row>
    <row r="33" spans="1:15" ht="10.35" customHeight="1">
      <c r="A33" s="111" t="s">
        <v>1486</v>
      </c>
      <c r="B33" s="111" t="s">
        <v>1487</v>
      </c>
      <c r="C33" s="206" t="s">
        <v>1439</v>
      </c>
      <c r="D33" s="199" t="s">
        <v>572</v>
      </c>
      <c r="E33" s="117"/>
      <c r="F33" s="117"/>
      <c r="G33" s="117"/>
      <c r="H33" s="117" t="s">
        <v>575</v>
      </c>
      <c r="I33" s="117"/>
      <c r="J33" s="117"/>
      <c r="K33" s="117"/>
      <c r="L33" s="117"/>
      <c r="M33" s="117" t="s">
        <v>575</v>
      </c>
      <c r="N33" s="117"/>
      <c r="O33" s="110"/>
    </row>
    <row r="34" spans="1:15" ht="10.35" customHeight="1">
      <c r="A34" s="111" t="s">
        <v>1488</v>
      </c>
      <c r="B34" s="111" t="s">
        <v>1489</v>
      </c>
      <c r="C34" s="206" t="s">
        <v>1442</v>
      </c>
      <c r="D34" s="199" t="s">
        <v>572</v>
      </c>
      <c r="E34" s="117"/>
      <c r="F34" s="117"/>
      <c r="G34" s="117"/>
      <c r="H34" s="117" t="s">
        <v>575</v>
      </c>
      <c r="I34" s="117"/>
      <c r="J34" s="117"/>
      <c r="K34" s="117"/>
      <c r="L34" s="117"/>
      <c r="M34" s="117" t="s">
        <v>575</v>
      </c>
      <c r="N34" s="117"/>
      <c r="O34" s="110"/>
    </row>
    <row r="35" spans="1:15" ht="10.35" customHeight="1">
      <c r="A35" s="111" t="s">
        <v>1490</v>
      </c>
      <c r="B35" s="111" t="s">
        <v>1491</v>
      </c>
      <c r="C35" s="206" t="s">
        <v>1445</v>
      </c>
      <c r="D35" s="199" t="s">
        <v>572</v>
      </c>
      <c r="E35" s="117"/>
      <c r="F35" s="117"/>
      <c r="G35" s="117"/>
      <c r="H35" s="117" t="s">
        <v>575</v>
      </c>
      <c r="I35" s="117"/>
      <c r="J35" s="117"/>
      <c r="K35" s="117"/>
      <c r="L35" s="117"/>
      <c r="M35" s="117" t="s">
        <v>575</v>
      </c>
      <c r="N35" s="117"/>
      <c r="O35" s="110"/>
    </row>
    <row r="36" spans="1:15" ht="10.35" customHeight="1">
      <c r="A36" s="111" t="s">
        <v>1492</v>
      </c>
      <c r="B36" s="111" t="s">
        <v>1493</v>
      </c>
      <c r="C36" s="205" t="s">
        <v>1448</v>
      </c>
      <c r="D36" s="199" t="s">
        <v>572</v>
      </c>
      <c r="E36" s="117"/>
      <c r="F36" s="117"/>
      <c r="G36" s="117"/>
      <c r="H36" s="117" t="s">
        <v>575</v>
      </c>
      <c r="I36" s="117"/>
      <c r="J36" s="117"/>
      <c r="K36" s="117"/>
      <c r="L36" s="117"/>
      <c r="M36" s="117" t="s">
        <v>575</v>
      </c>
      <c r="N36" s="117"/>
      <c r="O36" s="110"/>
    </row>
    <row r="37" spans="1:15" ht="10.35" customHeight="1">
      <c r="A37" s="111" t="s">
        <v>1494</v>
      </c>
      <c r="B37" s="111" t="s">
        <v>1495</v>
      </c>
      <c r="C37" s="205" t="s">
        <v>1451</v>
      </c>
      <c r="D37" s="199" t="s">
        <v>572</v>
      </c>
      <c r="E37" s="117"/>
      <c r="F37" s="117"/>
      <c r="G37" s="117"/>
      <c r="H37" s="117" t="s">
        <v>575</v>
      </c>
      <c r="I37" s="117"/>
      <c r="J37" s="117"/>
      <c r="K37" s="117"/>
      <c r="L37" s="117"/>
      <c r="M37" s="117" t="s">
        <v>575</v>
      </c>
      <c r="N37" s="117"/>
      <c r="O37" s="110"/>
    </row>
    <row r="38" spans="1:15" ht="10.35" customHeight="1">
      <c r="A38" s="111" t="s">
        <v>1496</v>
      </c>
      <c r="B38" s="111" t="s">
        <v>1497</v>
      </c>
      <c r="C38" s="205" t="s">
        <v>1454</v>
      </c>
      <c r="D38" s="199" t="s">
        <v>572</v>
      </c>
      <c r="E38" s="117"/>
      <c r="F38" s="117"/>
      <c r="G38" s="117"/>
      <c r="H38" s="117" t="s">
        <v>575</v>
      </c>
      <c r="I38" s="117"/>
      <c r="J38" s="117"/>
      <c r="K38" s="117"/>
      <c r="L38" s="117"/>
      <c r="M38" s="117" t="s">
        <v>575</v>
      </c>
      <c r="N38" s="117"/>
      <c r="O38" s="110"/>
    </row>
    <row r="39" spans="1:15" ht="10.35" customHeight="1">
      <c r="A39" s="111" t="s">
        <v>1498</v>
      </c>
      <c r="B39" s="111" t="s">
        <v>1499</v>
      </c>
      <c r="C39" s="205" t="s">
        <v>1457</v>
      </c>
      <c r="D39" s="199" t="s">
        <v>572</v>
      </c>
      <c r="E39" s="117"/>
      <c r="F39" s="117"/>
      <c r="G39" s="117"/>
      <c r="H39" s="117" t="s">
        <v>575</v>
      </c>
      <c r="I39" s="117"/>
      <c r="J39" s="117"/>
      <c r="K39" s="117"/>
      <c r="L39" s="117"/>
      <c r="M39" s="117" t="s">
        <v>575</v>
      </c>
      <c r="N39" s="117"/>
      <c r="O39" s="110"/>
    </row>
    <row r="40" spans="1:15" ht="10.35" customHeight="1">
      <c r="A40" s="111" t="s">
        <v>1500</v>
      </c>
      <c r="B40" s="120" t="s">
        <v>1501</v>
      </c>
      <c r="C40" s="208" t="s">
        <v>1460</v>
      </c>
      <c r="D40" s="249" t="s">
        <v>572</v>
      </c>
      <c r="E40" s="123"/>
      <c r="F40" s="123"/>
      <c r="G40" s="123"/>
      <c r="H40" s="123" t="s">
        <v>575</v>
      </c>
      <c r="I40" s="123"/>
      <c r="J40" s="123"/>
      <c r="K40" s="123"/>
      <c r="L40" s="123"/>
      <c r="M40" s="123" t="s">
        <v>575</v>
      </c>
      <c r="N40" s="123"/>
      <c r="O40" s="110"/>
    </row>
    <row r="41" spans="1:15" ht="15" customHeight="1">
      <c r="A41" s="111" t="s">
        <v>420</v>
      </c>
      <c r="B41" s="112" t="s">
        <v>1502</v>
      </c>
      <c r="C41" s="306" t="s">
        <v>1503</v>
      </c>
      <c r="D41" s="307" t="s">
        <v>572</v>
      </c>
      <c r="E41" s="308">
        <v>926.28173568093007</v>
      </c>
      <c r="F41" s="308" t="s">
        <v>575</v>
      </c>
      <c r="G41" s="308" t="s">
        <v>575</v>
      </c>
      <c r="H41" s="308">
        <v>926.28173568093007</v>
      </c>
      <c r="I41" s="308">
        <v>0</v>
      </c>
      <c r="J41" s="308">
        <v>9.5178776908160003</v>
      </c>
      <c r="K41" s="308">
        <v>3.4320605439999998E-3</v>
      </c>
      <c r="L41" s="308" t="s">
        <v>575</v>
      </c>
      <c r="M41" s="308">
        <v>935.80304543229011</v>
      </c>
      <c r="N41" s="308" t="str">
        <f>+[1]Table3!N71</f>
        <v/>
      </c>
      <c r="O41" s="110"/>
    </row>
    <row r="42" spans="1:15" ht="10.35" customHeight="1">
      <c r="A42" s="111" t="s">
        <v>1504</v>
      </c>
      <c r="B42" s="111" t="s">
        <v>1505</v>
      </c>
      <c r="C42" s="205" t="s">
        <v>2724</v>
      </c>
      <c r="D42" s="199" t="s">
        <v>572</v>
      </c>
      <c r="E42" s="117"/>
      <c r="F42" s="117"/>
      <c r="G42" s="117"/>
      <c r="H42" s="117" t="str">
        <f>IF(OR(E42="NA",F42="NA",G42="NA"),"NA",IF(AND(E42="",F42="",G42=""),"",SUM(E42:G42)))</f>
        <v/>
      </c>
      <c r="I42" s="117"/>
      <c r="J42" s="117"/>
      <c r="K42" s="119"/>
      <c r="L42" s="117"/>
      <c r="M42" s="117" t="str">
        <f>IF(OR(H42="NA",I42="NA",J42="NA",K42="NA",L42="NA"),"NA",IF(AND(H42="",I42="",J42="",K42="",L42=""),"",SUM(H42:L42)))</f>
        <v/>
      </c>
      <c r="N42" s="117"/>
      <c r="O42" s="110"/>
    </row>
    <row r="43" spans="1:15" ht="10.35" customHeight="1">
      <c r="A43" s="111" t="s">
        <v>1506</v>
      </c>
      <c r="B43" s="111" t="s">
        <v>1507</v>
      </c>
      <c r="C43" s="205" t="s">
        <v>1467</v>
      </c>
      <c r="D43" s="199" t="s">
        <v>572</v>
      </c>
      <c r="E43" s="117"/>
      <c r="F43" s="117"/>
      <c r="G43" s="117"/>
      <c r="H43" s="117" t="str">
        <f>IF(OR(E43="NA",F43="NA",G43="NA"),"NA",IF(AND(E43="",F43="",G43=""),"",SUM(E43:G43)))</f>
        <v/>
      </c>
      <c r="I43" s="117"/>
      <c r="J43" s="117"/>
      <c r="K43" s="119"/>
      <c r="L43" s="117"/>
      <c r="M43" s="117" t="str">
        <f>IF(OR(H43="NA",I43="NA",J43="NA",K43="NA",L43="NA"),"NA",IF(AND(H43="",I43="",J43="",K43="",L43=""),"",SUM(H43:L43)))</f>
        <v/>
      </c>
      <c r="N43" s="117"/>
      <c r="O43" s="110"/>
    </row>
    <row r="44" spans="1:15" ht="10.35" customHeight="1">
      <c r="A44" s="111" t="s">
        <v>1508</v>
      </c>
      <c r="B44" s="111" t="s">
        <v>1509</v>
      </c>
      <c r="C44" s="205" t="s">
        <v>1470</v>
      </c>
      <c r="D44" s="199" t="s">
        <v>572</v>
      </c>
      <c r="E44" s="117"/>
      <c r="F44" s="117"/>
      <c r="G44" s="117"/>
      <c r="H44" s="117" t="str">
        <f>IF(OR(E44="NA",F44="NA",G44="NA"),"NA",IF(AND(E44="",F44="",G44=""),"",SUM(E44:G44)))</f>
        <v/>
      </c>
      <c r="I44" s="117"/>
      <c r="J44" s="117"/>
      <c r="K44" s="119"/>
      <c r="L44" s="117"/>
      <c r="M44" s="117" t="str">
        <f>IF(OR(H44="NA",I44="NA",J44="NA",K44="NA",L44="NA"),"NA",IF(AND(H44="",I44="",J44="",K44="",L44=""),"",SUM(H44:L44)))</f>
        <v/>
      </c>
      <c r="N44" s="117"/>
      <c r="O44" s="110"/>
    </row>
    <row r="45" spans="1:15" ht="10.35" customHeight="1">
      <c r="A45" s="111" t="s">
        <v>1510</v>
      </c>
      <c r="B45" s="98" t="s">
        <v>1511</v>
      </c>
      <c r="C45" s="213" t="s">
        <v>1473</v>
      </c>
      <c r="D45" s="239" t="s">
        <v>572</v>
      </c>
      <c r="E45" s="152"/>
      <c r="F45" s="152"/>
      <c r="G45" s="152"/>
      <c r="H45" s="152" t="str">
        <f>IF(OR(E45="NA",F45="NA",G45="NA"),"NA",IF(AND(E45="",F45="",G45=""),"",SUM(E45:G45)))</f>
        <v/>
      </c>
      <c r="I45" s="152"/>
      <c r="J45" s="152"/>
      <c r="K45" s="151"/>
      <c r="L45" s="152"/>
      <c r="M45" s="152" t="str">
        <f>IF(OR(H45="NA",I45="NA",J45="NA",K45="NA",L45="NA"),"NA",IF(AND(H45="",I45="",J45="",K45="",L45=""),"",SUM(H45:L45)))</f>
        <v/>
      </c>
      <c r="N45" s="152"/>
      <c r="O45" s="110"/>
    </row>
    <row r="46" spans="1:15" ht="10.5" customHeight="1">
      <c r="B46" s="173"/>
      <c r="C46" s="172"/>
      <c r="D46" s="90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5"/>
    </row>
  </sheetData>
  <mergeCells count="11">
    <mergeCell ref="K4:K5"/>
    <mergeCell ref="B4:C5"/>
    <mergeCell ref="E4:H4"/>
    <mergeCell ref="I4:I5"/>
    <mergeCell ref="J4:J5"/>
    <mergeCell ref="M4:M5"/>
    <mergeCell ref="G1:M1"/>
    <mergeCell ref="F2:N2"/>
    <mergeCell ref="G3:H3"/>
    <mergeCell ref="N3:N5"/>
    <mergeCell ref="L4:L5"/>
  </mergeCells>
  <phoneticPr fontId="49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90"/>
  <sheetViews>
    <sheetView topLeftCell="B1" workbookViewId="0">
      <selection activeCell="C2" sqref="C2"/>
    </sheetView>
  </sheetViews>
  <sheetFormatPr defaultRowHeight="15"/>
  <cols>
    <col min="1" max="1" width="12.85546875" style="71" hidden="1" customWidth="1"/>
    <col min="2" max="2" width="7.28515625" style="157" customWidth="1"/>
    <col min="3" max="3" width="50.7109375" style="71" customWidth="1"/>
    <col min="4" max="4" width="0.85546875" style="71" customWidth="1"/>
    <col min="5" max="14" width="10" style="71" customWidth="1"/>
    <col min="15" max="15" width="3.28515625" style="71" customWidth="1"/>
    <col min="16" max="16384" width="9.140625" style="71"/>
  </cols>
  <sheetData>
    <row r="1" spans="1:15">
      <c r="B1" s="72" t="str">
        <f>+[1]Coverpage!A1</f>
        <v>GFSM2014_V1.2</v>
      </c>
      <c r="C1" s="73"/>
      <c r="D1" s="74"/>
      <c r="E1" s="75"/>
      <c r="F1" s="76"/>
      <c r="G1" s="509" t="str">
        <f>Reporting_Country_Name</f>
        <v>Россйиская Федерация</v>
      </c>
      <c r="H1" s="509"/>
      <c r="I1" s="509"/>
      <c r="J1" s="509"/>
      <c r="K1" s="509"/>
      <c r="L1" s="509"/>
      <c r="M1" s="509"/>
      <c r="N1" s="77">
        <f>Reporting_Country_Code</f>
        <v>0</v>
      </c>
      <c r="O1" s="78"/>
    </row>
    <row r="2" spans="1:15">
      <c r="B2" s="72" t="s">
        <v>1512</v>
      </c>
      <c r="C2" s="158"/>
      <c r="D2" s="159"/>
      <c r="E2" s="160"/>
      <c r="F2" s="510" t="str">
        <f>"In "&amp;[1]Coverpage!$I$14&amp;" of "&amp;[1]Coverpage!$I$12&amp;" / Fiscal year ends in "&amp;[1]Coverpage!$I$11</f>
        <v xml:space="preserve">In Billion of Domestic Currency / Fiscal year ends in </v>
      </c>
      <c r="G2" s="511"/>
      <c r="H2" s="511"/>
      <c r="I2" s="511"/>
      <c r="J2" s="511"/>
      <c r="K2" s="511"/>
      <c r="L2" s="511"/>
      <c r="M2" s="511"/>
      <c r="N2" s="511"/>
      <c r="O2" s="78"/>
    </row>
    <row r="3" spans="1:15" ht="12" customHeight="1">
      <c r="B3" s="83"/>
      <c r="C3" s="84"/>
      <c r="D3" s="85"/>
      <c r="E3" s="86"/>
      <c r="F3" s="87"/>
      <c r="G3" s="512" t="s">
        <v>548</v>
      </c>
      <c r="H3" s="512"/>
      <c r="I3" s="88">
        <f>Reporting_Period_Code</f>
        <v>2014</v>
      </c>
      <c r="J3" s="88"/>
      <c r="K3" s="87"/>
      <c r="L3" s="87"/>
      <c r="M3" s="89"/>
      <c r="N3" s="506" t="s">
        <v>647</v>
      </c>
      <c r="O3" s="90"/>
    </row>
    <row r="4" spans="1:15" ht="12" customHeight="1">
      <c r="B4" s="516" t="s">
        <v>1513</v>
      </c>
      <c r="C4" s="517"/>
      <c r="D4" s="91"/>
      <c r="E4" s="503" t="s">
        <v>551</v>
      </c>
      <c r="F4" s="504"/>
      <c r="G4" s="504"/>
      <c r="H4" s="505"/>
      <c r="I4" s="506" t="s">
        <v>552</v>
      </c>
      <c r="J4" s="506" t="s">
        <v>553</v>
      </c>
      <c r="K4" s="513" t="s">
        <v>554</v>
      </c>
      <c r="L4" s="506" t="s">
        <v>555</v>
      </c>
      <c r="M4" s="508" t="s">
        <v>556</v>
      </c>
      <c r="N4" s="507"/>
      <c r="O4" s="90"/>
    </row>
    <row r="5" spans="1:15" ht="30" customHeight="1">
      <c r="B5" s="516"/>
      <c r="C5" s="517"/>
      <c r="D5" s="91"/>
      <c r="E5" s="92" t="s">
        <v>557</v>
      </c>
      <c r="F5" s="93" t="s">
        <v>558</v>
      </c>
      <c r="G5" s="93" t="s">
        <v>555</v>
      </c>
      <c r="H5" s="94" t="s">
        <v>559</v>
      </c>
      <c r="I5" s="507"/>
      <c r="J5" s="507"/>
      <c r="K5" s="513"/>
      <c r="L5" s="507"/>
      <c r="M5" s="508"/>
      <c r="N5" s="507"/>
      <c r="O5" s="90"/>
    </row>
    <row r="6" spans="1:15" ht="30" hidden="1" customHeight="1">
      <c r="B6" s="232"/>
      <c r="C6" s="233"/>
      <c r="D6" s="91"/>
      <c r="E6" s="92" t="s">
        <v>649</v>
      </c>
      <c r="F6" s="93" t="s">
        <v>650</v>
      </c>
      <c r="G6" s="93" t="s">
        <v>651</v>
      </c>
      <c r="H6" s="94" t="s">
        <v>563</v>
      </c>
      <c r="I6" s="94" t="s">
        <v>652</v>
      </c>
      <c r="J6" s="93" t="s">
        <v>653</v>
      </c>
      <c r="K6" s="94" t="s">
        <v>566</v>
      </c>
      <c r="L6" s="93" t="s">
        <v>654</v>
      </c>
      <c r="M6" s="97" t="s">
        <v>655</v>
      </c>
      <c r="N6" s="97" t="s">
        <v>656</v>
      </c>
      <c r="O6" s="90"/>
    </row>
    <row r="7" spans="1:15" ht="10.5" customHeight="1">
      <c r="A7" s="111"/>
      <c r="B7" s="98"/>
      <c r="C7" s="99"/>
      <c r="D7" s="99"/>
      <c r="E7" s="100" t="s">
        <v>560</v>
      </c>
      <c r="F7" s="101" t="s">
        <v>561</v>
      </c>
      <c r="G7" s="102" t="s">
        <v>562</v>
      </c>
      <c r="H7" s="101" t="s">
        <v>563</v>
      </c>
      <c r="I7" s="102" t="s">
        <v>564</v>
      </c>
      <c r="J7" s="101" t="s">
        <v>565</v>
      </c>
      <c r="K7" s="102" t="s">
        <v>566</v>
      </c>
      <c r="L7" s="101" t="s">
        <v>567</v>
      </c>
      <c r="M7" s="103" t="s">
        <v>568</v>
      </c>
      <c r="N7" s="103" t="s">
        <v>569</v>
      </c>
      <c r="O7" s="90"/>
    </row>
    <row r="8" spans="1:15" ht="15" customHeight="1">
      <c r="A8" s="111" t="s">
        <v>2057</v>
      </c>
      <c r="B8" s="180" t="s">
        <v>1514</v>
      </c>
      <c r="C8" s="302" t="s">
        <v>1515</v>
      </c>
      <c r="D8" s="303" t="s">
        <v>572</v>
      </c>
      <c r="E8" s="304">
        <v>30033.267801276237</v>
      </c>
      <c r="F8" s="304">
        <v>466.54336623124004</v>
      </c>
      <c r="G8" s="304">
        <v>-6542.0200758069295</v>
      </c>
      <c r="H8" s="304">
        <v>23957.79109170055</v>
      </c>
      <c r="I8" s="304">
        <v>2613.23369362621</v>
      </c>
      <c r="J8" s="304">
        <v>8862.1538167500548</v>
      </c>
      <c r="K8" s="304">
        <v>4450.4536116524232</v>
      </c>
      <c r="L8" s="304">
        <v>-10673.977250012189</v>
      </c>
      <c r="M8" s="304">
        <v>29209.65496371705</v>
      </c>
      <c r="N8" s="304" t="str">
        <f>+[1]Table6!N22</f>
        <v/>
      </c>
      <c r="O8" s="305"/>
    </row>
    <row r="9" spans="1:15" ht="15" customHeight="1">
      <c r="A9" s="111" t="s">
        <v>2084</v>
      </c>
      <c r="B9" s="112" t="s">
        <v>1516</v>
      </c>
      <c r="C9" s="306" t="s">
        <v>1517</v>
      </c>
      <c r="D9" s="307" t="s">
        <v>572</v>
      </c>
      <c r="E9" s="308">
        <v>30033.267801276237</v>
      </c>
      <c r="F9" s="308">
        <v>466.54336623124004</v>
      </c>
      <c r="G9" s="308">
        <v>-6542.0200758069295</v>
      </c>
      <c r="H9" s="308">
        <v>23957.79109170055</v>
      </c>
      <c r="I9" s="308">
        <v>2613.23369362621</v>
      </c>
      <c r="J9" s="308">
        <v>8862.1538167500548</v>
      </c>
      <c r="K9" s="308">
        <v>4450.4536116524232</v>
      </c>
      <c r="L9" s="308">
        <v>-10673.977250012189</v>
      </c>
      <c r="M9" s="308">
        <v>29209.65496371705</v>
      </c>
      <c r="N9" s="308" t="str">
        <f>+[1]Table6!N31</f>
        <v/>
      </c>
      <c r="O9" s="110"/>
    </row>
    <row r="10" spans="1:15" ht="10.35" customHeight="1">
      <c r="A10" s="111" t="s">
        <v>1518</v>
      </c>
      <c r="B10" s="111" t="s">
        <v>1519</v>
      </c>
      <c r="C10" s="205" t="s">
        <v>2724</v>
      </c>
      <c r="D10" s="199" t="s">
        <v>572</v>
      </c>
      <c r="E10" s="117"/>
      <c r="F10" s="117"/>
      <c r="G10" s="117"/>
      <c r="H10" s="117" t="s">
        <v>575</v>
      </c>
      <c r="I10" s="117"/>
      <c r="J10" s="117"/>
      <c r="K10" s="117"/>
      <c r="L10" s="117"/>
      <c r="M10" s="117" t="s">
        <v>575</v>
      </c>
      <c r="N10" s="117"/>
      <c r="O10" s="110"/>
    </row>
    <row r="11" spans="1:15" ht="10.35" customHeight="1">
      <c r="A11" s="111" t="s">
        <v>1520</v>
      </c>
      <c r="B11" s="111" t="s">
        <v>1521</v>
      </c>
      <c r="C11" s="206" t="s">
        <v>2727</v>
      </c>
      <c r="D11" s="199" t="s">
        <v>572</v>
      </c>
      <c r="E11" s="117"/>
      <c r="F11" s="117"/>
      <c r="G11" s="117"/>
      <c r="H11" s="117" t="s">
        <v>575</v>
      </c>
      <c r="I11" s="117"/>
      <c r="J11" s="117"/>
      <c r="K11" s="117"/>
      <c r="L11" s="117"/>
      <c r="M11" s="117" t="s">
        <v>575</v>
      </c>
      <c r="N11" s="117"/>
      <c r="O11" s="110"/>
    </row>
    <row r="12" spans="1:15" ht="10.35" customHeight="1">
      <c r="A12" s="111" t="s">
        <v>1522</v>
      </c>
      <c r="B12" s="111" t="s">
        <v>1523</v>
      </c>
      <c r="C12" s="309" t="s">
        <v>1433</v>
      </c>
      <c r="D12" s="199" t="s">
        <v>572</v>
      </c>
      <c r="E12" s="117"/>
      <c r="F12" s="117"/>
      <c r="G12" s="117"/>
      <c r="H12" s="117" t="s">
        <v>575</v>
      </c>
      <c r="I12" s="117"/>
      <c r="J12" s="117"/>
      <c r="K12" s="117"/>
      <c r="L12" s="117"/>
      <c r="M12" s="117" t="s">
        <v>575</v>
      </c>
      <c r="N12" s="117"/>
      <c r="O12" s="110"/>
    </row>
    <row r="13" spans="1:15" ht="10.35" customHeight="1">
      <c r="A13" s="111" t="s">
        <v>1524</v>
      </c>
      <c r="B13" s="111" t="s">
        <v>1525</v>
      </c>
      <c r="C13" s="309" t="s">
        <v>1436</v>
      </c>
      <c r="D13" s="199" t="s">
        <v>572</v>
      </c>
      <c r="E13" s="117"/>
      <c r="F13" s="117"/>
      <c r="G13" s="117"/>
      <c r="H13" s="117" t="s">
        <v>575</v>
      </c>
      <c r="I13" s="117"/>
      <c r="J13" s="117"/>
      <c r="K13" s="117"/>
      <c r="L13" s="117"/>
      <c r="M13" s="117" t="s">
        <v>575</v>
      </c>
      <c r="N13" s="117"/>
      <c r="O13" s="110"/>
    </row>
    <row r="14" spans="1:15" ht="10.35" customHeight="1">
      <c r="A14" s="111" t="s">
        <v>1526</v>
      </c>
      <c r="B14" s="111" t="s">
        <v>1527</v>
      </c>
      <c r="C14" s="206" t="s">
        <v>1439</v>
      </c>
      <c r="D14" s="199" t="s">
        <v>572</v>
      </c>
      <c r="E14" s="117"/>
      <c r="F14" s="117"/>
      <c r="G14" s="117"/>
      <c r="H14" s="117" t="s">
        <v>575</v>
      </c>
      <c r="I14" s="117"/>
      <c r="J14" s="117"/>
      <c r="K14" s="117"/>
      <c r="L14" s="117"/>
      <c r="M14" s="117" t="s">
        <v>575</v>
      </c>
      <c r="N14" s="117"/>
      <c r="O14" s="110"/>
    </row>
    <row r="15" spans="1:15" ht="10.35" customHeight="1">
      <c r="A15" s="111" t="s">
        <v>1528</v>
      </c>
      <c r="B15" s="111" t="s">
        <v>1529</v>
      </c>
      <c r="C15" s="206" t="s">
        <v>1442</v>
      </c>
      <c r="D15" s="199" t="s">
        <v>572</v>
      </c>
      <c r="E15" s="117"/>
      <c r="F15" s="117"/>
      <c r="G15" s="117"/>
      <c r="H15" s="117" t="s">
        <v>575</v>
      </c>
      <c r="I15" s="117"/>
      <c r="J15" s="117"/>
      <c r="K15" s="117"/>
      <c r="L15" s="117"/>
      <c r="M15" s="117" t="s">
        <v>575</v>
      </c>
      <c r="N15" s="117"/>
      <c r="O15" s="110"/>
    </row>
    <row r="16" spans="1:15" ht="10.35" customHeight="1">
      <c r="A16" s="111" t="s">
        <v>1530</v>
      </c>
      <c r="B16" s="111" t="s">
        <v>1531</v>
      </c>
      <c r="C16" s="206" t="s">
        <v>1445</v>
      </c>
      <c r="D16" s="199" t="s">
        <v>572</v>
      </c>
      <c r="E16" s="117"/>
      <c r="F16" s="117"/>
      <c r="G16" s="117"/>
      <c r="H16" s="117" t="s">
        <v>575</v>
      </c>
      <c r="I16" s="117"/>
      <c r="J16" s="117"/>
      <c r="K16" s="117"/>
      <c r="L16" s="117"/>
      <c r="M16" s="117" t="s">
        <v>575</v>
      </c>
      <c r="N16" s="117"/>
      <c r="O16" s="110"/>
    </row>
    <row r="17" spans="1:15" ht="10.35" customHeight="1">
      <c r="A17" s="111" t="s">
        <v>1532</v>
      </c>
      <c r="B17" s="111" t="s">
        <v>1533</v>
      </c>
      <c r="C17" s="205" t="s">
        <v>1448</v>
      </c>
      <c r="D17" s="199" t="s">
        <v>572</v>
      </c>
      <c r="E17" s="117"/>
      <c r="F17" s="117"/>
      <c r="G17" s="117"/>
      <c r="H17" s="117" t="s">
        <v>575</v>
      </c>
      <c r="I17" s="117"/>
      <c r="J17" s="117"/>
      <c r="K17" s="117"/>
      <c r="L17" s="117"/>
      <c r="M17" s="117" t="s">
        <v>575</v>
      </c>
      <c r="N17" s="117"/>
      <c r="O17" s="110"/>
    </row>
    <row r="18" spans="1:15" ht="10.35" customHeight="1">
      <c r="A18" s="111" t="s">
        <v>1534</v>
      </c>
      <c r="B18" s="111" t="s">
        <v>1535</v>
      </c>
      <c r="C18" s="205" t="s">
        <v>1451</v>
      </c>
      <c r="D18" s="199" t="s">
        <v>572</v>
      </c>
      <c r="E18" s="117"/>
      <c r="F18" s="117"/>
      <c r="G18" s="117"/>
      <c r="H18" s="117" t="s">
        <v>575</v>
      </c>
      <c r="I18" s="117"/>
      <c r="J18" s="117"/>
      <c r="K18" s="117"/>
      <c r="L18" s="117"/>
      <c r="M18" s="117" t="s">
        <v>575</v>
      </c>
      <c r="N18" s="117"/>
      <c r="O18" s="110"/>
    </row>
    <row r="19" spans="1:15" ht="10.35" customHeight="1">
      <c r="A19" s="111" t="s">
        <v>1536</v>
      </c>
      <c r="B19" s="111" t="s">
        <v>1537</v>
      </c>
      <c r="C19" s="205" t="s">
        <v>1454</v>
      </c>
      <c r="D19" s="199" t="s">
        <v>572</v>
      </c>
      <c r="E19" s="117"/>
      <c r="F19" s="117"/>
      <c r="G19" s="117"/>
      <c r="H19" s="117" t="s">
        <v>575</v>
      </c>
      <c r="I19" s="117"/>
      <c r="J19" s="117"/>
      <c r="K19" s="117"/>
      <c r="L19" s="117"/>
      <c r="M19" s="117" t="s">
        <v>575</v>
      </c>
      <c r="N19" s="117"/>
      <c r="O19" s="110"/>
    </row>
    <row r="20" spans="1:15" ht="10.35" customHeight="1">
      <c r="A20" s="111" t="s">
        <v>1538</v>
      </c>
      <c r="B20" s="111" t="s">
        <v>1539</v>
      </c>
      <c r="C20" s="205" t="s">
        <v>1457</v>
      </c>
      <c r="D20" s="199" t="s">
        <v>572</v>
      </c>
      <c r="E20" s="117"/>
      <c r="F20" s="117"/>
      <c r="G20" s="117"/>
      <c r="H20" s="117" t="s">
        <v>575</v>
      </c>
      <c r="I20" s="117"/>
      <c r="J20" s="117"/>
      <c r="K20" s="117"/>
      <c r="L20" s="117"/>
      <c r="M20" s="117" t="s">
        <v>575</v>
      </c>
      <c r="N20" s="117"/>
      <c r="O20" s="110"/>
    </row>
    <row r="21" spans="1:15" ht="10.35" customHeight="1">
      <c r="A21" s="111" t="s">
        <v>1540</v>
      </c>
      <c r="B21" s="120" t="s">
        <v>1541</v>
      </c>
      <c r="C21" s="208" t="s">
        <v>1460</v>
      </c>
      <c r="D21" s="249" t="s">
        <v>572</v>
      </c>
      <c r="E21" s="123"/>
      <c r="F21" s="123"/>
      <c r="G21" s="123"/>
      <c r="H21" s="123" t="s">
        <v>575</v>
      </c>
      <c r="I21" s="123"/>
      <c r="J21" s="123"/>
      <c r="K21" s="123"/>
      <c r="L21" s="123"/>
      <c r="M21" s="123" t="s">
        <v>575</v>
      </c>
      <c r="N21" s="123"/>
      <c r="O21" s="110"/>
    </row>
    <row r="22" spans="1:15" ht="15" customHeight="1">
      <c r="A22" s="111" t="s">
        <v>2102</v>
      </c>
      <c r="B22" s="112" t="s">
        <v>1542</v>
      </c>
      <c r="C22" s="306" t="s">
        <v>1543</v>
      </c>
      <c r="D22" s="307" t="s">
        <v>572</v>
      </c>
      <c r="E22" s="308" t="s">
        <v>575</v>
      </c>
      <c r="F22" s="308" t="s">
        <v>575</v>
      </c>
      <c r="G22" s="308">
        <v>0</v>
      </c>
      <c r="H22" s="308">
        <v>0</v>
      </c>
      <c r="I22" s="308" t="s">
        <v>575</v>
      </c>
      <c r="J22" s="308" t="s">
        <v>575</v>
      </c>
      <c r="K22" s="308" t="s">
        <v>575</v>
      </c>
      <c r="L22" s="308">
        <v>0</v>
      </c>
      <c r="M22" s="308">
        <v>0</v>
      </c>
      <c r="N22" s="308" t="str">
        <f>+[1]Table6!N40</f>
        <v/>
      </c>
      <c r="O22" s="110"/>
    </row>
    <row r="23" spans="1:15" ht="10.35" customHeight="1">
      <c r="A23" s="111" t="s">
        <v>1544</v>
      </c>
      <c r="B23" s="111" t="s">
        <v>1545</v>
      </c>
      <c r="C23" s="205" t="s">
        <v>2724</v>
      </c>
      <c r="D23" s="199" t="s">
        <v>572</v>
      </c>
      <c r="E23" s="117"/>
      <c r="F23" s="117"/>
      <c r="G23" s="117"/>
      <c r="H23" s="117" t="s">
        <v>575</v>
      </c>
      <c r="I23" s="117"/>
      <c r="J23" s="117"/>
      <c r="K23" s="119"/>
      <c r="L23" s="117"/>
      <c r="M23" s="117" t="s">
        <v>575</v>
      </c>
      <c r="N23" s="117"/>
      <c r="O23" s="110"/>
    </row>
    <row r="24" spans="1:15" ht="10.35" customHeight="1">
      <c r="A24" s="111" t="s">
        <v>1546</v>
      </c>
      <c r="B24" s="111" t="s">
        <v>1547</v>
      </c>
      <c r="C24" s="205" t="s">
        <v>1467</v>
      </c>
      <c r="D24" s="199" t="s">
        <v>572</v>
      </c>
      <c r="E24" s="117"/>
      <c r="F24" s="117"/>
      <c r="G24" s="117"/>
      <c r="H24" s="117" t="s">
        <v>575</v>
      </c>
      <c r="I24" s="117"/>
      <c r="J24" s="117"/>
      <c r="K24" s="119"/>
      <c r="L24" s="117"/>
      <c r="M24" s="117" t="s">
        <v>575</v>
      </c>
      <c r="N24" s="117"/>
      <c r="O24" s="110"/>
    </row>
    <row r="25" spans="1:15" ht="10.35" customHeight="1">
      <c r="A25" s="111" t="s">
        <v>1548</v>
      </c>
      <c r="B25" s="111" t="s">
        <v>1549</v>
      </c>
      <c r="C25" s="205" t="s">
        <v>1470</v>
      </c>
      <c r="D25" s="199" t="s">
        <v>572</v>
      </c>
      <c r="E25" s="117"/>
      <c r="F25" s="117"/>
      <c r="G25" s="117"/>
      <c r="H25" s="117" t="s">
        <v>575</v>
      </c>
      <c r="I25" s="117"/>
      <c r="J25" s="117"/>
      <c r="K25" s="119"/>
      <c r="L25" s="117"/>
      <c r="M25" s="117" t="s">
        <v>575</v>
      </c>
      <c r="N25" s="117"/>
      <c r="O25" s="110"/>
    </row>
    <row r="26" spans="1:15" ht="10.35" customHeight="1">
      <c r="A26" s="111" t="s">
        <v>1550</v>
      </c>
      <c r="B26" s="98" t="s">
        <v>1551</v>
      </c>
      <c r="C26" s="213" t="s">
        <v>1473</v>
      </c>
      <c r="D26" s="239" t="s">
        <v>572</v>
      </c>
      <c r="E26" s="152"/>
      <c r="F26" s="152"/>
      <c r="G26" s="152"/>
      <c r="H26" s="152" t="s">
        <v>575</v>
      </c>
      <c r="I26" s="152"/>
      <c r="J26" s="152"/>
      <c r="K26" s="151"/>
      <c r="L26" s="152"/>
      <c r="M26" s="152" t="s">
        <v>575</v>
      </c>
      <c r="N26" s="152"/>
      <c r="O26" s="110"/>
    </row>
    <row r="27" spans="1:15" ht="15" customHeight="1">
      <c r="A27" s="111" t="s">
        <v>2120</v>
      </c>
      <c r="B27" s="196" t="s">
        <v>1552</v>
      </c>
      <c r="C27" s="310" t="s">
        <v>1553</v>
      </c>
      <c r="D27" s="311" t="s">
        <v>572</v>
      </c>
      <c r="E27" s="312">
        <v>8623.9373917074809</v>
      </c>
      <c r="F27" s="312">
        <v>6748.7630203982289</v>
      </c>
      <c r="G27" s="312">
        <v>-6542.0200758069295</v>
      </c>
      <c r="H27" s="312">
        <v>8830.6803362987794</v>
      </c>
      <c r="I27" s="312">
        <v>21.04421544162</v>
      </c>
      <c r="J27" s="312">
        <v>8128.5567300952443</v>
      </c>
      <c r="K27" s="312">
        <v>4404.409818664546</v>
      </c>
      <c r="L27" s="312">
        <v>-10673.977250012191</v>
      </c>
      <c r="M27" s="312">
        <v>10710.713850488</v>
      </c>
      <c r="N27" s="312" t="str">
        <f>+[1]Table6!N49</f>
        <v/>
      </c>
      <c r="O27" s="209"/>
    </row>
    <row r="28" spans="1:15" ht="15" customHeight="1">
      <c r="A28" s="111" t="s">
        <v>2158</v>
      </c>
      <c r="B28" s="112" t="s">
        <v>1554</v>
      </c>
      <c r="C28" s="306" t="s">
        <v>1555</v>
      </c>
      <c r="D28" s="307" t="s">
        <v>572</v>
      </c>
      <c r="E28" s="308">
        <v>6242.9811311637695</v>
      </c>
      <c r="F28" s="308">
        <v>6748.7630203982289</v>
      </c>
      <c r="G28" s="308">
        <v>-6542.0200758069295</v>
      </c>
      <c r="H28" s="308">
        <v>6449.7240757550699</v>
      </c>
      <c r="I28" s="308">
        <v>21.04421544162</v>
      </c>
      <c r="J28" s="308">
        <v>8096.882198004223</v>
      </c>
      <c r="K28" s="308">
        <v>4399.8931577813655</v>
      </c>
      <c r="L28" s="308">
        <v>-10673.977250012191</v>
      </c>
      <c r="M28" s="308">
        <v>8293.566396970089</v>
      </c>
      <c r="N28" s="308" t="str">
        <f>+[1]Table6!N63</f>
        <v/>
      </c>
      <c r="O28" s="110"/>
    </row>
    <row r="29" spans="1:15" ht="10.35" customHeight="1">
      <c r="A29" s="111" t="s">
        <v>1556</v>
      </c>
      <c r="B29" s="111" t="s">
        <v>1557</v>
      </c>
      <c r="C29" s="205" t="s">
        <v>2724</v>
      </c>
      <c r="D29" s="199" t="s">
        <v>572</v>
      </c>
      <c r="E29" s="117"/>
      <c r="F29" s="117"/>
      <c r="G29" s="117"/>
      <c r="H29" s="117" t="s">
        <v>575</v>
      </c>
      <c r="I29" s="117"/>
      <c r="J29" s="117"/>
      <c r="K29" s="117"/>
      <c r="L29" s="117"/>
      <c r="M29" s="117" t="s">
        <v>575</v>
      </c>
      <c r="N29" s="117"/>
      <c r="O29" s="110"/>
    </row>
    <row r="30" spans="1:15" ht="10.35" customHeight="1">
      <c r="A30" s="111" t="s">
        <v>1558</v>
      </c>
      <c r="B30" s="111" t="s">
        <v>1559</v>
      </c>
      <c r="C30" s="206" t="s">
        <v>2727</v>
      </c>
      <c r="D30" s="199" t="s">
        <v>572</v>
      </c>
      <c r="E30" s="117"/>
      <c r="F30" s="117"/>
      <c r="G30" s="117"/>
      <c r="H30" s="117" t="s">
        <v>575</v>
      </c>
      <c r="I30" s="117"/>
      <c r="J30" s="117"/>
      <c r="K30" s="117"/>
      <c r="L30" s="117"/>
      <c r="M30" s="117" t="s">
        <v>575</v>
      </c>
      <c r="N30" s="117"/>
      <c r="O30" s="110"/>
    </row>
    <row r="31" spans="1:15" ht="10.35" customHeight="1">
      <c r="A31" s="111" t="s">
        <v>1560</v>
      </c>
      <c r="B31" s="111" t="s">
        <v>1561</v>
      </c>
      <c r="C31" s="309" t="s">
        <v>1433</v>
      </c>
      <c r="D31" s="199" t="s">
        <v>572</v>
      </c>
      <c r="E31" s="117"/>
      <c r="F31" s="117"/>
      <c r="G31" s="117"/>
      <c r="H31" s="117" t="s">
        <v>575</v>
      </c>
      <c r="I31" s="117"/>
      <c r="J31" s="117"/>
      <c r="K31" s="117"/>
      <c r="L31" s="117"/>
      <c r="M31" s="117" t="s">
        <v>575</v>
      </c>
      <c r="N31" s="117"/>
      <c r="O31" s="110"/>
    </row>
    <row r="32" spans="1:15" ht="10.35" customHeight="1">
      <c r="A32" s="111" t="s">
        <v>1562</v>
      </c>
      <c r="B32" s="111" t="s">
        <v>1563</v>
      </c>
      <c r="C32" s="309" t="s">
        <v>1436</v>
      </c>
      <c r="D32" s="199" t="s">
        <v>572</v>
      </c>
      <c r="E32" s="117"/>
      <c r="F32" s="117"/>
      <c r="G32" s="117"/>
      <c r="H32" s="117" t="s">
        <v>575</v>
      </c>
      <c r="I32" s="117"/>
      <c r="J32" s="117"/>
      <c r="K32" s="117"/>
      <c r="L32" s="117"/>
      <c r="M32" s="117" t="s">
        <v>575</v>
      </c>
      <c r="N32" s="117"/>
      <c r="O32" s="110"/>
    </row>
    <row r="33" spans="1:15" ht="10.35" customHeight="1">
      <c r="A33" s="111" t="s">
        <v>1564</v>
      </c>
      <c r="B33" s="111" t="s">
        <v>1565</v>
      </c>
      <c r="C33" s="206" t="s">
        <v>1439</v>
      </c>
      <c r="D33" s="199" t="s">
        <v>572</v>
      </c>
      <c r="E33" s="117"/>
      <c r="F33" s="117"/>
      <c r="G33" s="117"/>
      <c r="H33" s="117" t="s">
        <v>575</v>
      </c>
      <c r="I33" s="117"/>
      <c r="J33" s="117"/>
      <c r="K33" s="117"/>
      <c r="L33" s="117"/>
      <c r="M33" s="117" t="s">
        <v>575</v>
      </c>
      <c r="N33" s="117"/>
      <c r="O33" s="110"/>
    </row>
    <row r="34" spans="1:15" ht="10.35" customHeight="1">
      <c r="A34" s="111" t="s">
        <v>1566</v>
      </c>
      <c r="B34" s="111" t="s">
        <v>1567</v>
      </c>
      <c r="C34" s="206" t="s">
        <v>1442</v>
      </c>
      <c r="D34" s="199" t="s">
        <v>572</v>
      </c>
      <c r="E34" s="117"/>
      <c r="F34" s="117"/>
      <c r="G34" s="117"/>
      <c r="H34" s="117" t="s">
        <v>575</v>
      </c>
      <c r="I34" s="117"/>
      <c r="J34" s="117"/>
      <c r="K34" s="117"/>
      <c r="L34" s="117"/>
      <c r="M34" s="117" t="s">
        <v>575</v>
      </c>
      <c r="N34" s="117"/>
      <c r="O34" s="110"/>
    </row>
    <row r="35" spans="1:15" ht="10.35" customHeight="1">
      <c r="A35" s="111" t="s">
        <v>1568</v>
      </c>
      <c r="B35" s="111" t="s">
        <v>1569</v>
      </c>
      <c r="C35" s="206" t="s">
        <v>1445</v>
      </c>
      <c r="D35" s="199" t="s">
        <v>572</v>
      </c>
      <c r="E35" s="117"/>
      <c r="F35" s="117"/>
      <c r="G35" s="117"/>
      <c r="H35" s="117" t="s">
        <v>575</v>
      </c>
      <c r="I35" s="117"/>
      <c r="J35" s="117"/>
      <c r="K35" s="117"/>
      <c r="L35" s="117"/>
      <c r="M35" s="117" t="s">
        <v>575</v>
      </c>
      <c r="N35" s="117"/>
      <c r="O35" s="110"/>
    </row>
    <row r="36" spans="1:15" ht="10.35" customHeight="1">
      <c r="A36" s="111" t="s">
        <v>1570</v>
      </c>
      <c r="B36" s="111" t="s">
        <v>1571</v>
      </c>
      <c r="C36" s="205" t="s">
        <v>1448</v>
      </c>
      <c r="D36" s="199" t="s">
        <v>572</v>
      </c>
      <c r="E36" s="117"/>
      <c r="F36" s="117"/>
      <c r="G36" s="117"/>
      <c r="H36" s="117" t="s">
        <v>575</v>
      </c>
      <c r="I36" s="117"/>
      <c r="J36" s="117"/>
      <c r="K36" s="117"/>
      <c r="L36" s="117"/>
      <c r="M36" s="117" t="s">
        <v>575</v>
      </c>
      <c r="N36" s="117"/>
      <c r="O36" s="110"/>
    </row>
    <row r="37" spans="1:15" ht="10.35" customHeight="1">
      <c r="A37" s="111" t="s">
        <v>1572</v>
      </c>
      <c r="B37" s="111" t="s">
        <v>1573</v>
      </c>
      <c r="C37" s="205" t="s">
        <v>1451</v>
      </c>
      <c r="D37" s="199" t="s">
        <v>572</v>
      </c>
      <c r="E37" s="117"/>
      <c r="F37" s="117"/>
      <c r="G37" s="117"/>
      <c r="H37" s="117" t="s">
        <v>575</v>
      </c>
      <c r="I37" s="117"/>
      <c r="J37" s="117"/>
      <c r="K37" s="117"/>
      <c r="L37" s="117"/>
      <c r="M37" s="117" t="s">
        <v>575</v>
      </c>
      <c r="N37" s="117"/>
      <c r="O37" s="110"/>
    </row>
    <row r="38" spans="1:15" ht="10.35" customHeight="1">
      <c r="A38" s="111" t="s">
        <v>1574</v>
      </c>
      <c r="B38" s="111" t="s">
        <v>1575</v>
      </c>
      <c r="C38" s="205" t="s">
        <v>1454</v>
      </c>
      <c r="D38" s="199" t="s">
        <v>572</v>
      </c>
      <c r="E38" s="117"/>
      <c r="F38" s="117"/>
      <c r="G38" s="117"/>
      <c r="H38" s="117" t="s">
        <v>575</v>
      </c>
      <c r="I38" s="117"/>
      <c r="J38" s="117"/>
      <c r="K38" s="117"/>
      <c r="L38" s="117"/>
      <c r="M38" s="117" t="s">
        <v>575</v>
      </c>
      <c r="N38" s="117"/>
      <c r="O38" s="110"/>
    </row>
    <row r="39" spans="1:15" ht="10.35" customHeight="1">
      <c r="A39" s="111" t="s">
        <v>1576</v>
      </c>
      <c r="B39" s="111" t="s">
        <v>1577</v>
      </c>
      <c r="C39" s="205" t="s">
        <v>1457</v>
      </c>
      <c r="D39" s="199" t="s">
        <v>572</v>
      </c>
      <c r="E39" s="117"/>
      <c r="F39" s="117"/>
      <c r="G39" s="117"/>
      <c r="H39" s="117" t="s">
        <v>575</v>
      </c>
      <c r="I39" s="117"/>
      <c r="J39" s="117"/>
      <c r="K39" s="117"/>
      <c r="L39" s="117"/>
      <c r="M39" s="117" t="s">
        <v>575</v>
      </c>
      <c r="N39" s="117"/>
      <c r="O39" s="110"/>
    </row>
    <row r="40" spans="1:15" ht="10.35" customHeight="1">
      <c r="A40" s="111" t="s">
        <v>1578</v>
      </c>
      <c r="B40" s="120" t="s">
        <v>1579</v>
      </c>
      <c r="C40" s="208" t="s">
        <v>1460</v>
      </c>
      <c r="D40" s="249" t="s">
        <v>572</v>
      </c>
      <c r="E40" s="123"/>
      <c r="F40" s="123"/>
      <c r="G40" s="123"/>
      <c r="H40" s="123" t="s">
        <v>575</v>
      </c>
      <c r="I40" s="123"/>
      <c r="J40" s="123"/>
      <c r="K40" s="123"/>
      <c r="L40" s="123"/>
      <c r="M40" s="123" t="s">
        <v>575</v>
      </c>
      <c r="N40" s="123"/>
      <c r="O40" s="110"/>
    </row>
    <row r="41" spans="1:15" ht="15" customHeight="1">
      <c r="A41" s="111" t="s">
        <v>2174</v>
      </c>
      <c r="B41" s="112" t="s">
        <v>1580</v>
      </c>
      <c r="C41" s="306" t="s">
        <v>1581</v>
      </c>
      <c r="D41" s="307" t="s">
        <v>572</v>
      </c>
      <c r="E41" s="308">
        <v>2380.95626054371</v>
      </c>
      <c r="F41" s="308" t="s">
        <v>575</v>
      </c>
      <c r="G41" s="308">
        <v>0</v>
      </c>
      <c r="H41" s="308">
        <v>2380.95626054371</v>
      </c>
      <c r="I41" s="308">
        <v>0</v>
      </c>
      <c r="J41" s="308">
        <v>31.674532091019838</v>
      </c>
      <c r="K41" s="308">
        <v>4.5166608831801591</v>
      </c>
      <c r="L41" s="308">
        <v>0</v>
      </c>
      <c r="M41" s="308">
        <v>2417.14745351791</v>
      </c>
      <c r="N41" s="308" t="str">
        <f>+[1]Table6!N71</f>
        <v/>
      </c>
      <c r="O41" s="110"/>
    </row>
    <row r="42" spans="1:15" ht="10.35" customHeight="1">
      <c r="A42" s="111" t="s">
        <v>1582</v>
      </c>
      <c r="B42" s="111" t="s">
        <v>1583</v>
      </c>
      <c r="C42" s="205" t="s">
        <v>2724</v>
      </c>
      <c r="D42" s="199" t="s">
        <v>572</v>
      </c>
      <c r="E42" s="117"/>
      <c r="F42" s="117"/>
      <c r="G42" s="117"/>
      <c r="H42" s="117" t="str">
        <f>IF(OR(E42="NA",F42="NA",G42="NA"),"NA",IF(AND(E42="",F42="",G42=""),"",SUM(E42:G42)))</f>
        <v/>
      </c>
      <c r="I42" s="117"/>
      <c r="J42" s="117"/>
      <c r="K42" s="119"/>
      <c r="L42" s="117"/>
      <c r="M42" s="117" t="str">
        <f>IF(OR(H42="NA",I42="NA",J42="NA",K42="NA",L42="NA"),"NA",IF(AND(H42="",I42="",J42="",K42="",L42=""),"",SUM(H42:L42)))</f>
        <v/>
      </c>
      <c r="N42" s="117"/>
      <c r="O42" s="110"/>
    </row>
    <row r="43" spans="1:15" ht="10.35" customHeight="1">
      <c r="A43" s="111" t="s">
        <v>1584</v>
      </c>
      <c r="B43" s="111" t="s">
        <v>1585</v>
      </c>
      <c r="C43" s="205" t="s">
        <v>1467</v>
      </c>
      <c r="D43" s="199" t="s">
        <v>572</v>
      </c>
      <c r="E43" s="117"/>
      <c r="F43" s="117"/>
      <c r="G43" s="117"/>
      <c r="H43" s="117" t="str">
        <f>IF(OR(E43="NA",F43="NA",G43="NA"),"NA",IF(AND(E43="",F43="",G43=""),"",SUM(E43:G43)))</f>
        <v/>
      </c>
      <c r="I43" s="117"/>
      <c r="J43" s="117"/>
      <c r="K43" s="119"/>
      <c r="L43" s="117"/>
      <c r="M43" s="117" t="str">
        <f>IF(OR(H43="NA",I43="NA",J43="NA",K43="NA",L43="NA"),"NA",IF(AND(H43="",I43="",J43="",K43="",L43=""),"",SUM(H43:L43)))</f>
        <v/>
      </c>
      <c r="N43" s="117"/>
      <c r="O43" s="110"/>
    </row>
    <row r="44" spans="1:15" ht="10.35" customHeight="1">
      <c r="A44" s="111" t="s">
        <v>1586</v>
      </c>
      <c r="B44" s="111" t="s">
        <v>1587</v>
      </c>
      <c r="C44" s="205" t="s">
        <v>1470</v>
      </c>
      <c r="D44" s="199" t="s">
        <v>572</v>
      </c>
      <c r="E44" s="117"/>
      <c r="F44" s="117"/>
      <c r="G44" s="117"/>
      <c r="H44" s="117" t="str">
        <f>IF(OR(E44="NA",F44="NA",G44="NA"),"NA",IF(AND(E44="",F44="",G44=""),"",SUM(E44:G44)))</f>
        <v/>
      </c>
      <c r="I44" s="117"/>
      <c r="J44" s="117"/>
      <c r="K44" s="119"/>
      <c r="L44" s="117"/>
      <c r="M44" s="117" t="str">
        <f>IF(OR(H44="NA",I44="NA",J44="NA",K44="NA",L44="NA"),"NA",IF(AND(H44="",I44="",J44="",K44="",L44=""),"",SUM(H44:L44)))</f>
        <v/>
      </c>
      <c r="N44" s="117"/>
      <c r="O44" s="110"/>
    </row>
    <row r="45" spans="1:15" ht="10.35" customHeight="1">
      <c r="A45" s="111" t="s">
        <v>1588</v>
      </c>
      <c r="B45" s="98" t="s">
        <v>1589</v>
      </c>
      <c r="C45" s="213" t="s">
        <v>1473</v>
      </c>
      <c r="D45" s="239" t="s">
        <v>572</v>
      </c>
      <c r="E45" s="152"/>
      <c r="F45" s="152"/>
      <c r="G45" s="152"/>
      <c r="H45" s="152" t="str">
        <f>IF(OR(E45="NA",F45="NA",G45="NA"),"NA",IF(AND(E45="",F45="",G45=""),"",SUM(E45:G45)))</f>
        <v/>
      </c>
      <c r="I45" s="152"/>
      <c r="J45" s="152"/>
      <c r="K45" s="151"/>
      <c r="L45" s="152"/>
      <c r="M45" s="152" t="str">
        <f>IF(OR(H45="NA",I45="NA",J45="NA",K45="NA",L45="NA"),"NA",IF(AND(H45="",I45="",J45="",K45="",L45=""),"",SUM(H45:L45)))</f>
        <v/>
      </c>
      <c r="N45" s="152"/>
      <c r="O45" s="110"/>
    </row>
    <row r="46" spans="1:15" ht="10.5" customHeight="1">
      <c r="B46" s="173"/>
      <c r="C46" s="172"/>
      <c r="D46" s="90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5"/>
    </row>
    <row r="47" spans="1:15">
      <c r="B47" s="153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</row>
    <row r="48" spans="1:15">
      <c r="B48" s="153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</row>
    <row r="49" spans="2:14">
      <c r="B49" s="153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</row>
    <row r="50" spans="2:14">
      <c r="B50" s="153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</row>
    <row r="51" spans="2:14">
      <c r="B51" s="153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</row>
    <row r="52" spans="2:14">
      <c r="B52" s="153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</row>
    <row r="53" spans="2:14">
      <c r="B53" s="153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</row>
    <row r="54" spans="2:14">
      <c r="B54" s="153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</row>
    <row r="55" spans="2:14">
      <c r="B55" s="153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</row>
    <row r="56" spans="2:14">
      <c r="B56" s="153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</row>
    <row r="57" spans="2:14">
      <c r="B57" s="153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</row>
    <row r="58" spans="2:14">
      <c r="B58" s="153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</row>
    <row r="59" spans="2:14">
      <c r="B59" s="153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</row>
    <row r="60" spans="2:14">
      <c r="B60" s="153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</row>
    <row r="61" spans="2:14">
      <c r="B61" s="153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</row>
    <row r="62" spans="2:14">
      <c r="B62" s="153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</row>
    <row r="63" spans="2:14">
      <c r="B63" s="153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</row>
    <row r="64" spans="2:14">
      <c r="B64" s="153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</row>
    <row r="65" spans="2:14">
      <c r="B65" s="153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</row>
    <row r="66" spans="2:14">
      <c r="B66" s="153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</row>
    <row r="67" spans="2:14">
      <c r="B67" s="153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</row>
    <row r="68" spans="2:14">
      <c r="B68" s="153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</row>
    <row r="69" spans="2:14">
      <c r="B69" s="153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</row>
    <row r="70" spans="2:14">
      <c r="B70" s="153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</row>
    <row r="71" spans="2:14">
      <c r="B71" s="153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</row>
    <row r="72" spans="2:14">
      <c r="B72" s="153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</row>
    <row r="73" spans="2:14">
      <c r="B73" s="153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</row>
    <row r="74" spans="2:14">
      <c r="B74" s="153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</row>
    <row r="75" spans="2:14">
      <c r="B75" s="153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</row>
    <row r="76" spans="2:14">
      <c r="B76" s="153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</row>
    <row r="77" spans="2:14">
      <c r="B77" s="153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</row>
    <row r="78" spans="2:14">
      <c r="B78" s="153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</row>
    <row r="79" spans="2:14">
      <c r="B79" s="153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</row>
    <row r="80" spans="2:14">
      <c r="B80" s="153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</row>
    <row r="81" spans="2:14">
      <c r="B81" s="153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</row>
    <row r="82" spans="2:14">
      <c r="B82" s="153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</row>
    <row r="83" spans="2:14">
      <c r="B83" s="153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</row>
    <row r="84" spans="2:14">
      <c r="B84" s="153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</row>
    <row r="85" spans="2:14">
      <c r="B85" s="153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</row>
    <row r="86" spans="2:14">
      <c r="B86" s="153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</row>
    <row r="87" spans="2:14">
      <c r="B87" s="153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</row>
    <row r="88" spans="2:14">
      <c r="B88" s="153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</row>
    <row r="89" spans="2:14">
      <c r="B89" s="153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</row>
    <row r="90" spans="2:14">
      <c r="B90" s="153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</row>
  </sheetData>
  <mergeCells count="11">
    <mergeCell ref="K4:K5"/>
    <mergeCell ref="B4:C5"/>
    <mergeCell ref="E4:H4"/>
    <mergeCell ref="I4:I5"/>
    <mergeCell ref="J4:J5"/>
    <mergeCell ref="M4:M5"/>
    <mergeCell ref="G1:M1"/>
    <mergeCell ref="F2:N2"/>
    <mergeCell ref="G3:H3"/>
    <mergeCell ref="N3:N5"/>
    <mergeCell ref="L4:L5"/>
  </mergeCells>
  <phoneticPr fontId="49" type="noConversion"/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205"/>
  <sheetViews>
    <sheetView topLeftCell="B1" workbookViewId="0">
      <selection activeCell="C45" sqref="C45"/>
    </sheetView>
  </sheetViews>
  <sheetFormatPr defaultRowHeight="15"/>
  <cols>
    <col min="1" max="1" width="13.5703125" style="71" hidden="1" customWidth="1"/>
    <col min="2" max="2" width="7.28515625" style="157" customWidth="1"/>
    <col min="3" max="3" width="50.7109375" style="71" customWidth="1"/>
    <col min="4" max="4" width="0.85546875" style="71" customWidth="1"/>
    <col min="5" max="14" width="10" style="71" customWidth="1"/>
    <col min="15" max="15" width="3.28515625" style="71" customWidth="1"/>
    <col min="16" max="16384" width="9.140625" style="71"/>
  </cols>
  <sheetData>
    <row r="1" spans="1:15">
      <c r="B1" s="72" t="str">
        <f>+[1]Coverpage!A1</f>
        <v>GFSM2014_V1.2</v>
      </c>
      <c r="C1" s="313"/>
      <c r="D1" s="74"/>
      <c r="E1" s="75"/>
      <c r="F1" s="76"/>
      <c r="G1" s="509" t="str">
        <f>Reporting_Country_Name</f>
        <v>Россйиская Федерация</v>
      </c>
      <c r="H1" s="509"/>
      <c r="I1" s="509"/>
      <c r="J1" s="509"/>
      <c r="K1" s="509"/>
      <c r="L1" s="509"/>
      <c r="M1" s="509"/>
      <c r="N1" s="77">
        <f>Reporting_Country_Code</f>
        <v>0</v>
      </c>
      <c r="O1" s="78"/>
    </row>
    <row r="2" spans="1:15">
      <c r="B2" s="314" t="s">
        <v>1590</v>
      </c>
      <c r="C2" s="315"/>
      <c r="D2" s="159"/>
      <c r="E2" s="160"/>
      <c r="F2" s="510" t="str">
        <f>"In "&amp;[1]Coverpage!$I$14&amp;" of "&amp;[1]Coverpage!$I$12&amp;" / Fiscal year ends in "&amp;[1]Coverpage!$I$11</f>
        <v xml:space="preserve">In Billion of Domestic Currency / Fiscal year ends in </v>
      </c>
      <c r="G2" s="511"/>
      <c r="H2" s="511"/>
      <c r="I2" s="511"/>
      <c r="J2" s="511"/>
      <c r="K2" s="511"/>
      <c r="L2" s="511"/>
      <c r="M2" s="511"/>
      <c r="N2" s="511"/>
      <c r="O2" s="78"/>
    </row>
    <row r="3" spans="1:15" ht="12" customHeight="1">
      <c r="B3" s="175"/>
      <c r="C3" s="176"/>
      <c r="D3" s="85"/>
      <c r="E3" s="86"/>
      <c r="F3" s="87"/>
      <c r="G3" s="512" t="s">
        <v>548</v>
      </c>
      <c r="H3" s="512"/>
      <c r="I3" s="88">
        <f>Reporting_Period_Code</f>
        <v>2014</v>
      </c>
      <c r="J3" s="88"/>
      <c r="K3" s="87"/>
      <c r="L3" s="87"/>
      <c r="M3" s="89"/>
      <c r="N3" s="506" t="s">
        <v>647</v>
      </c>
      <c r="O3" s="90"/>
    </row>
    <row r="4" spans="1:15" ht="12" customHeight="1">
      <c r="B4" s="523" t="s">
        <v>1591</v>
      </c>
      <c r="C4" s="524"/>
      <c r="D4" s="91"/>
      <c r="E4" s="503" t="s">
        <v>551</v>
      </c>
      <c r="F4" s="504"/>
      <c r="G4" s="504"/>
      <c r="H4" s="505"/>
      <c r="I4" s="506" t="s">
        <v>552</v>
      </c>
      <c r="J4" s="506" t="s">
        <v>553</v>
      </c>
      <c r="K4" s="513" t="s">
        <v>554</v>
      </c>
      <c r="L4" s="506" t="s">
        <v>555</v>
      </c>
      <c r="M4" s="508" t="s">
        <v>556</v>
      </c>
      <c r="N4" s="507"/>
      <c r="O4" s="90"/>
    </row>
    <row r="5" spans="1:15" ht="30" customHeight="1">
      <c r="B5" s="523"/>
      <c r="C5" s="524"/>
      <c r="D5" s="91"/>
      <c r="E5" s="92" t="s">
        <v>557</v>
      </c>
      <c r="F5" s="93" t="s">
        <v>558</v>
      </c>
      <c r="G5" s="93" t="s">
        <v>555</v>
      </c>
      <c r="H5" s="94" t="s">
        <v>559</v>
      </c>
      <c r="I5" s="507"/>
      <c r="J5" s="507"/>
      <c r="K5" s="513"/>
      <c r="L5" s="507"/>
      <c r="M5" s="508"/>
      <c r="N5" s="507"/>
      <c r="O5" s="90"/>
    </row>
    <row r="6" spans="1:15" ht="30" hidden="1" customHeight="1">
      <c r="B6" s="316"/>
      <c r="C6" s="317"/>
      <c r="D6" s="91"/>
      <c r="E6" s="92" t="s">
        <v>649</v>
      </c>
      <c r="F6" s="93" t="s">
        <v>650</v>
      </c>
      <c r="G6" s="93" t="s">
        <v>651</v>
      </c>
      <c r="H6" s="94" t="s">
        <v>563</v>
      </c>
      <c r="I6" s="94" t="s">
        <v>652</v>
      </c>
      <c r="J6" s="93" t="s">
        <v>653</v>
      </c>
      <c r="K6" s="94" t="s">
        <v>566</v>
      </c>
      <c r="L6" s="93" t="s">
        <v>654</v>
      </c>
      <c r="M6" s="97" t="s">
        <v>655</v>
      </c>
      <c r="N6" s="97" t="s">
        <v>656</v>
      </c>
      <c r="O6" s="90"/>
    </row>
    <row r="7" spans="1:15" ht="10.5" customHeight="1">
      <c r="A7" s="111"/>
      <c r="B7" s="146"/>
      <c r="C7" s="179"/>
      <c r="D7" s="99"/>
      <c r="E7" s="100" t="s">
        <v>560</v>
      </c>
      <c r="F7" s="101" t="s">
        <v>561</v>
      </c>
      <c r="G7" s="102" t="s">
        <v>562</v>
      </c>
      <c r="H7" s="101" t="s">
        <v>563</v>
      </c>
      <c r="I7" s="102" t="s">
        <v>564</v>
      </c>
      <c r="J7" s="101" t="s">
        <v>565</v>
      </c>
      <c r="K7" s="102" t="s">
        <v>566</v>
      </c>
      <c r="L7" s="101" t="s">
        <v>567</v>
      </c>
      <c r="M7" s="103" t="s">
        <v>568</v>
      </c>
      <c r="N7" s="103" t="s">
        <v>569</v>
      </c>
      <c r="O7" s="90"/>
    </row>
    <row r="8" spans="1:15" ht="15" customHeight="1">
      <c r="A8" s="111" t="s">
        <v>1592</v>
      </c>
      <c r="B8" s="180" t="s">
        <v>20</v>
      </c>
      <c r="C8" s="251" t="s">
        <v>1593</v>
      </c>
      <c r="D8" s="166" t="s">
        <v>572</v>
      </c>
      <c r="E8" s="267">
        <v>18645.553814180832</v>
      </c>
      <c r="F8" s="267">
        <v>-2.8027923847012062</v>
      </c>
      <c r="G8" s="267">
        <v>0</v>
      </c>
      <c r="H8" s="267">
        <v>18642.751021796132</v>
      </c>
      <c r="I8" s="267">
        <v>2.0637974651500013</v>
      </c>
      <c r="J8" s="267">
        <v>4515.4722523733426</v>
      </c>
      <c r="K8" s="267">
        <v>2788.3224042805082</v>
      </c>
      <c r="L8" s="267">
        <v>0</v>
      </c>
      <c r="M8" s="267">
        <v>25948.609475915135</v>
      </c>
      <c r="N8" s="202" t="str">
        <f>IF(OR(N9="NA",N14="NA",N25="NA"),"NA",IF(AND(N9="",N14="",N25=""),"",SUM(N9)+SUM(N14)-SUM(N25)))</f>
        <v/>
      </c>
      <c r="O8" s="154"/>
    </row>
    <row r="9" spans="1:15" ht="15" customHeight="1">
      <c r="A9" s="111" t="s">
        <v>1594</v>
      </c>
      <c r="B9" s="196" t="s">
        <v>744</v>
      </c>
      <c r="C9" s="197" t="s">
        <v>1595</v>
      </c>
      <c r="D9" s="174" t="s">
        <v>572</v>
      </c>
      <c r="E9" s="133">
        <v>10731.791874846762</v>
      </c>
      <c r="F9" s="133">
        <v>4122.8543267960295</v>
      </c>
      <c r="G9" s="133">
        <v>0</v>
      </c>
      <c r="H9" s="133">
        <v>14854.64620164279</v>
      </c>
      <c r="I9" s="133">
        <v>9.9412984863300018</v>
      </c>
      <c r="J9" s="133">
        <v>4638.0988373061791</v>
      </c>
      <c r="K9" s="133">
        <v>2786.7620826411221</v>
      </c>
      <c r="L9" s="133">
        <v>0</v>
      </c>
      <c r="M9" s="133">
        <v>22289.448420076424</v>
      </c>
      <c r="N9" s="133" t="str">
        <f>IF(OR(N10="NA",N11="NA",N12="NA",N13="NA"),"NA",IF(AND(N10="",N11="",N12="",N13=""),"",SUM(N10:N13)))</f>
        <v/>
      </c>
      <c r="O9" s="110"/>
    </row>
    <row r="10" spans="1:15" ht="11.65" customHeight="1">
      <c r="A10" s="111" t="s">
        <v>1596</v>
      </c>
      <c r="B10" s="111" t="s">
        <v>1597</v>
      </c>
      <c r="C10" s="116" t="s">
        <v>1427</v>
      </c>
      <c r="D10" s="91" t="s">
        <v>572</v>
      </c>
      <c r="E10" s="268">
        <v>1511.1246306893197</v>
      </c>
      <c r="F10" s="268">
        <v>216.32857619309004</v>
      </c>
      <c r="G10" s="268">
        <v>0</v>
      </c>
      <c r="H10" s="117">
        <v>1727.4532068824096</v>
      </c>
      <c r="I10" s="268">
        <v>-0.32891124704999908</v>
      </c>
      <c r="J10" s="268">
        <v>99.508808695210291</v>
      </c>
      <c r="K10" s="268">
        <v>76.356335675940244</v>
      </c>
      <c r="L10" s="268">
        <v>0</v>
      </c>
      <c r="M10" s="268">
        <v>1902.9894400065102</v>
      </c>
      <c r="N10" s="268" t="str">
        <f>IF(OR([1]Table4!N10="NA",[1]Table5!N10="NA"),"NA",IF(AND([1]Table4!N10="",[1]Table5!N10=""),"",SUM([1]Table4!N10,[1]Table5!N10)))</f>
        <v/>
      </c>
      <c r="O10" s="110"/>
    </row>
    <row r="11" spans="1:15" ht="10.35" customHeight="1">
      <c r="A11" s="111" t="s">
        <v>1598</v>
      </c>
      <c r="B11" s="111" t="s">
        <v>1599</v>
      </c>
      <c r="C11" s="116" t="s">
        <v>505</v>
      </c>
      <c r="D11" s="91" t="s">
        <v>572</v>
      </c>
      <c r="E11" s="268">
        <v>-3.5854691430000002E-2</v>
      </c>
      <c r="F11" s="268">
        <v>0</v>
      </c>
      <c r="G11" s="268">
        <v>0</v>
      </c>
      <c r="H11" s="117">
        <v>-3.5854691430000002E-2</v>
      </c>
      <c r="I11" s="268">
        <v>0</v>
      </c>
      <c r="J11" s="268">
        <v>0</v>
      </c>
      <c r="K11" s="268">
        <v>0</v>
      </c>
      <c r="L11" s="268">
        <v>0</v>
      </c>
      <c r="M11" s="268">
        <v>-3.5854691430000002E-2</v>
      </c>
      <c r="N11" s="268" t="str">
        <f>IF(OR([1]Table4!N11="NA",[1]Table5!N11="NA"),"NA",IF(AND([1]Table4!N11="",[1]Table5!N11=""),"",SUM([1]Table4!N11,[1]Table5!N11)))</f>
        <v/>
      </c>
      <c r="O11" s="110"/>
    </row>
    <row r="12" spans="1:15" ht="10.35" customHeight="1">
      <c r="A12" s="111" t="s">
        <v>1600</v>
      </c>
      <c r="B12" s="111" t="s">
        <v>1601</v>
      </c>
      <c r="C12" s="116" t="s">
        <v>277</v>
      </c>
      <c r="D12" s="91" t="s">
        <v>572</v>
      </c>
      <c r="E12" s="268">
        <v>0</v>
      </c>
      <c r="F12" s="268">
        <v>0</v>
      </c>
      <c r="G12" s="268">
        <v>0</v>
      </c>
      <c r="H12" s="117">
        <v>0</v>
      </c>
      <c r="I12" s="268">
        <v>0</v>
      </c>
      <c r="J12" s="268">
        <v>0</v>
      </c>
      <c r="K12" s="268">
        <v>0</v>
      </c>
      <c r="L12" s="268">
        <v>0</v>
      </c>
      <c r="M12" s="268">
        <v>0</v>
      </c>
      <c r="N12" s="268" t="str">
        <f>IF(OR([1]Table4!N12="NA",[1]Table5!N12="NA"),"NA",IF(AND([1]Table4!N12="",[1]Table5!N12=""),"",SUM([1]Table4!N12,[1]Table5!N12)))</f>
        <v/>
      </c>
      <c r="O12" s="110"/>
    </row>
    <row r="13" spans="1:15" ht="10.35" customHeight="1">
      <c r="A13" s="111" t="s">
        <v>1602</v>
      </c>
      <c r="B13" s="111" t="s">
        <v>1603</v>
      </c>
      <c r="C13" s="227" t="s">
        <v>279</v>
      </c>
      <c r="D13" s="91" t="s">
        <v>572</v>
      </c>
      <c r="E13" s="268">
        <v>9220.7030988488714</v>
      </c>
      <c r="F13" s="268">
        <v>3906.5257506029398</v>
      </c>
      <c r="G13" s="268">
        <v>0</v>
      </c>
      <c r="H13" s="117">
        <v>13127.228849451811</v>
      </c>
      <c r="I13" s="268">
        <v>10.270209733380002</v>
      </c>
      <c r="J13" s="268">
        <v>4538.5900286109691</v>
      </c>
      <c r="K13" s="268">
        <v>2710.4057469651821</v>
      </c>
      <c r="L13" s="268">
        <v>0</v>
      </c>
      <c r="M13" s="268">
        <v>20386.494834761343</v>
      </c>
      <c r="N13" s="268" t="str">
        <f>IF(OR([1]Table4!N13="NA",[1]Table5!N13="NA"),"NA",IF(AND([1]Table4!N13="",[1]Table5!N13=""),"",SUM([1]Table4!N13,[1]Table5!N13)))</f>
        <v/>
      </c>
      <c r="O13" s="110"/>
    </row>
    <row r="14" spans="1:15" ht="15" customHeight="1">
      <c r="A14" s="111" t="s">
        <v>1604</v>
      </c>
      <c r="B14" s="180" t="s">
        <v>752</v>
      </c>
      <c r="C14" s="197" t="s">
        <v>1605</v>
      </c>
      <c r="D14" s="166" t="s">
        <v>572</v>
      </c>
      <c r="E14" s="202">
        <v>8908.5384846833495</v>
      </c>
      <c r="F14" s="202">
        <v>4.8820024612399999</v>
      </c>
      <c r="G14" s="202">
        <v>-4130.5391216419703</v>
      </c>
      <c r="H14" s="202">
        <v>4782.8813655026206</v>
      </c>
      <c r="I14" s="202">
        <v>1.3101344083799997</v>
      </c>
      <c r="J14" s="202">
        <v>2590.3661152220056</v>
      </c>
      <c r="K14" s="202">
        <v>1806.243927594044</v>
      </c>
      <c r="L14" s="202">
        <v>-4530.8420798015404</v>
      </c>
      <c r="M14" s="202">
        <v>4649.9594629255098</v>
      </c>
      <c r="N14" s="202" t="str">
        <f>IF(OR(N15="NA",N16="NA",N17="NA",N18="NA",N19="NA",N20="NA",N21="NA",N22="NA"),"NA",IF(AND(N15="",N16="",N17="",N18="",N19="",N20="",N21="",N22=""),"",SUM(N15:N22)))</f>
        <v/>
      </c>
      <c r="O14" s="110"/>
    </row>
    <row r="15" spans="1:15" ht="11.65" customHeight="1">
      <c r="A15" s="111" t="s">
        <v>1606</v>
      </c>
      <c r="B15" s="145" t="s">
        <v>1607</v>
      </c>
      <c r="C15" s="247" t="s">
        <v>514</v>
      </c>
      <c r="D15" s="91" t="s">
        <v>572</v>
      </c>
      <c r="E15" s="268">
        <v>0</v>
      </c>
      <c r="F15" s="268">
        <v>0</v>
      </c>
      <c r="G15" s="268">
        <v>0</v>
      </c>
      <c r="H15" s="117">
        <v>0</v>
      </c>
      <c r="I15" s="268">
        <v>0</v>
      </c>
      <c r="J15" s="268">
        <v>0</v>
      </c>
      <c r="K15" s="268">
        <v>0</v>
      </c>
      <c r="L15" s="268">
        <v>0</v>
      </c>
      <c r="M15" s="268">
        <v>0</v>
      </c>
      <c r="N15" s="268" t="str">
        <f>IF(OR([1]Table4!N15="NA",[1]Table5!N15="NA"),"NA",IF(AND([1]Table4!N15="",[1]Table5!N15=""),"",SUM([1]Table4!N15,[1]Table5!N15)))</f>
        <v/>
      </c>
      <c r="O15" s="110"/>
    </row>
    <row r="16" spans="1:15" s="255" customFormat="1" ht="10.35" customHeight="1">
      <c r="A16" s="111" t="s">
        <v>1608</v>
      </c>
      <c r="B16" s="145" t="s">
        <v>1609</v>
      </c>
      <c r="C16" s="247" t="s">
        <v>517</v>
      </c>
      <c r="D16" s="91" t="s">
        <v>572</v>
      </c>
      <c r="E16" s="268">
        <v>3487.0247041820398</v>
      </c>
      <c r="F16" s="268">
        <v>3.35320011082</v>
      </c>
      <c r="G16" s="268">
        <v>0</v>
      </c>
      <c r="H16" s="117">
        <v>3490.37790429286</v>
      </c>
      <c r="I16" s="268">
        <v>-5.6528297749999998E-2</v>
      </c>
      <c r="J16" s="268">
        <v>4.5099164942000003E-2</v>
      </c>
      <c r="K16" s="268">
        <v>8.5612094479999984E-3</v>
      </c>
      <c r="L16" s="268">
        <v>0</v>
      </c>
      <c r="M16" s="268">
        <v>3490.3750363694999</v>
      </c>
      <c r="N16" s="268" t="str">
        <f>IF(OR([1]Table4!N16="NA",[1]Table5!N16="NA"),"NA",IF(AND([1]Table4!N16="",[1]Table5!N16=""),"",SUM([1]Table4!N16,[1]Table5!N16)))</f>
        <v/>
      </c>
      <c r="O16" s="110"/>
    </row>
    <row r="17" spans="1:15" s="255" customFormat="1" ht="10.35" customHeight="1">
      <c r="A17" s="111" t="s">
        <v>1610</v>
      </c>
      <c r="B17" s="145" t="s">
        <v>1611</v>
      </c>
      <c r="C17" s="247" t="s">
        <v>520</v>
      </c>
      <c r="D17" s="91" t="s">
        <v>572</v>
      </c>
      <c r="E17" s="268">
        <v>71.523328123639999</v>
      </c>
      <c r="F17" s="268">
        <v>0</v>
      </c>
      <c r="G17" s="268">
        <v>0</v>
      </c>
      <c r="H17" s="117">
        <v>71.523328123639999</v>
      </c>
      <c r="I17" s="268">
        <v>0</v>
      </c>
      <c r="J17" s="268">
        <v>0</v>
      </c>
      <c r="K17" s="268">
        <v>-2.5558500000000001E-2</v>
      </c>
      <c r="L17" s="268">
        <v>0</v>
      </c>
      <c r="M17" s="268">
        <v>71.497769623639996</v>
      </c>
      <c r="N17" s="268" t="str">
        <f>IF(OR([1]Table4!N17="NA",[1]Table5!N17="NA"),"NA",IF(AND([1]Table4!N17="",[1]Table5!N17=""),"",SUM([1]Table4!N17,[1]Table5!N17)))</f>
        <v/>
      </c>
      <c r="O17" s="110"/>
    </row>
    <row r="18" spans="1:15" s="255" customFormat="1" ht="10.35" customHeight="1">
      <c r="A18" s="111" t="s">
        <v>1612</v>
      </c>
      <c r="B18" s="145" t="s">
        <v>1613</v>
      </c>
      <c r="C18" s="247" t="s">
        <v>523</v>
      </c>
      <c r="D18" s="91" t="s">
        <v>572</v>
      </c>
      <c r="E18" s="268">
        <v>1121.8645389563599</v>
      </c>
      <c r="F18" s="268">
        <v>0</v>
      </c>
      <c r="G18" s="268">
        <v>0</v>
      </c>
      <c r="H18" s="117">
        <v>1121.8645389563599</v>
      </c>
      <c r="I18" s="268">
        <v>0</v>
      </c>
      <c r="J18" s="268">
        <v>-6.3272657055500003</v>
      </c>
      <c r="K18" s="268">
        <v>-0.57304249796000006</v>
      </c>
      <c r="L18" s="268">
        <v>0</v>
      </c>
      <c r="M18" s="268">
        <v>1114.96423075285</v>
      </c>
      <c r="N18" s="268" t="str">
        <f>IF(OR([1]Table4!N18="NA",[1]Table5!N18="NA"),"NA",IF(AND([1]Table4!N18="",[1]Table5!N18=""),"",SUM([1]Table4!N18,[1]Table5!N18)))</f>
        <v/>
      </c>
      <c r="O18" s="110"/>
    </row>
    <row r="19" spans="1:15" s="255" customFormat="1" ht="10.35" customHeight="1">
      <c r="A19" s="111" t="s">
        <v>1614</v>
      </c>
      <c r="B19" s="145" t="s">
        <v>1615</v>
      </c>
      <c r="C19" s="247" t="s">
        <v>526</v>
      </c>
      <c r="D19" s="91" t="s">
        <v>572</v>
      </c>
      <c r="E19" s="268">
        <v>3935.4499045101102</v>
      </c>
      <c r="F19" s="268">
        <v>0</v>
      </c>
      <c r="G19" s="268">
        <v>-4130.5391216419703</v>
      </c>
      <c r="H19" s="117">
        <v>-195.0892171318601</v>
      </c>
      <c r="I19" s="268">
        <v>9.1876354295600002</v>
      </c>
      <c r="J19" s="268">
        <v>2707.9190659904098</v>
      </c>
      <c r="K19" s="268">
        <v>1808.66177774879</v>
      </c>
      <c r="L19" s="268">
        <v>-4530.8420798015404</v>
      </c>
      <c r="M19" s="268">
        <v>-200.16281776464075</v>
      </c>
      <c r="N19" s="268" t="str">
        <f>IF(OR([1]Table4!N19="NA",[1]Table5!N19="NA"),"NA",IF(AND([1]Table4!N19="",[1]Table5!N19=""),"",SUM([1]Table4!N19,[1]Table5!N19)))</f>
        <v/>
      </c>
      <c r="O19" s="110"/>
    </row>
    <row r="20" spans="1:15" s="255" customFormat="1" ht="10.35" customHeight="1">
      <c r="A20" s="111" t="s">
        <v>1616</v>
      </c>
      <c r="B20" s="145" t="s">
        <v>1617</v>
      </c>
      <c r="C20" s="247" t="s">
        <v>529</v>
      </c>
      <c r="D20" s="91" t="s">
        <v>572</v>
      </c>
      <c r="E20" s="268">
        <v>0</v>
      </c>
      <c r="F20" s="268">
        <v>0</v>
      </c>
      <c r="G20" s="268">
        <v>0</v>
      </c>
      <c r="H20" s="117">
        <v>0</v>
      </c>
      <c r="I20" s="268">
        <v>0</v>
      </c>
      <c r="J20" s="268">
        <v>0</v>
      </c>
      <c r="K20" s="268">
        <v>0</v>
      </c>
      <c r="L20" s="268">
        <v>0</v>
      </c>
      <c r="M20" s="268">
        <v>0</v>
      </c>
      <c r="N20" s="268" t="str">
        <f>IF(OR([1]Table4!N20="NA",[1]Table5!N20="NA"),"NA",IF(AND([1]Table4!N20="",[1]Table5!N20=""),"",SUM([1]Table4!N20,[1]Table5!N20)))</f>
        <v/>
      </c>
      <c r="O20" s="110"/>
    </row>
    <row r="21" spans="1:15" s="255" customFormat="1" ht="10.35" customHeight="1">
      <c r="A21" s="111" t="s">
        <v>1618</v>
      </c>
      <c r="B21" s="145" t="s">
        <v>1619</v>
      </c>
      <c r="C21" s="247" t="s">
        <v>532</v>
      </c>
      <c r="D21" s="91" t="s">
        <v>572</v>
      </c>
      <c r="E21" s="268">
        <v>0</v>
      </c>
      <c r="F21" s="268">
        <v>0</v>
      </c>
      <c r="G21" s="268">
        <v>0</v>
      </c>
      <c r="H21" s="117">
        <v>0</v>
      </c>
      <c r="I21" s="268">
        <v>0</v>
      </c>
      <c r="J21" s="268">
        <v>0</v>
      </c>
      <c r="K21" s="268">
        <v>0</v>
      </c>
      <c r="L21" s="268">
        <v>0</v>
      </c>
      <c r="M21" s="268">
        <v>0</v>
      </c>
      <c r="N21" s="268" t="str">
        <f>IF(OR([1]Table4!N21="NA",[1]Table5!N21="NA"),"NA",IF(AND([1]Table4!N21="",[1]Table5!N21=""),"",SUM([1]Table4!N21,[1]Table5!N21)))</f>
        <v/>
      </c>
      <c r="O21" s="110"/>
    </row>
    <row r="22" spans="1:15" s="255" customFormat="1" ht="10.35" customHeight="1">
      <c r="A22" s="111" t="s">
        <v>1620</v>
      </c>
      <c r="B22" s="145" t="s">
        <v>1621</v>
      </c>
      <c r="C22" s="247" t="s">
        <v>535</v>
      </c>
      <c r="D22" s="91" t="s">
        <v>572</v>
      </c>
      <c r="E22" s="268">
        <v>292.67600891120003</v>
      </c>
      <c r="F22" s="268">
        <v>1.5288023504199999</v>
      </c>
      <c r="G22" s="268">
        <v>0</v>
      </c>
      <c r="H22" s="117">
        <v>294.20481126162002</v>
      </c>
      <c r="I22" s="268">
        <v>-7.8209727234299997</v>
      </c>
      <c r="J22" s="268">
        <v>-111.270784227796</v>
      </c>
      <c r="K22" s="268">
        <v>-1.827810366234</v>
      </c>
      <c r="L22" s="268">
        <v>0</v>
      </c>
      <c r="M22" s="268">
        <v>173.28524394416004</v>
      </c>
      <c r="N22" s="268" t="str">
        <f>IF(OR([1]Table4!N22="NA",[1]Table5!N22="NA"),"NA",IF(AND([1]Table4!N22="",[1]Table5!N22=""),"",SUM([1]Table4!N22,[1]Table5!N22)))</f>
        <v/>
      </c>
      <c r="O22" s="110"/>
    </row>
    <row r="23" spans="1:15" ht="15" customHeight="1">
      <c r="A23" s="111" t="s">
        <v>1622</v>
      </c>
      <c r="B23" s="256" t="s">
        <v>1623</v>
      </c>
      <c r="C23" s="257" t="s">
        <v>1624</v>
      </c>
      <c r="D23" s="91" t="s">
        <v>572</v>
      </c>
      <c r="E23" s="268">
        <v>4062.6984236883895</v>
      </c>
      <c r="F23" s="268">
        <v>0.89316906841999999</v>
      </c>
      <c r="G23" s="268">
        <v>-4130.5391216419703</v>
      </c>
      <c r="H23" s="117">
        <v>-66.947528885160864</v>
      </c>
      <c r="I23" s="268">
        <v>2.63932759364</v>
      </c>
      <c r="J23" s="268">
        <v>2684.8458394585559</v>
      </c>
      <c r="K23" s="268">
        <v>1807.3869583443841</v>
      </c>
      <c r="L23" s="268">
        <v>-4530.8420798015404</v>
      </c>
      <c r="M23" s="268">
        <v>-102.91748329012171</v>
      </c>
      <c r="N23" s="268" t="str">
        <f>IF(OR([1]Table4!N23="NA",[1]Table5!N23="NA"),"NA",IF(AND([1]Table4!N23="",[1]Table5!N23=""),"",SUM([1]Table4!N23,[1]Table5!N23)))</f>
        <v/>
      </c>
      <c r="O23" s="110"/>
    </row>
    <row r="24" spans="1:15" ht="15" customHeight="1">
      <c r="A24" s="111" t="s">
        <v>1625</v>
      </c>
      <c r="B24" s="256" t="s">
        <v>1626</v>
      </c>
      <c r="C24" s="269" t="s">
        <v>1627</v>
      </c>
      <c r="D24" s="91" t="s">
        <v>572</v>
      </c>
      <c r="E24" s="268">
        <v>4845.8400609949613</v>
      </c>
      <c r="F24" s="268">
        <v>3.9888333928200002</v>
      </c>
      <c r="G24" s="268">
        <v>0</v>
      </c>
      <c r="H24" s="117">
        <v>4849.8288943877815</v>
      </c>
      <c r="I24" s="268">
        <v>-1.3291931852600001</v>
      </c>
      <c r="J24" s="268">
        <v>-94.479724236549984</v>
      </c>
      <c r="K24" s="268">
        <v>-1.1430307503400001</v>
      </c>
      <c r="L24" s="268">
        <v>0</v>
      </c>
      <c r="M24" s="268">
        <v>4752.8769462156315</v>
      </c>
      <c r="N24" s="268" t="str">
        <f>IF(OR([1]Table4!N24="NA",[1]Table5!N24="NA"),"NA",IF(AND([1]Table4!N24="",[1]Table5!N24=""),"",SUM([1]Table4!N24,[1]Table5!N24)))</f>
        <v/>
      </c>
      <c r="O24" s="110"/>
    </row>
    <row r="25" spans="1:15" ht="15" customHeight="1">
      <c r="A25" s="111" t="s">
        <v>1628</v>
      </c>
      <c r="B25" s="260" t="s">
        <v>758</v>
      </c>
      <c r="C25" s="197" t="s">
        <v>1629</v>
      </c>
      <c r="D25" s="166" t="s">
        <v>572</v>
      </c>
      <c r="E25" s="202">
        <v>994.77654534928001</v>
      </c>
      <c r="F25" s="202">
        <v>4130.5391216419703</v>
      </c>
      <c r="G25" s="202">
        <v>-4130.5391216419703</v>
      </c>
      <c r="H25" s="202">
        <v>994.77654534928001</v>
      </c>
      <c r="I25" s="202">
        <v>9.1876354295600002</v>
      </c>
      <c r="J25" s="202">
        <v>2712.9927001548422</v>
      </c>
      <c r="K25" s="202">
        <v>1804.6836059546581</v>
      </c>
      <c r="L25" s="202">
        <v>-4530.8420798015404</v>
      </c>
      <c r="M25" s="202">
        <v>990.79840708680001</v>
      </c>
      <c r="N25" s="202" t="str">
        <f>IF(OR(N26="NA",N27="NA",N28="NA",N29="NA",N30="NA",N31="NA",N32="NA",N33="NA"),"NA",IF(AND(N26="",N27="",N28="",N29="",N30="",N31="",N32="",N33=""),"",SUM(N26:N33)))</f>
        <v/>
      </c>
      <c r="O25" s="110"/>
    </row>
    <row r="26" spans="1:15" s="255" customFormat="1" ht="11.65" customHeight="1">
      <c r="A26" s="111" t="s">
        <v>1630</v>
      </c>
      <c r="B26" s="145" t="s">
        <v>1631</v>
      </c>
      <c r="C26" s="247" t="s">
        <v>1915</v>
      </c>
      <c r="D26" s="91" t="s">
        <v>572</v>
      </c>
      <c r="E26" s="268">
        <v>0</v>
      </c>
      <c r="F26" s="268">
        <v>0</v>
      </c>
      <c r="G26" s="268">
        <v>0</v>
      </c>
      <c r="H26" s="117">
        <v>0</v>
      </c>
      <c r="I26" s="268">
        <v>0</v>
      </c>
      <c r="J26" s="268">
        <v>0</v>
      </c>
      <c r="K26" s="268">
        <v>0</v>
      </c>
      <c r="L26" s="268">
        <v>0</v>
      </c>
      <c r="M26" s="268">
        <v>0</v>
      </c>
      <c r="N26" s="268" t="str">
        <f>IF(OR([1]Table4!N26="NA",[1]Table5!N26="NA"),"NA",IF(AND([1]Table4!N26="",[1]Table5!N26=""),"",SUM([1]Table4!N26,[1]Table5!N26)))</f>
        <v/>
      </c>
      <c r="O26" s="110"/>
    </row>
    <row r="27" spans="1:15" s="255" customFormat="1" ht="10.35" customHeight="1">
      <c r="A27" s="111" t="s">
        <v>1632</v>
      </c>
      <c r="B27" s="145" t="s">
        <v>1633</v>
      </c>
      <c r="C27" s="247" t="s">
        <v>517</v>
      </c>
      <c r="D27" s="91" t="s">
        <v>572</v>
      </c>
      <c r="E27" s="268">
        <v>0</v>
      </c>
      <c r="F27" s="268">
        <v>0</v>
      </c>
      <c r="G27" s="268">
        <v>0</v>
      </c>
      <c r="H27" s="117">
        <v>0</v>
      </c>
      <c r="I27" s="268">
        <v>0</v>
      </c>
      <c r="J27" s="268">
        <v>0</v>
      </c>
      <c r="K27" s="268">
        <v>0</v>
      </c>
      <c r="L27" s="268">
        <v>0</v>
      </c>
      <c r="M27" s="268">
        <v>0</v>
      </c>
      <c r="N27" s="268" t="str">
        <f>IF(OR([1]Table4!N27="NA",[1]Table5!N27="NA"),"NA",IF(AND([1]Table4!N27="",[1]Table5!N27=""),"",SUM([1]Table4!N27,[1]Table5!N27)))</f>
        <v/>
      </c>
      <c r="O27" s="110"/>
    </row>
    <row r="28" spans="1:15" s="255" customFormat="1" ht="10.35" customHeight="1">
      <c r="A28" s="111" t="s">
        <v>1634</v>
      </c>
      <c r="B28" s="145" t="s">
        <v>1635</v>
      </c>
      <c r="C28" s="247" t="s">
        <v>520</v>
      </c>
      <c r="D28" s="91" t="s">
        <v>572</v>
      </c>
      <c r="E28" s="268">
        <v>0.95048321888999998</v>
      </c>
      <c r="F28" s="268">
        <v>0</v>
      </c>
      <c r="G28" s="268">
        <v>0</v>
      </c>
      <c r="H28" s="117">
        <v>0.95048321888999998</v>
      </c>
      <c r="I28" s="268">
        <v>0</v>
      </c>
      <c r="J28" s="268">
        <v>0</v>
      </c>
      <c r="K28" s="268">
        <v>0</v>
      </c>
      <c r="L28" s="268">
        <v>0</v>
      </c>
      <c r="M28" s="268">
        <v>0.95048321888999998</v>
      </c>
      <c r="N28" s="268" t="str">
        <f>IF(OR([1]Table4!N28="NA",[1]Table5!N28="NA"),"NA",IF(AND([1]Table4!N28="",[1]Table5!N28=""),"",SUM([1]Table4!N28,[1]Table5!N28)))</f>
        <v/>
      </c>
      <c r="O28" s="110"/>
    </row>
    <row r="29" spans="1:15" s="255" customFormat="1" ht="10.35" customHeight="1">
      <c r="A29" s="111" t="s">
        <v>1636</v>
      </c>
      <c r="B29" s="145" t="s">
        <v>1637</v>
      </c>
      <c r="C29" s="247" t="s">
        <v>523</v>
      </c>
      <c r="D29" s="91" t="s">
        <v>572</v>
      </c>
      <c r="E29" s="268">
        <v>992.89035453647</v>
      </c>
      <c r="F29" s="268">
        <v>0</v>
      </c>
      <c r="G29" s="268">
        <v>0</v>
      </c>
      <c r="H29" s="117">
        <v>992.89035453647</v>
      </c>
      <c r="I29" s="268">
        <v>0</v>
      </c>
      <c r="J29" s="268">
        <v>0</v>
      </c>
      <c r="K29" s="268">
        <v>-3.9781941485700001</v>
      </c>
      <c r="L29" s="268">
        <v>0</v>
      </c>
      <c r="M29" s="268">
        <v>988.91216038790003</v>
      </c>
      <c r="N29" s="268" t="str">
        <f>IF(OR([1]Table4!N29="NA",[1]Table5!N29="NA"),"NA",IF(AND([1]Table4!N29="",[1]Table5!N29=""),"",SUM([1]Table4!N29,[1]Table5!N29)))</f>
        <v/>
      </c>
      <c r="O29" s="110"/>
    </row>
    <row r="30" spans="1:15" s="255" customFormat="1" ht="10.35" customHeight="1">
      <c r="A30" s="111" t="s">
        <v>1638</v>
      </c>
      <c r="B30" s="145" t="s">
        <v>1639</v>
      </c>
      <c r="C30" s="247" t="s">
        <v>526</v>
      </c>
      <c r="D30" s="91" t="s">
        <v>572</v>
      </c>
      <c r="E30" s="268">
        <v>0</v>
      </c>
      <c r="F30" s="268">
        <v>4130.5391216419703</v>
      </c>
      <c r="G30" s="268">
        <v>-4130.5391216419703</v>
      </c>
      <c r="H30" s="117">
        <v>0</v>
      </c>
      <c r="I30" s="268">
        <v>9.1876354295600002</v>
      </c>
      <c r="J30" s="268">
        <v>2712.9926666231881</v>
      </c>
      <c r="K30" s="268">
        <v>1808.6617777487922</v>
      </c>
      <c r="L30" s="268">
        <v>-4530.8420798015404</v>
      </c>
      <c r="M30" s="268">
        <v>0</v>
      </c>
      <c r="N30" s="268" t="str">
        <f>IF(OR([1]Table4!N30="NA",[1]Table5!N30="NA"),"NA",IF(AND([1]Table4!N30="",[1]Table5!N30=""),"",SUM([1]Table4!N30,[1]Table5!N30)))</f>
        <v/>
      </c>
      <c r="O30" s="110"/>
    </row>
    <row r="31" spans="1:15" s="255" customFormat="1" ht="10.35" customHeight="1">
      <c r="A31" s="111" t="s">
        <v>1640</v>
      </c>
      <c r="B31" s="145" t="s">
        <v>1641</v>
      </c>
      <c r="C31" s="247" t="s">
        <v>529</v>
      </c>
      <c r="D31" s="91" t="s">
        <v>572</v>
      </c>
      <c r="E31" s="268">
        <v>0</v>
      </c>
      <c r="F31" s="268">
        <v>0</v>
      </c>
      <c r="G31" s="268">
        <v>0</v>
      </c>
      <c r="H31" s="117">
        <v>0</v>
      </c>
      <c r="I31" s="268">
        <v>0</v>
      </c>
      <c r="J31" s="268">
        <v>0</v>
      </c>
      <c r="K31" s="268">
        <v>0</v>
      </c>
      <c r="L31" s="268">
        <v>0</v>
      </c>
      <c r="M31" s="268">
        <v>0</v>
      </c>
      <c r="N31" s="268" t="str">
        <f>IF(OR([1]Table4!N31="NA",[1]Table5!N31="NA"),"NA",IF(AND([1]Table4!N31="",[1]Table5!N31=""),"",SUM([1]Table4!N31,[1]Table5!N31)))</f>
        <v/>
      </c>
      <c r="O31" s="110"/>
    </row>
    <row r="32" spans="1:15" s="255" customFormat="1" ht="10.35" customHeight="1">
      <c r="A32" s="111" t="s">
        <v>1642</v>
      </c>
      <c r="B32" s="145" t="s">
        <v>1643</v>
      </c>
      <c r="C32" s="247" t="s">
        <v>532</v>
      </c>
      <c r="D32" s="91" t="s">
        <v>572</v>
      </c>
      <c r="E32" s="268">
        <v>0</v>
      </c>
      <c r="F32" s="268">
        <v>0</v>
      </c>
      <c r="G32" s="268">
        <v>0</v>
      </c>
      <c r="H32" s="117">
        <v>0</v>
      </c>
      <c r="I32" s="268">
        <v>0</v>
      </c>
      <c r="J32" s="268">
        <v>0</v>
      </c>
      <c r="K32" s="268">
        <v>0</v>
      </c>
      <c r="L32" s="268">
        <v>0</v>
      </c>
      <c r="M32" s="268">
        <v>0</v>
      </c>
      <c r="N32" s="268" t="str">
        <f>IF(OR([1]Table4!N32="NA",[1]Table5!N32="NA"),"NA",IF(AND([1]Table4!N32="",[1]Table5!N32=""),"",SUM([1]Table4!N32,[1]Table5!N32)))</f>
        <v/>
      </c>
      <c r="O32" s="110"/>
    </row>
    <row r="33" spans="1:15" s="255" customFormat="1" ht="10.35" customHeight="1">
      <c r="A33" s="111" t="s">
        <v>1644</v>
      </c>
      <c r="B33" s="145" t="s">
        <v>1645</v>
      </c>
      <c r="C33" s="247" t="s">
        <v>1930</v>
      </c>
      <c r="D33" s="91" t="s">
        <v>572</v>
      </c>
      <c r="E33" s="268">
        <v>0.93570759391999991</v>
      </c>
      <c r="F33" s="268">
        <v>0</v>
      </c>
      <c r="G33" s="268">
        <v>0</v>
      </c>
      <c r="H33" s="117">
        <v>0.93570759391999991</v>
      </c>
      <c r="I33" s="268">
        <v>0</v>
      </c>
      <c r="J33" s="268">
        <v>3.3531653999999997E-5</v>
      </c>
      <c r="K33" s="268">
        <v>2.2354436000000002E-5</v>
      </c>
      <c r="L33" s="268">
        <v>0</v>
      </c>
      <c r="M33" s="268">
        <v>0.93576348000999987</v>
      </c>
      <c r="N33" s="268" t="str">
        <f>IF(OR([1]Table4!N33="NA",[1]Table5!N33="NA"),"NA",IF(AND([1]Table4!N33="",[1]Table5!N33=""),"",SUM([1]Table4!N33,[1]Table5!N33)))</f>
        <v/>
      </c>
      <c r="O33" s="110"/>
    </row>
    <row r="34" spans="1:15" ht="15" customHeight="1">
      <c r="A34" s="111" t="s">
        <v>1646</v>
      </c>
      <c r="B34" s="256" t="s">
        <v>1647</v>
      </c>
      <c r="C34" s="257" t="s">
        <v>1624</v>
      </c>
      <c r="D34" s="91" t="s">
        <v>572</v>
      </c>
      <c r="E34" s="268">
        <v>-4.7054052307899994</v>
      </c>
      <c r="F34" s="268">
        <v>4130.5391216419703</v>
      </c>
      <c r="G34" s="268">
        <v>-4130.5391216419703</v>
      </c>
      <c r="H34" s="117">
        <v>-4.7054052307903476</v>
      </c>
      <c r="I34" s="268">
        <v>9.1876354295600002</v>
      </c>
      <c r="J34" s="268">
        <v>2712.9927001548417</v>
      </c>
      <c r="K34" s="268">
        <v>1804.6836059546581</v>
      </c>
      <c r="L34" s="268">
        <v>-4530.8420798015404</v>
      </c>
      <c r="M34" s="268">
        <v>-8.6835434932709177</v>
      </c>
      <c r="N34" s="268" t="str">
        <f>IF(OR([1]Table4!N34="NA",[1]Table5!N34="NA"),"NA",IF(AND([1]Table4!N34="",[1]Table5!N34=""),"",SUM([1]Table4!N34,[1]Table5!N34)))</f>
        <v/>
      </c>
      <c r="O34" s="110"/>
    </row>
    <row r="35" spans="1:15" ht="15" customHeight="1">
      <c r="A35" s="111" t="s">
        <v>1648</v>
      </c>
      <c r="B35" s="270" t="s">
        <v>1649</v>
      </c>
      <c r="C35" s="269" t="s">
        <v>1627</v>
      </c>
      <c r="D35" s="99" t="s">
        <v>572</v>
      </c>
      <c r="E35" s="152">
        <v>999.5</v>
      </c>
      <c r="F35" s="152">
        <v>0</v>
      </c>
      <c r="G35" s="152">
        <v>0</v>
      </c>
      <c r="H35" s="152">
        <v>999.5</v>
      </c>
      <c r="I35" s="152" t="s">
        <v>575</v>
      </c>
      <c r="J35" s="152" t="s">
        <v>575</v>
      </c>
      <c r="K35" s="152" t="s">
        <v>575</v>
      </c>
      <c r="L35" s="152" t="s">
        <v>575</v>
      </c>
      <c r="M35" s="152">
        <v>999.5</v>
      </c>
      <c r="N35" s="152" t="str">
        <f>IF(OR([1]Table4!N35="NA",[1]Table5!N35="NA"),"NA",IF(AND([1]Table4!N35="",[1]Table5!N35=""),"",SUM([1]Table4!N35,[1]Table5!N35)))</f>
        <v/>
      </c>
      <c r="O35" s="110"/>
    </row>
    <row r="36" spans="1:15" ht="15" customHeight="1">
      <c r="A36" s="111"/>
      <c r="B36" s="140" t="s">
        <v>570</v>
      </c>
      <c r="C36" s="141" t="s">
        <v>635</v>
      </c>
      <c r="D36" s="91" t="s">
        <v>572</v>
      </c>
      <c r="E36" s="107"/>
      <c r="F36" s="107"/>
      <c r="G36" s="107"/>
      <c r="H36" s="108"/>
      <c r="I36" s="107"/>
      <c r="J36" s="107"/>
      <c r="K36" s="108"/>
      <c r="L36" s="107"/>
      <c r="M36" s="109"/>
      <c r="N36" s="107"/>
      <c r="O36" s="110"/>
    </row>
    <row r="37" spans="1:15" ht="10.35" customHeight="1">
      <c r="A37" s="111" t="s">
        <v>1650</v>
      </c>
      <c r="B37" s="145" t="s">
        <v>765</v>
      </c>
      <c r="C37" s="247" t="s">
        <v>1651</v>
      </c>
      <c r="D37" s="91" t="s">
        <v>572</v>
      </c>
      <c r="E37" s="117">
        <v>7913.7619393340692</v>
      </c>
      <c r="F37" s="117">
        <v>-4125.6571191807307</v>
      </c>
      <c r="G37" s="117">
        <v>0</v>
      </c>
      <c r="H37" s="117">
        <v>3788.1048201533404</v>
      </c>
      <c r="I37" s="117">
        <v>-7.8775010211800005</v>
      </c>
      <c r="J37" s="117">
        <v>-122.62658493283652</v>
      </c>
      <c r="K37" s="117">
        <v>1.5603216393858474</v>
      </c>
      <c r="L37" s="117">
        <v>0</v>
      </c>
      <c r="M37" s="117">
        <v>3659.1610558387097</v>
      </c>
      <c r="N37" s="117" t="str">
        <f>IF(OR(N14="NA",N25="NA"),"NA",IF(AND(N14="",N25=""),"",SUM(N14)-SUM(N25)))</f>
        <v/>
      </c>
      <c r="O37" s="110"/>
    </row>
    <row r="38" spans="1:15" ht="10.35" customHeight="1">
      <c r="A38" s="111" t="s">
        <v>1652</v>
      </c>
      <c r="B38" s="145" t="s">
        <v>1653</v>
      </c>
      <c r="C38" s="247" t="s">
        <v>1654</v>
      </c>
      <c r="D38" s="91" t="s">
        <v>572</v>
      </c>
      <c r="E38" s="268" t="str">
        <f>IF(OR([1]Table4!E38="NA",[1]Table5!E38="NA"),"NA",IF(AND([1]Table4!E38="",[1]Table5!E38=""),"",SUM([1]Table4!E38,[1]Table5!E38)))</f>
        <v/>
      </c>
      <c r="F38" s="268" t="str">
        <f>IF(OR([1]Table4!F38="NA",[1]Table5!F38="NA"),"NA",IF(AND([1]Table4!F38="",[1]Table5!F38=""),"",SUM([1]Table4!F38,[1]Table5!F38)))</f>
        <v/>
      </c>
      <c r="G38" s="268" t="str">
        <f>IF(OR([1]Table4!G38="NA",[1]Table5!G38="NA"),"NA",IF(AND([1]Table4!G38="",[1]Table5!G38=""),"",SUM([1]Table4!G38,[1]Table5!G38)))</f>
        <v/>
      </c>
      <c r="H38" s="119" t="str">
        <f>IF(OR(E38="NA",F38="NA",G38="NA"),"NA",IF(AND(E38="",F38="",G38=""),"",SUM(E38:G38)))</f>
        <v/>
      </c>
      <c r="I38" s="268" t="str">
        <f>IF(OR([1]Table4!I38="NA",[1]Table5!I38="NA"),"NA",IF(AND([1]Table4!I38="",[1]Table5!I38=""),"",SUM([1]Table4!I38,[1]Table5!I38)))</f>
        <v/>
      </c>
      <c r="J38" s="268" t="str">
        <f>IF(OR([1]Table4!J38="NA",[1]Table5!J38="NA"),"NA",IF(AND([1]Table4!J38="",[1]Table5!J38=""),"",SUM([1]Table4!J38,[1]Table5!J38)))</f>
        <v/>
      </c>
      <c r="K38" s="268" t="str">
        <f>IF(OR([1]Table4!K38="NA",[1]Table5!K38="NA"),"NA",IF(AND([1]Table4!K38="",[1]Table5!K38=""),"",SUM([1]Table4!K38,[1]Table5!K38)))</f>
        <v/>
      </c>
      <c r="L38" s="268" t="str">
        <f>IF(OR([1]Table4!L38="NA",[1]Table5!L38="NA"),"NA",IF(AND([1]Table4!L38="",[1]Table5!L38=""),"",SUM([1]Table4!L38,[1]Table5!L38)))</f>
        <v/>
      </c>
      <c r="M38" s="268" t="str">
        <f>IF(OR(H38="NA",I38="NA",J38="NA",K38="NA",L38="NA"),"NA",IF(AND(H38="",I38="",J38="",K38="",L38=""),"",SUM(H38:L38)))</f>
        <v/>
      </c>
      <c r="N38" s="268" t="str">
        <f>IF(OR([1]Table4!N38="NA",[1]Table5!N38="NA"),"NA",IF(AND([1]Table4!N38="",[1]Table5!N38=""),"",SUM([1]Table4!N38,[1]Table5!N38)))</f>
        <v/>
      </c>
      <c r="O38" s="110"/>
    </row>
    <row r="39" spans="1:15" ht="10.35" customHeight="1">
      <c r="A39" s="111" t="s">
        <v>1655</v>
      </c>
      <c r="B39" s="145" t="s">
        <v>1656</v>
      </c>
      <c r="C39" s="248" t="s">
        <v>1657</v>
      </c>
      <c r="D39" s="91" t="s">
        <v>572</v>
      </c>
      <c r="E39" s="268" t="str">
        <f>IF(OR([1]Table4!E39="NA",[1]Table5!E39="NA"),"NA",IF(AND([1]Table4!E39="",[1]Table5!E39=""),"",SUM([1]Table4!E39,[1]Table5!E39)))</f>
        <v/>
      </c>
      <c r="F39" s="268" t="str">
        <f>IF(OR([1]Table4!F39="NA",[1]Table5!F39="NA"),"NA",IF(AND([1]Table4!F39="",[1]Table5!F39=""),"",SUM([1]Table4!F39,[1]Table5!F39)))</f>
        <v/>
      </c>
      <c r="G39" s="268" t="str">
        <f>IF(OR([1]Table4!G39="NA",[1]Table5!G39="NA"),"NA",IF(AND([1]Table4!G39="",[1]Table5!G39=""),"",SUM([1]Table4!G39,[1]Table5!G39)))</f>
        <v/>
      </c>
      <c r="H39" s="119" t="str">
        <f>IF(OR(E39="NA",F39="NA",G39="NA"),"NA",IF(AND(E39="",F39="",G39=""),"",SUM(E39:G39)))</f>
        <v/>
      </c>
      <c r="I39" s="268" t="str">
        <f>IF(OR([1]Table4!I39="NA",[1]Table5!I39="NA"),"NA",IF(AND([1]Table4!I39="",[1]Table5!I39=""),"",SUM([1]Table4!I39,[1]Table5!I39)))</f>
        <v/>
      </c>
      <c r="J39" s="268" t="str">
        <f>IF(OR([1]Table4!J39="NA",[1]Table5!J39="NA"),"NA",IF(AND([1]Table4!J39="",[1]Table5!J39=""),"",SUM([1]Table4!J39,[1]Table5!J39)))</f>
        <v/>
      </c>
      <c r="K39" s="268" t="str">
        <f>IF(OR([1]Table4!K39="NA",[1]Table5!K39="NA"),"NA",IF(AND([1]Table4!K39="",[1]Table5!K39=""),"",SUM([1]Table4!K39,[1]Table5!K39)))</f>
        <v/>
      </c>
      <c r="L39" s="268" t="str">
        <f>IF(OR([1]Table4!L39="NA",[1]Table5!L39="NA"),"NA",IF(AND([1]Table4!L39="",[1]Table5!L39=""),"",SUM([1]Table4!L39,[1]Table5!L39)))</f>
        <v/>
      </c>
      <c r="M39" s="268" t="str">
        <f>IF(OR(H39="NA",I39="NA",J39="NA",K39="NA",L39="NA"),"NA",IF(AND(H39="",I39="",J39="",K39="",L39=""),"",SUM(H39:L39)))</f>
        <v/>
      </c>
      <c r="N39" s="268" t="str">
        <f>IF(OR([1]Table4!N39="NA",[1]Table5!N39="NA"),"NA",IF(AND([1]Table4!N39="",[1]Table5!N39=""),"",SUM([1]Table4!N39,[1]Table5!N39)))</f>
        <v/>
      </c>
      <c r="O39" s="110"/>
    </row>
    <row r="40" spans="1:15" ht="10.35" customHeight="1">
      <c r="A40" s="111" t="s">
        <v>1658</v>
      </c>
      <c r="B40" s="145" t="s">
        <v>1659</v>
      </c>
      <c r="C40" s="248" t="s">
        <v>1660</v>
      </c>
      <c r="D40" s="91" t="s">
        <v>572</v>
      </c>
      <c r="E40" s="268" t="str">
        <f>IF(OR([1]Table4!E40="NA",[1]Table5!E40="NA"),"NA",IF(AND([1]Table4!E40="",[1]Table5!E40=""),"",SUM([1]Table4!E40,[1]Table5!E40)))</f>
        <v/>
      </c>
      <c r="F40" s="268" t="str">
        <f>IF(OR([1]Table4!F40="NA",[1]Table5!F40="NA"),"NA",IF(AND([1]Table4!F40="",[1]Table5!F40=""),"",SUM([1]Table4!F40,[1]Table5!F40)))</f>
        <v/>
      </c>
      <c r="G40" s="268" t="str">
        <f>IF(OR([1]Table4!G40="NA",[1]Table5!G40="NA"),"NA",IF(AND([1]Table4!G40="",[1]Table5!G40=""),"",SUM([1]Table4!G40,[1]Table5!G40)))</f>
        <v/>
      </c>
      <c r="H40" s="119" t="str">
        <f>IF(OR(E40="NA",F40="NA",G40="NA"),"NA",IF(AND(E40="",F40="",G40=""),"",SUM(E40:G40)))</f>
        <v/>
      </c>
      <c r="I40" s="268" t="str">
        <f>IF(OR([1]Table4!I40="NA",[1]Table5!I40="NA"),"NA",IF(AND([1]Table4!I40="",[1]Table5!I40=""),"",SUM([1]Table4!I40,[1]Table5!I40)))</f>
        <v/>
      </c>
      <c r="J40" s="268" t="str">
        <f>IF(OR([1]Table4!J40="NA",[1]Table5!J40="NA"),"NA",IF(AND([1]Table4!J40="",[1]Table5!J40=""),"",SUM([1]Table4!J40,[1]Table5!J40)))</f>
        <v/>
      </c>
      <c r="K40" s="268" t="str">
        <f>IF(OR([1]Table4!K40="NA",[1]Table5!K40="NA"),"NA",IF(AND([1]Table4!K40="",[1]Table5!K40=""),"",SUM([1]Table4!K40,[1]Table5!K40)))</f>
        <v/>
      </c>
      <c r="L40" s="268" t="str">
        <f>IF(OR([1]Table4!L40="NA",[1]Table5!L40="NA"),"NA",IF(AND([1]Table4!L40="",[1]Table5!L40=""),"",SUM([1]Table4!L40,[1]Table5!L40)))</f>
        <v/>
      </c>
      <c r="M40" s="268" t="str">
        <f>IF(OR(H40="NA",I40="NA",J40="NA",K40="NA",L40="NA"),"NA",IF(AND(H40="",I40="",J40="",K40="",L40=""),"",SUM(H40:L40)))</f>
        <v/>
      </c>
      <c r="N40" s="268" t="str">
        <f>IF(OR([1]Table4!N40="NA",[1]Table5!N40="NA"),"NA",IF(AND([1]Table4!N40="",[1]Table5!N40=""),"",SUM([1]Table4!N40,[1]Table5!N40)))</f>
        <v/>
      </c>
      <c r="O40" s="110"/>
    </row>
    <row r="41" spans="1:15" ht="10.35" customHeight="1">
      <c r="A41" s="111" t="s">
        <v>1661</v>
      </c>
      <c r="B41" s="146" t="s">
        <v>772</v>
      </c>
      <c r="C41" s="262" t="s">
        <v>1662</v>
      </c>
      <c r="D41" s="99" t="s">
        <v>572</v>
      </c>
      <c r="E41" s="152" t="str">
        <f>IF(OR([1]Table4!E41="NA",[1]Table5!E41="NA"),"NA",IF(AND([1]Table4!E41="",[1]Table5!E41=""),"",SUM([1]Table4!E41,[1]Table5!E41)))</f>
        <v/>
      </c>
      <c r="F41" s="152" t="str">
        <f>IF(OR([1]Table4!F41="NA",[1]Table5!F41="NA"),"NA",IF(AND([1]Table4!F41="",[1]Table5!F41=""),"",SUM([1]Table4!F41,[1]Table5!F41)))</f>
        <v/>
      </c>
      <c r="G41" s="152" t="str">
        <f>IF(OR([1]Table4!G41="NA",[1]Table5!G41="NA"),"NA",IF(AND([1]Table4!G41="",[1]Table5!G41=""),"",SUM([1]Table4!G41,[1]Table5!G41)))</f>
        <v/>
      </c>
      <c r="H41" s="152" t="str">
        <f>IF(OR(E41="NA",F41="NA",G41="NA"),"NA",IF(AND(E41="",F41="",G41=""),"",SUM(E41:G41)))</f>
        <v/>
      </c>
      <c r="I41" s="152" t="str">
        <f>IF(OR([1]Table4!I41="NA",[1]Table5!I41="NA"),"NA",IF(AND([1]Table4!I41="",[1]Table5!I41=""),"",SUM([1]Table4!I41,[1]Table5!I41)))</f>
        <v/>
      </c>
      <c r="J41" s="152" t="str">
        <f>IF(OR([1]Table4!J41="NA",[1]Table5!J41="NA"),"NA",IF(AND([1]Table4!J41="",[1]Table5!J41=""),"",SUM([1]Table4!J41,[1]Table5!J41)))</f>
        <v/>
      </c>
      <c r="K41" s="152" t="str">
        <f>IF(OR([1]Table4!K41="NA",[1]Table5!K41="NA"),"NA",IF(AND([1]Table4!K41="",[1]Table5!K41=""),"",SUM([1]Table4!K41,[1]Table5!K41)))</f>
        <v/>
      </c>
      <c r="L41" s="152" t="str">
        <f>IF(OR([1]Table4!L41="NA",[1]Table5!L41="NA"),"NA",IF(AND([1]Table4!L41="",[1]Table5!L41=""),"",SUM([1]Table4!L41,[1]Table5!L41)))</f>
        <v/>
      </c>
      <c r="M41" s="152" t="str">
        <f>IF(OR(H41="NA",I41="NA",J41="NA",K41="NA",L41="NA"),"NA",IF(AND(H41="",I41="",J41="",K41="",L41=""),"",SUM(H41:L41)))</f>
        <v/>
      </c>
      <c r="N41" s="152" t="str">
        <f>IF(OR([1]Table4!N41="NA",[1]Table5!N41="NA"),"NA",IF(AND([1]Table4!N41="",[1]Table5!N41=""),"",SUM([1]Table4!N41,[1]Table5!N41)))</f>
        <v/>
      </c>
      <c r="O41" s="110"/>
    </row>
    <row r="42" spans="1:15" ht="10.5" customHeight="1">
      <c r="B42" s="265"/>
      <c r="C42" s="248"/>
      <c r="D42" s="90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5"/>
    </row>
    <row r="43" spans="1:15" ht="10.35" customHeight="1">
      <c r="B43" s="153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</row>
    <row r="44" spans="1:15" ht="10.35" customHeight="1">
      <c r="B44" s="153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</row>
    <row r="45" spans="1:15">
      <c r="B45" s="153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</row>
    <row r="46" spans="1:15">
      <c r="B46" s="153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</row>
    <row r="47" spans="1:15">
      <c r="B47" s="153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</row>
    <row r="48" spans="1:15">
      <c r="B48" s="153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</row>
    <row r="49" spans="2:14">
      <c r="B49" s="153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</row>
    <row r="50" spans="2:14">
      <c r="B50" s="153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</row>
    <row r="51" spans="2:14">
      <c r="B51" s="153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</row>
    <row r="52" spans="2:14">
      <c r="B52" s="153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</row>
    <row r="53" spans="2:14">
      <c r="B53" s="153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</row>
    <row r="54" spans="2:14">
      <c r="B54" s="153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</row>
    <row r="55" spans="2:14">
      <c r="B55" s="153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</row>
    <row r="56" spans="2:14">
      <c r="B56" s="153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</row>
    <row r="57" spans="2:14">
      <c r="B57" s="153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</row>
    <row r="58" spans="2:14">
      <c r="B58" s="153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</row>
    <row r="59" spans="2:14">
      <c r="B59" s="153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</row>
    <row r="60" spans="2:14">
      <c r="B60" s="153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</row>
    <row r="61" spans="2:14">
      <c r="B61" s="153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</row>
    <row r="62" spans="2:14">
      <c r="B62" s="153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</row>
    <row r="63" spans="2:14">
      <c r="B63" s="153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</row>
    <row r="64" spans="2:14">
      <c r="B64" s="153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</row>
    <row r="65" spans="2:14">
      <c r="B65" s="153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</row>
    <row r="66" spans="2:14">
      <c r="B66" s="153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</row>
    <row r="67" spans="2:14">
      <c r="B67" s="153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</row>
    <row r="68" spans="2:14">
      <c r="B68" s="153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</row>
    <row r="69" spans="2:14">
      <c r="B69" s="153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</row>
    <row r="70" spans="2:14">
      <c r="B70" s="153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</row>
    <row r="71" spans="2:14">
      <c r="B71" s="153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</row>
    <row r="72" spans="2:14">
      <c r="B72" s="153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</row>
    <row r="73" spans="2:14">
      <c r="B73" s="153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</row>
    <row r="74" spans="2:14">
      <c r="B74" s="153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</row>
    <row r="75" spans="2:14">
      <c r="B75" s="153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</row>
    <row r="76" spans="2:14">
      <c r="B76" s="153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</row>
    <row r="77" spans="2:14">
      <c r="B77" s="153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</row>
    <row r="78" spans="2:14">
      <c r="B78" s="153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</row>
    <row r="79" spans="2:14">
      <c r="B79" s="153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</row>
    <row r="80" spans="2:14">
      <c r="B80" s="153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</row>
    <row r="81" spans="2:14">
      <c r="B81" s="153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</row>
    <row r="82" spans="2:14">
      <c r="B82" s="153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</row>
    <row r="83" spans="2:14">
      <c r="B83" s="153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</row>
    <row r="84" spans="2:14">
      <c r="B84" s="153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</row>
    <row r="85" spans="2:14">
      <c r="B85" s="153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</row>
    <row r="86" spans="2:14">
      <c r="B86" s="153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</row>
    <row r="87" spans="2:14">
      <c r="B87" s="153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</row>
    <row r="88" spans="2:14">
      <c r="B88" s="153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</row>
    <row r="89" spans="2:14">
      <c r="B89" s="153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</row>
    <row r="90" spans="2:14">
      <c r="B90" s="153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</row>
    <row r="91" spans="2:14">
      <c r="B91" s="153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</row>
    <row r="92" spans="2:14">
      <c r="B92" s="153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</row>
    <row r="93" spans="2:14">
      <c r="B93" s="153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</row>
    <row r="94" spans="2:14">
      <c r="B94" s="153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</row>
    <row r="95" spans="2:14">
      <c r="B95" s="153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</row>
    <row r="96" spans="2:14">
      <c r="B96" s="153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</row>
    <row r="97" spans="2:14">
      <c r="B97" s="153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</row>
    <row r="98" spans="2:14">
      <c r="B98" s="153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</row>
    <row r="99" spans="2:14">
      <c r="B99" s="153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</row>
    <row r="100" spans="2:14">
      <c r="B100" s="153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</row>
    <row r="101" spans="2:14">
      <c r="B101" s="153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</row>
    <row r="102" spans="2:14">
      <c r="B102" s="153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</row>
    <row r="103" spans="2:14">
      <c r="B103" s="153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</row>
    <row r="104" spans="2:14">
      <c r="B104" s="153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</row>
    <row r="105" spans="2:14">
      <c r="B105" s="153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</row>
    <row r="106" spans="2:14">
      <c r="B106" s="153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</row>
    <row r="107" spans="2:14">
      <c r="B107" s="153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</row>
    <row r="108" spans="2:14">
      <c r="B108" s="153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</row>
    <row r="109" spans="2:14">
      <c r="B109" s="153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</row>
    <row r="110" spans="2:14">
      <c r="B110" s="153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</row>
    <row r="111" spans="2:14">
      <c r="B111" s="153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</row>
    <row r="112" spans="2:14">
      <c r="B112" s="153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</row>
    <row r="113" spans="2:14">
      <c r="B113" s="153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</row>
    <row r="114" spans="2:14">
      <c r="B114" s="153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</row>
    <row r="115" spans="2:14">
      <c r="B115" s="153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</row>
    <row r="116" spans="2:14">
      <c r="B116" s="153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</row>
    <row r="117" spans="2:14">
      <c r="B117" s="153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</row>
    <row r="118" spans="2:14">
      <c r="B118" s="153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</row>
    <row r="119" spans="2:14">
      <c r="B119" s="153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</row>
    <row r="120" spans="2:14">
      <c r="B120" s="153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</row>
    <row r="121" spans="2:14">
      <c r="B121" s="153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</row>
    <row r="122" spans="2:14">
      <c r="B122" s="153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</row>
    <row r="123" spans="2:14">
      <c r="B123" s="153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</row>
    <row r="124" spans="2:14">
      <c r="B124" s="153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</row>
    <row r="125" spans="2:14">
      <c r="B125" s="153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</row>
    <row r="126" spans="2:14">
      <c r="B126" s="153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</row>
    <row r="127" spans="2:14">
      <c r="B127" s="153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0"/>
      <c r="N127" s="90"/>
    </row>
    <row r="128" spans="2:14">
      <c r="B128" s="153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0"/>
      <c r="N128" s="90"/>
    </row>
    <row r="129" spans="2:14">
      <c r="B129" s="153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</row>
    <row r="130" spans="2:14">
      <c r="B130" s="153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0"/>
      <c r="N130" s="90"/>
    </row>
    <row r="131" spans="2:14">
      <c r="B131" s="153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</row>
    <row r="132" spans="2:14">
      <c r="B132" s="153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</row>
    <row r="133" spans="2:14">
      <c r="B133" s="153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0"/>
      <c r="N133" s="90"/>
    </row>
    <row r="134" spans="2:14">
      <c r="B134" s="153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0"/>
      <c r="N134" s="90"/>
    </row>
    <row r="135" spans="2:14">
      <c r="B135" s="153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</row>
    <row r="136" spans="2:14">
      <c r="B136" s="153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0"/>
      <c r="N136" s="90"/>
    </row>
    <row r="137" spans="2:14">
      <c r="B137" s="153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</row>
    <row r="138" spans="2:14">
      <c r="B138" s="153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</row>
    <row r="139" spans="2:14">
      <c r="B139" s="153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</row>
    <row r="140" spans="2:14">
      <c r="B140" s="153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0"/>
      <c r="N140" s="90"/>
    </row>
    <row r="141" spans="2:14">
      <c r="B141" s="153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</row>
    <row r="142" spans="2:14">
      <c r="B142" s="153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0"/>
      <c r="N142" s="90"/>
    </row>
    <row r="143" spans="2:14">
      <c r="B143" s="153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0"/>
      <c r="N143" s="90"/>
    </row>
    <row r="144" spans="2:14">
      <c r="B144" s="153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</row>
    <row r="145" spans="2:14">
      <c r="B145" s="153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0"/>
      <c r="N145" s="90"/>
    </row>
    <row r="146" spans="2:14">
      <c r="B146" s="153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0"/>
      <c r="N146" s="90"/>
    </row>
    <row r="147" spans="2:14">
      <c r="B147" s="153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0"/>
      <c r="N147" s="90"/>
    </row>
    <row r="148" spans="2:14">
      <c r="B148" s="153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</row>
    <row r="149" spans="2:14">
      <c r="B149" s="153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0"/>
      <c r="N149" s="90"/>
    </row>
    <row r="150" spans="2:14">
      <c r="B150" s="153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0"/>
      <c r="N150" s="90"/>
    </row>
    <row r="151" spans="2:14">
      <c r="B151" s="153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/>
      <c r="N151" s="90"/>
    </row>
    <row r="152" spans="2:14">
      <c r="B152" s="153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</row>
    <row r="153" spans="2:14">
      <c r="B153" s="153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0"/>
      <c r="N153" s="90"/>
    </row>
    <row r="154" spans="2:14">
      <c r="B154" s="153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0"/>
      <c r="N154" s="90"/>
    </row>
    <row r="155" spans="2:14">
      <c r="B155" s="153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</row>
    <row r="156" spans="2:14">
      <c r="B156" s="153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</row>
    <row r="157" spans="2:14">
      <c r="B157" s="153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</row>
    <row r="158" spans="2:14">
      <c r="B158" s="153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0"/>
      <c r="N158" s="90"/>
    </row>
    <row r="159" spans="2:14">
      <c r="B159" s="153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</row>
    <row r="160" spans="2:14">
      <c r="B160" s="153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0"/>
      <c r="N160" s="90"/>
    </row>
    <row r="161" spans="2:14">
      <c r="B161" s="153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0"/>
      <c r="N161" s="90"/>
    </row>
    <row r="162" spans="2:14">
      <c r="B162" s="153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</row>
    <row r="163" spans="2:14">
      <c r="B163" s="153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0"/>
      <c r="N163" s="90"/>
    </row>
    <row r="164" spans="2:14">
      <c r="B164" s="153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</row>
    <row r="165" spans="2:14">
      <c r="B165" s="153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0"/>
      <c r="N165" s="90"/>
    </row>
    <row r="166" spans="2:14">
      <c r="B166" s="153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</row>
    <row r="167" spans="2:14">
      <c r="B167" s="153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0"/>
      <c r="N167" s="90"/>
    </row>
    <row r="168" spans="2:14">
      <c r="B168" s="153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0"/>
      <c r="N168" s="90"/>
    </row>
    <row r="169" spans="2:14">
      <c r="B169" s="153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</row>
    <row r="170" spans="2:14">
      <c r="B170" s="153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0"/>
      <c r="N170" s="90"/>
    </row>
    <row r="171" spans="2:14">
      <c r="B171" s="153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0"/>
      <c r="N171" s="90"/>
    </row>
    <row r="172" spans="2:14">
      <c r="B172" s="153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0"/>
      <c r="N172" s="90"/>
    </row>
    <row r="173" spans="2:14">
      <c r="B173" s="153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</row>
    <row r="174" spans="2:14">
      <c r="B174" s="153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0"/>
      <c r="N174" s="90"/>
    </row>
    <row r="175" spans="2:14">
      <c r="B175" s="153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0"/>
      <c r="N175" s="90"/>
    </row>
    <row r="176" spans="2:14">
      <c r="B176" s="153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0"/>
      <c r="N176" s="90"/>
    </row>
    <row r="177" spans="2:14">
      <c r="B177" s="153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</row>
    <row r="178" spans="2:14">
      <c r="B178" s="153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0"/>
      <c r="N178" s="90"/>
    </row>
    <row r="179" spans="2:14">
      <c r="B179" s="153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0"/>
      <c r="N179" s="90"/>
    </row>
    <row r="180" spans="2:14">
      <c r="B180" s="153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0"/>
      <c r="N180" s="90"/>
    </row>
    <row r="181" spans="2:14">
      <c r="B181" s="153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</row>
    <row r="182" spans="2:14">
      <c r="B182" s="153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0"/>
      <c r="N182" s="90"/>
    </row>
    <row r="183" spans="2:14">
      <c r="B183" s="153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</row>
    <row r="184" spans="2:14">
      <c r="B184" s="153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</row>
    <row r="185" spans="2:14">
      <c r="B185" s="153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0"/>
      <c r="N185" s="90"/>
    </row>
    <row r="186" spans="2:14">
      <c r="B186" s="153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</row>
    <row r="187" spans="2:14">
      <c r="B187" s="153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</row>
    <row r="188" spans="2:14">
      <c r="B188" s="153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14">
      <c r="B189" s="153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14">
      <c r="B190" s="153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</row>
    <row r="191" spans="2:14">
      <c r="B191" s="153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</row>
    <row r="192" spans="2:14">
      <c r="B192" s="153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</row>
    <row r="193" spans="2:14">
      <c r="B193" s="153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14">
      <c r="B194" s="153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</row>
    <row r="195" spans="2:14">
      <c r="B195" s="153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</row>
    <row r="196" spans="2:14">
      <c r="B196" s="153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0"/>
      <c r="N196" s="90"/>
    </row>
    <row r="197" spans="2:14">
      <c r="B197" s="153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14">
      <c r="B198" s="153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0"/>
      <c r="N198" s="90"/>
    </row>
    <row r="199" spans="2:14">
      <c r="B199" s="153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0"/>
      <c r="N199" s="90"/>
    </row>
    <row r="200" spans="2:14">
      <c r="B200" s="153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</row>
    <row r="201" spans="2:14">
      <c r="B201" s="153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0"/>
      <c r="N201" s="90"/>
    </row>
    <row r="202" spans="2:14">
      <c r="B202" s="153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0"/>
      <c r="N202" s="90"/>
    </row>
    <row r="203" spans="2:14">
      <c r="B203" s="153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0"/>
      <c r="N203" s="90"/>
    </row>
    <row r="204" spans="2:14">
      <c r="B204" s="153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</row>
    <row r="205" spans="2:14">
      <c r="B205" s="153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0"/>
      <c r="N205" s="90"/>
    </row>
  </sheetData>
  <mergeCells count="11">
    <mergeCell ref="K4:K5"/>
    <mergeCell ref="B4:C5"/>
    <mergeCell ref="E4:H4"/>
    <mergeCell ref="I4:I5"/>
    <mergeCell ref="J4:J5"/>
    <mergeCell ref="M4:M5"/>
    <mergeCell ref="G1:M1"/>
    <mergeCell ref="F2:N2"/>
    <mergeCell ref="G3:H3"/>
    <mergeCell ref="N3:N5"/>
    <mergeCell ref="L4:L5"/>
  </mergeCells>
  <phoneticPr fontId="49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X158"/>
  <sheetViews>
    <sheetView topLeftCell="B1" workbookViewId="0">
      <selection sqref="A1:IV65536"/>
    </sheetView>
  </sheetViews>
  <sheetFormatPr defaultRowHeight="15"/>
  <cols>
    <col min="1" max="1" width="12.85546875" style="71" hidden="1" customWidth="1"/>
    <col min="2" max="2" width="7.28515625" style="71" customWidth="1"/>
    <col min="3" max="3" width="29.85546875" style="71" customWidth="1"/>
    <col min="4" max="4" width="1.28515625" style="71" bestFit="1" customWidth="1"/>
    <col min="5" max="15" width="9.140625" style="71"/>
    <col min="16" max="16" width="12.7109375" style="71" customWidth="1"/>
    <col min="17" max="17" width="14.7109375" style="71" bestFit="1" customWidth="1"/>
    <col min="18" max="24" width="9.85546875" style="71" customWidth="1"/>
    <col min="25" max="16384" width="9.140625" style="71"/>
  </cols>
  <sheetData>
    <row r="1" spans="1:24">
      <c r="B1" s="318" t="str">
        <f>+[1]Coverpage!A1</f>
        <v>GFSM2014_V1.2</v>
      </c>
      <c r="G1" s="71" t="str">
        <f>Reporting_Country_Name</f>
        <v>Россйиская Федерация</v>
      </c>
      <c r="I1" s="527" t="str">
        <f>[1]Coverpage!I8</f>
        <v>Россйиская Федерация</v>
      </c>
      <c r="J1" s="527"/>
      <c r="K1" s="527"/>
      <c r="L1" s="527"/>
      <c r="M1" s="527"/>
      <c r="N1" s="319">
        <f>Reporting_Country_Code</f>
        <v>0</v>
      </c>
      <c r="Q1" s="90"/>
      <c r="R1" s="90"/>
    </row>
    <row r="2" spans="1:24">
      <c r="B2" s="318" t="s">
        <v>1663</v>
      </c>
      <c r="L2" s="528">
        <f>Reporting_Period_Code</f>
        <v>2014</v>
      </c>
      <c r="M2" s="528"/>
      <c r="N2" s="528"/>
      <c r="Q2" s="90"/>
      <c r="R2" s="90"/>
    </row>
    <row r="3" spans="1:24" ht="12.95" customHeight="1">
      <c r="I3" s="529" t="str">
        <f>"In "&amp;[1]Coverpage!$I$14&amp;" of "&amp;[1]Coverpage!$I$12&amp;" / Fiscal year ends in "&amp;[1]Coverpage!$I$11</f>
        <v xml:space="preserve">In Billion of Domestic Currency / Fiscal year ends in </v>
      </c>
      <c r="J3" s="529"/>
      <c r="K3" s="529"/>
      <c r="L3" s="529"/>
      <c r="M3" s="529"/>
      <c r="N3" s="529"/>
      <c r="P3" s="90"/>
      <c r="Q3" s="90"/>
      <c r="R3" s="90"/>
    </row>
    <row r="4" spans="1:24" ht="13.5" customHeight="1">
      <c r="B4" s="320" t="s">
        <v>1664</v>
      </c>
      <c r="P4" s="90"/>
      <c r="Q4" s="90"/>
      <c r="R4" s="90"/>
    </row>
    <row r="5" spans="1:24" ht="19.5" customHeight="1">
      <c r="E5" s="321" t="s">
        <v>1665</v>
      </c>
      <c r="F5" s="322"/>
      <c r="G5" s="322"/>
      <c r="H5" s="322"/>
      <c r="I5" s="322"/>
      <c r="J5" s="322"/>
      <c r="K5" s="322"/>
      <c r="L5" s="322"/>
      <c r="M5" s="322"/>
      <c r="N5" s="323"/>
      <c r="P5" s="90"/>
      <c r="Q5" s="90"/>
      <c r="R5" s="90"/>
    </row>
    <row r="6" spans="1:24" ht="12.95" hidden="1" customHeight="1">
      <c r="E6" s="100" t="s">
        <v>649</v>
      </c>
      <c r="F6" s="101" t="s">
        <v>650</v>
      </c>
      <c r="G6" s="102" t="s">
        <v>651</v>
      </c>
      <c r="H6" s="101" t="s">
        <v>563</v>
      </c>
      <c r="I6" s="201" t="s">
        <v>652</v>
      </c>
      <c r="J6" s="101" t="s">
        <v>653</v>
      </c>
      <c r="K6" s="102" t="s">
        <v>566</v>
      </c>
      <c r="L6" s="101" t="s">
        <v>654</v>
      </c>
      <c r="M6" s="103" t="s">
        <v>655</v>
      </c>
      <c r="N6" s="103" t="s">
        <v>656</v>
      </c>
      <c r="P6" s="90"/>
      <c r="Q6" s="90"/>
      <c r="R6" s="90"/>
    </row>
    <row r="7" spans="1:24" ht="12.95" customHeight="1">
      <c r="E7" s="100" t="s">
        <v>560</v>
      </c>
      <c r="F7" s="101" t="s">
        <v>561</v>
      </c>
      <c r="G7" s="102" t="s">
        <v>562</v>
      </c>
      <c r="H7" s="101" t="s">
        <v>563</v>
      </c>
      <c r="I7" s="201" t="s">
        <v>564</v>
      </c>
      <c r="J7" s="101" t="s">
        <v>565</v>
      </c>
      <c r="K7" s="102" t="s">
        <v>566</v>
      </c>
      <c r="L7" s="101" t="s">
        <v>567</v>
      </c>
      <c r="M7" s="103" t="s">
        <v>568</v>
      </c>
      <c r="N7" s="103" t="s">
        <v>569</v>
      </c>
      <c r="Q7" s="90"/>
      <c r="R7" s="90"/>
    </row>
    <row r="8" spans="1:24" ht="16.5" customHeight="1">
      <c r="B8" s="324" t="s">
        <v>1666</v>
      </c>
      <c r="C8" s="325"/>
      <c r="D8" s="326"/>
      <c r="E8" s="327"/>
      <c r="F8" s="327"/>
      <c r="G8" s="327"/>
      <c r="H8" s="328"/>
      <c r="I8" s="327"/>
      <c r="J8" s="327"/>
      <c r="K8" s="328"/>
      <c r="L8" s="327"/>
      <c r="M8" s="329"/>
      <c r="N8" s="327"/>
      <c r="P8" s="330"/>
      <c r="Q8" s="331"/>
      <c r="R8" s="530" t="s">
        <v>1667</v>
      </c>
      <c r="S8" s="531"/>
      <c r="T8" s="531"/>
      <c r="U8" s="531"/>
      <c r="V8" s="531"/>
      <c r="W8" s="531"/>
      <c r="X8" s="532"/>
    </row>
    <row r="9" spans="1:24" ht="17.25" customHeight="1">
      <c r="A9" s="111" t="s">
        <v>1668</v>
      </c>
      <c r="B9" s="332" t="s">
        <v>1669</v>
      </c>
      <c r="C9" s="333" t="s">
        <v>1214</v>
      </c>
      <c r="D9" s="334" t="s">
        <v>572</v>
      </c>
      <c r="E9" s="335"/>
      <c r="F9" s="335"/>
      <c r="G9" s="335"/>
      <c r="H9" s="336"/>
      <c r="I9" s="335"/>
      <c r="J9" s="335"/>
      <c r="K9" s="335"/>
      <c r="L9" s="335"/>
      <c r="M9" s="337"/>
      <c r="N9" s="335"/>
      <c r="P9" s="338" t="s">
        <v>1670</v>
      </c>
      <c r="Q9" s="339"/>
      <c r="R9" s="540" t="s">
        <v>1671</v>
      </c>
      <c r="S9" s="525" t="s">
        <v>558</v>
      </c>
      <c r="T9" s="525" t="s">
        <v>559</v>
      </c>
      <c r="U9" s="525" t="s">
        <v>552</v>
      </c>
      <c r="V9" s="525" t="s">
        <v>553</v>
      </c>
      <c r="W9" s="533" t="s">
        <v>554</v>
      </c>
      <c r="X9" s="535" t="s">
        <v>1672</v>
      </c>
    </row>
    <row r="10" spans="1:24" ht="17.25" customHeight="1">
      <c r="A10" s="111" t="s">
        <v>1673</v>
      </c>
      <c r="B10" s="332" t="s">
        <v>1674</v>
      </c>
      <c r="C10" s="333" t="s">
        <v>1217</v>
      </c>
      <c r="D10" s="334" t="s">
        <v>572</v>
      </c>
      <c r="E10" s="335"/>
      <c r="F10" s="335"/>
      <c r="G10" s="335"/>
      <c r="H10" s="336"/>
      <c r="I10" s="335"/>
      <c r="J10" s="335"/>
      <c r="K10" s="335"/>
      <c r="L10" s="335"/>
      <c r="M10" s="337"/>
      <c r="N10" s="335"/>
      <c r="P10" s="340"/>
      <c r="Q10" s="341"/>
      <c r="R10" s="541"/>
      <c r="S10" s="526"/>
      <c r="T10" s="526"/>
      <c r="U10" s="526"/>
      <c r="V10" s="526"/>
      <c r="W10" s="534"/>
      <c r="X10" s="536"/>
    </row>
    <row r="11" spans="1:24" ht="17.25" customHeight="1">
      <c r="A11" s="111" t="s">
        <v>1675</v>
      </c>
      <c r="B11" s="332" t="s">
        <v>1676</v>
      </c>
      <c r="C11" s="333" t="s">
        <v>1220</v>
      </c>
      <c r="D11" s="334" t="s">
        <v>572</v>
      </c>
      <c r="E11" s="335"/>
      <c r="F11" s="335"/>
      <c r="G11" s="335"/>
      <c r="H11" s="336"/>
      <c r="I11" s="335"/>
      <c r="J11" s="335"/>
      <c r="K11" s="335"/>
      <c r="L11" s="335"/>
      <c r="M11" s="337"/>
      <c r="N11" s="335"/>
      <c r="P11" s="537" t="s">
        <v>1677</v>
      </c>
      <c r="Q11" s="342" t="s">
        <v>1671</v>
      </c>
      <c r="R11" s="343">
        <f>+IF(AND(E9=0,E16=0),0,"error")</f>
        <v>0</v>
      </c>
      <c r="S11" s="344">
        <f>+IF(ROUND(F9,1)=ROUND(E17,1),ROUND(F9,1),"error")</f>
        <v>0</v>
      </c>
      <c r="T11" s="344">
        <f>+IF(ROUND(H9,1)=ROUND(E18,1),ROUND(H9,1),"error")</f>
        <v>0</v>
      </c>
      <c r="U11" s="344">
        <f>+IF(ROUND(I9,1)=ROUND(E19,1),ROUND(I9,1),"error")</f>
        <v>0</v>
      </c>
      <c r="V11" s="344">
        <f>+IF(ROUND(J9,1)=ROUND(E20,1),ROUND(J9,1),"error")</f>
        <v>0</v>
      </c>
      <c r="W11" s="345">
        <f>+IF(ROUND(K9,1)=ROUND(E21,1),ROUND(K9,1),"error")</f>
        <v>0</v>
      </c>
      <c r="X11" s="346">
        <f>+IF(OR(R11="error",S11="error",U11="error",V11="error",W11="error"),"error",SUM(R11:S11,U11:W11))</f>
        <v>0</v>
      </c>
    </row>
    <row r="12" spans="1:24" ht="17.25" customHeight="1">
      <c r="A12" s="111" t="s">
        <v>1678</v>
      </c>
      <c r="B12" s="332" t="s">
        <v>1679</v>
      </c>
      <c r="C12" s="333" t="s">
        <v>1223</v>
      </c>
      <c r="D12" s="334" t="s">
        <v>572</v>
      </c>
      <c r="E12" s="335"/>
      <c r="F12" s="335"/>
      <c r="G12" s="335"/>
      <c r="H12" s="336"/>
      <c r="I12" s="335"/>
      <c r="J12" s="335"/>
      <c r="K12" s="335"/>
      <c r="L12" s="335"/>
      <c r="M12" s="337"/>
      <c r="N12" s="335"/>
      <c r="P12" s="538"/>
      <c r="Q12" s="347" t="s">
        <v>558</v>
      </c>
      <c r="R12" s="348">
        <f>+IF(ROUND(E10,1)=ROUND(F16,1),ROUND(E10,1),"error")</f>
        <v>0</v>
      </c>
      <c r="S12" s="349">
        <f>+IF(AND(F10=0,F17=0),0,"error")</f>
        <v>0</v>
      </c>
      <c r="T12" s="350">
        <f>+IF(ROUND(H10,1)=ROUND(F18,1),ROUND(H10,1),"error")</f>
        <v>0</v>
      </c>
      <c r="U12" s="350">
        <f>+IF(ROUND(I10,1)=ROUND(F19,1),ROUND(I10,1),"error")</f>
        <v>0</v>
      </c>
      <c r="V12" s="350">
        <f>+IF(ROUND(J10,1)=ROUND(F20,1),ROUND(J10,1),"error")</f>
        <v>0</v>
      </c>
      <c r="W12" s="351">
        <f>+IF(ROUND(K10,1)=ROUND(F21,1),ROUND(K10,1),"error")</f>
        <v>0</v>
      </c>
      <c r="X12" s="352">
        <f>+IF(OR(R12="error",S12="error",U12="error",V12="error",W12="error"),"error",SUM(R12:S12,U12:W12))</f>
        <v>0</v>
      </c>
    </row>
    <row r="13" spans="1:24" ht="17.25" customHeight="1">
      <c r="A13" s="111" t="s">
        <v>1680</v>
      </c>
      <c r="B13" s="332" t="s">
        <v>1681</v>
      </c>
      <c r="C13" s="333" t="s">
        <v>1226</v>
      </c>
      <c r="D13" s="334" t="s">
        <v>572</v>
      </c>
      <c r="E13" s="335"/>
      <c r="F13" s="335"/>
      <c r="G13" s="335"/>
      <c r="H13" s="336"/>
      <c r="I13" s="335"/>
      <c r="J13" s="335"/>
      <c r="K13" s="335"/>
      <c r="L13" s="335"/>
      <c r="M13" s="337"/>
      <c r="N13" s="335"/>
      <c r="P13" s="538"/>
      <c r="Q13" s="347" t="s">
        <v>1682</v>
      </c>
      <c r="R13" s="348">
        <f>+IF(ROUND(E11,1)=ROUND(H16,1),ROUND(E11,1),"error")</f>
        <v>0</v>
      </c>
      <c r="S13" s="350">
        <f>+IF(ROUND(F11,1)=ROUND(H17,1),ROUND(F11,1),"error")</f>
        <v>0</v>
      </c>
      <c r="T13" s="349">
        <f>+IF(AND(H11=0,H18=0),0,"error")</f>
        <v>0</v>
      </c>
      <c r="U13" s="350">
        <f>+IF(ROUND(I11,1)=ROUND(H19,1),ROUND(I11,1),"error")</f>
        <v>0</v>
      </c>
      <c r="V13" s="350">
        <f>+IF(ROUND(J11,1)=ROUND(H20,1),ROUND(J11,1),"error")</f>
        <v>0</v>
      </c>
      <c r="W13" s="351">
        <f>+IF(ROUND(K11,1)=ROUND(H21,1),ROUND(K11,1),"error")</f>
        <v>0</v>
      </c>
      <c r="X13" s="352">
        <f>+IF(OR(T13="error",U13="error",V13="error",W13="error"),"error",SUM(T13:W13))</f>
        <v>0</v>
      </c>
    </row>
    <row r="14" spans="1:24" ht="17.25" customHeight="1">
      <c r="A14" s="111" t="s">
        <v>1683</v>
      </c>
      <c r="B14" s="332" t="s">
        <v>1684</v>
      </c>
      <c r="C14" s="333" t="s">
        <v>1229</v>
      </c>
      <c r="D14" s="334" t="s">
        <v>572</v>
      </c>
      <c r="E14" s="335"/>
      <c r="F14" s="335"/>
      <c r="G14" s="335"/>
      <c r="H14" s="336"/>
      <c r="I14" s="335"/>
      <c r="J14" s="335"/>
      <c r="K14" s="335"/>
      <c r="L14" s="335"/>
      <c r="M14" s="337"/>
      <c r="N14" s="335"/>
      <c r="P14" s="538"/>
      <c r="Q14" s="353" t="s">
        <v>1685</v>
      </c>
      <c r="R14" s="354">
        <f>+IF(ROUND(E12,1)=ROUND(I16,1),ROUND(E12,1),"error")</f>
        <v>0</v>
      </c>
      <c r="S14" s="355">
        <f>+IF(ROUND(F12,1)=ROUND(I17,1),ROUND(F12,1),"error")</f>
        <v>0</v>
      </c>
      <c r="T14" s="355">
        <f>+IF(ROUND(H12,1)=ROUND(I18,1),ROUND(H12,1),"error")</f>
        <v>0</v>
      </c>
      <c r="U14" s="356">
        <f>+IF(AND(I12=0,I19=0),0,"error")</f>
        <v>0</v>
      </c>
      <c r="V14" s="355">
        <f>+IF(ROUND(J12,1)=ROUND(I20,1),ROUND(J12,1),"error")</f>
        <v>0</v>
      </c>
      <c r="W14" s="357">
        <f>+IF(ROUND(K12,1)=ROUND(I21,1),ROUND(K12,1),"error")</f>
        <v>0</v>
      </c>
      <c r="X14" s="352">
        <f>+IF(OR(R14="error",S14="error",U14="error",V14="error",W14="error"),"error",SUM(R14:S14,U14:W14))</f>
        <v>0</v>
      </c>
    </row>
    <row r="15" spans="1:24" ht="18" customHeight="1">
      <c r="A15" s="111"/>
      <c r="B15" s="358" t="s">
        <v>1686</v>
      </c>
      <c r="C15" s="359"/>
      <c r="D15" s="360"/>
      <c r="E15" s="361"/>
      <c r="F15" s="361"/>
      <c r="G15" s="361"/>
      <c r="H15" s="362"/>
      <c r="I15" s="361"/>
      <c r="J15" s="361"/>
      <c r="K15" s="362"/>
      <c r="L15" s="361"/>
      <c r="M15" s="363"/>
      <c r="N15" s="361"/>
      <c r="P15" s="538"/>
      <c r="Q15" s="347" t="s">
        <v>1687</v>
      </c>
      <c r="R15" s="354">
        <f>+IF(ROUND(E13,1)=ROUND(J16,1),ROUND(E13,1),"error")</f>
        <v>0</v>
      </c>
      <c r="S15" s="355">
        <f>+IF(ROUND(F13,1)=ROUND(J17,1),ROUND(F13,1),"error")</f>
        <v>0</v>
      </c>
      <c r="T15" s="355">
        <f>+IF(ROUND(H13,1)=ROUND(J18,1),ROUND(H13,1),"error")</f>
        <v>0</v>
      </c>
      <c r="U15" s="364">
        <f>+IF(ROUND(I13,1)=ROUND(J19,1),ROUND(I13,1),"error")</f>
        <v>0</v>
      </c>
      <c r="V15" s="356">
        <f>+IF(AND(J13=0,J20=0),0,"error")</f>
        <v>0</v>
      </c>
      <c r="W15" s="357">
        <f>+IF(ROUND(K13,1)=ROUND(J21,1),ROUND(K13,1),"error")</f>
        <v>0</v>
      </c>
      <c r="X15" s="352">
        <f>+IF(OR(R15="error",S15="error",U15="error",V15="error",W15="error"),"error",SUM(R15:S15,U15:W15))</f>
        <v>0</v>
      </c>
    </row>
    <row r="16" spans="1:24" ht="20.25">
      <c r="A16" s="111" t="s">
        <v>1688</v>
      </c>
      <c r="B16" s="332" t="s">
        <v>1689</v>
      </c>
      <c r="C16" s="333" t="s">
        <v>1391</v>
      </c>
      <c r="D16" s="334" t="s">
        <v>572</v>
      </c>
      <c r="E16" s="335"/>
      <c r="F16" s="335"/>
      <c r="G16" s="335"/>
      <c r="H16" s="336"/>
      <c r="I16" s="335"/>
      <c r="J16" s="335"/>
      <c r="K16" s="336"/>
      <c r="L16" s="335"/>
      <c r="M16" s="337"/>
      <c r="N16" s="335"/>
      <c r="P16" s="538"/>
      <c r="Q16" s="365" t="s">
        <v>1690</v>
      </c>
      <c r="R16" s="354">
        <f>+IF(ROUND(E14,1)=ROUND(K16,1),ROUND(E14,1),"error")</f>
        <v>0</v>
      </c>
      <c r="S16" s="355">
        <f>+IF(ROUND(F14,1)=ROUND(K17,1),ROUND(F14,1),"error")</f>
        <v>0</v>
      </c>
      <c r="T16" s="355">
        <f>+IF(ROUND(H14,1)=ROUND(K18,1),ROUND(H14,1),"error")</f>
        <v>0</v>
      </c>
      <c r="U16" s="364">
        <f>+IF(ROUND(I14,1)=ROUND(K19,1),ROUND(I14,1),"error")</f>
        <v>0</v>
      </c>
      <c r="V16" s="364">
        <f>+IF(ROUND(J14,1)=ROUND(K20,1),ROUND(J14,1),"error")</f>
        <v>0</v>
      </c>
      <c r="W16" s="366">
        <f>+IF(AND(K14=0,K21=0),0,"error")</f>
        <v>0</v>
      </c>
      <c r="X16" s="352">
        <f>+IF(OR(R16="error",S16="error",U16="error",V16="error",W16="error"),"error",SUM(R16:S16,U16:W16))</f>
        <v>0</v>
      </c>
    </row>
    <row r="17" spans="1:24" ht="19.5">
      <c r="A17" s="111" t="s">
        <v>1691</v>
      </c>
      <c r="B17" s="332" t="s">
        <v>1692</v>
      </c>
      <c r="C17" s="333" t="s">
        <v>1394</v>
      </c>
      <c r="D17" s="334" t="s">
        <v>572</v>
      </c>
      <c r="E17" s="335"/>
      <c r="F17" s="335"/>
      <c r="G17" s="335"/>
      <c r="H17" s="336"/>
      <c r="I17" s="335"/>
      <c r="J17" s="335"/>
      <c r="K17" s="336"/>
      <c r="L17" s="335"/>
      <c r="M17" s="337"/>
      <c r="N17" s="335"/>
      <c r="P17" s="539"/>
      <c r="Q17" s="367" t="s">
        <v>1693</v>
      </c>
      <c r="R17" s="368">
        <f>+IF(OR(R11="error",R12="error",R14="error",R15="error",R16="error"),"error",SUM(R11:R12,R14:R16))</f>
        <v>0</v>
      </c>
      <c r="S17" s="368">
        <f>+IF(OR(S11="error",S12="error",S14="error",S15="error",S16="error"),"error",SUM(S11:S12,S14:S16))</f>
        <v>0</v>
      </c>
      <c r="T17" s="369">
        <f>+IF(OR(T13="error",T14="error",T15="error",T16="error"),"error",SUM(T13:T16))</f>
        <v>0</v>
      </c>
      <c r="U17" s="369">
        <f>+IF(OR(U11="error",U12="error",U14="error",U15="error",U16="error"),"error",SUM(U11:U12,U14:U16))</f>
        <v>0</v>
      </c>
      <c r="V17" s="369">
        <f>+IF(OR(V11="error",V12="error",V14="error",V15="error",V16="error"),"error",SUM(V11:V12,V14:V16))</f>
        <v>0</v>
      </c>
      <c r="W17" s="369">
        <f>+IF(OR(W11="error",W12="error",W14="error",W15="error",W16="error"),"error",SUM(W11:W12,W14:W16))</f>
        <v>0</v>
      </c>
      <c r="X17" s="370"/>
    </row>
    <row r="18" spans="1:24" ht="12.95" customHeight="1">
      <c r="A18" s="111" t="s">
        <v>1694</v>
      </c>
      <c r="B18" s="332" t="s">
        <v>1695</v>
      </c>
      <c r="C18" s="333" t="s">
        <v>1397</v>
      </c>
      <c r="D18" s="334" t="s">
        <v>572</v>
      </c>
      <c r="E18" s="335"/>
      <c r="F18" s="335"/>
      <c r="G18" s="335"/>
      <c r="H18" s="336"/>
      <c r="I18" s="335"/>
      <c r="J18" s="335"/>
      <c r="K18" s="336"/>
      <c r="L18" s="335"/>
      <c r="M18" s="337"/>
      <c r="N18" s="335"/>
      <c r="P18" s="371"/>
      <c r="Q18" s="371"/>
      <c r="R18" s="372"/>
      <c r="S18" s="372"/>
      <c r="T18" s="372"/>
      <c r="U18" s="372"/>
      <c r="V18" s="372"/>
      <c r="W18" s="372"/>
      <c r="X18" s="373"/>
    </row>
    <row r="19" spans="1:24" ht="12.95" customHeight="1">
      <c r="A19" s="111" t="s">
        <v>1696</v>
      </c>
      <c r="B19" s="332" t="s">
        <v>1697</v>
      </c>
      <c r="C19" s="333" t="s">
        <v>1400</v>
      </c>
      <c r="D19" s="334" t="s">
        <v>572</v>
      </c>
      <c r="E19" s="335"/>
      <c r="F19" s="335"/>
      <c r="G19" s="335"/>
      <c r="H19" s="336"/>
      <c r="I19" s="335"/>
      <c r="J19" s="335"/>
      <c r="K19" s="336"/>
      <c r="L19" s="335"/>
      <c r="M19" s="337"/>
      <c r="N19" s="335"/>
      <c r="P19" s="371"/>
      <c r="Q19" s="371"/>
      <c r="R19" s="372"/>
      <c r="S19" s="372"/>
      <c r="T19" s="372"/>
      <c r="U19" s="372"/>
      <c r="V19" s="372"/>
      <c r="W19" s="372"/>
      <c r="X19" s="372"/>
    </row>
    <row r="20" spans="1:24" ht="12.95" customHeight="1">
      <c r="A20" s="111" t="s">
        <v>1698</v>
      </c>
      <c r="B20" s="332" t="s">
        <v>1699</v>
      </c>
      <c r="C20" s="333" t="s">
        <v>1403</v>
      </c>
      <c r="D20" s="334" t="s">
        <v>572</v>
      </c>
      <c r="E20" s="335"/>
      <c r="F20" s="335"/>
      <c r="G20" s="335"/>
      <c r="H20" s="336"/>
      <c r="I20" s="335"/>
      <c r="J20" s="335"/>
      <c r="K20" s="336"/>
      <c r="L20" s="335"/>
      <c r="M20" s="337"/>
      <c r="N20" s="335"/>
      <c r="P20" s="371"/>
      <c r="Q20" s="371"/>
      <c r="R20" s="372"/>
      <c r="S20" s="372"/>
      <c r="T20" s="372"/>
      <c r="U20" s="372"/>
      <c r="V20" s="372"/>
      <c r="W20" s="372"/>
      <c r="X20" s="372"/>
    </row>
    <row r="21" spans="1:24" ht="12.95" customHeight="1">
      <c r="A21" s="111" t="s">
        <v>1700</v>
      </c>
      <c r="B21" s="374" t="s">
        <v>1701</v>
      </c>
      <c r="C21" s="375" t="s">
        <v>1406</v>
      </c>
      <c r="D21" s="376" t="s">
        <v>572</v>
      </c>
      <c r="E21" s="377"/>
      <c r="F21" s="377"/>
      <c r="G21" s="377"/>
      <c r="H21" s="378"/>
      <c r="I21" s="377"/>
      <c r="J21" s="377"/>
      <c r="K21" s="378"/>
      <c r="L21" s="377"/>
      <c r="M21" s="379"/>
      <c r="N21" s="377"/>
      <c r="P21" s="371"/>
      <c r="Q21" s="371"/>
      <c r="R21" s="372"/>
      <c r="S21" s="372"/>
      <c r="T21" s="372"/>
      <c r="U21" s="372"/>
      <c r="V21" s="372"/>
      <c r="W21" s="372"/>
      <c r="X21" s="372"/>
    </row>
    <row r="22" spans="1:24" ht="12.95" customHeight="1">
      <c r="A22" s="111"/>
      <c r="P22" s="371"/>
      <c r="Q22" s="371"/>
      <c r="R22" s="372"/>
      <c r="S22" s="372"/>
      <c r="T22" s="372"/>
      <c r="U22" s="372"/>
      <c r="V22" s="372"/>
      <c r="W22" s="372"/>
      <c r="X22" s="372"/>
    </row>
    <row r="23" spans="1:24" ht="18" customHeight="1">
      <c r="A23" s="111"/>
      <c r="E23" s="321" t="s">
        <v>1702</v>
      </c>
      <c r="F23" s="322"/>
      <c r="G23" s="322"/>
      <c r="H23" s="322"/>
      <c r="I23" s="322"/>
      <c r="J23" s="322"/>
      <c r="K23" s="322"/>
      <c r="L23" s="322"/>
      <c r="M23" s="322"/>
      <c r="N23" s="323"/>
      <c r="O23" s="380"/>
      <c r="P23" s="371"/>
      <c r="Q23" s="371"/>
      <c r="R23" s="372"/>
      <c r="S23" s="372"/>
      <c r="T23" s="372"/>
      <c r="U23" s="372"/>
      <c r="V23" s="372"/>
      <c r="W23" s="372"/>
      <c r="X23" s="372"/>
    </row>
    <row r="24" spans="1:24" ht="12.95" customHeight="1">
      <c r="A24" s="111"/>
      <c r="E24" s="100" t="s">
        <v>560</v>
      </c>
      <c r="F24" s="101" t="s">
        <v>561</v>
      </c>
      <c r="G24" s="102" t="s">
        <v>562</v>
      </c>
      <c r="H24" s="101" t="s">
        <v>563</v>
      </c>
      <c r="I24" s="201" t="s">
        <v>564</v>
      </c>
      <c r="J24" s="101" t="s">
        <v>565</v>
      </c>
      <c r="K24" s="102" t="s">
        <v>566</v>
      </c>
      <c r="L24" s="101" t="s">
        <v>567</v>
      </c>
      <c r="M24" s="103" t="s">
        <v>568</v>
      </c>
      <c r="N24" s="103" t="s">
        <v>569</v>
      </c>
      <c r="O24" s="380"/>
      <c r="P24" s="371"/>
      <c r="Q24" s="371"/>
      <c r="R24" s="372"/>
      <c r="S24" s="372"/>
      <c r="T24" s="372"/>
      <c r="U24" s="372"/>
      <c r="V24" s="372"/>
      <c r="W24" s="372"/>
      <c r="X24" s="372"/>
    </row>
    <row r="25" spans="1:24" ht="16.5" customHeight="1">
      <c r="A25" s="111"/>
      <c r="B25" s="324" t="s">
        <v>1703</v>
      </c>
      <c r="C25" s="325"/>
      <c r="D25" s="326"/>
      <c r="E25" s="327"/>
      <c r="F25" s="327"/>
      <c r="G25" s="327"/>
      <c r="H25" s="328"/>
      <c r="I25" s="327"/>
      <c r="J25" s="327"/>
      <c r="K25" s="328"/>
      <c r="L25" s="327"/>
      <c r="M25" s="329"/>
      <c r="N25" s="327"/>
      <c r="O25" s="380"/>
      <c r="P25" s="330"/>
      <c r="Q25" s="331"/>
      <c r="R25" s="530" t="s">
        <v>1704</v>
      </c>
      <c r="S25" s="531"/>
      <c r="T25" s="531"/>
      <c r="U25" s="531"/>
      <c r="V25" s="531"/>
      <c r="W25" s="531"/>
      <c r="X25" s="532"/>
    </row>
    <row r="26" spans="1:24" ht="18" customHeight="1">
      <c r="A26" s="111"/>
      <c r="B26" s="332" t="s">
        <v>1213</v>
      </c>
      <c r="C26" s="333" t="s">
        <v>1214</v>
      </c>
      <c r="D26" s="334" t="s">
        <v>572</v>
      </c>
      <c r="E26" s="361">
        <f>IF([1]Table1!E102="NP",0,[1]Table1!E102)</f>
        <v>0</v>
      </c>
      <c r="F26" s="361">
        <f>IF([1]Table1!F102="NP",0,[1]Table1!F102)</f>
        <v>0</v>
      </c>
      <c r="G26" s="361">
        <f>IF([1]Table1!G102="NP",0,[1]Table1!G102)</f>
        <v>0</v>
      </c>
      <c r="H26" s="362">
        <f t="shared" ref="H26:H31" si="0">SUM(E26:G26)</f>
        <v>0</v>
      </c>
      <c r="I26" s="361">
        <f>IF([1]Table1!I102="NP",0,[1]Table1!I102)</f>
        <v>0</v>
      </c>
      <c r="J26" s="361">
        <f>IF([1]Table1!J102="NP",0,[1]Table1!J102)</f>
        <v>0</v>
      </c>
      <c r="K26" s="361">
        <f>IF([1]Table1!K102="NP",0,[1]Table1!K102)</f>
        <v>0</v>
      </c>
      <c r="L26" s="361">
        <f>IF([1]Table1!L102="NP",0,[1]Table1!L102)</f>
        <v>0</v>
      </c>
      <c r="M26" s="363">
        <f t="shared" ref="M26:M31" si="1">SUM(H26:L26)</f>
        <v>0</v>
      </c>
      <c r="N26" s="361">
        <f>IF([1]Table1!N102="NP",0,[1]Table1!N102)</f>
        <v>0</v>
      </c>
      <c r="O26" s="380"/>
      <c r="P26" s="338" t="s">
        <v>1705</v>
      </c>
      <c r="Q26" s="339"/>
      <c r="R26" s="540" t="s">
        <v>1671</v>
      </c>
      <c r="S26" s="525" t="s">
        <v>558</v>
      </c>
      <c r="T26" s="525" t="s">
        <v>559</v>
      </c>
      <c r="U26" s="525" t="s">
        <v>552</v>
      </c>
      <c r="V26" s="525" t="s">
        <v>553</v>
      </c>
      <c r="W26" s="533" t="s">
        <v>554</v>
      </c>
      <c r="X26" s="535" t="s">
        <v>1672</v>
      </c>
    </row>
    <row r="27" spans="1:24" ht="18" customHeight="1">
      <c r="A27" s="111"/>
      <c r="B27" s="332" t="s">
        <v>1216</v>
      </c>
      <c r="C27" s="333" t="s">
        <v>1217</v>
      </c>
      <c r="D27" s="334" t="s">
        <v>572</v>
      </c>
      <c r="E27" s="361">
        <f>IF([1]Table1!E103="NP",0,[1]Table1!E103)</f>
        <v>0</v>
      </c>
      <c r="F27" s="361">
        <f>IF([1]Table1!F103="NP",0,[1]Table1!F103)</f>
        <v>0</v>
      </c>
      <c r="G27" s="361">
        <f>IF([1]Table1!G103="NP",0,[1]Table1!G103)</f>
        <v>0</v>
      </c>
      <c r="H27" s="362">
        <f t="shared" si="0"/>
        <v>0</v>
      </c>
      <c r="I27" s="361">
        <f>IF([1]Table1!I103="NP",0,[1]Table1!I103)</f>
        <v>0</v>
      </c>
      <c r="J27" s="361">
        <f>IF([1]Table1!J103="NP",0,[1]Table1!J103)</f>
        <v>0</v>
      </c>
      <c r="K27" s="361">
        <f>IF([1]Table1!K103="NP",0,[1]Table1!K103)</f>
        <v>0</v>
      </c>
      <c r="L27" s="361">
        <f>IF([1]Table1!L103="NP",0,[1]Table1!L103)</f>
        <v>0</v>
      </c>
      <c r="M27" s="363">
        <f t="shared" si="1"/>
        <v>0</v>
      </c>
      <c r="N27" s="361">
        <f>IF([1]Table1!N103="NP",0,[1]Table1!N103)</f>
        <v>0</v>
      </c>
      <c r="O27" s="380"/>
      <c r="P27" s="340"/>
      <c r="Q27" s="341"/>
      <c r="R27" s="541"/>
      <c r="S27" s="526"/>
      <c r="T27" s="526"/>
      <c r="U27" s="526"/>
      <c r="V27" s="526"/>
      <c r="W27" s="534"/>
      <c r="X27" s="536"/>
    </row>
    <row r="28" spans="1:24" ht="18" customHeight="1">
      <c r="A28" s="111"/>
      <c r="B28" s="332" t="s">
        <v>1219</v>
      </c>
      <c r="C28" s="333" t="s">
        <v>1220</v>
      </c>
      <c r="D28" s="334" t="s">
        <v>572</v>
      </c>
      <c r="E28" s="361">
        <f>IF([1]Table1!E104="NP",0,[1]Table1!E104)</f>
        <v>0</v>
      </c>
      <c r="F28" s="361">
        <f>IF([1]Table1!F104="NP",0,[1]Table1!F104)</f>
        <v>0</v>
      </c>
      <c r="G28" s="361">
        <f>IF([1]Table1!G104="NP",0,[1]Table1!G104)</f>
        <v>0</v>
      </c>
      <c r="H28" s="362">
        <f t="shared" si="0"/>
        <v>0</v>
      </c>
      <c r="I28" s="361">
        <f>IF([1]Table1!I104="NP",0,[1]Table1!I104)</f>
        <v>0</v>
      </c>
      <c r="J28" s="361">
        <f>IF([1]Table1!J104="NP",0,[1]Table1!J104)</f>
        <v>0</v>
      </c>
      <c r="K28" s="361">
        <f>IF([1]Table1!K104="NP",0,[1]Table1!K104)</f>
        <v>0</v>
      </c>
      <c r="L28" s="361">
        <f>IF([1]Table1!L104="NP",0,[1]Table1!L104)</f>
        <v>0</v>
      </c>
      <c r="M28" s="363">
        <f t="shared" si="1"/>
        <v>0</v>
      </c>
      <c r="N28" s="361">
        <f>IF([1]Table1!N104="NP",0,[1]Table1!N104)</f>
        <v>0</v>
      </c>
      <c r="O28" s="380"/>
      <c r="P28" s="537" t="s">
        <v>1706</v>
      </c>
      <c r="Q28" s="342" t="s">
        <v>1671</v>
      </c>
      <c r="R28" s="343">
        <f>+IF(AND(E26=0,E33=0),0,"error")</f>
        <v>0</v>
      </c>
      <c r="S28" s="344">
        <f>+IF(ROUND(F26,1)=ROUND(E34,1),ROUND(F26,1),"error")</f>
        <v>0</v>
      </c>
      <c r="T28" s="344">
        <f>+IF(ROUND(H26,1)=ROUND(E35,1),ROUND(H26,1),"error")</f>
        <v>0</v>
      </c>
      <c r="U28" s="344">
        <f>+IF(ROUND(I26,1)=ROUND(E36,1),ROUND(I26,1),"error")</f>
        <v>0</v>
      </c>
      <c r="V28" s="344">
        <f>+IF(ROUND(J26,1)=ROUND(E37,1),ROUND(J26,1),"error")</f>
        <v>0</v>
      </c>
      <c r="W28" s="345">
        <f>+IF(ROUND(K26,1)=ROUND(E38,1),ROUND(K26,1),"error")</f>
        <v>0</v>
      </c>
      <c r="X28" s="346">
        <f>+IF(OR(R28="error",S28="error",U28="error",V28="error",W28="error"),"error",SUM(R28:S28,U28:W28))</f>
        <v>0</v>
      </c>
    </row>
    <row r="29" spans="1:24" ht="18" customHeight="1">
      <c r="A29" s="111"/>
      <c r="B29" s="332" t="s">
        <v>1222</v>
      </c>
      <c r="C29" s="333" t="s">
        <v>1223</v>
      </c>
      <c r="D29" s="334" t="s">
        <v>572</v>
      </c>
      <c r="E29" s="361">
        <f>IF([1]Table1!E105="NP",0,[1]Table1!E105)</f>
        <v>0</v>
      </c>
      <c r="F29" s="361">
        <f>IF([1]Table1!F105="NP",0,[1]Table1!F105)</f>
        <v>0</v>
      </c>
      <c r="G29" s="361">
        <f>IF([1]Table1!G105="NP",0,[1]Table1!G105)</f>
        <v>0</v>
      </c>
      <c r="H29" s="362">
        <f t="shared" si="0"/>
        <v>0</v>
      </c>
      <c r="I29" s="361">
        <f>IF([1]Table1!I105="NP",0,[1]Table1!I105)</f>
        <v>0</v>
      </c>
      <c r="J29" s="361">
        <f>IF([1]Table1!J105="NP",0,[1]Table1!J105)</f>
        <v>0</v>
      </c>
      <c r="K29" s="361">
        <f>IF([1]Table1!K105="NP",0,[1]Table1!K105)</f>
        <v>0</v>
      </c>
      <c r="L29" s="361">
        <f>IF([1]Table1!L105="NP",0,[1]Table1!L105)</f>
        <v>0</v>
      </c>
      <c r="M29" s="363">
        <f t="shared" si="1"/>
        <v>0</v>
      </c>
      <c r="N29" s="361">
        <f>IF([1]Table1!N105="NP",0,[1]Table1!N105)</f>
        <v>0</v>
      </c>
      <c r="O29" s="380"/>
      <c r="P29" s="538"/>
      <c r="Q29" s="347" t="s">
        <v>558</v>
      </c>
      <c r="R29" s="348">
        <f>+IF(ROUND(E27,1)=ROUND(F33,1),ROUND(E27,1),"error")</f>
        <v>0</v>
      </c>
      <c r="S29" s="349">
        <f>+IF(AND(F27=0,F34=0),0,"error")</f>
        <v>0</v>
      </c>
      <c r="T29" s="350">
        <f>+IF(ROUND(H27,1)=ROUND(F35,1),ROUND(H27,1),"error")</f>
        <v>0</v>
      </c>
      <c r="U29" s="350">
        <f>+IF(ROUND(I27,1)=ROUND(F36,1),ROUND(I27,1),"error")</f>
        <v>0</v>
      </c>
      <c r="V29" s="350">
        <f>+IF(ROUND(J27,1)=ROUND(F37,1),ROUND(J27,1),"error")</f>
        <v>0</v>
      </c>
      <c r="W29" s="351">
        <f>+IF(ROUND(K27,1)=ROUND(F38,1),ROUND(K27,1),"error")</f>
        <v>0</v>
      </c>
      <c r="X29" s="352">
        <f>+IF(OR(R29="error",S29="error",U29="error",V29="error",W29="error"),"error",SUM(R29:S29,U29:W29))</f>
        <v>0</v>
      </c>
    </row>
    <row r="30" spans="1:24" ht="18" customHeight="1">
      <c r="A30" s="111"/>
      <c r="B30" s="332" t="s">
        <v>1225</v>
      </c>
      <c r="C30" s="333" t="s">
        <v>1226</v>
      </c>
      <c r="D30" s="334" t="s">
        <v>572</v>
      </c>
      <c r="E30" s="361">
        <f>IF([1]Table1!E106="NP",0,[1]Table1!E106)</f>
        <v>0</v>
      </c>
      <c r="F30" s="361">
        <f>IF([1]Table1!F106="NP",0,[1]Table1!F106)</f>
        <v>0</v>
      </c>
      <c r="G30" s="361">
        <f>IF([1]Table1!G106="NP",0,[1]Table1!G106)</f>
        <v>0</v>
      </c>
      <c r="H30" s="362">
        <f t="shared" si="0"/>
        <v>0</v>
      </c>
      <c r="I30" s="361">
        <f>IF([1]Table1!I106="NP",0,[1]Table1!I106)</f>
        <v>0</v>
      </c>
      <c r="J30" s="361">
        <f>IF([1]Table1!J106="NP",0,[1]Table1!J106)</f>
        <v>0</v>
      </c>
      <c r="K30" s="361">
        <f>IF([1]Table1!K106="NP",0,[1]Table1!K106)</f>
        <v>0</v>
      </c>
      <c r="L30" s="361">
        <f>IF([1]Table1!L106="NP",0,[1]Table1!L106)</f>
        <v>0</v>
      </c>
      <c r="M30" s="363">
        <f t="shared" si="1"/>
        <v>0</v>
      </c>
      <c r="N30" s="361">
        <f>IF([1]Table1!N106="NP",0,[1]Table1!N106)</f>
        <v>0</v>
      </c>
      <c r="O30" s="380"/>
      <c r="P30" s="538"/>
      <c r="Q30" s="347" t="s">
        <v>1682</v>
      </c>
      <c r="R30" s="348">
        <f>+IF(ROUND(E28,1)=ROUND(H33,1),ROUND(E28,1),"error")</f>
        <v>0</v>
      </c>
      <c r="S30" s="350">
        <f>+IF(ROUND(F28,1)=ROUND(H34,1),ROUND(F28,1),"error")</f>
        <v>0</v>
      </c>
      <c r="T30" s="349">
        <f>+IF(AND(H28=0,H35=0),0,"error")</f>
        <v>0</v>
      </c>
      <c r="U30" s="350">
        <f>+IF(ROUND(I28,1)=ROUND(H36,1),ROUND(I28,1),"error")</f>
        <v>0</v>
      </c>
      <c r="V30" s="350">
        <f>+IF(ROUND(J28,1)=ROUND(H37,1),ROUND(J28,1),"error")</f>
        <v>0</v>
      </c>
      <c r="W30" s="351">
        <f>+IF(ROUND(K28,1)=ROUND(H38,1),ROUND(K28,1),"error")</f>
        <v>0</v>
      </c>
      <c r="X30" s="352">
        <f>+IF(OR(T30="error",U30="error",V30="error",W30="error"),"error",SUM(T30:W30))</f>
        <v>0</v>
      </c>
    </row>
    <row r="31" spans="1:24" ht="18" customHeight="1">
      <c r="A31" s="111"/>
      <c r="B31" s="332" t="s">
        <v>1228</v>
      </c>
      <c r="C31" s="333" t="s">
        <v>1229</v>
      </c>
      <c r="D31" s="334" t="s">
        <v>572</v>
      </c>
      <c r="E31" s="361">
        <f>IF([1]Table1!E107="NP",0,[1]Table1!E107)</f>
        <v>0</v>
      </c>
      <c r="F31" s="361">
        <f>IF([1]Table1!F107="NP",0,[1]Table1!F107)</f>
        <v>0</v>
      </c>
      <c r="G31" s="361">
        <f>IF([1]Table1!G107="NP",0,[1]Table1!G107)</f>
        <v>0</v>
      </c>
      <c r="H31" s="362">
        <f t="shared" si="0"/>
        <v>0</v>
      </c>
      <c r="I31" s="361">
        <f>IF([1]Table1!I107="NP",0,[1]Table1!I107)</f>
        <v>0</v>
      </c>
      <c r="J31" s="361">
        <f>IF([1]Table1!J107="NP",0,[1]Table1!J107)</f>
        <v>0</v>
      </c>
      <c r="K31" s="361">
        <f>IF([1]Table1!K107="NP",0,[1]Table1!K107)</f>
        <v>0</v>
      </c>
      <c r="L31" s="361">
        <f>IF([1]Table1!L107="NP",0,[1]Table1!L107)</f>
        <v>0</v>
      </c>
      <c r="M31" s="363">
        <f t="shared" si="1"/>
        <v>0</v>
      </c>
      <c r="N31" s="361">
        <f>IF([1]Table1!N107="NP",0,[1]Table1!N107)</f>
        <v>0</v>
      </c>
      <c r="O31" s="380"/>
      <c r="P31" s="538"/>
      <c r="Q31" s="353" t="s">
        <v>1685</v>
      </c>
      <c r="R31" s="354">
        <f>+IF(ROUND(E29,1)=ROUND(I33,1),ROUND(E29,1),"error")</f>
        <v>0</v>
      </c>
      <c r="S31" s="355">
        <f>+IF(ROUND(F29,1)=ROUND(I34,1),ROUND(F29,1),"error")</f>
        <v>0</v>
      </c>
      <c r="T31" s="355">
        <f>+IF(ROUND(H29,1)=ROUND(I35,1),ROUND(H29,1),"error")</f>
        <v>0</v>
      </c>
      <c r="U31" s="356">
        <f>+IF(AND(I29=0,I36=0),0,"error")</f>
        <v>0</v>
      </c>
      <c r="V31" s="355">
        <f>+IF(ROUND(J29,1)=ROUND(I37,1),ROUND(J29,1),"error")</f>
        <v>0</v>
      </c>
      <c r="W31" s="357">
        <f>+IF(ROUND(K29,1)=ROUND(I38,1),ROUND(K29,1),"error")</f>
        <v>0</v>
      </c>
      <c r="X31" s="352">
        <f>+IF(OR(R31="error",S31="error",U31="error",V31="error",W31="error"),"error",SUM(R31:S31,U31:W31))</f>
        <v>0</v>
      </c>
    </row>
    <row r="32" spans="1:24" ht="18" customHeight="1">
      <c r="A32" s="111"/>
      <c r="B32" s="358" t="s">
        <v>1707</v>
      </c>
      <c r="C32" s="359"/>
      <c r="D32" s="360"/>
      <c r="E32" s="361"/>
      <c r="F32" s="361"/>
      <c r="G32" s="361"/>
      <c r="H32" s="362"/>
      <c r="I32" s="361"/>
      <c r="J32" s="361"/>
      <c r="K32" s="362"/>
      <c r="L32" s="361"/>
      <c r="M32" s="363"/>
      <c r="N32" s="361"/>
      <c r="O32" s="380"/>
      <c r="P32" s="538"/>
      <c r="Q32" s="347" t="s">
        <v>1687</v>
      </c>
      <c r="R32" s="354">
        <f>+IF(ROUND(E30,1)=ROUND(J33,1),ROUND(E30,1),"error")</f>
        <v>0</v>
      </c>
      <c r="S32" s="355">
        <f>+IF(ROUND(F30,1)=ROUND(J34,1),ROUND(F30,1),"error")</f>
        <v>0</v>
      </c>
      <c r="T32" s="355">
        <f>+IF(ROUND(H30,1)=ROUND(J35,1),ROUND(H30,1),"error")</f>
        <v>0</v>
      </c>
      <c r="U32" s="364">
        <f>+IF(ROUND(I30,1)=ROUND(J36,1),ROUND(I30,1),"error")</f>
        <v>0</v>
      </c>
      <c r="V32" s="356">
        <f>+IF(AND(J30=0,J37=0),0,"error")</f>
        <v>0</v>
      </c>
      <c r="W32" s="357">
        <f>+IF(ROUND(K30,1)=ROUND(J38,1),ROUND(K30,1),"error")</f>
        <v>0</v>
      </c>
      <c r="X32" s="352">
        <f>+IF(OR(R32="error",S32="error",U32="error",V32="error",W32="error"),"error",SUM(R32:S32,U32:W32))</f>
        <v>0</v>
      </c>
    </row>
    <row r="33" spans="1:24" ht="20.25">
      <c r="A33" s="111"/>
      <c r="B33" s="332" t="s">
        <v>1390</v>
      </c>
      <c r="C33" s="333" t="s">
        <v>1391</v>
      </c>
      <c r="D33" s="334" t="s">
        <v>572</v>
      </c>
      <c r="E33" s="361">
        <f>IF([1]Table2!E68="NP",0,[1]Table2!E68)</f>
        <v>0</v>
      </c>
      <c r="F33" s="361">
        <f>IF([1]Table2!F68="NP",0,[1]Table2!F68)</f>
        <v>0</v>
      </c>
      <c r="G33" s="361">
        <f>IF([1]Table2!G68="NP",0,[1]Table2!G68)</f>
        <v>0</v>
      </c>
      <c r="H33" s="362">
        <f t="shared" ref="H33:H38" si="2">SUM(E33:G33)</f>
        <v>0</v>
      </c>
      <c r="I33" s="361">
        <f>IF([1]Table2!I68="NP",0,[1]Table2!I68)</f>
        <v>0</v>
      </c>
      <c r="J33" s="361">
        <f>IF([1]Table2!J68="NP",0,[1]Table2!J68)</f>
        <v>0</v>
      </c>
      <c r="K33" s="362">
        <f>IF([1]Table2!K68="NP",0,[1]Table2!K68)</f>
        <v>0</v>
      </c>
      <c r="L33" s="361">
        <f>IF([1]Table2!L68="NP",0,[1]Table2!L68)</f>
        <v>0</v>
      </c>
      <c r="M33" s="363">
        <f t="shared" ref="M33:M38" si="3">SUM(H33:L33)</f>
        <v>0</v>
      </c>
      <c r="N33" s="361">
        <f>IF([1]Table2!N68="NP",0,[1]Table2!N68)</f>
        <v>0</v>
      </c>
      <c r="O33" s="380"/>
      <c r="P33" s="538"/>
      <c r="Q33" s="365" t="s">
        <v>1690</v>
      </c>
      <c r="R33" s="354">
        <f>+IF(ROUND(E31,1)=ROUND(K33,1),ROUND(E31,1),"error")</f>
        <v>0</v>
      </c>
      <c r="S33" s="355">
        <f>+IF(ROUND(F31,1)=ROUND(K34,1),ROUND(F31,1),"error")</f>
        <v>0</v>
      </c>
      <c r="T33" s="355">
        <f>+IF(ROUND(H31,1)=ROUND(K35,1),ROUND(H31,1),"error")</f>
        <v>0</v>
      </c>
      <c r="U33" s="364">
        <f>+IF(ROUND(I31,1)=ROUND(K36,1),ROUND(I31,1),"error")</f>
        <v>0</v>
      </c>
      <c r="V33" s="364">
        <f>+IF(ROUND(J31,1)=ROUND(K37,1),ROUND(J31,1),"error")</f>
        <v>0</v>
      </c>
      <c r="W33" s="366">
        <f>+IF(AND(K31=0,K38=0),0,"error")</f>
        <v>0</v>
      </c>
      <c r="X33" s="352">
        <f>+IF(OR(R33="error",S33="error",U33="error",V33="error",W33="error"),"error",SUM(R33:S33,U33:W33))</f>
        <v>0</v>
      </c>
    </row>
    <row r="34" spans="1:24" ht="19.5">
      <c r="A34" s="111"/>
      <c r="B34" s="332" t="s">
        <v>1393</v>
      </c>
      <c r="C34" s="333" t="s">
        <v>1394</v>
      </c>
      <c r="D34" s="334" t="s">
        <v>572</v>
      </c>
      <c r="E34" s="361">
        <f>IF([1]Table2!E69="NP",0,[1]Table2!E69)</f>
        <v>0</v>
      </c>
      <c r="F34" s="361">
        <f>IF([1]Table2!F69="NP",0,[1]Table2!F69)</f>
        <v>0</v>
      </c>
      <c r="G34" s="361">
        <f>IF([1]Table2!G69="NP",0,[1]Table2!G69)</f>
        <v>0</v>
      </c>
      <c r="H34" s="362">
        <f t="shared" si="2"/>
        <v>0</v>
      </c>
      <c r="I34" s="361">
        <f>IF([1]Table2!I69="NP",0,[1]Table2!I69)</f>
        <v>0</v>
      </c>
      <c r="J34" s="361">
        <f>IF([1]Table2!J69="NP",0,[1]Table2!J69)</f>
        <v>0</v>
      </c>
      <c r="K34" s="362">
        <f>IF([1]Table2!K69="NP",0,[1]Table2!K69)</f>
        <v>0</v>
      </c>
      <c r="L34" s="361">
        <f>IF([1]Table2!L69="NP",0,[1]Table2!L69)</f>
        <v>0</v>
      </c>
      <c r="M34" s="363">
        <f t="shared" si="3"/>
        <v>0</v>
      </c>
      <c r="N34" s="361">
        <f>IF([1]Table2!N69="NP",0,[1]Table2!N69)</f>
        <v>0</v>
      </c>
      <c r="O34" s="380"/>
      <c r="P34" s="539"/>
      <c r="Q34" s="367" t="s">
        <v>1693</v>
      </c>
      <c r="R34" s="368">
        <f>+IF(OR(R28="error",R29="error",R31="error",R32="error",R33="error"),"error",SUM(R28:R29,R31:R33))</f>
        <v>0</v>
      </c>
      <c r="S34" s="368">
        <f>+IF(OR(S28="error",S29="error",S31="error",S32="error",S33="error"),"error",SUM(S28:S29,S31:S33))</f>
        <v>0</v>
      </c>
      <c r="T34" s="369">
        <f>+IF(OR(T30="error",T31="error",T32="error",T33="error"),"error",SUM(T30:T33))</f>
        <v>0</v>
      </c>
      <c r="U34" s="369">
        <f>+IF(OR(U28="error",U29="error",U31="error",U32="error",U33="error"),"error",SUM(U28:U29,U31:U33))</f>
        <v>0</v>
      </c>
      <c r="V34" s="369">
        <f>+IF(OR(V28="error",V29="error",V31="error",V32="error",V33="error"),"error",SUM(V28:V29,V31:V33))</f>
        <v>0</v>
      </c>
      <c r="W34" s="369">
        <f>+IF(OR(W28="error",W29="error",W31="error",W32="error",W33="error"),"error",SUM(W28:W29,W31:W33))</f>
        <v>0</v>
      </c>
      <c r="X34" s="370"/>
    </row>
    <row r="35" spans="1:24" ht="12.95" customHeight="1">
      <c r="A35" s="111"/>
      <c r="B35" s="332" t="s">
        <v>1396</v>
      </c>
      <c r="C35" s="333" t="s">
        <v>1397</v>
      </c>
      <c r="D35" s="334" t="s">
        <v>572</v>
      </c>
      <c r="E35" s="361">
        <f>IF([1]Table2!E70="NP",0,[1]Table2!E70)</f>
        <v>0</v>
      </c>
      <c r="F35" s="361">
        <f>IF([1]Table2!F70="NP",0,[1]Table2!F70)</f>
        <v>0</v>
      </c>
      <c r="G35" s="361">
        <f>IF([1]Table2!G70="NP",0,[1]Table2!G70)</f>
        <v>0</v>
      </c>
      <c r="H35" s="362">
        <f t="shared" si="2"/>
        <v>0</v>
      </c>
      <c r="I35" s="361">
        <f>IF([1]Table2!I70="NP",0,[1]Table2!I70)</f>
        <v>0</v>
      </c>
      <c r="J35" s="361">
        <f>IF([1]Table2!J70="NP",0,[1]Table2!J70)</f>
        <v>0</v>
      </c>
      <c r="K35" s="362">
        <f>IF([1]Table2!K70="NP",0,[1]Table2!K70)</f>
        <v>0</v>
      </c>
      <c r="L35" s="361">
        <f>IF([1]Table2!L70="NP",0,[1]Table2!L70)</f>
        <v>0</v>
      </c>
      <c r="M35" s="363">
        <f t="shared" si="3"/>
        <v>0</v>
      </c>
      <c r="N35" s="361">
        <f>IF([1]Table2!N70="NP",0,[1]Table2!N70)</f>
        <v>0</v>
      </c>
      <c r="O35" s="380"/>
      <c r="P35" s="371"/>
      <c r="Q35" s="371"/>
      <c r="R35" s="372"/>
      <c r="S35" s="372"/>
      <c r="T35" s="372"/>
      <c r="U35" s="372"/>
      <c r="V35" s="372"/>
      <c r="W35" s="372"/>
      <c r="X35" s="373"/>
    </row>
    <row r="36" spans="1:24" ht="12.95" customHeight="1">
      <c r="A36" s="111"/>
      <c r="B36" s="332" t="s">
        <v>1399</v>
      </c>
      <c r="C36" s="333" t="s">
        <v>1400</v>
      </c>
      <c r="D36" s="334" t="s">
        <v>572</v>
      </c>
      <c r="E36" s="361">
        <f>IF([1]Table2!E71="NP",0,[1]Table2!E71)</f>
        <v>0</v>
      </c>
      <c r="F36" s="361">
        <f>IF([1]Table2!F71="NP",0,[1]Table2!F71)</f>
        <v>0</v>
      </c>
      <c r="G36" s="361">
        <f>IF([1]Table2!G71="NP",0,[1]Table2!G71)</f>
        <v>0</v>
      </c>
      <c r="H36" s="362">
        <f t="shared" si="2"/>
        <v>0</v>
      </c>
      <c r="I36" s="361">
        <f>IF([1]Table2!I71="NP",0,[1]Table2!I71)</f>
        <v>0</v>
      </c>
      <c r="J36" s="361">
        <f>IF([1]Table2!J71="NP",0,[1]Table2!J71)</f>
        <v>0</v>
      </c>
      <c r="K36" s="362">
        <f>IF([1]Table2!K71="NP",0,[1]Table2!K71)</f>
        <v>0</v>
      </c>
      <c r="L36" s="361">
        <f>IF([1]Table2!L71="NP",0,[1]Table2!L71)</f>
        <v>0</v>
      </c>
      <c r="M36" s="363">
        <f t="shared" si="3"/>
        <v>0</v>
      </c>
      <c r="N36" s="361">
        <f>IF([1]Table2!N71="NP",0,[1]Table2!N71)</f>
        <v>0</v>
      </c>
      <c r="O36" s="380"/>
      <c r="P36" s="381"/>
      <c r="Q36" s="371"/>
      <c r="R36" s="372"/>
      <c r="S36" s="372"/>
      <c r="T36" s="372"/>
      <c r="U36" s="372"/>
      <c r="V36" s="372"/>
      <c r="W36" s="372"/>
      <c r="X36" s="372"/>
    </row>
    <row r="37" spans="1:24">
      <c r="A37" s="111"/>
      <c r="B37" s="332" t="s">
        <v>1402</v>
      </c>
      <c r="C37" s="333" t="s">
        <v>1403</v>
      </c>
      <c r="D37" s="334" t="s">
        <v>572</v>
      </c>
      <c r="E37" s="361">
        <f>IF([1]Table2!E72="NP",0,[1]Table2!E72)</f>
        <v>0</v>
      </c>
      <c r="F37" s="361">
        <f>IF([1]Table2!F72="NP",0,[1]Table2!F72)</f>
        <v>0</v>
      </c>
      <c r="G37" s="361">
        <f>IF([1]Table2!G72="NP",0,[1]Table2!G72)</f>
        <v>0</v>
      </c>
      <c r="H37" s="362">
        <f t="shared" si="2"/>
        <v>0</v>
      </c>
      <c r="I37" s="361">
        <f>IF([1]Table2!I72="NP",0,[1]Table2!I72)</f>
        <v>0</v>
      </c>
      <c r="J37" s="361">
        <f>IF([1]Table2!J72="NP",0,[1]Table2!J72)</f>
        <v>0</v>
      </c>
      <c r="K37" s="362">
        <f>IF([1]Table2!K72="NP",0,[1]Table2!K72)</f>
        <v>0</v>
      </c>
      <c r="L37" s="361">
        <f>IF([1]Table2!L72="NP",0,[1]Table2!L72)</f>
        <v>0</v>
      </c>
      <c r="M37" s="363">
        <f t="shared" si="3"/>
        <v>0</v>
      </c>
      <c r="N37" s="361">
        <f>IF([1]Table2!N72="NP",0,[1]Table2!N72)</f>
        <v>0</v>
      </c>
      <c r="O37" s="380"/>
    </row>
    <row r="38" spans="1:24" ht="12.95" customHeight="1">
      <c r="A38" s="111"/>
      <c r="B38" s="374" t="s">
        <v>1405</v>
      </c>
      <c r="C38" s="375" t="s">
        <v>1406</v>
      </c>
      <c r="D38" s="376" t="s">
        <v>572</v>
      </c>
      <c r="E38" s="382">
        <f>IF([1]Table2!E73="NP",0,[1]Table2!E73)</f>
        <v>0</v>
      </c>
      <c r="F38" s="382">
        <f>IF([1]Table2!F73="NP",0,[1]Table2!F73)</f>
        <v>0</v>
      </c>
      <c r="G38" s="382">
        <f>IF([1]Table2!G73="NP",0,[1]Table2!G73)</f>
        <v>0</v>
      </c>
      <c r="H38" s="383">
        <f t="shared" si="2"/>
        <v>0</v>
      </c>
      <c r="I38" s="382">
        <f>IF([1]Table2!I73="NP",0,[1]Table2!I73)</f>
        <v>0</v>
      </c>
      <c r="J38" s="382">
        <f>IF([1]Table2!J73="NP",0,[1]Table2!J73)</f>
        <v>0</v>
      </c>
      <c r="K38" s="383">
        <f>IF([1]Table2!K73="NP",0,[1]Table2!K73)</f>
        <v>0</v>
      </c>
      <c r="L38" s="382">
        <f>IF([1]Table2!L73="NP",0,[1]Table2!L73)</f>
        <v>0</v>
      </c>
      <c r="M38" s="384">
        <f t="shared" si="3"/>
        <v>0</v>
      </c>
      <c r="N38" s="382">
        <f>IF([1]Table2!N73="NP",0,[1]Table2!N73)</f>
        <v>0</v>
      </c>
    </row>
    <row r="39" spans="1:24" ht="12.95" customHeight="1">
      <c r="A39" s="111"/>
    </row>
    <row r="40" spans="1:24" ht="17.25" customHeight="1">
      <c r="A40" s="111"/>
      <c r="E40" s="321" t="s">
        <v>1708</v>
      </c>
      <c r="F40" s="322"/>
      <c r="G40" s="322"/>
      <c r="H40" s="322"/>
      <c r="I40" s="322"/>
      <c r="J40" s="322"/>
      <c r="K40" s="322"/>
      <c r="L40" s="322"/>
      <c r="M40" s="322"/>
      <c r="N40" s="323"/>
    </row>
    <row r="41" spans="1:24" ht="12.95" customHeight="1">
      <c r="A41" s="111"/>
      <c r="E41" s="100" t="s">
        <v>560</v>
      </c>
      <c r="F41" s="101" t="s">
        <v>561</v>
      </c>
      <c r="G41" s="102" t="s">
        <v>562</v>
      </c>
      <c r="H41" s="101" t="s">
        <v>563</v>
      </c>
      <c r="I41" s="201" t="s">
        <v>564</v>
      </c>
      <c r="J41" s="101" t="s">
        <v>565</v>
      </c>
      <c r="K41" s="102" t="s">
        <v>566</v>
      </c>
      <c r="L41" s="101" t="s">
        <v>567</v>
      </c>
      <c r="M41" s="103" t="s">
        <v>568</v>
      </c>
      <c r="N41" s="103" t="s">
        <v>569</v>
      </c>
    </row>
    <row r="42" spans="1:24" ht="16.5" customHeight="1">
      <c r="A42" s="111"/>
      <c r="B42" s="324" t="s">
        <v>1709</v>
      </c>
      <c r="C42" s="325"/>
      <c r="D42" s="326"/>
      <c r="E42" s="327"/>
      <c r="F42" s="327"/>
      <c r="G42" s="327"/>
      <c r="H42" s="328"/>
      <c r="I42" s="327"/>
      <c r="J42" s="327"/>
      <c r="K42" s="328"/>
      <c r="L42" s="327"/>
      <c r="M42" s="329"/>
      <c r="N42" s="327"/>
      <c r="P42" s="330"/>
      <c r="Q42" s="331"/>
      <c r="R42" s="530" t="s">
        <v>1710</v>
      </c>
      <c r="S42" s="531"/>
      <c r="T42" s="531"/>
      <c r="U42" s="531"/>
      <c r="V42" s="531"/>
      <c r="W42" s="531"/>
      <c r="X42" s="532"/>
    </row>
    <row r="43" spans="1:24" ht="17.25" customHeight="1">
      <c r="A43" s="111" t="s">
        <v>1711</v>
      </c>
      <c r="B43" s="332" t="s">
        <v>1712</v>
      </c>
      <c r="C43" s="333" t="s">
        <v>1214</v>
      </c>
      <c r="D43" s="334" t="s">
        <v>572</v>
      </c>
      <c r="E43" s="335"/>
      <c r="F43" s="335"/>
      <c r="G43" s="335"/>
      <c r="H43" s="336"/>
      <c r="I43" s="335"/>
      <c r="J43" s="335"/>
      <c r="K43" s="335"/>
      <c r="L43" s="335"/>
      <c r="M43" s="337"/>
      <c r="N43" s="335"/>
      <c r="P43" s="338" t="s">
        <v>1713</v>
      </c>
      <c r="Q43" s="339"/>
      <c r="R43" s="540" t="s">
        <v>1671</v>
      </c>
      <c r="S43" s="525" t="s">
        <v>558</v>
      </c>
      <c r="T43" s="525" t="s">
        <v>559</v>
      </c>
      <c r="U43" s="525" t="s">
        <v>552</v>
      </c>
      <c r="V43" s="525" t="s">
        <v>553</v>
      </c>
      <c r="W43" s="533" t="s">
        <v>554</v>
      </c>
      <c r="X43" s="535" t="s">
        <v>1672</v>
      </c>
    </row>
    <row r="44" spans="1:24" ht="17.25" customHeight="1">
      <c r="A44" s="111" t="s">
        <v>1714</v>
      </c>
      <c r="B44" s="332" t="s">
        <v>1715</v>
      </c>
      <c r="C44" s="333" t="s">
        <v>1217</v>
      </c>
      <c r="D44" s="334" t="s">
        <v>572</v>
      </c>
      <c r="E44" s="335"/>
      <c r="F44" s="335"/>
      <c r="G44" s="335"/>
      <c r="H44" s="336"/>
      <c r="I44" s="335"/>
      <c r="J44" s="335"/>
      <c r="K44" s="335"/>
      <c r="L44" s="335"/>
      <c r="M44" s="337"/>
      <c r="N44" s="335"/>
      <c r="P44" s="340"/>
      <c r="Q44" s="341"/>
      <c r="R44" s="541"/>
      <c r="S44" s="526"/>
      <c r="T44" s="526"/>
      <c r="U44" s="526"/>
      <c r="V44" s="526"/>
      <c r="W44" s="534"/>
      <c r="X44" s="536"/>
    </row>
    <row r="45" spans="1:24" ht="17.25" customHeight="1">
      <c r="A45" s="111" t="s">
        <v>1716</v>
      </c>
      <c r="B45" s="332" t="s">
        <v>1717</v>
      </c>
      <c r="C45" s="333" t="s">
        <v>1220</v>
      </c>
      <c r="D45" s="334" t="s">
        <v>572</v>
      </c>
      <c r="E45" s="335"/>
      <c r="F45" s="335"/>
      <c r="G45" s="335"/>
      <c r="H45" s="336"/>
      <c r="I45" s="335"/>
      <c r="J45" s="335"/>
      <c r="K45" s="335"/>
      <c r="L45" s="335"/>
      <c r="M45" s="337"/>
      <c r="N45" s="335"/>
      <c r="P45" s="537" t="s">
        <v>1718</v>
      </c>
      <c r="Q45" s="342" t="s">
        <v>1671</v>
      </c>
      <c r="R45" s="343">
        <f>+IF(AND(E43=0,E50=0),0,"error")</f>
        <v>0</v>
      </c>
      <c r="S45" s="344">
        <f>+IF(ROUND(F43,1)=ROUND(E51,1),ROUND(F43,1),"error")</f>
        <v>0</v>
      </c>
      <c r="T45" s="344">
        <f>+IF(ROUND(H43,1)=ROUND(E52,1),ROUND(H43,1),"error")</f>
        <v>0</v>
      </c>
      <c r="U45" s="344">
        <f>+IF(ROUND(I43,1)=ROUND(E53,1),ROUND(I43,1),"error")</f>
        <v>0</v>
      </c>
      <c r="V45" s="344">
        <f>+IF(ROUND(J43,1)=ROUND(E54,1),ROUND(J43,1),"error")</f>
        <v>0</v>
      </c>
      <c r="W45" s="345">
        <f>+IF(ROUND(K43,1)=ROUND(E55,1),ROUND(K43,1),"error")</f>
        <v>0</v>
      </c>
      <c r="X45" s="346">
        <f>+IF(OR(R45="error",S45="error",U45="error",V45="error",W45="error"),"error",SUM(R45:S45,U45:W45))</f>
        <v>0</v>
      </c>
    </row>
    <row r="46" spans="1:24" ht="17.25" customHeight="1">
      <c r="A46" s="111" t="s">
        <v>1719</v>
      </c>
      <c r="B46" s="332" t="s">
        <v>1720</v>
      </c>
      <c r="C46" s="333" t="s">
        <v>1223</v>
      </c>
      <c r="D46" s="334" t="s">
        <v>572</v>
      </c>
      <c r="E46" s="335"/>
      <c r="F46" s="335"/>
      <c r="G46" s="335"/>
      <c r="H46" s="336"/>
      <c r="I46" s="335"/>
      <c r="J46" s="335"/>
      <c r="K46" s="335"/>
      <c r="L46" s="335"/>
      <c r="M46" s="337"/>
      <c r="N46" s="335"/>
      <c r="P46" s="538"/>
      <c r="Q46" s="347" t="s">
        <v>558</v>
      </c>
      <c r="R46" s="348">
        <f>+IF(ROUND(E44,1)=ROUND(F50,1),ROUND(E44,1),"error")</f>
        <v>0</v>
      </c>
      <c r="S46" s="349">
        <f>+IF(AND(F44=0,F51=0),0,"error")</f>
        <v>0</v>
      </c>
      <c r="T46" s="350">
        <f>+IF(ROUND(H44,1)=ROUND(F52,1),ROUND(H44,1),"error")</f>
        <v>0</v>
      </c>
      <c r="U46" s="350">
        <f>+IF(ROUND(I44,1)=ROUND(F53,1),ROUND(I44,1),"error")</f>
        <v>0</v>
      </c>
      <c r="V46" s="350">
        <f>+IF(ROUND(J44,1)=ROUND(F54,1),ROUND(J44,1),"error")</f>
        <v>0</v>
      </c>
      <c r="W46" s="351">
        <f>+IF(ROUND(K44,1)=ROUND(F55,1),ROUND(K44,1),"error")</f>
        <v>0</v>
      </c>
      <c r="X46" s="352">
        <f>+IF(OR(R46="error",S46="error",U46="error",V46="error",W46="error"),"error",SUM(R46:S46,U46:W46))</f>
        <v>0</v>
      </c>
    </row>
    <row r="47" spans="1:24" ht="17.25" customHeight="1">
      <c r="A47" s="111" t="s">
        <v>1721</v>
      </c>
      <c r="B47" s="332" t="s">
        <v>1722</v>
      </c>
      <c r="C47" s="333" t="s">
        <v>1226</v>
      </c>
      <c r="D47" s="334" t="s">
        <v>572</v>
      </c>
      <c r="E47" s="335"/>
      <c r="F47" s="335"/>
      <c r="G47" s="335"/>
      <c r="H47" s="336"/>
      <c r="I47" s="335"/>
      <c r="J47" s="335"/>
      <c r="K47" s="335"/>
      <c r="L47" s="335"/>
      <c r="M47" s="337"/>
      <c r="N47" s="335"/>
      <c r="P47" s="538"/>
      <c r="Q47" s="347" t="s">
        <v>1682</v>
      </c>
      <c r="R47" s="348">
        <f>+IF(ROUND(E45,1)=ROUND(H50,1),ROUND(E45,1),"error")</f>
        <v>0</v>
      </c>
      <c r="S47" s="350">
        <f>+IF(ROUND(F45,1)=ROUND(H51,1),ROUND(F45,1),"error")</f>
        <v>0</v>
      </c>
      <c r="T47" s="349">
        <f>+IF(AND(H45=0,H52=0),0,"error")</f>
        <v>0</v>
      </c>
      <c r="U47" s="350">
        <f>+IF(ROUND(I45,1)=ROUND(H53,1),ROUND(I45,1),"error")</f>
        <v>0</v>
      </c>
      <c r="V47" s="350">
        <f>+IF(ROUND(J45,1)=ROUND(H54,1),ROUND(J45,1),"error")</f>
        <v>0</v>
      </c>
      <c r="W47" s="351">
        <f>+IF(ROUND(K45,1)=ROUND(H55,1),ROUND(K45,1),"error")</f>
        <v>0</v>
      </c>
      <c r="X47" s="352">
        <f>+IF(OR(T47="error",U47="error",V47="error",W47="error"),"error",SUM(T47:W47))</f>
        <v>0</v>
      </c>
    </row>
    <row r="48" spans="1:24" ht="17.25" customHeight="1">
      <c r="A48" s="111" t="s">
        <v>1723</v>
      </c>
      <c r="B48" s="332" t="s">
        <v>1724</v>
      </c>
      <c r="C48" s="333" t="s">
        <v>1229</v>
      </c>
      <c r="D48" s="334" t="s">
        <v>572</v>
      </c>
      <c r="E48" s="335"/>
      <c r="F48" s="335"/>
      <c r="G48" s="335"/>
      <c r="H48" s="336"/>
      <c r="I48" s="335"/>
      <c r="J48" s="335"/>
      <c r="K48" s="335"/>
      <c r="L48" s="335"/>
      <c r="M48" s="337"/>
      <c r="N48" s="335"/>
      <c r="P48" s="538"/>
      <c r="Q48" s="353" t="s">
        <v>1685</v>
      </c>
      <c r="R48" s="354">
        <f>+IF(ROUND(E46,1)=ROUND(I50,1),ROUND(E46,1),"error")</f>
        <v>0</v>
      </c>
      <c r="S48" s="355">
        <f>+IF(ROUND(F46,1)=ROUND(I51,1),ROUND(F46,1),"error")</f>
        <v>0</v>
      </c>
      <c r="T48" s="355">
        <f>+IF(ROUND(H46,1)=ROUND(I52,1),ROUND(H46,1),"error")</f>
        <v>0</v>
      </c>
      <c r="U48" s="356">
        <f>+IF(AND(I46=0,I53=0),0,"error")</f>
        <v>0</v>
      </c>
      <c r="V48" s="355">
        <f>+IF(ROUND(J46,1)=ROUND(I54,1),ROUND(J46,1),"error")</f>
        <v>0</v>
      </c>
      <c r="W48" s="357">
        <f>+IF(ROUND(K46,1)=ROUND(I55,1),ROUND(K46,1),"error")</f>
        <v>0</v>
      </c>
      <c r="X48" s="352">
        <f>+IF(OR(R48="error",S48="error",U48="error",V48="error",W48="error"),"error",SUM(R48:S48,U48:W48))</f>
        <v>0</v>
      </c>
    </row>
    <row r="49" spans="1:24" ht="20.25">
      <c r="A49" s="111"/>
      <c r="B49" s="358" t="s">
        <v>1725</v>
      </c>
      <c r="C49" s="359"/>
      <c r="D49" s="360"/>
      <c r="E49" s="361"/>
      <c r="F49" s="361"/>
      <c r="G49" s="361"/>
      <c r="H49" s="362"/>
      <c r="I49" s="361"/>
      <c r="J49" s="361"/>
      <c r="K49" s="362"/>
      <c r="L49" s="361"/>
      <c r="M49" s="363"/>
      <c r="N49" s="361"/>
      <c r="P49" s="538"/>
      <c r="Q49" s="347" t="s">
        <v>1687</v>
      </c>
      <c r="R49" s="354">
        <f>+IF(ROUND(E47,1)=ROUND(J50,1),ROUND(E47,1),"error")</f>
        <v>0</v>
      </c>
      <c r="S49" s="355">
        <f>+IF(ROUND(F47,1)=ROUND(J51,1),ROUND(F47,1),"error")</f>
        <v>0</v>
      </c>
      <c r="T49" s="355">
        <f>+IF(ROUND(H47,1)=ROUND(J52,1),ROUND(H47,1),"error")</f>
        <v>0</v>
      </c>
      <c r="U49" s="364">
        <f>+IF(ROUND(I47,1)=ROUND(J53,1),ROUND(I47,1),"error")</f>
        <v>0</v>
      </c>
      <c r="V49" s="356">
        <f>+IF(AND(J47=0,J54=0),0,"error")</f>
        <v>0</v>
      </c>
      <c r="W49" s="357">
        <f>+IF(ROUND(K47,1)=ROUND(J55,1),ROUND(K47,1),"error")</f>
        <v>0</v>
      </c>
      <c r="X49" s="352">
        <f>+IF(OR(R49="error",S49="error",U49="error",V49="error",W49="error"),"error",SUM(R49:S49,U49:W49))</f>
        <v>0</v>
      </c>
    </row>
    <row r="50" spans="1:24" ht="20.25">
      <c r="A50" s="111" t="s">
        <v>1726</v>
      </c>
      <c r="B50" s="332" t="s">
        <v>1727</v>
      </c>
      <c r="C50" s="333" t="s">
        <v>1391</v>
      </c>
      <c r="D50" s="334" t="s">
        <v>572</v>
      </c>
      <c r="E50" s="335"/>
      <c r="F50" s="335"/>
      <c r="G50" s="335"/>
      <c r="H50" s="336"/>
      <c r="I50" s="335"/>
      <c r="J50" s="335"/>
      <c r="K50" s="336"/>
      <c r="L50" s="335"/>
      <c r="M50" s="337"/>
      <c r="N50" s="335"/>
      <c r="P50" s="538"/>
      <c r="Q50" s="365" t="s">
        <v>1690</v>
      </c>
      <c r="R50" s="354">
        <f>+IF(ROUND(E48,1)=ROUND(K50,1),ROUND(E48,1),"error")</f>
        <v>0</v>
      </c>
      <c r="S50" s="355">
        <f>+IF(ROUND(F48,1)=ROUND(K51,1),ROUND(F48,1),"error")</f>
        <v>0</v>
      </c>
      <c r="T50" s="355">
        <f>+IF(ROUND(H48,1)=ROUND(K52,1),ROUND(H48,1),"error")</f>
        <v>0</v>
      </c>
      <c r="U50" s="364">
        <f>+IF(ROUND(I48,1)=ROUND(K53,1),ROUND(I48,1),"error")</f>
        <v>0</v>
      </c>
      <c r="V50" s="364">
        <f>+IF(ROUND(J48,1)=ROUND(K54,1),ROUND(J48,1),"error")</f>
        <v>0</v>
      </c>
      <c r="W50" s="366">
        <f>+IF(AND(K48=0,K55=0),0,"error")</f>
        <v>0</v>
      </c>
      <c r="X50" s="352">
        <f>+IF(OR(R50="error",S50="error",U50="error",V50="error",W50="error"),"error",SUM(R50:S50,U50:W50))</f>
        <v>0</v>
      </c>
    </row>
    <row r="51" spans="1:24" ht="19.5">
      <c r="A51" s="111" t="s">
        <v>1728</v>
      </c>
      <c r="B51" s="332" t="s">
        <v>1729</v>
      </c>
      <c r="C51" s="333" t="s">
        <v>1394</v>
      </c>
      <c r="D51" s="334" t="s">
        <v>572</v>
      </c>
      <c r="E51" s="335"/>
      <c r="F51" s="335"/>
      <c r="G51" s="335"/>
      <c r="H51" s="336"/>
      <c r="I51" s="335"/>
      <c r="J51" s="335"/>
      <c r="K51" s="336"/>
      <c r="L51" s="335"/>
      <c r="M51" s="337"/>
      <c r="N51" s="335"/>
      <c r="P51" s="539"/>
      <c r="Q51" s="367" t="s">
        <v>1693</v>
      </c>
      <c r="R51" s="368">
        <f>+IF(OR(R45="error",R46="error",R48="error",R49="error",R50="error"),"error",SUM(R45:R46,R48:R50))</f>
        <v>0</v>
      </c>
      <c r="S51" s="368">
        <f>+IF(OR(S45="error",S46="error",S48="error",S49="error",S50="error"),"error",SUM(S45:S46,S48:S50))</f>
        <v>0</v>
      </c>
      <c r="T51" s="369">
        <f>+IF(OR(T47="error",T48="error",T49="error",T50="error"),"error",SUM(T47:T50))</f>
        <v>0</v>
      </c>
      <c r="U51" s="369">
        <f>+IF(OR(U45="error",U46="error",U48="error",U49="error",U50="error"),"error",SUM(U45:U46,U48:U50))</f>
        <v>0</v>
      </c>
      <c r="V51" s="369">
        <f>+IF(OR(V45="error",V46="error",V48="error",V49="error",V50="error"),"error",SUM(V45:V46,V48:V50))</f>
        <v>0</v>
      </c>
      <c r="W51" s="369">
        <f>+IF(OR(W45="error",W46="error",W48="error",W49="error",W50="error"),"error",SUM(W45:W46,W48:W50))</f>
        <v>0</v>
      </c>
      <c r="X51" s="370"/>
    </row>
    <row r="52" spans="1:24" ht="12.95" customHeight="1">
      <c r="A52" s="111" t="s">
        <v>1730</v>
      </c>
      <c r="B52" s="332" t="s">
        <v>1731</v>
      </c>
      <c r="C52" s="333" t="s">
        <v>1397</v>
      </c>
      <c r="D52" s="334" t="s">
        <v>572</v>
      </c>
      <c r="E52" s="335"/>
      <c r="F52" s="335"/>
      <c r="G52" s="335"/>
      <c r="H52" s="336"/>
      <c r="I52" s="335"/>
      <c r="J52" s="335"/>
      <c r="K52" s="336"/>
      <c r="L52" s="335"/>
      <c r="M52" s="337"/>
      <c r="N52" s="335"/>
      <c r="P52" s="385"/>
      <c r="Q52" s="386"/>
      <c r="R52" s="387"/>
      <c r="S52" s="387"/>
      <c r="T52" s="387"/>
      <c r="U52" s="387"/>
      <c r="V52" s="387"/>
      <c r="W52" s="387"/>
      <c r="X52" s="373"/>
    </row>
    <row r="53" spans="1:24" ht="12.95" customHeight="1">
      <c r="A53" s="111" t="s">
        <v>1732</v>
      </c>
      <c r="B53" s="332" t="s">
        <v>1733</v>
      </c>
      <c r="C53" s="333" t="s">
        <v>1400</v>
      </c>
      <c r="D53" s="334" t="s">
        <v>572</v>
      </c>
      <c r="E53" s="335"/>
      <c r="F53" s="335"/>
      <c r="G53" s="335"/>
      <c r="H53" s="336"/>
      <c r="I53" s="335"/>
      <c r="J53" s="335"/>
      <c r="K53" s="336"/>
      <c r="L53" s="335"/>
      <c r="M53" s="337"/>
      <c r="N53" s="335"/>
      <c r="P53" s="381"/>
      <c r="Q53" s="371"/>
      <c r="R53" s="372"/>
      <c r="S53" s="372"/>
      <c r="T53" s="372"/>
      <c r="U53" s="372"/>
      <c r="V53" s="372"/>
      <c r="W53" s="372"/>
      <c r="X53" s="372"/>
    </row>
    <row r="54" spans="1:24" ht="12.95" customHeight="1">
      <c r="A54" s="111" t="s">
        <v>1734</v>
      </c>
      <c r="B54" s="332" t="s">
        <v>1735</v>
      </c>
      <c r="C54" s="333" t="s">
        <v>1403</v>
      </c>
      <c r="D54" s="334" t="s">
        <v>572</v>
      </c>
      <c r="E54" s="335"/>
      <c r="F54" s="335"/>
      <c r="G54" s="335"/>
      <c r="H54" s="336"/>
      <c r="I54" s="335"/>
      <c r="J54" s="335"/>
      <c r="K54" s="336"/>
      <c r="L54" s="335"/>
      <c r="M54" s="337"/>
      <c r="N54" s="335"/>
      <c r="P54" s="381"/>
      <c r="Q54" s="371"/>
      <c r="R54" s="372"/>
      <c r="S54" s="372"/>
      <c r="T54" s="372"/>
      <c r="U54" s="372"/>
      <c r="V54" s="372"/>
      <c r="W54" s="372"/>
      <c r="X54" s="372"/>
    </row>
    <row r="55" spans="1:24" ht="12.95" customHeight="1">
      <c r="A55" s="111" t="s">
        <v>1736</v>
      </c>
      <c r="B55" s="374" t="s">
        <v>1737</v>
      </c>
      <c r="C55" s="375" t="s">
        <v>1406</v>
      </c>
      <c r="D55" s="376" t="s">
        <v>572</v>
      </c>
      <c r="E55" s="377"/>
      <c r="F55" s="377"/>
      <c r="G55" s="377"/>
      <c r="H55" s="378"/>
      <c r="I55" s="377"/>
      <c r="J55" s="377"/>
      <c r="K55" s="378"/>
      <c r="L55" s="377"/>
      <c r="M55" s="379"/>
      <c r="N55" s="377"/>
      <c r="P55" s="381"/>
      <c r="Q55" s="371"/>
      <c r="R55" s="372"/>
      <c r="S55" s="372"/>
      <c r="T55" s="372"/>
      <c r="U55" s="372"/>
      <c r="V55" s="372"/>
      <c r="W55" s="372"/>
      <c r="X55" s="372"/>
    </row>
    <row r="56" spans="1:24" ht="12.95" customHeight="1">
      <c r="A56" s="111"/>
      <c r="P56" s="381"/>
      <c r="Q56" s="371"/>
      <c r="R56" s="372"/>
      <c r="S56" s="372"/>
      <c r="T56" s="372"/>
      <c r="U56" s="372"/>
      <c r="V56" s="372"/>
      <c r="W56" s="372"/>
      <c r="X56" s="372"/>
    </row>
    <row r="57" spans="1:24" ht="21.75" customHeight="1">
      <c r="A57" s="111"/>
      <c r="E57" s="321" t="s">
        <v>1738</v>
      </c>
      <c r="F57" s="322"/>
      <c r="G57" s="322"/>
      <c r="H57" s="322"/>
      <c r="I57" s="322"/>
      <c r="J57" s="322"/>
      <c r="K57" s="322"/>
      <c r="L57" s="322"/>
      <c r="M57" s="322"/>
      <c r="N57" s="323"/>
      <c r="P57" s="381"/>
      <c r="Q57" s="371"/>
      <c r="R57" s="372"/>
      <c r="S57" s="372"/>
      <c r="T57" s="372"/>
      <c r="U57" s="372"/>
      <c r="V57" s="372"/>
      <c r="W57" s="372"/>
      <c r="X57" s="372"/>
    </row>
    <row r="58" spans="1:24" ht="12.95" customHeight="1">
      <c r="A58" s="111"/>
      <c r="E58" s="100" t="s">
        <v>560</v>
      </c>
      <c r="F58" s="101" t="s">
        <v>561</v>
      </c>
      <c r="G58" s="102" t="s">
        <v>562</v>
      </c>
      <c r="H58" s="101" t="s">
        <v>563</v>
      </c>
      <c r="I58" s="201" t="s">
        <v>564</v>
      </c>
      <c r="J58" s="101" t="s">
        <v>565</v>
      </c>
      <c r="K58" s="102" t="s">
        <v>566</v>
      </c>
      <c r="L58" s="101" t="s">
        <v>567</v>
      </c>
      <c r="M58" s="103" t="s">
        <v>568</v>
      </c>
      <c r="N58" s="103" t="s">
        <v>569</v>
      </c>
      <c r="P58" s="381"/>
      <c r="Q58" s="371"/>
      <c r="R58" s="372"/>
      <c r="S58" s="372"/>
      <c r="T58" s="372"/>
      <c r="U58" s="372"/>
      <c r="V58" s="372"/>
      <c r="W58" s="372"/>
      <c r="X58" s="372"/>
    </row>
    <row r="59" spans="1:24" ht="18.75" customHeight="1">
      <c r="A59" s="111"/>
      <c r="B59" s="324" t="s">
        <v>1739</v>
      </c>
      <c r="C59" s="325"/>
      <c r="D59" s="326"/>
      <c r="E59" s="327"/>
      <c r="F59" s="327"/>
      <c r="G59" s="327"/>
      <c r="H59" s="328"/>
      <c r="I59" s="327"/>
      <c r="J59" s="327"/>
      <c r="K59" s="328"/>
      <c r="L59" s="327"/>
      <c r="M59" s="329"/>
      <c r="N59" s="327"/>
      <c r="P59" s="330"/>
      <c r="Q59" s="331"/>
      <c r="R59" s="530" t="s">
        <v>1740</v>
      </c>
      <c r="S59" s="531"/>
      <c r="T59" s="531"/>
      <c r="U59" s="531"/>
      <c r="V59" s="531"/>
      <c r="W59" s="531"/>
      <c r="X59" s="532"/>
    </row>
    <row r="60" spans="1:24" ht="17.25" customHeight="1">
      <c r="A60" s="111" t="s">
        <v>1741</v>
      </c>
      <c r="B60" s="332" t="s">
        <v>1742</v>
      </c>
      <c r="C60" s="333" t="s">
        <v>1214</v>
      </c>
      <c r="D60" s="334" t="s">
        <v>572</v>
      </c>
      <c r="E60" s="335"/>
      <c r="F60" s="335"/>
      <c r="G60" s="335"/>
      <c r="H60" s="336"/>
      <c r="I60" s="335"/>
      <c r="J60" s="335"/>
      <c r="K60" s="335"/>
      <c r="L60" s="335"/>
      <c r="M60" s="337"/>
      <c r="N60" s="335"/>
      <c r="P60" s="338" t="s">
        <v>1743</v>
      </c>
      <c r="Q60" s="339"/>
      <c r="R60" s="540" t="s">
        <v>1671</v>
      </c>
      <c r="S60" s="525" t="s">
        <v>558</v>
      </c>
      <c r="T60" s="525" t="s">
        <v>559</v>
      </c>
      <c r="U60" s="525" t="s">
        <v>552</v>
      </c>
      <c r="V60" s="525" t="s">
        <v>553</v>
      </c>
      <c r="W60" s="533" t="s">
        <v>554</v>
      </c>
      <c r="X60" s="535" t="s">
        <v>1672</v>
      </c>
    </row>
    <row r="61" spans="1:24" ht="17.25" customHeight="1">
      <c r="A61" s="111" t="s">
        <v>1744</v>
      </c>
      <c r="B61" s="332" t="s">
        <v>1745</v>
      </c>
      <c r="C61" s="333" t="s">
        <v>1217</v>
      </c>
      <c r="D61" s="334" t="s">
        <v>572</v>
      </c>
      <c r="E61" s="335"/>
      <c r="F61" s="335"/>
      <c r="G61" s="335"/>
      <c r="H61" s="336"/>
      <c r="I61" s="335"/>
      <c r="J61" s="335"/>
      <c r="K61" s="335"/>
      <c r="L61" s="335"/>
      <c r="M61" s="337"/>
      <c r="N61" s="335"/>
      <c r="P61" s="340"/>
      <c r="Q61" s="341"/>
      <c r="R61" s="541"/>
      <c r="S61" s="526"/>
      <c r="T61" s="526"/>
      <c r="U61" s="526"/>
      <c r="V61" s="526"/>
      <c r="W61" s="534"/>
      <c r="X61" s="536"/>
    </row>
    <row r="62" spans="1:24" ht="17.25" customHeight="1">
      <c r="A62" s="111" t="s">
        <v>1746</v>
      </c>
      <c r="B62" s="332" t="s">
        <v>1747</v>
      </c>
      <c r="C62" s="333" t="s">
        <v>1220</v>
      </c>
      <c r="D62" s="334" t="s">
        <v>572</v>
      </c>
      <c r="E62" s="335"/>
      <c r="F62" s="335"/>
      <c r="G62" s="335"/>
      <c r="H62" s="336"/>
      <c r="I62" s="335"/>
      <c r="J62" s="335"/>
      <c r="K62" s="335"/>
      <c r="L62" s="335"/>
      <c r="M62" s="337"/>
      <c r="N62" s="335"/>
      <c r="P62" s="537" t="s">
        <v>1748</v>
      </c>
      <c r="Q62" s="342" t="s">
        <v>1671</v>
      </c>
      <c r="R62" s="343">
        <f>+IF(AND(E60=0,E67=0),0,"error")</f>
        <v>0</v>
      </c>
      <c r="S62" s="344">
        <f>+IF(ROUND(F60,1)=ROUND(E68,1),ROUND(F60,1),"error")</f>
        <v>0</v>
      </c>
      <c r="T62" s="344">
        <f>+IF(ROUND(H60,1)=ROUND(E69,1),ROUND(H60,1),"error")</f>
        <v>0</v>
      </c>
      <c r="U62" s="344">
        <f>+IF(ROUND(I60,1)=ROUND(E70,1),ROUND(I60,1),"error")</f>
        <v>0</v>
      </c>
      <c r="V62" s="344">
        <f>+IF(ROUND(J60,1)=ROUND(E71,1),ROUND(J60,1),"error")</f>
        <v>0</v>
      </c>
      <c r="W62" s="345">
        <f>+IF(ROUND(K60,1)=ROUND(E72,1),ROUND(K60,1),"error")</f>
        <v>0</v>
      </c>
      <c r="X62" s="346">
        <f>+IF(OR(R62="error",S62="error",U62="error",V62="error",W62="error"),"error",SUM(R62:S62,U62:W62))</f>
        <v>0</v>
      </c>
    </row>
    <row r="63" spans="1:24" ht="17.25" customHeight="1">
      <c r="A63" s="111" t="s">
        <v>1749</v>
      </c>
      <c r="B63" s="332" t="s">
        <v>1750</v>
      </c>
      <c r="C63" s="333" t="s">
        <v>1223</v>
      </c>
      <c r="D63" s="334" t="s">
        <v>572</v>
      </c>
      <c r="E63" s="335"/>
      <c r="F63" s="335"/>
      <c r="G63" s="335"/>
      <c r="H63" s="336"/>
      <c r="I63" s="335"/>
      <c r="J63" s="335"/>
      <c r="K63" s="335"/>
      <c r="L63" s="335"/>
      <c r="M63" s="337"/>
      <c r="N63" s="335"/>
      <c r="P63" s="538"/>
      <c r="Q63" s="347" t="s">
        <v>558</v>
      </c>
      <c r="R63" s="348">
        <f>+IF(ROUND(E61,1)=ROUND(F67,1),ROUND(E61,1),"error")</f>
        <v>0</v>
      </c>
      <c r="S63" s="349">
        <f>+IF(AND(F61=0,F68=0),0,"error")</f>
        <v>0</v>
      </c>
      <c r="T63" s="350">
        <f>+IF(ROUND(H61,1)=ROUND(F69,1),ROUND(H61,1),"error")</f>
        <v>0</v>
      </c>
      <c r="U63" s="350">
        <f>+IF(ROUND(I61,1)=ROUND(F70,1),ROUND(I61,1),"error")</f>
        <v>0</v>
      </c>
      <c r="V63" s="350">
        <f>+IF(ROUND(J61,1)=ROUND(F71,1),ROUND(J61,1),"error")</f>
        <v>0</v>
      </c>
      <c r="W63" s="351">
        <f>+IF(ROUND(K61,1)=ROUND(F72,1),ROUND(K61,1),"error")</f>
        <v>0</v>
      </c>
      <c r="X63" s="352">
        <f>+IF(OR(R63="error",S63="error",U63="error",V63="error",W63="error"),"error",SUM(R63:S63,U63:W63))</f>
        <v>0</v>
      </c>
    </row>
    <row r="64" spans="1:24" ht="17.25" customHeight="1">
      <c r="A64" s="111" t="s">
        <v>1751</v>
      </c>
      <c r="B64" s="332" t="s">
        <v>1752</v>
      </c>
      <c r="C64" s="333" t="s">
        <v>1226</v>
      </c>
      <c r="D64" s="334" t="s">
        <v>572</v>
      </c>
      <c r="E64" s="335"/>
      <c r="F64" s="335"/>
      <c r="G64" s="335"/>
      <c r="H64" s="336"/>
      <c r="I64" s="335"/>
      <c r="J64" s="335"/>
      <c r="K64" s="335"/>
      <c r="L64" s="335"/>
      <c r="M64" s="337"/>
      <c r="N64" s="335"/>
      <c r="P64" s="538"/>
      <c r="Q64" s="347" t="s">
        <v>1682</v>
      </c>
      <c r="R64" s="348">
        <f>+IF(ROUND(E62,1)=ROUND(H67,1),ROUND(E62,1),"error")</f>
        <v>0</v>
      </c>
      <c r="S64" s="350">
        <f>+IF(ROUND(F62,1)=ROUND(H68,1),ROUND(F62,1),"error")</f>
        <v>0</v>
      </c>
      <c r="T64" s="349">
        <f>+IF(AND(H62=0,H69=0),0,"error")</f>
        <v>0</v>
      </c>
      <c r="U64" s="350">
        <f>+IF(ROUND(I62,1)=ROUND(H70,1),ROUND(I62,1),"error")</f>
        <v>0</v>
      </c>
      <c r="V64" s="350">
        <f>+IF(ROUND(J62,1)=ROUND(H71,1),ROUND(J62,1),"error")</f>
        <v>0</v>
      </c>
      <c r="W64" s="351">
        <f>+IF(ROUND(K62,1)=ROUND(H72,1),ROUND(K62,1),"error")</f>
        <v>0</v>
      </c>
      <c r="X64" s="352">
        <f>+IF(OR(T64="error",U64="error",V64="error",W64="error"),"error",SUM(T64:W64))</f>
        <v>0</v>
      </c>
    </row>
    <row r="65" spans="1:24" ht="17.25" customHeight="1">
      <c r="A65" s="111" t="s">
        <v>1753</v>
      </c>
      <c r="B65" s="332" t="s">
        <v>1754</v>
      </c>
      <c r="C65" s="333" t="s">
        <v>1229</v>
      </c>
      <c r="D65" s="334" t="s">
        <v>572</v>
      </c>
      <c r="E65" s="335"/>
      <c r="F65" s="335"/>
      <c r="G65" s="335"/>
      <c r="H65" s="336"/>
      <c r="I65" s="335"/>
      <c r="J65" s="335"/>
      <c r="K65" s="335"/>
      <c r="L65" s="335"/>
      <c r="M65" s="337"/>
      <c r="N65" s="335"/>
      <c r="P65" s="538"/>
      <c r="Q65" s="353" t="s">
        <v>1685</v>
      </c>
      <c r="R65" s="354">
        <f>+IF(ROUND(E63,1)=ROUND(I67,1),ROUND(E63,1),"error")</f>
        <v>0</v>
      </c>
      <c r="S65" s="355">
        <f>+IF(ROUND(F63,1)=ROUND(I68,1),ROUND(F63,1),"error")</f>
        <v>0</v>
      </c>
      <c r="T65" s="355">
        <f>+IF(ROUND(H63,1)=ROUND(I69,1),ROUND(H63,1),"error")</f>
        <v>0</v>
      </c>
      <c r="U65" s="356">
        <f>+IF(AND(I63=0,I70=0),0,"error")</f>
        <v>0</v>
      </c>
      <c r="V65" s="355">
        <f>+IF(ROUND(J63,1)=ROUND(I71,1),ROUND(J63,1),"error")</f>
        <v>0</v>
      </c>
      <c r="W65" s="357">
        <f>+IF(ROUND(K63,1)=ROUND(I72,1),ROUND(K63,1),"error")</f>
        <v>0</v>
      </c>
      <c r="X65" s="352">
        <f>+IF(OR(R65="error",S65="error",U65="error",V65="error",W65="error"),"error",SUM(R65:S65,U65:W65))</f>
        <v>0</v>
      </c>
    </row>
    <row r="66" spans="1:24" ht="18" customHeight="1">
      <c r="A66" s="111"/>
      <c r="B66" s="358" t="s">
        <v>1755</v>
      </c>
      <c r="C66" s="359"/>
      <c r="D66" s="360"/>
      <c r="E66" s="361"/>
      <c r="F66" s="361"/>
      <c r="G66" s="361"/>
      <c r="H66" s="362"/>
      <c r="I66" s="361"/>
      <c r="J66" s="361"/>
      <c r="K66" s="362"/>
      <c r="L66" s="361"/>
      <c r="M66" s="363"/>
      <c r="N66" s="361"/>
      <c r="P66" s="538"/>
      <c r="Q66" s="347" t="s">
        <v>1687</v>
      </c>
      <c r="R66" s="354">
        <f>+IF(ROUND(E64,1)=ROUND(J67,1),ROUND(E64,1),"error")</f>
        <v>0</v>
      </c>
      <c r="S66" s="355">
        <f>+IF(ROUND(F64,1)=ROUND(J68,1),ROUND(F64,1),"error")</f>
        <v>0</v>
      </c>
      <c r="T66" s="355">
        <f>+IF(ROUND(H64,1)=ROUND(J69,1),ROUND(H64,1),"error")</f>
        <v>0</v>
      </c>
      <c r="U66" s="364">
        <f>+IF(ROUND(I64,1)=ROUND(J70,1),ROUND(I64,1),"error")</f>
        <v>0</v>
      </c>
      <c r="V66" s="356">
        <f>+IF(AND(J64=0,J71=0),0,"error")</f>
        <v>0</v>
      </c>
      <c r="W66" s="357">
        <f>+IF(ROUND(K64,1)=ROUND(J72,1),ROUND(K64,1),"error")</f>
        <v>0</v>
      </c>
      <c r="X66" s="352">
        <f>+IF(OR(R66="error",S66="error",U66="error",V66="error",W66="error"),"error",SUM(R66:S66,U66:W66))</f>
        <v>0</v>
      </c>
    </row>
    <row r="67" spans="1:24" ht="20.25">
      <c r="A67" s="111" t="s">
        <v>1756</v>
      </c>
      <c r="B67" s="332" t="s">
        <v>1757</v>
      </c>
      <c r="C67" s="333" t="s">
        <v>1391</v>
      </c>
      <c r="D67" s="334" t="s">
        <v>572</v>
      </c>
      <c r="E67" s="335"/>
      <c r="F67" s="335"/>
      <c r="G67" s="335"/>
      <c r="H67" s="336"/>
      <c r="I67" s="335"/>
      <c r="J67" s="335"/>
      <c r="K67" s="336"/>
      <c r="L67" s="335"/>
      <c r="M67" s="337"/>
      <c r="N67" s="335"/>
      <c r="P67" s="538"/>
      <c r="Q67" s="365" t="s">
        <v>1690</v>
      </c>
      <c r="R67" s="354">
        <f>+IF(ROUND(E65,1)=ROUND(K67,1),ROUND(E65,1),"error")</f>
        <v>0</v>
      </c>
      <c r="S67" s="355">
        <f>+IF(ROUND(F65,1)=ROUND(K68,1),ROUND(F65,1),"error")</f>
        <v>0</v>
      </c>
      <c r="T67" s="355">
        <f>+IF(ROUND(H65,1)=ROUND(K69,1),ROUND(H65,1),"error")</f>
        <v>0</v>
      </c>
      <c r="U67" s="364">
        <f>+IF(ROUND(I65,1)=ROUND(K70,1),ROUND(I65,1),"error")</f>
        <v>0</v>
      </c>
      <c r="V67" s="364">
        <f>+IF(ROUND(J65,1)=ROUND(K71,1),ROUND(J65,1),"error")</f>
        <v>0</v>
      </c>
      <c r="W67" s="366">
        <f>+IF(AND(K65=0,K72=0),0,"error")</f>
        <v>0</v>
      </c>
      <c r="X67" s="352">
        <f>+IF(OR(R67="error",S67="error",U67="error",V67="error",W67="error"),"error",SUM(R67:S67,U67:W67))</f>
        <v>0</v>
      </c>
    </row>
    <row r="68" spans="1:24" ht="19.5">
      <c r="A68" s="111" t="s">
        <v>1758</v>
      </c>
      <c r="B68" s="332" t="s">
        <v>1759</v>
      </c>
      <c r="C68" s="333" t="s">
        <v>1394</v>
      </c>
      <c r="D68" s="334" t="s">
        <v>572</v>
      </c>
      <c r="E68" s="335"/>
      <c r="F68" s="335"/>
      <c r="G68" s="335"/>
      <c r="H68" s="336"/>
      <c r="I68" s="335"/>
      <c r="J68" s="335"/>
      <c r="K68" s="336"/>
      <c r="L68" s="335"/>
      <c r="M68" s="337"/>
      <c r="N68" s="335"/>
      <c r="P68" s="539"/>
      <c r="Q68" s="367" t="s">
        <v>1693</v>
      </c>
      <c r="R68" s="368">
        <f>+IF(OR(R62="error",R63="error",R65="error",R66="error",R67="error"),"error",SUM(R62:R63,R65:R67))</f>
        <v>0</v>
      </c>
      <c r="S68" s="368">
        <f>+IF(OR(S62="error",S63="error",S65="error",S66="error",S67="error"),"error",SUM(S62:S63,S65:S67))</f>
        <v>0</v>
      </c>
      <c r="T68" s="369">
        <f>+IF(OR(T64="error",T65="error",T66="error",T67="error"),"error",SUM(T64:T67))</f>
        <v>0</v>
      </c>
      <c r="U68" s="369">
        <f>+IF(OR(U62="error",U63="error",U65="error",U66="error",U67="error"),"error",SUM(U62:U63,U65:U67))</f>
        <v>0</v>
      </c>
      <c r="V68" s="369">
        <f>+IF(OR(V62="error",V63="error",V65="error",V66="error",V67="error"),"error",SUM(V62:V63,V65:V67))</f>
        <v>0</v>
      </c>
      <c r="W68" s="369">
        <f>+IF(OR(W62="error",W63="error",W65="error",W66="error",W67="error"),"error",SUM(W62:W63,W65:W67))</f>
        <v>0</v>
      </c>
      <c r="X68" s="370"/>
    </row>
    <row r="69" spans="1:24">
      <c r="A69" s="111" t="s">
        <v>1760</v>
      </c>
      <c r="B69" s="332" t="s">
        <v>1761</v>
      </c>
      <c r="C69" s="333" t="s">
        <v>1397</v>
      </c>
      <c r="D69" s="334" t="s">
        <v>572</v>
      </c>
      <c r="E69" s="335"/>
      <c r="F69" s="335"/>
      <c r="G69" s="335"/>
      <c r="H69" s="336"/>
      <c r="I69" s="335"/>
      <c r="J69" s="335"/>
      <c r="K69" s="336"/>
      <c r="L69" s="335"/>
      <c r="M69" s="337"/>
      <c r="N69" s="335"/>
      <c r="P69" s="385"/>
      <c r="Q69" s="386"/>
      <c r="R69" s="387"/>
      <c r="S69" s="387"/>
      <c r="T69" s="387"/>
      <c r="U69" s="387"/>
      <c r="V69" s="387"/>
      <c r="W69" s="387"/>
      <c r="X69" s="373"/>
    </row>
    <row r="70" spans="1:24" ht="12.95" customHeight="1">
      <c r="A70" s="111" t="s">
        <v>1762</v>
      </c>
      <c r="B70" s="332" t="s">
        <v>1763</v>
      </c>
      <c r="C70" s="333" t="s">
        <v>1400</v>
      </c>
      <c r="D70" s="334" t="s">
        <v>572</v>
      </c>
      <c r="E70" s="335"/>
      <c r="F70" s="335"/>
      <c r="G70" s="335"/>
      <c r="H70" s="336"/>
      <c r="I70" s="335"/>
      <c r="J70" s="335"/>
      <c r="K70" s="336"/>
      <c r="L70" s="335"/>
      <c r="M70" s="337"/>
      <c r="N70" s="335"/>
      <c r="P70" s="381"/>
      <c r="Q70" s="371"/>
      <c r="R70" s="372"/>
      <c r="S70" s="372"/>
      <c r="T70" s="372"/>
      <c r="U70" s="372"/>
      <c r="V70" s="372"/>
      <c r="W70" s="372"/>
      <c r="X70" s="372"/>
    </row>
    <row r="71" spans="1:24" ht="12.95" customHeight="1">
      <c r="A71" s="111" t="s">
        <v>1764</v>
      </c>
      <c r="B71" s="332" t="s">
        <v>1765</v>
      </c>
      <c r="C71" s="333" t="s">
        <v>1403</v>
      </c>
      <c r="D71" s="334" t="s">
        <v>572</v>
      </c>
      <c r="E71" s="335"/>
      <c r="F71" s="335"/>
      <c r="G71" s="335"/>
      <c r="H71" s="336"/>
      <c r="I71" s="335"/>
      <c r="J71" s="335"/>
      <c r="K71" s="336"/>
      <c r="L71" s="335"/>
      <c r="M71" s="337"/>
      <c r="N71" s="335"/>
      <c r="P71" s="381"/>
      <c r="Q71" s="371"/>
      <c r="R71" s="372"/>
      <c r="S71" s="372"/>
      <c r="T71" s="372"/>
      <c r="U71" s="372"/>
      <c r="V71" s="372"/>
      <c r="W71" s="372"/>
      <c r="X71" s="372"/>
    </row>
    <row r="72" spans="1:24" ht="12.95" customHeight="1">
      <c r="A72" s="111" t="s">
        <v>1766</v>
      </c>
      <c r="B72" s="374" t="s">
        <v>1767</v>
      </c>
      <c r="C72" s="375" t="s">
        <v>1406</v>
      </c>
      <c r="D72" s="376" t="s">
        <v>572</v>
      </c>
      <c r="E72" s="377"/>
      <c r="F72" s="377"/>
      <c r="G72" s="377"/>
      <c r="H72" s="378"/>
      <c r="I72" s="377"/>
      <c r="J72" s="377"/>
      <c r="K72" s="378"/>
      <c r="L72" s="377"/>
      <c r="M72" s="379"/>
      <c r="N72" s="377"/>
      <c r="P72" s="381"/>
      <c r="Q72" s="371"/>
      <c r="R72" s="372"/>
      <c r="S72" s="372"/>
      <c r="T72" s="372"/>
      <c r="U72" s="372"/>
      <c r="V72" s="372"/>
      <c r="W72" s="372"/>
      <c r="X72" s="372"/>
    </row>
    <row r="73" spans="1:24" ht="12.95" customHeight="1">
      <c r="A73" s="111"/>
      <c r="P73" s="381"/>
      <c r="Q73" s="371"/>
      <c r="R73" s="372"/>
      <c r="S73" s="372"/>
      <c r="T73" s="372"/>
      <c r="U73" s="372"/>
      <c r="V73" s="372"/>
      <c r="W73" s="372"/>
      <c r="X73" s="372"/>
    </row>
    <row r="74" spans="1:24" ht="17.25" customHeight="1">
      <c r="A74" s="111"/>
      <c r="E74" s="388" t="s">
        <v>1768</v>
      </c>
      <c r="F74" s="322"/>
      <c r="G74" s="322"/>
      <c r="H74" s="322"/>
      <c r="I74" s="322"/>
      <c r="J74" s="322"/>
      <c r="K74" s="322"/>
      <c r="L74" s="322"/>
      <c r="M74" s="322"/>
      <c r="N74" s="323"/>
      <c r="P74" s="381"/>
      <c r="Q74" s="371"/>
      <c r="R74" s="372"/>
      <c r="S74" s="372"/>
      <c r="T74" s="372"/>
      <c r="U74" s="372"/>
      <c r="V74" s="372"/>
      <c r="W74" s="372"/>
      <c r="X74" s="372"/>
    </row>
    <row r="75" spans="1:24" ht="12.95" customHeight="1">
      <c r="A75" s="111"/>
      <c r="E75" s="100" t="s">
        <v>560</v>
      </c>
      <c r="F75" s="101" t="s">
        <v>561</v>
      </c>
      <c r="G75" s="102" t="s">
        <v>562</v>
      </c>
      <c r="H75" s="101" t="s">
        <v>563</v>
      </c>
      <c r="I75" s="201" t="s">
        <v>564</v>
      </c>
      <c r="J75" s="101" t="s">
        <v>565</v>
      </c>
      <c r="K75" s="102" t="s">
        <v>566</v>
      </c>
      <c r="L75" s="101" t="s">
        <v>567</v>
      </c>
      <c r="M75" s="103" t="s">
        <v>568</v>
      </c>
      <c r="N75" s="103" t="s">
        <v>569</v>
      </c>
      <c r="P75" s="381"/>
      <c r="Q75" s="371"/>
      <c r="R75" s="372"/>
      <c r="S75" s="372"/>
      <c r="T75" s="372"/>
      <c r="U75" s="372"/>
      <c r="V75" s="372"/>
      <c r="W75" s="372"/>
      <c r="X75" s="372"/>
    </row>
    <row r="76" spans="1:24" ht="16.5" customHeight="1">
      <c r="A76" s="111"/>
      <c r="B76" s="324" t="s">
        <v>1769</v>
      </c>
      <c r="C76" s="325"/>
      <c r="D76" s="326"/>
      <c r="E76" s="327"/>
      <c r="F76" s="327"/>
      <c r="G76" s="327"/>
      <c r="H76" s="328"/>
      <c r="I76" s="327"/>
      <c r="J76" s="327"/>
      <c r="K76" s="328"/>
      <c r="L76" s="327"/>
      <c r="M76" s="329"/>
      <c r="N76" s="327"/>
      <c r="P76" s="330"/>
      <c r="Q76" s="331"/>
      <c r="R76" s="542" t="s">
        <v>1770</v>
      </c>
      <c r="S76" s="531"/>
      <c r="T76" s="531"/>
      <c r="U76" s="531"/>
      <c r="V76" s="531"/>
      <c r="W76" s="531"/>
      <c r="X76" s="532"/>
    </row>
    <row r="77" spans="1:24" ht="17.25" customHeight="1">
      <c r="A77" s="111"/>
      <c r="B77" s="332" t="s">
        <v>1232</v>
      </c>
      <c r="C77" s="333" t="s">
        <v>1214</v>
      </c>
      <c r="D77" s="334" t="s">
        <v>572</v>
      </c>
      <c r="E77" s="361">
        <f>IF([1]Table1!E109="NP",0,[1]Table1!E109)</f>
        <v>0</v>
      </c>
      <c r="F77" s="361">
        <f>IF([1]Table1!F109="NP",0,[1]Table1!F109)</f>
        <v>0</v>
      </c>
      <c r="G77" s="361">
        <f>IF([1]Table1!G109="NP",0,[1]Table1!G109)</f>
        <v>0</v>
      </c>
      <c r="H77" s="362">
        <f t="shared" ref="H77:H82" si="4">SUM(E77:G77)</f>
        <v>0</v>
      </c>
      <c r="I77" s="361">
        <f>IF([1]Table1!I109="NP",0,[1]Table1!I109)</f>
        <v>0</v>
      </c>
      <c r="J77" s="361">
        <f>IF([1]Table1!J109="NP",0,[1]Table1!J109)</f>
        <v>0</v>
      </c>
      <c r="K77" s="361">
        <f>IF([1]Table1!K109="NP",0,[1]Table1!K109)</f>
        <v>0</v>
      </c>
      <c r="L77" s="361">
        <f>IF([1]Table1!L109="NP",0,[1]Table1!L109)</f>
        <v>0</v>
      </c>
      <c r="M77" s="363">
        <f t="shared" ref="M77:M82" si="5">SUM(H77:L77)</f>
        <v>0</v>
      </c>
      <c r="N77" s="361">
        <f>IF([1]Table1!N109="NP",0,[1]Table1!N109)</f>
        <v>0</v>
      </c>
      <c r="P77" s="338" t="s">
        <v>1771</v>
      </c>
      <c r="Q77" s="339"/>
      <c r="R77" s="540" t="s">
        <v>1671</v>
      </c>
      <c r="S77" s="525" t="s">
        <v>558</v>
      </c>
      <c r="T77" s="525" t="s">
        <v>559</v>
      </c>
      <c r="U77" s="525" t="s">
        <v>552</v>
      </c>
      <c r="V77" s="525" t="s">
        <v>553</v>
      </c>
      <c r="W77" s="533" t="s">
        <v>554</v>
      </c>
      <c r="X77" s="535" t="s">
        <v>1672</v>
      </c>
    </row>
    <row r="78" spans="1:24" ht="17.25" customHeight="1">
      <c r="A78" s="111"/>
      <c r="B78" s="332" t="s">
        <v>1234</v>
      </c>
      <c r="C78" s="333" t="s">
        <v>1217</v>
      </c>
      <c r="D78" s="334" t="s">
        <v>572</v>
      </c>
      <c r="E78" s="361">
        <f>IF([1]Table1!E110="NP",0,[1]Table1!E110)</f>
        <v>0</v>
      </c>
      <c r="F78" s="361">
        <f>IF([1]Table1!F110="NP",0,[1]Table1!F110)</f>
        <v>0</v>
      </c>
      <c r="G78" s="361">
        <f>IF([1]Table1!G110="NP",0,[1]Table1!G110)</f>
        <v>0</v>
      </c>
      <c r="H78" s="362">
        <f t="shared" si="4"/>
        <v>0</v>
      </c>
      <c r="I78" s="361">
        <f>IF([1]Table1!I110="NP",0,[1]Table1!I110)</f>
        <v>0</v>
      </c>
      <c r="J78" s="361">
        <f>IF([1]Table1!J110="NP",0,[1]Table1!J110)</f>
        <v>0</v>
      </c>
      <c r="K78" s="361">
        <f>IF([1]Table1!K110="NP",0,[1]Table1!K110)</f>
        <v>0</v>
      </c>
      <c r="L78" s="361">
        <f>IF([1]Table1!L110="NP",0,[1]Table1!L110)</f>
        <v>0</v>
      </c>
      <c r="M78" s="363">
        <f t="shared" si="5"/>
        <v>0</v>
      </c>
      <c r="N78" s="361">
        <f>IF([1]Table1!N110="NP",0,[1]Table1!N110)</f>
        <v>0</v>
      </c>
      <c r="P78" s="340"/>
      <c r="Q78" s="341"/>
      <c r="R78" s="541"/>
      <c r="S78" s="526"/>
      <c r="T78" s="526"/>
      <c r="U78" s="526"/>
      <c r="V78" s="526"/>
      <c r="W78" s="534"/>
      <c r="X78" s="536"/>
    </row>
    <row r="79" spans="1:24" ht="17.25" customHeight="1">
      <c r="A79" s="111"/>
      <c r="B79" s="332" t="s">
        <v>1236</v>
      </c>
      <c r="C79" s="333" t="s">
        <v>1220</v>
      </c>
      <c r="D79" s="334" t="s">
        <v>572</v>
      </c>
      <c r="E79" s="361">
        <f>IF([1]Table1!E111="NP",0,[1]Table1!E111)</f>
        <v>0</v>
      </c>
      <c r="F79" s="361">
        <f>IF([1]Table1!F111="NP",0,[1]Table1!F111)</f>
        <v>0</v>
      </c>
      <c r="G79" s="361">
        <f>IF([1]Table1!G111="NP",0,[1]Table1!G111)</f>
        <v>0</v>
      </c>
      <c r="H79" s="362">
        <f t="shared" si="4"/>
        <v>0</v>
      </c>
      <c r="I79" s="361">
        <f>IF([1]Table1!I111="NP",0,[1]Table1!I111)</f>
        <v>0</v>
      </c>
      <c r="J79" s="361">
        <f>IF([1]Table1!J111="NP",0,[1]Table1!J111)</f>
        <v>0</v>
      </c>
      <c r="K79" s="361">
        <f>IF([1]Table1!K111="NP",0,[1]Table1!K111)</f>
        <v>0</v>
      </c>
      <c r="L79" s="361">
        <f>IF([1]Table1!L111="NP",0,[1]Table1!L111)</f>
        <v>0</v>
      </c>
      <c r="M79" s="363">
        <f t="shared" si="5"/>
        <v>0</v>
      </c>
      <c r="N79" s="361">
        <f>IF([1]Table1!N111="NP",0,[1]Table1!N111)</f>
        <v>0</v>
      </c>
      <c r="P79" s="538" t="s">
        <v>1772</v>
      </c>
      <c r="Q79" s="342" t="s">
        <v>1671</v>
      </c>
      <c r="R79" s="343">
        <f>+IF(AND(E77=0,E84=0),0,"error")</f>
        <v>0</v>
      </c>
      <c r="S79" s="344">
        <f>+IF(ROUND(F77,1)=ROUND(E85,1),ROUND(F77,1),"error")</f>
        <v>0</v>
      </c>
      <c r="T79" s="344">
        <f>+IF(ROUND(H77,1)=ROUND(E86,1),ROUND(H77,1),"error")</f>
        <v>0</v>
      </c>
      <c r="U79" s="344">
        <f>+IF(ROUND(I77,1)=ROUND(E87,1),ROUND(I77,1),"error")</f>
        <v>0</v>
      </c>
      <c r="V79" s="344">
        <f>+IF(ROUND(J77,1)=ROUND(E88,1),ROUND(J77,1),"error")</f>
        <v>0</v>
      </c>
      <c r="W79" s="345">
        <f>+IF(ROUND(K77,1)=ROUND(E89,1),ROUND(K77,1),"error")</f>
        <v>0</v>
      </c>
      <c r="X79" s="346">
        <f>+IF(OR(R79="error",S79="error",U79="error",V79="error",W79="error"),"error",SUM(R79:S79,U79:W79))</f>
        <v>0</v>
      </c>
    </row>
    <row r="80" spans="1:24" ht="17.25" customHeight="1">
      <c r="A80" s="111"/>
      <c r="B80" s="332" t="s">
        <v>1238</v>
      </c>
      <c r="C80" s="333" t="s">
        <v>1223</v>
      </c>
      <c r="D80" s="334" t="s">
        <v>572</v>
      </c>
      <c r="E80" s="361">
        <f>IF([1]Table1!E112="NP",0,[1]Table1!E112)</f>
        <v>0</v>
      </c>
      <c r="F80" s="361">
        <f>IF([1]Table1!F112="NP",0,[1]Table1!F112)</f>
        <v>0</v>
      </c>
      <c r="G80" s="361">
        <f>IF([1]Table1!G112="NP",0,[1]Table1!G112)</f>
        <v>0</v>
      </c>
      <c r="H80" s="362">
        <f t="shared" si="4"/>
        <v>0</v>
      </c>
      <c r="I80" s="361">
        <f>IF([1]Table1!I112="NP",0,[1]Table1!I112)</f>
        <v>0</v>
      </c>
      <c r="J80" s="361">
        <f>IF([1]Table1!J112="NP",0,[1]Table1!J112)</f>
        <v>0</v>
      </c>
      <c r="K80" s="361">
        <f>IF([1]Table1!K112="NP",0,[1]Table1!K112)</f>
        <v>0</v>
      </c>
      <c r="L80" s="361">
        <f>IF([1]Table1!L112="NP",0,[1]Table1!L112)</f>
        <v>0</v>
      </c>
      <c r="M80" s="363">
        <f t="shared" si="5"/>
        <v>0</v>
      </c>
      <c r="N80" s="361">
        <f>IF([1]Table1!N112="NP",0,[1]Table1!N112)</f>
        <v>0</v>
      </c>
      <c r="P80" s="538"/>
      <c r="Q80" s="347" t="s">
        <v>558</v>
      </c>
      <c r="R80" s="348">
        <f>+IF(ROUND(E78,1)=ROUND(F84,1),ROUND(E78,1),"error")</f>
        <v>0</v>
      </c>
      <c r="S80" s="349">
        <f>+IF(AND(F78=0,F85=0),0,"error")</f>
        <v>0</v>
      </c>
      <c r="T80" s="350">
        <f>+IF(ROUND(H78,1)=ROUND(F86,1),ROUND(H78,1),"error")</f>
        <v>0</v>
      </c>
      <c r="U80" s="350">
        <f>+IF(ROUND(I78,1)=ROUND(F87,1),ROUND(I78,1),"error")</f>
        <v>0</v>
      </c>
      <c r="V80" s="350">
        <f>+IF(ROUND(J78,1)=ROUND(F88,1),ROUND(J78,1),"error")</f>
        <v>0</v>
      </c>
      <c r="W80" s="351">
        <f>+IF(ROUND(K78,1)=ROUND(F89,1),ROUND(K78,1),"error")</f>
        <v>0</v>
      </c>
      <c r="X80" s="352">
        <f>+IF(OR(R80="error",S80="error",U80="error",V80="error",W80="error"),"error",SUM(R80:S80,U80:W80))</f>
        <v>0</v>
      </c>
    </row>
    <row r="81" spans="1:24" ht="17.25" customHeight="1">
      <c r="A81" s="111"/>
      <c r="B81" s="332" t="s">
        <v>1240</v>
      </c>
      <c r="C81" s="333" t="s">
        <v>1226</v>
      </c>
      <c r="D81" s="334" t="s">
        <v>572</v>
      </c>
      <c r="E81" s="361">
        <f>IF([1]Table1!E113="NP",0,[1]Table1!E113)</f>
        <v>0</v>
      </c>
      <c r="F81" s="361">
        <f>IF([1]Table1!F113="NP",0,[1]Table1!F113)</f>
        <v>0</v>
      </c>
      <c r="G81" s="361">
        <f>IF([1]Table1!G113="NP",0,[1]Table1!G113)</f>
        <v>0</v>
      </c>
      <c r="H81" s="362">
        <f t="shared" si="4"/>
        <v>0</v>
      </c>
      <c r="I81" s="361">
        <f>IF([1]Table1!I113="NP",0,[1]Table1!I113)</f>
        <v>0</v>
      </c>
      <c r="J81" s="361">
        <f>IF([1]Table1!J113="NP",0,[1]Table1!J113)</f>
        <v>0</v>
      </c>
      <c r="K81" s="361">
        <f>IF([1]Table1!K113="NP",0,[1]Table1!K113)</f>
        <v>0</v>
      </c>
      <c r="L81" s="361">
        <f>IF([1]Table1!L113="NP",0,[1]Table1!L113)</f>
        <v>0</v>
      </c>
      <c r="M81" s="363">
        <f t="shared" si="5"/>
        <v>0</v>
      </c>
      <c r="N81" s="361">
        <f>IF([1]Table1!N113="NP",0,[1]Table1!N113)</f>
        <v>0</v>
      </c>
      <c r="P81" s="538"/>
      <c r="Q81" s="347" t="s">
        <v>1682</v>
      </c>
      <c r="R81" s="348">
        <f>+IF(ROUND(E79,1)=ROUND(H84,1),ROUND(E79,1),"error")</f>
        <v>0</v>
      </c>
      <c r="S81" s="350">
        <f>+IF(ROUND(F79,1)=ROUND(H85,1),ROUND(F79,1),"error")</f>
        <v>0</v>
      </c>
      <c r="T81" s="349">
        <f>+IF(AND(H79=0,H86=0),0,"error")</f>
        <v>0</v>
      </c>
      <c r="U81" s="350">
        <f>+IF(ROUND(I79,1)=ROUND(H87,1),ROUND(I79,1),"error")</f>
        <v>0</v>
      </c>
      <c r="V81" s="350">
        <f>+IF(ROUND(J79,1)=ROUND(H88,1),ROUND(J79,1),"error")</f>
        <v>0</v>
      </c>
      <c r="W81" s="351">
        <f>+IF(ROUND(K79,1)=ROUND(H89,1),ROUND(K79,1),"error")</f>
        <v>0</v>
      </c>
      <c r="X81" s="352">
        <f>+IF(OR(T81="error",U81="error",V81="error",W81="error"),"error",SUM(T81:W81))</f>
        <v>0</v>
      </c>
    </row>
    <row r="82" spans="1:24" ht="17.25" customHeight="1">
      <c r="A82" s="111"/>
      <c r="B82" s="332" t="s">
        <v>1242</v>
      </c>
      <c r="C82" s="333" t="s">
        <v>1229</v>
      </c>
      <c r="D82" s="334" t="s">
        <v>572</v>
      </c>
      <c r="E82" s="361">
        <f>IF([1]Table1!E114="NP",0,[1]Table1!E114)</f>
        <v>0</v>
      </c>
      <c r="F82" s="361">
        <f>IF([1]Table1!F114="NP",0,[1]Table1!F114)</f>
        <v>0</v>
      </c>
      <c r="G82" s="361">
        <f>IF([1]Table1!G114="NP",0,[1]Table1!G114)</f>
        <v>0</v>
      </c>
      <c r="H82" s="362">
        <f t="shared" si="4"/>
        <v>0</v>
      </c>
      <c r="I82" s="361">
        <f>IF([1]Table1!I114="NP",0,[1]Table1!I114)</f>
        <v>0</v>
      </c>
      <c r="J82" s="361">
        <f>IF([1]Table1!J114="NP",0,[1]Table1!J114)</f>
        <v>0</v>
      </c>
      <c r="K82" s="361">
        <f>IF([1]Table1!K114="NP",0,[1]Table1!K114)</f>
        <v>0</v>
      </c>
      <c r="L82" s="361">
        <f>IF([1]Table1!L114="NP",0,[1]Table1!L114)</f>
        <v>0</v>
      </c>
      <c r="M82" s="363">
        <f t="shared" si="5"/>
        <v>0</v>
      </c>
      <c r="N82" s="361">
        <f>IF([1]Table1!N114="NP",0,[1]Table1!N114)</f>
        <v>0</v>
      </c>
      <c r="P82" s="538"/>
      <c r="Q82" s="353" t="s">
        <v>1685</v>
      </c>
      <c r="R82" s="354">
        <f>+IF(ROUND(E80,1)=ROUND(I84,1),ROUND(E80,1),"error")</f>
        <v>0</v>
      </c>
      <c r="S82" s="355">
        <f>+IF(ROUND(F80,1)=ROUND(I85,1),ROUND(F80,1),"error")</f>
        <v>0</v>
      </c>
      <c r="T82" s="355">
        <f>+IF(ROUND(H80,1)=ROUND(I86,1),ROUND(H80,1),"error")</f>
        <v>0</v>
      </c>
      <c r="U82" s="356">
        <f>+IF(AND(I80=0,I87=0),0,"error")</f>
        <v>0</v>
      </c>
      <c r="V82" s="355">
        <f>+IF(ROUND(J80,1)=ROUND(I88,1),ROUND(J80,1),"error")</f>
        <v>0</v>
      </c>
      <c r="W82" s="357">
        <f>+IF(ROUND(K80,1)=ROUND(I89,1),ROUND(K80,1),"error")</f>
        <v>0</v>
      </c>
      <c r="X82" s="352">
        <f>+IF(OR(R82="error",S82="error",U82="error",V82="error",W82="error"),"error",SUM(R82:S82,U82:W82))</f>
        <v>0</v>
      </c>
    </row>
    <row r="83" spans="1:24" ht="18" customHeight="1">
      <c r="A83" s="111"/>
      <c r="B83" s="358" t="s">
        <v>1773</v>
      </c>
      <c r="C83" s="359"/>
      <c r="D83" s="360"/>
      <c r="E83" s="361"/>
      <c r="F83" s="361"/>
      <c r="G83" s="361"/>
      <c r="H83" s="362"/>
      <c r="I83" s="361"/>
      <c r="J83" s="361"/>
      <c r="K83" s="362"/>
      <c r="L83" s="361"/>
      <c r="M83" s="363"/>
      <c r="N83" s="361"/>
      <c r="P83" s="538"/>
      <c r="Q83" s="347" t="s">
        <v>1687</v>
      </c>
      <c r="R83" s="354">
        <f>+IF(ROUND(E81,1)=ROUND(J84,1),ROUND(E81,1),"error")</f>
        <v>0</v>
      </c>
      <c r="S83" s="355">
        <f>+IF(ROUND(F81,1)=ROUND(J85,1),ROUND(F81,1),"error")</f>
        <v>0</v>
      </c>
      <c r="T83" s="355">
        <f>+IF(ROUND(H81,1)=ROUND(J86,1),ROUND(H81,1),"error")</f>
        <v>0</v>
      </c>
      <c r="U83" s="364">
        <f>+IF(ROUND(I81,1)=ROUND(J87,1),ROUND(I81,1),"error")</f>
        <v>0</v>
      </c>
      <c r="V83" s="356">
        <f>+IF(AND(J81=0,J88=0),0,"error")</f>
        <v>0</v>
      </c>
      <c r="W83" s="357">
        <f>+IF(ROUND(K81,1)=ROUND(J89,1),ROUND(K81,1),"error")</f>
        <v>0</v>
      </c>
      <c r="X83" s="352">
        <f>+IF(OR(R83="error",S83="error",U83="error",V83="error",W83="error"),"error",SUM(R83:S83,U83:W83))</f>
        <v>0</v>
      </c>
    </row>
    <row r="84" spans="1:24" ht="20.25">
      <c r="A84" s="111"/>
      <c r="B84" s="332" t="s">
        <v>1408</v>
      </c>
      <c r="C84" s="333" t="s">
        <v>1391</v>
      </c>
      <c r="D84" s="334" t="s">
        <v>572</v>
      </c>
      <c r="E84" s="361">
        <f>IF([1]Table2!E75="NP",0,[1]Table2!E75)</f>
        <v>0</v>
      </c>
      <c r="F84" s="361">
        <f>IF([1]Table2!F75="NP",0,[1]Table2!F75)</f>
        <v>0</v>
      </c>
      <c r="G84" s="361">
        <f>IF([1]Table2!G75="NP",0,[1]Table2!G75)</f>
        <v>0</v>
      </c>
      <c r="H84" s="362">
        <f t="shared" ref="H84:H89" si="6">SUM(E84:G84)</f>
        <v>0</v>
      </c>
      <c r="I84" s="361">
        <f>IF([1]Table2!I75="NP",0,[1]Table2!I75)</f>
        <v>0</v>
      </c>
      <c r="J84" s="361">
        <f>IF([1]Table2!J75="NP",0,[1]Table2!J75)</f>
        <v>0</v>
      </c>
      <c r="K84" s="362">
        <f>IF([1]Table2!K75="NP",0,[1]Table2!K75)</f>
        <v>0</v>
      </c>
      <c r="L84" s="361">
        <f>IF([1]Table2!L75="NP",0,[1]Table2!L75)</f>
        <v>0</v>
      </c>
      <c r="M84" s="363">
        <f t="shared" ref="M84:M89" si="7">SUM(H84:L84)</f>
        <v>0</v>
      </c>
      <c r="N84" s="361">
        <f>IF([1]Table2!N75="NP",0,[1]Table2!N75)</f>
        <v>0</v>
      </c>
      <c r="P84" s="538"/>
      <c r="Q84" s="365" t="s">
        <v>1690</v>
      </c>
      <c r="R84" s="354">
        <f>+IF(ROUND(E82,1)=ROUND(K84,1),ROUND(E82,1),"error")</f>
        <v>0</v>
      </c>
      <c r="S84" s="355">
        <f>+IF(ROUND(F82,1)=ROUND(K85,1),ROUND(F82,1),"error")</f>
        <v>0</v>
      </c>
      <c r="T84" s="355">
        <f>+IF(ROUND(H82,1)=ROUND(K86,1),ROUND(H82,1),"error")</f>
        <v>0</v>
      </c>
      <c r="U84" s="364">
        <f>+IF(ROUND(I82,1)=ROUND(K87,1),ROUND(I82,1),"error")</f>
        <v>0</v>
      </c>
      <c r="V84" s="364">
        <f>+IF(ROUND(J82,1)=ROUND(K88,1),ROUND(J82,1),"error")</f>
        <v>0</v>
      </c>
      <c r="W84" s="366">
        <f>+IF(AND(K82=0,K89=0),0,"error")</f>
        <v>0</v>
      </c>
      <c r="X84" s="352">
        <f>+IF(OR(R84="error",S84="error",U84="error",V84="error",W84="error"),"error",SUM(R84:S84,U84:W84))</f>
        <v>0</v>
      </c>
    </row>
    <row r="85" spans="1:24" ht="19.5">
      <c r="A85" s="111"/>
      <c r="B85" s="332" t="s">
        <v>1410</v>
      </c>
      <c r="C85" s="333" t="s">
        <v>1394</v>
      </c>
      <c r="D85" s="334" t="s">
        <v>572</v>
      </c>
      <c r="E85" s="361">
        <f>IF([1]Table2!E76="NP",0,[1]Table2!E76)</f>
        <v>0</v>
      </c>
      <c r="F85" s="361">
        <f>IF([1]Table2!F76="NP",0,[1]Table2!F76)</f>
        <v>0</v>
      </c>
      <c r="G85" s="361">
        <f>IF([1]Table2!G76="NP",0,[1]Table2!G76)</f>
        <v>0</v>
      </c>
      <c r="H85" s="362">
        <f t="shared" si="6"/>
        <v>0</v>
      </c>
      <c r="I85" s="361">
        <f>IF([1]Table2!I76="NP",0,[1]Table2!I76)</f>
        <v>0</v>
      </c>
      <c r="J85" s="361">
        <f>IF([1]Table2!J76="NP",0,[1]Table2!J76)</f>
        <v>0</v>
      </c>
      <c r="K85" s="362">
        <f>IF([1]Table2!K76="NP",0,[1]Table2!K76)</f>
        <v>0</v>
      </c>
      <c r="L85" s="361">
        <f>IF([1]Table2!L76="NP",0,[1]Table2!L76)</f>
        <v>0</v>
      </c>
      <c r="M85" s="363">
        <f t="shared" si="7"/>
        <v>0</v>
      </c>
      <c r="N85" s="361">
        <f>IF([1]Table2!N76="NP",0,[1]Table2!N76)</f>
        <v>0</v>
      </c>
      <c r="P85" s="539"/>
      <c r="Q85" s="367" t="s">
        <v>1693</v>
      </c>
      <c r="R85" s="368">
        <f>+IF(OR(R79="error",R80="error",R82="error",R83="error",R84="error"),"error",SUM(R79:R80,R82:R84))</f>
        <v>0</v>
      </c>
      <c r="S85" s="368">
        <f>+IF(OR(S79="error",S80="error",S82="error",S83="error",S84="error"),"error",SUM(S79:S80,S82:S84))</f>
        <v>0</v>
      </c>
      <c r="T85" s="369">
        <f>+IF(OR(T81="error",T82="error",T83="error",T84="error"),"error",SUM(T81:T84))</f>
        <v>0</v>
      </c>
      <c r="U85" s="369">
        <f>+IF(OR(U79="error",U80="error",U82="error",U83="error",U84="error"),"error",SUM(U79:U80,U82:U84))</f>
        <v>0</v>
      </c>
      <c r="V85" s="369">
        <f>+IF(OR(V79="error",V80="error",V82="error",V83="error",V84="error"),"error",SUM(V79:V80,V82:V84))</f>
        <v>0</v>
      </c>
      <c r="W85" s="369">
        <f>+IF(OR(W79="error",W80="error",W82="error",W83="error",W84="error"),"error",SUM(W79:W80,W82:W84))</f>
        <v>0</v>
      </c>
      <c r="X85" s="370"/>
    </row>
    <row r="86" spans="1:24" ht="12.95" customHeight="1">
      <c r="A86" s="111"/>
      <c r="B86" s="332" t="s">
        <v>1412</v>
      </c>
      <c r="C86" s="333" t="s">
        <v>1397</v>
      </c>
      <c r="D86" s="334" t="s">
        <v>572</v>
      </c>
      <c r="E86" s="361">
        <f>IF([1]Table2!E77="NP",0,[1]Table2!E77)</f>
        <v>0</v>
      </c>
      <c r="F86" s="361">
        <f>IF([1]Table2!F77="NP",0,[1]Table2!F77)</f>
        <v>0</v>
      </c>
      <c r="G86" s="361">
        <f>IF([1]Table2!G77="NP",0,[1]Table2!G77)</f>
        <v>0</v>
      </c>
      <c r="H86" s="362">
        <f t="shared" si="6"/>
        <v>0</v>
      </c>
      <c r="I86" s="361">
        <f>IF([1]Table2!I77="NP",0,[1]Table2!I77)</f>
        <v>0</v>
      </c>
      <c r="J86" s="361">
        <f>IF([1]Table2!J77="NP",0,[1]Table2!J77)</f>
        <v>0</v>
      </c>
      <c r="K86" s="362">
        <f>IF([1]Table2!K77="NP",0,[1]Table2!K77)</f>
        <v>0</v>
      </c>
      <c r="L86" s="361">
        <f>IF([1]Table2!L77="NP",0,[1]Table2!L77)</f>
        <v>0</v>
      </c>
      <c r="M86" s="363">
        <f t="shared" si="7"/>
        <v>0</v>
      </c>
      <c r="N86" s="361">
        <f>IF([1]Table2!N77="NP",0,[1]Table2!N77)</f>
        <v>0</v>
      </c>
      <c r="P86" s="389"/>
      <c r="Q86" s="386"/>
      <c r="R86" s="387"/>
      <c r="S86" s="387"/>
      <c r="T86" s="387"/>
      <c r="U86" s="387"/>
      <c r="V86" s="387"/>
      <c r="W86" s="387"/>
      <c r="X86" s="373"/>
    </row>
    <row r="87" spans="1:24" ht="12.95" customHeight="1">
      <c r="A87" s="111"/>
      <c r="B87" s="332" t="s">
        <v>1414</v>
      </c>
      <c r="C87" s="333" t="s">
        <v>1400</v>
      </c>
      <c r="D87" s="334" t="s">
        <v>572</v>
      </c>
      <c r="E87" s="361">
        <f>IF([1]Table2!E78="NP",0,[1]Table2!E78)</f>
        <v>0</v>
      </c>
      <c r="F87" s="361">
        <f>IF([1]Table2!F78="NP",0,[1]Table2!F78)</f>
        <v>0</v>
      </c>
      <c r="G87" s="361">
        <f>IF([1]Table2!G78="NP",0,[1]Table2!G78)</f>
        <v>0</v>
      </c>
      <c r="H87" s="362">
        <f t="shared" si="6"/>
        <v>0</v>
      </c>
      <c r="I87" s="361">
        <f>IF([1]Table2!I78="NP",0,[1]Table2!I78)</f>
        <v>0</v>
      </c>
      <c r="J87" s="361">
        <f>IF([1]Table2!J78="NP",0,[1]Table2!J78)</f>
        <v>0</v>
      </c>
      <c r="K87" s="362">
        <f>IF([1]Table2!K78="NP",0,[1]Table2!K78)</f>
        <v>0</v>
      </c>
      <c r="L87" s="361">
        <f>IF([1]Table2!L78="NP",0,[1]Table2!L78)</f>
        <v>0</v>
      </c>
      <c r="M87" s="363">
        <f t="shared" si="7"/>
        <v>0</v>
      </c>
      <c r="N87" s="361">
        <f>IF([1]Table2!N78="NP",0,[1]Table2!N78)</f>
        <v>0</v>
      </c>
      <c r="P87" s="381"/>
      <c r="Q87" s="371"/>
      <c r="R87" s="372"/>
      <c r="S87" s="372"/>
      <c r="T87" s="372"/>
      <c r="U87" s="372"/>
      <c r="V87" s="372"/>
      <c r="W87" s="372"/>
      <c r="X87" s="372"/>
    </row>
    <row r="88" spans="1:24">
      <c r="A88" s="111"/>
      <c r="B88" s="332" t="s">
        <v>1416</v>
      </c>
      <c r="C88" s="333" t="s">
        <v>1403</v>
      </c>
      <c r="D88" s="334" t="s">
        <v>572</v>
      </c>
      <c r="E88" s="361">
        <f>IF([1]Table2!E79="NP",0,[1]Table2!E79)</f>
        <v>0</v>
      </c>
      <c r="F88" s="361">
        <f>IF([1]Table2!F79="NP",0,[1]Table2!F79)</f>
        <v>0</v>
      </c>
      <c r="G88" s="361">
        <f>IF([1]Table2!G79="NP",0,[1]Table2!G79)</f>
        <v>0</v>
      </c>
      <c r="H88" s="362">
        <f t="shared" si="6"/>
        <v>0</v>
      </c>
      <c r="I88" s="361">
        <f>IF([1]Table2!I79="NP",0,[1]Table2!I79)</f>
        <v>0</v>
      </c>
      <c r="J88" s="361">
        <f>IF([1]Table2!J79="NP",0,[1]Table2!J79)</f>
        <v>0</v>
      </c>
      <c r="K88" s="362">
        <f>IF([1]Table2!K79="NP",0,[1]Table2!K79)</f>
        <v>0</v>
      </c>
      <c r="L88" s="361">
        <f>IF([1]Table2!L79="NP",0,[1]Table2!L79)</f>
        <v>0</v>
      </c>
      <c r="M88" s="363">
        <f t="shared" si="7"/>
        <v>0</v>
      </c>
      <c r="N88" s="361">
        <f>IF([1]Table2!N79="NP",0,[1]Table2!N79)</f>
        <v>0</v>
      </c>
    </row>
    <row r="89" spans="1:24" ht="12.95" customHeight="1">
      <c r="A89" s="111"/>
      <c r="B89" s="374" t="s">
        <v>1418</v>
      </c>
      <c r="C89" s="375" t="s">
        <v>1406</v>
      </c>
      <c r="D89" s="376" t="s">
        <v>572</v>
      </c>
      <c r="E89" s="382">
        <f>IF([1]Table2!E80="NP",0,[1]Table2!E80)</f>
        <v>0</v>
      </c>
      <c r="F89" s="382">
        <f>IF([1]Table2!F80="NP",0,[1]Table2!F80)</f>
        <v>0</v>
      </c>
      <c r="G89" s="382">
        <f>IF([1]Table2!G80="NP",0,[1]Table2!G80)</f>
        <v>0</v>
      </c>
      <c r="H89" s="383">
        <f t="shared" si="6"/>
        <v>0</v>
      </c>
      <c r="I89" s="382">
        <f>IF([1]Table2!I80="NP",0,[1]Table2!I80)</f>
        <v>0</v>
      </c>
      <c r="J89" s="382">
        <f>IF([1]Table2!J80="NP",0,[1]Table2!J80)</f>
        <v>0</v>
      </c>
      <c r="K89" s="383">
        <f>IF([1]Table2!K80="NP",0,[1]Table2!K80)</f>
        <v>0</v>
      </c>
      <c r="L89" s="382">
        <f>IF([1]Table2!L80="NP",0,[1]Table2!L80)</f>
        <v>0</v>
      </c>
      <c r="M89" s="384">
        <f t="shared" si="7"/>
        <v>0</v>
      </c>
      <c r="N89" s="382">
        <f>IF([1]Table2!N80="NP",0,[1]Table2!N80)</f>
        <v>0</v>
      </c>
    </row>
    <row r="90" spans="1:24" ht="12.95" customHeight="1">
      <c r="A90" s="111"/>
    </row>
    <row r="91" spans="1:24" ht="17.25" customHeight="1">
      <c r="A91" s="111"/>
      <c r="E91" s="321" t="s">
        <v>1774</v>
      </c>
      <c r="F91" s="322"/>
      <c r="G91" s="322"/>
      <c r="H91" s="322"/>
      <c r="I91" s="322"/>
      <c r="J91" s="322"/>
      <c r="K91" s="322"/>
      <c r="L91" s="322"/>
      <c r="M91" s="322"/>
      <c r="N91" s="323"/>
    </row>
    <row r="92" spans="1:24" ht="12.95" customHeight="1">
      <c r="A92" s="111"/>
      <c r="E92" s="100" t="s">
        <v>560</v>
      </c>
      <c r="F92" s="101" t="s">
        <v>561</v>
      </c>
      <c r="G92" s="102" t="s">
        <v>562</v>
      </c>
      <c r="H92" s="101" t="s">
        <v>563</v>
      </c>
      <c r="I92" s="201" t="s">
        <v>564</v>
      </c>
      <c r="J92" s="101" t="s">
        <v>565</v>
      </c>
      <c r="K92" s="102" t="s">
        <v>566</v>
      </c>
      <c r="L92" s="101" t="s">
        <v>567</v>
      </c>
      <c r="M92" s="103" t="s">
        <v>568</v>
      </c>
      <c r="N92" s="103" t="s">
        <v>569</v>
      </c>
    </row>
    <row r="93" spans="1:24" ht="18" customHeight="1">
      <c r="A93" s="111"/>
      <c r="B93" s="324" t="s">
        <v>1775</v>
      </c>
      <c r="C93" s="325"/>
      <c r="D93" s="326"/>
      <c r="E93" s="327"/>
      <c r="F93" s="327"/>
      <c r="G93" s="327"/>
      <c r="H93" s="328"/>
      <c r="I93" s="327"/>
      <c r="J93" s="327"/>
      <c r="K93" s="328"/>
      <c r="L93" s="327"/>
      <c r="M93" s="329"/>
      <c r="N93" s="327"/>
      <c r="P93" s="330"/>
      <c r="Q93" s="331"/>
      <c r="R93" s="530" t="s">
        <v>1776</v>
      </c>
      <c r="S93" s="531"/>
      <c r="T93" s="531"/>
      <c r="U93" s="531"/>
      <c r="V93" s="531"/>
      <c r="W93" s="531"/>
      <c r="X93" s="532"/>
    </row>
    <row r="94" spans="1:24" ht="17.25" customHeight="1">
      <c r="A94" s="111" t="s">
        <v>1777</v>
      </c>
      <c r="B94" s="332" t="s">
        <v>1778</v>
      </c>
      <c r="C94" s="333" t="s">
        <v>1214</v>
      </c>
      <c r="D94" s="334" t="s">
        <v>572</v>
      </c>
      <c r="E94" s="335"/>
      <c r="F94" s="335"/>
      <c r="G94" s="335"/>
      <c r="H94" s="336"/>
      <c r="I94" s="335"/>
      <c r="J94" s="335"/>
      <c r="K94" s="335"/>
      <c r="L94" s="335"/>
      <c r="M94" s="337"/>
      <c r="N94" s="335"/>
      <c r="P94" s="338" t="s">
        <v>1779</v>
      </c>
      <c r="Q94" s="339"/>
      <c r="R94" s="540" t="s">
        <v>1780</v>
      </c>
      <c r="S94" s="525" t="s">
        <v>1781</v>
      </c>
      <c r="T94" s="525" t="s">
        <v>1782</v>
      </c>
      <c r="U94" s="525" t="s">
        <v>1783</v>
      </c>
      <c r="V94" s="525" t="s">
        <v>1784</v>
      </c>
      <c r="W94" s="533" t="s">
        <v>1785</v>
      </c>
      <c r="X94" s="535" t="s">
        <v>1786</v>
      </c>
    </row>
    <row r="95" spans="1:24" ht="17.25" customHeight="1">
      <c r="A95" s="111" t="s">
        <v>1787</v>
      </c>
      <c r="B95" s="332" t="s">
        <v>1788</v>
      </c>
      <c r="C95" s="333" t="s">
        <v>1217</v>
      </c>
      <c r="D95" s="334" t="s">
        <v>572</v>
      </c>
      <c r="E95" s="335"/>
      <c r="F95" s="335"/>
      <c r="G95" s="335"/>
      <c r="H95" s="336"/>
      <c r="I95" s="335"/>
      <c r="J95" s="335"/>
      <c r="K95" s="335"/>
      <c r="L95" s="335"/>
      <c r="M95" s="337"/>
      <c r="N95" s="335"/>
      <c r="P95" s="340"/>
      <c r="Q95" s="341"/>
      <c r="R95" s="541"/>
      <c r="S95" s="526"/>
      <c r="T95" s="526"/>
      <c r="U95" s="526"/>
      <c r="V95" s="526"/>
      <c r="W95" s="534"/>
      <c r="X95" s="536"/>
    </row>
    <row r="96" spans="1:24" ht="17.25" customHeight="1">
      <c r="A96" s="111" t="s">
        <v>1789</v>
      </c>
      <c r="B96" s="332" t="s">
        <v>1790</v>
      </c>
      <c r="C96" s="333" t="s">
        <v>1220</v>
      </c>
      <c r="D96" s="334" t="s">
        <v>572</v>
      </c>
      <c r="E96" s="335"/>
      <c r="F96" s="335"/>
      <c r="G96" s="335"/>
      <c r="H96" s="336"/>
      <c r="I96" s="335"/>
      <c r="J96" s="335"/>
      <c r="K96" s="335"/>
      <c r="L96" s="335"/>
      <c r="M96" s="337"/>
      <c r="N96" s="335"/>
      <c r="P96" s="537" t="s">
        <v>1791</v>
      </c>
      <c r="Q96" s="342" t="s">
        <v>1671</v>
      </c>
      <c r="R96" s="343">
        <f>+IF(AND(E94=0,E101=0),0,"error")</f>
        <v>0</v>
      </c>
      <c r="S96" s="344">
        <f>+IF(ROUND(F94,1)=ROUND(E102,1),ROUND(F94,1),"error")</f>
        <v>0</v>
      </c>
      <c r="T96" s="344">
        <f>+IF(ROUND(H94,1)=ROUND(E103,1),ROUND(H94,1),"error")</f>
        <v>0</v>
      </c>
      <c r="U96" s="344">
        <f>+IF(ROUND(I94,1)=ROUND(E104,1),ROUND(I94,1),"error")</f>
        <v>0</v>
      </c>
      <c r="V96" s="344">
        <f>+IF(ROUND(J94,1)=ROUND(E105,1),ROUND(J94,1),"error")</f>
        <v>0</v>
      </c>
      <c r="W96" s="345">
        <f>+IF(ROUND(K94,1)=ROUND(E106,1),ROUND(K94,1),"error")</f>
        <v>0</v>
      </c>
      <c r="X96" s="346">
        <f>+IF(OR(R96="error",S96="error",U96="error",V96="error",W96="error"),"error",SUM(R96:S96,U96:W96))</f>
        <v>0</v>
      </c>
    </row>
    <row r="97" spans="1:24" ht="17.25" customHeight="1">
      <c r="A97" s="111" t="s">
        <v>1792</v>
      </c>
      <c r="B97" s="332" t="s">
        <v>1793</v>
      </c>
      <c r="C97" s="333" t="s">
        <v>1223</v>
      </c>
      <c r="D97" s="334" t="s">
        <v>572</v>
      </c>
      <c r="E97" s="335"/>
      <c r="F97" s="335"/>
      <c r="G97" s="335"/>
      <c r="H97" s="336"/>
      <c r="I97" s="335"/>
      <c r="J97" s="335"/>
      <c r="K97" s="335"/>
      <c r="L97" s="335"/>
      <c r="M97" s="337"/>
      <c r="N97" s="335"/>
      <c r="P97" s="538"/>
      <c r="Q97" s="347" t="s">
        <v>558</v>
      </c>
      <c r="R97" s="348">
        <f>+IF(ROUND(E95,1)=ROUND(F101,1),ROUND(E95,1),"error")</f>
        <v>0</v>
      </c>
      <c r="S97" s="349">
        <f>+IF(AND(F95=0,F102=0),0,"error")</f>
        <v>0</v>
      </c>
      <c r="T97" s="350">
        <f>+IF(ROUND(H95,1)=ROUND(F103,1),ROUND(H95,1),"error")</f>
        <v>0</v>
      </c>
      <c r="U97" s="350">
        <f>+IF(ROUND(I95,1)=ROUND(F104,1),ROUND(I95,1),"error")</f>
        <v>0</v>
      </c>
      <c r="V97" s="350">
        <f>+IF(ROUND(J95,1)=ROUND(F105,1),ROUND(J95,1),"error")</f>
        <v>0</v>
      </c>
      <c r="W97" s="351">
        <f>+IF(ROUND(K95,1)=ROUND(F106,1),ROUND(K95,1),"error")</f>
        <v>0</v>
      </c>
      <c r="X97" s="352">
        <f>+IF(OR(R97="error",S97="error",U97="error",V97="error",W97="error"),"error",SUM(R97:S97,U97:W97))</f>
        <v>0</v>
      </c>
    </row>
    <row r="98" spans="1:24" ht="17.25" customHeight="1">
      <c r="A98" s="111" t="s">
        <v>1794</v>
      </c>
      <c r="B98" s="332" t="s">
        <v>1795</v>
      </c>
      <c r="C98" s="333" t="s">
        <v>1226</v>
      </c>
      <c r="D98" s="334" t="s">
        <v>572</v>
      </c>
      <c r="E98" s="335"/>
      <c r="F98" s="335"/>
      <c r="G98" s="335"/>
      <c r="H98" s="336"/>
      <c r="I98" s="335"/>
      <c r="J98" s="335"/>
      <c r="K98" s="335"/>
      <c r="L98" s="335"/>
      <c r="M98" s="337"/>
      <c r="N98" s="335"/>
      <c r="P98" s="538"/>
      <c r="Q98" s="347" t="s">
        <v>1682</v>
      </c>
      <c r="R98" s="348">
        <f>+IF(ROUND(E96,1)=ROUND(H101,1),ROUND(E96,1),"error")</f>
        <v>0</v>
      </c>
      <c r="S98" s="350">
        <f>+IF(ROUND(F96,1)=ROUND(H102,1),ROUND(F96,1),"error")</f>
        <v>0</v>
      </c>
      <c r="T98" s="349">
        <f>+IF(AND(H96=0,H103=0),0,"error")</f>
        <v>0</v>
      </c>
      <c r="U98" s="350">
        <f>+IF(ROUND(I96,1)=ROUND(H104,1),ROUND(I96,1),"error")</f>
        <v>0</v>
      </c>
      <c r="V98" s="350">
        <f>+IF(ROUND(J96,1)=ROUND(H105,1),ROUND(J96,1),"error")</f>
        <v>0</v>
      </c>
      <c r="W98" s="351">
        <f>+IF(ROUND(K96,1)=ROUND(H106,1),ROUND(K96,1),"error")</f>
        <v>0</v>
      </c>
      <c r="X98" s="352">
        <f>+IF(OR(T98="error",U98="error",V98="error",W98="error"),"error",SUM(T98:W98))</f>
        <v>0</v>
      </c>
    </row>
    <row r="99" spans="1:24" ht="17.25" customHeight="1">
      <c r="A99" s="111" t="s">
        <v>1796</v>
      </c>
      <c r="B99" s="332" t="s">
        <v>1797</v>
      </c>
      <c r="C99" s="333" t="s">
        <v>1229</v>
      </c>
      <c r="D99" s="334" t="s">
        <v>572</v>
      </c>
      <c r="E99" s="335"/>
      <c r="F99" s="335"/>
      <c r="G99" s="335"/>
      <c r="H99" s="336"/>
      <c r="I99" s="335"/>
      <c r="J99" s="335"/>
      <c r="K99" s="335"/>
      <c r="L99" s="335"/>
      <c r="M99" s="337"/>
      <c r="N99" s="335"/>
      <c r="P99" s="538"/>
      <c r="Q99" s="353" t="s">
        <v>1685</v>
      </c>
      <c r="R99" s="354">
        <f>+IF(ROUND(E97,1)=ROUND(I101,1),ROUND(E97,1),"error")</f>
        <v>0</v>
      </c>
      <c r="S99" s="355">
        <f>+IF(ROUND(F97,1)=ROUND(I102,1),ROUND(F97,1),"error")</f>
        <v>0</v>
      </c>
      <c r="T99" s="355">
        <f>+IF(ROUND(H97,1)=ROUND(I103,1),ROUND(H97,1),"error")</f>
        <v>0</v>
      </c>
      <c r="U99" s="356">
        <f>+IF(AND(I97=0,I104=0),0,"error")</f>
        <v>0</v>
      </c>
      <c r="V99" s="355">
        <f>+IF(ROUND(J97,1)=ROUND(I105,1),ROUND(J97,1),"error")</f>
        <v>0</v>
      </c>
      <c r="W99" s="357">
        <f>+IF(ROUND(K97,1)=ROUND(I106,1),ROUND(K97,1),"error")</f>
        <v>0</v>
      </c>
      <c r="X99" s="352">
        <f>+IF(OR(R99="error",S99="error",U99="error",V99="error",W99="error"),"error",SUM(R99:S99,U99:W99))</f>
        <v>0</v>
      </c>
    </row>
    <row r="100" spans="1:24" ht="16.5" customHeight="1">
      <c r="A100" s="111"/>
      <c r="B100" s="358" t="s">
        <v>1798</v>
      </c>
      <c r="C100" s="359"/>
      <c r="D100" s="360"/>
      <c r="E100" s="361"/>
      <c r="F100" s="361"/>
      <c r="G100" s="361"/>
      <c r="H100" s="362"/>
      <c r="I100" s="361"/>
      <c r="J100" s="361"/>
      <c r="K100" s="362"/>
      <c r="L100" s="361"/>
      <c r="M100" s="363"/>
      <c r="N100" s="361"/>
      <c r="P100" s="538"/>
      <c r="Q100" s="347" t="s">
        <v>1687</v>
      </c>
      <c r="R100" s="354">
        <f>+IF(ROUND(E98,1)=ROUND(J101,1),ROUND(E98,1),"error")</f>
        <v>0</v>
      </c>
      <c r="S100" s="355">
        <f>+IF(ROUND(F98,1)=ROUND(J102,1),ROUND(F98,1),"error")</f>
        <v>0</v>
      </c>
      <c r="T100" s="355">
        <f>+IF(ROUND(H98,1)=ROUND(J103,1),ROUND(H98,1),"error")</f>
        <v>0</v>
      </c>
      <c r="U100" s="364">
        <f>+IF(ROUND(I98,1)=ROUND(J104,1),ROUND(I98,1),"error")</f>
        <v>0</v>
      </c>
      <c r="V100" s="356">
        <f>+IF(AND(J98=0,J105=0),0,"error")</f>
        <v>0</v>
      </c>
      <c r="W100" s="357">
        <f>+IF(ROUND(K98,1)=ROUND(J106,1),ROUND(K98,1),"error")</f>
        <v>0</v>
      </c>
      <c r="X100" s="352">
        <f>+IF(OR(R100="error",S100="error",U100="error",V100="error",W100="error"),"error",SUM(R100:S100,U100:W100))</f>
        <v>0</v>
      </c>
    </row>
    <row r="101" spans="1:24" ht="12.95" customHeight="1">
      <c r="A101" s="111" t="s">
        <v>1799</v>
      </c>
      <c r="B101" s="332" t="s">
        <v>1800</v>
      </c>
      <c r="C101" s="333" t="s">
        <v>1801</v>
      </c>
      <c r="D101" s="334" t="s">
        <v>572</v>
      </c>
      <c r="E101" s="335"/>
      <c r="F101" s="335"/>
      <c r="G101" s="335"/>
      <c r="H101" s="336"/>
      <c r="I101" s="335"/>
      <c r="J101" s="335"/>
      <c r="K101" s="336"/>
      <c r="L101" s="335"/>
      <c r="M101" s="337"/>
      <c r="N101" s="335"/>
      <c r="P101" s="538"/>
      <c r="Q101" s="365" t="s">
        <v>1690</v>
      </c>
      <c r="R101" s="354">
        <f>+IF(ROUND(E99,1)=ROUND(K101,1),ROUND(E99,1),"error")</f>
        <v>0</v>
      </c>
      <c r="S101" s="355">
        <f>+IF(ROUND(F99,1)=ROUND(K102,1),ROUND(F99,1),"error")</f>
        <v>0</v>
      </c>
      <c r="T101" s="355">
        <f>+IF(ROUND(H99,1)=ROUND(K103,1),ROUND(H99,1),"error")</f>
        <v>0</v>
      </c>
      <c r="U101" s="364">
        <f>+IF(ROUND(I99,1)=ROUND(K104,1),ROUND(I99,1),"error")</f>
        <v>0</v>
      </c>
      <c r="V101" s="364">
        <f>+IF(ROUND(J99,1)=ROUND(K105,1),ROUND(J99,1),"error")</f>
        <v>0</v>
      </c>
      <c r="W101" s="366">
        <f>+IF(AND(K99=0,K106=0),0,"error")</f>
        <v>0</v>
      </c>
      <c r="X101" s="352">
        <f>+IF(OR(R101="error",S101="error",U101="error",V101="error",W101="error"),"error",SUM(R101:S101,U101:W101))</f>
        <v>0</v>
      </c>
    </row>
    <row r="102" spans="1:24" ht="12.95" customHeight="1">
      <c r="A102" s="111" t="s">
        <v>1802</v>
      </c>
      <c r="B102" s="332" t="s">
        <v>1803</v>
      </c>
      <c r="C102" s="333" t="s">
        <v>1804</v>
      </c>
      <c r="D102" s="334" t="s">
        <v>572</v>
      </c>
      <c r="E102" s="335"/>
      <c r="F102" s="335"/>
      <c r="G102" s="335"/>
      <c r="H102" s="336"/>
      <c r="I102" s="335"/>
      <c r="J102" s="335"/>
      <c r="K102" s="336"/>
      <c r="L102" s="335"/>
      <c r="M102" s="337"/>
      <c r="N102" s="335"/>
      <c r="P102" s="539"/>
      <c r="Q102" s="367" t="s">
        <v>1693</v>
      </c>
      <c r="R102" s="368">
        <f>+IF(OR(R96="error",R97="error",R99="error",R100="error",R101="error"),"error",SUM(R96:R97,R99:R101))</f>
        <v>0</v>
      </c>
      <c r="S102" s="368">
        <f>+IF(OR(S96="error",S97="error",S99="error",S100="error",S101="error"),"error",SUM(S96:S97,S99:S101))</f>
        <v>0</v>
      </c>
      <c r="T102" s="369">
        <f>+IF(OR(T98="error",T99="error",T100="error",T101="error"),"error",SUM(T98:T101))</f>
        <v>0</v>
      </c>
      <c r="U102" s="369">
        <f>+IF(OR(U96="error",U97="error",U99="error",U100="error",U101="error"),"error",SUM(U96:U97,U99:U101))</f>
        <v>0</v>
      </c>
      <c r="V102" s="369">
        <f>+IF(OR(V96="error",V97="error",V99="error",V100="error",V101="error"),"error",SUM(V96:V97,V99:V101))</f>
        <v>0</v>
      </c>
      <c r="W102" s="369">
        <f>+IF(OR(W96="error",W97="error",W99="error",W100="error",W101="error"),"error",SUM(W96:W97,W99:W101))</f>
        <v>0</v>
      </c>
      <c r="X102" s="370"/>
    </row>
    <row r="103" spans="1:24" ht="12.95" customHeight="1">
      <c r="A103" s="111" t="s">
        <v>1805</v>
      </c>
      <c r="B103" s="332" t="s">
        <v>1806</v>
      </c>
      <c r="C103" s="333" t="s">
        <v>1807</v>
      </c>
      <c r="D103" s="334" t="s">
        <v>572</v>
      </c>
      <c r="E103" s="335"/>
      <c r="F103" s="335"/>
      <c r="G103" s="335"/>
      <c r="H103" s="336"/>
      <c r="I103" s="335"/>
      <c r="J103" s="335"/>
      <c r="K103" s="336"/>
      <c r="L103" s="335"/>
      <c r="M103" s="337"/>
      <c r="N103" s="335"/>
      <c r="P103" s="389"/>
      <c r="Q103" s="386"/>
      <c r="R103" s="387"/>
      <c r="S103" s="387"/>
      <c r="T103" s="387"/>
      <c r="U103" s="387"/>
      <c r="V103" s="387"/>
      <c r="W103" s="387"/>
      <c r="X103" s="373"/>
    </row>
    <row r="104" spans="1:24" ht="12.95" customHeight="1">
      <c r="A104" s="111" t="s">
        <v>1808</v>
      </c>
      <c r="B104" s="332" t="s">
        <v>1809</v>
      </c>
      <c r="C104" s="333" t="s">
        <v>1810</v>
      </c>
      <c r="D104" s="334" t="s">
        <v>572</v>
      </c>
      <c r="E104" s="335"/>
      <c r="F104" s="335"/>
      <c r="G104" s="335"/>
      <c r="H104" s="336"/>
      <c r="I104" s="335"/>
      <c r="J104" s="335"/>
      <c r="K104" s="336"/>
      <c r="L104" s="335"/>
      <c r="M104" s="337"/>
      <c r="N104" s="335"/>
      <c r="P104" s="381"/>
      <c r="Q104" s="371"/>
      <c r="R104" s="372"/>
      <c r="S104" s="372"/>
      <c r="T104" s="372"/>
      <c r="U104" s="372"/>
      <c r="V104" s="372"/>
      <c r="W104" s="372"/>
      <c r="X104" s="372"/>
    </row>
    <row r="105" spans="1:24" ht="12.95" customHeight="1">
      <c r="A105" s="111" t="s">
        <v>1811</v>
      </c>
      <c r="B105" s="332" t="s">
        <v>1812</v>
      </c>
      <c r="C105" s="333" t="s">
        <v>1813</v>
      </c>
      <c r="D105" s="334" t="s">
        <v>572</v>
      </c>
      <c r="E105" s="335"/>
      <c r="F105" s="335"/>
      <c r="G105" s="335"/>
      <c r="H105" s="336"/>
      <c r="I105" s="335"/>
      <c r="J105" s="335"/>
      <c r="K105" s="336"/>
      <c r="L105" s="335"/>
      <c r="M105" s="337"/>
      <c r="N105" s="335"/>
      <c r="P105" s="381"/>
      <c r="Q105" s="371"/>
      <c r="R105" s="372"/>
      <c r="S105" s="372"/>
      <c r="T105" s="372"/>
      <c r="U105" s="372"/>
      <c r="V105" s="372"/>
      <c r="W105" s="372"/>
      <c r="X105" s="372"/>
    </row>
    <row r="106" spans="1:24" ht="12.95" customHeight="1">
      <c r="A106" s="111" t="s">
        <v>1814</v>
      </c>
      <c r="B106" s="374" t="s">
        <v>1815</v>
      </c>
      <c r="C106" s="375" t="s">
        <v>1816</v>
      </c>
      <c r="D106" s="376" t="s">
        <v>572</v>
      </c>
      <c r="E106" s="377"/>
      <c r="F106" s="377"/>
      <c r="G106" s="377"/>
      <c r="H106" s="378"/>
      <c r="I106" s="377"/>
      <c r="J106" s="377"/>
      <c r="K106" s="378"/>
      <c r="L106" s="377"/>
      <c r="M106" s="379"/>
      <c r="N106" s="377"/>
      <c r="P106" s="381"/>
      <c r="Q106" s="371"/>
      <c r="R106" s="372"/>
      <c r="S106" s="372"/>
      <c r="T106" s="372"/>
      <c r="U106" s="372"/>
      <c r="V106" s="372"/>
      <c r="W106" s="372"/>
      <c r="X106" s="372"/>
    </row>
    <row r="107" spans="1:24" ht="12.95" customHeight="1">
      <c r="A107" s="111"/>
      <c r="P107" s="381"/>
      <c r="Q107" s="371"/>
      <c r="R107" s="372"/>
      <c r="S107" s="372"/>
      <c r="T107" s="372"/>
      <c r="U107" s="372"/>
      <c r="V107" s="372"/>
      <c r="W107" s="372"/>
      <c r="X107" s="372"/>
    </row>
    <row r="108" spans="1:24" ht="18" customHeight="1">
      <c r="A108" s="111"/>
      <c r="E108" s="321" t="s">
        <v>1817</v>
      </c>
      <c r="F108" s="322"/>
      <c r="G108" s="322"/>
      <c r="H108" s="322"/>
      <c r="I108" s="322"/>
      <c r="J108" s="322"/>
      <c r="K108" s="322"/>
      <c r="L108" s="322"/>
      <c r="M108" s="322"/>
      <c r="N108" s="323"/>
      <c r="P108" s="381"/>
      <c r="Q108" s="371"/>
      <c r="R108" s="372"/>
      <c r="S108" s="372"/>
      <c r="T108" s="372"/>
      <c r="U108" s="372"/>
      <c r="V108" s="372"/>
      <c r="W108" s="372"/>
      <c r="X108" s="372"/>
    </row>
    <row r="109" spans="1:24" ht="12.95" customHeight="1">
      <c r="A109" s="111"/>
      <c r="E109" s="100" t="s">
        <v>560</v>
      </c>
      <c r="F109" s="101" t="s">
        <v>561</v>
      </c>
      <c r="G109" s="102" t="s">
        <v>562</v>
      </c>
      <c r="H109" s="101" t="s">
        <v>563</v>
      </c>
      <c r="I109" s="201" t="s">
        <v>564</v>
      </c>
      <c r="J109" s="101" t="s">
        <v>565</v>
      </c>
      <c r="K109" s="102" t="s">
        <v>566</v>
      </c>
      <c r="L109" s="101" t="s">
        <v>567</v>
      </c>
      <c r="M109" s="103" t="s">
        <v>568</v>
      </c>
      <c r="N109" s="103" t="s">
        <v>569</v>
      </c>
      <c r="P109" s="381"/>
      <c r="Q109" s="371"/>
      <c r="R109" s="372"/>
      <c r="S109" s="372"/>
      <c r="T109" s="372"/>
      <c r="U109" s="372"/>
      <c r="V109" s="372"/>
      <c r="W109" s="372"/>
      <c r="X109" s="372"/>
    </row>
    <row r="110" spans="1:24" ht="18.75" customHeight="1">
      <c r="A110" s="111"/>
      <c r="B110" s="390" t="s">
        <v>1818</v>
      </c>
      <c r="C110" s="325"/>
      <c r="D110" s="326"/>
      <c r="E110" s="327"/>
      <c r="F110" s="327"/>
      <c r="G110" s="327"/>
      <c r="H110" s="328"/>
      <c r="I110" s="327"/>
      <c r="J110" s="327"/>
      <c r="K110" s="328"/>
      <c r="L110" s="327"/>
      <c r="M110" s="329"/>
      <c r="N110" s="327"/>
      <c r="P110" s="330"/>
      <c r="Q110" s="331"/>
      <c r="R110" s="530" t="s">
        <v>1819</v>
      </c>
      <c r="S110" s="531"/>
      <c r="T110" s="531"/>
      <c r="U110" s="531"/>
      <c r="V110" s="531"/>
      <c r="W110" s="531"/>
      <c r="X110" s="532"/>
    </row>
    <row r="111" spans="1:24" ht="17.25" customHeight="1">
      <c r="A111" s="111" t="s">
        <v>1820</v>
      </c>
      <c r="B111" s="332" t="s">
        <v>1821</v>
      </c>
      <c r="C111" s="333" t="s">
        <v>1214</v>
      </c>
      <c r="D111" s="334" t="s">
        <v>572</v>
      </c>
      <c r="E111" s="335"/>
      <c r="F111" s="335"/>
      <c r="G111" s="335"/>
      <c r="H111" s="336"/>
      <c r="I111" s="335"/>
      <c r="J111" s="335"/>
      <c r="K111" s="335"/>
      <c r="L111" s="335"/>
      <c r="M111" s="337"/>
      <c r="N111" s="335"/>
      <c r="P111" s="338" t="s">
        <v>1822</v>
      </c>
      <c r="Q111" s="339"/>
      <c r="R111" s="540" t="s">
        <v>1671</v>
      </c>
      <c r="S111" s="525" t="s">
        <v>558</v>
      </c>
      <c r="T111" s="525" t="s">
        <v>559</v>
      </c>
      <c r="U111" s="525" t="s">
        <v>552</v>
      </c>
      <c r="V111" s="525" t="s">
        <v>553</v>
      </c>
      <c r="W111" s="533" t="s">
        <v>554</v>
      </c>
      <c r="X111" s="535" t="s">
        <v>1672</v>
      </c>
    </row>
    <row r="112" spans="1:24" ht="17.25" customHeight="1">
      <c r="A112" s="111" t="s">
        <v>1823</v>
      </c>
      <c r="B112" s="332" t="s">
        <v>1824</v>
      </c>
      <c r="C112" s="333" t="s">
        <v>1217</v>
      </c>
      <c r="D112" s="334" t="s">
        <v>572</v>
      </c>
      <c r="E112" s="335"/>
      <c r="F112" s="335"/>
      <c r="G112" s="335"/>
      <c r="H112" s="336"/>
      <c r="I112" s="335"/>
      <c r="J112" s="335"/>
      <c r="K112" s="335"/>
      <c r="L112" s="335"/>
      <c r="M112" s="337"/>
      <c r="N112" s="335"/>
      <c r="P112" s="340"/>
      <c r="Q112" s="341"/>
      <c r="R112" s="541"/>
      <c r="S112" s="526"/>
      <c r="T112" s="526"/>
      <c r="U112" s="526"/>
      <c r="V112" s="526"/>
      <c r="W112" s="534"/>
      <c r="X112" s="536"/>
    </row>
    <row r="113" spans="1:24" ht="17.25" customHeight="1">
      <c r="A113" s="111" t="s">
        <v>1825</v>
      </c>
      <c r="B113" s="332" t="s">
        <v>1826</v>
      </c>
      <c r="C113" s="333" t="s">
        <v>1220</v>
      </c>
      <c r="D113" s="334" t="s">
        <v>572</v>
      </c>
      <c r="E113" s="335"/>
      <c r="F113" s="335"/>
      <c r="G113" s="335"/>
      <c r="H113" s="336"/>
      <c r="I113" s="335"/>
      <c r="J113" s="335"/>
      <c r="K113" s="335"/>
      <c r="L113" s="335"/>
      <c r="M113" s="337"/>
      <c r="N113" s="335"/>
      <c r="P113" s="537" t="s">
        <v>1827</v>
      </c>
      <c r="Q113" s="342" t="s">
        <v>1671</v>
      </c>
      <c r="R113" s="343">
        <f>+IF(AND(E111=0,E118=0),0,"error")</f>
        <v>0</v>
      </c>
      <c r="S113" s="344">
        <f>+IF(ROUND(F111,1)=ROUND(E119,1),ROUND(F111,1),"error")</f>
        <v>0</v>
      </c>
      <c r="T113" s="344">
        <f>+IF(ROUND(H111,1)=ROUND(E120,1),ROUND(H111,1),"error")</f>
        <v>0</v>
      </c>
      <c r="U113" s="344">
        <f>+IF(ROUND(I111,1)=ROUND(E121,1),ROUND(I111,1),"error")</f>
        <v>0</v>
      </c>
      <c r="V113" s="344">
        <f>+IF(ROUND(J111,1)=ROUND(E122,1),ROUND(J111,1),"error")</f>
        <v>0</v>
      </c>
      <c r="W113" s="345">
        <f>+IF(ROUND(K111,1)=ROUND(E123,1),ROUND(K111,1),"error")</f>
        <v>0</v>
      </c>
      <c r="X113" s="346">
        <f>+IF(OR(R113="error",S113="error",U113="error",V113="error",W113="error"),"error",SUM(R113:S113,U113:W113))</f>
        <v>0</v>
      </c>
    </row>
    <row r="114" spans="1:24" ht="17.25" customHeight="1">
      <c r="A114" s="111" t="s">
        <v>1828</v>
      </c>
      <c r="B114" s="332" t="s">
        <v>1829</v>
      </c>
      <c r="C114" s="333" t="s">
        <v>1223</v>
      </c>
      <c r="D114" s="334" t="s">
        <v>572</v>
      </c>
      <c r="E114" s="335"/>
      <c r="F114" s="335"/>
      <c r="G114" s="335"/>
      <c r="H114" s="336"/>
      <c r="I114" s="335"/>
      <c r="J114" s="335"/>
      <c r="K114" s="335"/>
      <c r="L114" s="335"/>
      <c r="M114" s="337"/>
      <c r="N114" s="335"/>
      <c r="P114" s="538"/>
      <c r="Q114" s="347" t="s">
        <v>558</v>
      </c>
      <c r="R114" s="348">
        <f>+IF(ROUND(E112,1)=ROUND(F118,1),ROUND(E112,1),"error")</f>
        <v>0</v>
      </c>
      <c r="S114" s="349">
        <f>+IF(AND(F112=0,F119=0),0,"error")</f>
        <v>0</v>
      </c>
      <c r="T114" s="350">
        <f>+IF(ROUND(H112,1)=ROUND(F120,1),ROUND(H112,1),"error")</f>
        <v>0</v>
      </c>
      <c r="U114" s="350">
        <f>+IF(ROUND(I112,1)=ROUND(F121,1),ROUND(I112,1),"error")</f>
        <v>0</v>
      </c>
      <c r="V114" s="350">
        <f>+IF(ROUND(J112,1)=ROUND(F122,1),ROUND(J112,1),"error")</f>
        <v>0</v>
      </c>
      <c r="W114" s="351">
        <f>+IF(ROUND(K112,1)=ROUND(F123,1),ROUND(K112,1),"error")</f>
        <v>0</v>
      </c>
      <c r="X114" s="352">
        <f>+IF(OR(R114="error",S114="error",U114="error",V114="error",W114="error"),"error",SUM(R114:S114,U114:W114))</f>
        <v>0</v>
      </c>
    </row>
    <row r="115" spans="1:24" ht="17.25" customHeight="1">
      <c r="A115" s="111" t="s">
        <v>1830</v>
      </c>
      <c r="B115" s="332" t="s">
        <v>1831</v>
      </c>
      <c r="C115" s="333" t="s">
        <v>1226</v>
      </c>
      <c r="D115" s="334" t="s">
        <v>572</v>
      </c>
      <c r="E115" s="335"/>
      <c r="F115" s="335"/>
      <c r="G115" s="335"/>
      <c r="H115" s="336"/>
      <c r="I115" s="335"/>
      <c r="J115" s="335"/>
      <c r="K115" s="335"/>
      <c r="L115" s="335"/>
      <c r="M115" s="337"/>
      <c r="N115" s="335"/>
      <c r="P115" s="538"/>
      <c r="Q115" s="347" t="s">
        <v>1682</v>
      </c>
      <c r="R115" s="348">
        <f>+IF(ROUND(E113,1)=ROUND(H118,1),ROUND(E113,1),"error")</f>
        <v>0</v>
      </c>
      <c r="S115" s="350">
        <f>+IF(ROUND(F113,1)=ROUND(H119,1),ROUND(F113,1),"error")</f>
        <v>0</v>
      </c>
      <c r="T115" s="349">
        <f>+IF(AND(H113=0,H120=0),0,"error")</f>
        <v>0</v>
      </c>
      <c r="U115" s="350">
        <f>+IF(ROUND(I113,1)=ROUND(H121,1),ROUND(I113,1),"error")</f>
        <v>0</v>
      </c>
      <c r="V115" s="350">
        <f>+IF(ROUND(J113,1)=ROUND(H122,1),ROUND(J113,1),"error")</f>
        <v>0</v>
      </c>
      <c r="W115" s="351">
        <f>+IF(ROUND(K113,1)=ROUND(H123,1),ROUND(K113,1),"error")</f>
        <v>0</v>
      </c>
      <c r="X115" s="352">
        <f>+IF(OR(T115="error",U115="error",V115="error",W115="error"),"error",SUM(T115:W115))</f>
        <v>0</v>
      </c>
    </row>
    <row r="116" spans="1:24" ht="17.25" customHeight="1">
      <c r="A116" s="111" t="s">
        <v>1832</v>
      </c>
      <c r="B116" s="332" t="s">
        <v>1833</v>
      </c>
      <c r="C116" s="333" t="s">
        <v>1229</v>
      </c>
      <c r="D116" s="334" t="s">
        <v>572</v>
      </c>
      <c r="E116" s="335"/>
      <c r="F116" s="335"/>
      <c r="G116" s="335"/>
      <c r="H116" s="336"/>
      <c r="I116" s="335"/>
      <c r="J116" s="335"/>
      <c r="K116" s="335"/>
      <c r="L116" s="335"/>
      <c r="M116" s="337"/>
      <c r="N116" s="335"/>
      <c r="P116" s="538"/>
      <c r="Q116" s="353" t="s">
        <v>1685</v>
      </c>
      <c r="R116" s="354">
        <f>+IF(ROUND(E114,1)=ROUND(I118,1),ROUND(E114,1),"error")</f>
        <v>0</v>
      </c>
      <c r="S116" s="355">
        <f>+IF(ROUND(F114,1)=ROUND(I119,1),ROUND(F114,1),"error")</f>
        <v>0</v>
      </c>
      <c r="T116" s="355">
        <f>+IF(ROUND(H114,1)=ROUND(I120,1),ROUND(H114,1),"error")</f>
        <v>0</v>
      </c>
      <c r="U116" s="356">
        <f>+IF(AND(I114=0,I121=0),0,"error")</f>
        <v>0</v>
      </c>
      <c r="V116" s="355">
        <f>+IF(ROUND(J114,1)=ROUND(I122,1),ROUND(J114,1),"error")</f>
        <v>0</v>
      </c>
      <c r="W116" s="357">
        <f>+IF(ROUND(K114,1)=ROUND(I123,1),ROUND(K114,1),"error")</f>
        <v>0</v>
      </c>
      <c r="X116" s="352">
        <f>+IF(OR(R116="error",S116="error",U116="error",V116="error",W116="error"),"error",SUM(R116:S116,U116:W116))</f>
        <v>0</v>
      </c>
    </row>
    <row r="117" spans="1:24" ht="18" customHeight="1">
      <c r="A117" s="111"/>
      <c r="B117" s="391" t="s">
        <v>1834</v>
      </c>
      <c r="C117" s="359"/>
      <c r="D117" s="360"/>
      <c r="E117" s="361"/>
      <c r="F117" s="361"/>
      <c r="G117" s="361"/>
      <c r="H117" s="362"/>
      <c r="I117" s="361"/>
      <c r="J117" s="361"/>
      <c r="K117" s="362"/>
      <c r="L117" s="361"/>
      <c r="M117" s="363"/>
      <c r="N117" s="361"/>
      <c r="P117" s="538"/>
      <c r="Q117" s="347" t="s">
        <v>1687</v>
      </c>
      <c r="R117" s="354">
        <f>+IF(ROUND(E115,1)=ROUND(J118,1),ROUND(E115,1),"error")</f>
        <v>0</v>
      </c>
      <c r="S117" s="355">
        <f>+IF(ROUND(F115,1)=ROUND(J119,1),ROUND(F115,1),"error")</f>
        <v>0</v>
      </c>
      <c r="T117" s="355">
        <f>+IF(ROUND(H115,1)=ROUND(J120,1),ROUND(H115,1),"error")</f>
        <v>0</v>
      </c>
      <c r="U117" s="364">
        <f>+IF(ROUND(I115,1)=ROUND(J121,1),ROUND(I115,1),"error")</f>
        <v>0</v>
      </c>
      <c r="V117" s="356">
        <f>+IF(AND(J115=0,J122=0),0,"error")</f>
        <v>0</v>
      </c>
      <c r="W117" s="357">
        <f>+IF(ROUND(K115,1)=ROUND(J123,1),ROUND(K115,1),"error")</f>
        <v>0</v>
      </c>
      <c r="X117" s="352">
        <f>+IF(OR(R117="error",S117="error",U117="error",V117="error",W117="error"),"error",SUM(R117:S117,U117:W117))</f>
        <v>0</v>
      </c>
    </row>
    <row r="118" spans="1:24" ht="20.25">
      <c r="A118" s="111" t="s">
        <v>1835</v>
      </c>
      <c r="B118" s="332" t="s">
        <v>1836</v>
      </c>
      <c r="C118" s="333" t="s">
        <v>1391</v>
      </c>
      <c r="D118" s="334" t="s">
        <v>572</v>
      </c>
      <c r="E118" s="335"/>
      <c r="F118" s="335"/>
      <c r="G118" s="335"/>
      <c r="H118" s="336"/>
      <c r="I118" s="335"/>
      <c r="J118" s="335"/>
      <c r="K118" s="336"/>
      <c r="L118" s="335"/>
      <c r="M118" s="337"/>
      <c r="N118" s="335"/>
      <c r="P118" s="538"/>
      <c r="Q118" s="365" t="s">
        <v>1690</v>
      </c>
      <c r="R118" s="354">
        <f>+IF(ROUND(E116,1)=ROUND(K118,1),ROUND(E116,1),"error")</f>
        <v>0</v>
      </c>
      <c r="S118" s="355">
        <f>+IF(ROUND(F116,1)=ROUND(K119,1),ROUND(F116,1),"error")</f>
        <v>0</v>
      </c>
      <c r="T118" s="355">
        <f>+IF(ROUND(H116,1)=ROUND(K120,1),ROUND(H116,1),"error")</f>
        <v>0</v>
      </c>
      <c r="U118" s="364">
        <f>+IF(ROUND(I116,1)=ROUND(K121,1),ROUND(I116,1),"error")</f>
        <v>0</v>
      </c>
      <c r="V118" s="364">
        <f>+IF(ROUND(J116,1)=ROUND(K122,1),ROUND(J116,1),"error")</f>
        <v>0</v>
      </c>
      <c r="W118" s="366">
        <f>+IF(AND(K116=0,K123=0),0,"error")</f>
        <v>0</v>
      </c>
      <c r="X118" s="352">
        <f>+IF(OR(R118="error",S118="error",U118="error",V118="error",W118="error"),"error",SUM(R118:S118,U118:W118))</f>
        <v>0</v>
      </c>
    </row>
    <row r="119" spans="1:24" ht="19.5">
      <c r="A119" s="111" t="s">
        <v>1837</v>
      </c>
      <c r="B119" s="332" t="s">
        <v>1838</v>
      </c>
      <c r="C119" s="333" t="s">
        <v>1394</v>
      </c>
      <c r="D119" s="334" t="s">
        <v>572</v>
      </c>
      <c r="E119" s="335"/>
      <c r="F119" s="335"/>
      <c r="G119" s="335"/>
      <c r="H119" s="336"/>
      <c r="I119" s="335"/>
      <c r="J119" s="335"/>
      <c r="K119" s="336"/>
      <c r="L119" s="335"/>
      <c r="M119" s="337"/>
      <c r="N119" s="335"/>
      <c r="P119" s="539"/>
      <c r="Q119" s="367" t="s">
        <v>1693</v>
      </c>
      <c r="R119" s="368">
        <f>+IF(OR(R113="error",R114="error",R116="error",R117="error",R118="error"),"error",SUM(R113:R114,R116:R118))</f>
        <v>0</v>
      </c>
      <c r="S119" s="368">
        <f>+IF(OR(S113="error",S114="error",S116="error",S117="error",S118="error"),"error",SUM(S113:S114,S116:S118))</f>
        <v>0</v>
      </c>
      <c r="T119" s="369">
        <f>+IF(OR(T115="error",T116="error",T117="error",T118="error"),"error",SUM(T115:T118))</f>
        <v>0</v>
      </c>
      <c r="U119" s="369">
        <f>+IF(OR(U113="error",U114="error",U116="error",U117="error",U118="error"),"error",SUM(U113:U114,U116:U118))</f>
        <v>0</v>
      </c>
      <c r="V119" s="369">
        <f>+IF(OR(V113="error",V114="error",V116="error",V117="error",V118="error"),"error",SUM(V113:V114,V116:V118))</f>
        <v>0</v>
      </c>
      <c r="W119" s="369">
        <f>+IF(OR(W113="error",W114="error",W116="error",W117="error",W118="error"),"error",SUM(W113:W114,W116:W118))</f>
        <v>0</v>
      </c>
      <c r="X119" s="370"/>
    </row>
    <row r="120" spans="1:24" ht="12.95" customHeight="1">
      <c r="A120" s="111" t="s">
        <v>1839</v>
      </c>
      <c r="B120" s="332" t="s">
        <v>1840</v>
      </c>
      <c r="C120" s="333" t="s">
        <v>1397</v>
      </c>
      <c r="D120" s="334" t="s">
        <v>572</v>
      </c>
      <c r="E120" s="335"/>
      <c r="F120" s="335"/>
      <c r="G120" s="335"/>
      <c r="H120" s="336"/>
      <c r="I120" s="335"/>
      <c r="J120" s="335"/>
      <c r="K120" s="336"/>
      <c r="L120" s="335"/>
      <c r="M120" s="337"/>
      <c r="N120" s="335"/>
      <c r="P120" s="389"/>
      <c r="Q120" s="386"/>
      <c r="R120" s="387"/>
      <c r="S120" s="387"/>
      <c r="T120" s="387"/>
      <c r="U120" s="387"/>
      <c r="V120" s="387"/>
      <c r="W120" s="387"/>
      <c r="X120" s="373"/>
    </row>
    <row r="121" spans="1:24" ht="12.95" customHeight="1">
      <c r="A121" s="111" t="s">
        <v>1841</v>
      </c>
      <c r="B121" s="332" t="s">
        <v>1842</v>
      </c>
      <c r="C121" s="333" t="s">
        <v>1400</v>
      </c>
      <c r="D121" s="334" t="s">
        <v>572</v>
      </c>
      <c r="E121" s="335"/>
      <c r="F121" s="335"/>
      <c r="G121" s="335"/>
      <c r="H121" s="336"/>
      <c r="I121" s="335"/>
      <c r="J121" s="335"/>
      <c r="K121" s="336"/>
      <c r="L121" s="335"/>
      <c r="M121" s="337"/>
      <c r="N121" s="335"/>
      <c r="P121" s="389"/>
      <c r="Q121" s="386"/>
      <c r="R121" s="387"/>
      <c r="S121" s="387"/>
      <c r="T121" s="387"/>
      <c r="U121" s="387"/>
      <c r="V121" s="387"/>
      <c r="W121" s="387"/>
      <c r="X121" s="392"/>
    </row>
    <row r="122" spans="1:24" ht="12.95" customHeight="1">
      <c r="A122" s="111" t="s">
        <v>1843</v>
      </c>
      <c r="B122" s="332" t="s">
        <v>1844</v>
      </c>
      <c r="C122" s="333" t="s">
        <v>1403</v>
      </c>
      <c r="D122" s="334" t="s">
        <v>572</v>
      </c>
      <c r="E122" s="335"/>
      <c r="F122" s="335"/>
      <c r="G122" s="335"/>
      <c r="H122" s="336"/>
      <c r="I122" s="335"/>
      <c r="J122" s="335"/>
      <c r="K122" s="336"/>
      <c r="L122" s="335"/>
      <c r="M122" s="337"/>
      <c r="N122" s="335"/>
      <c r="P122" s="389"/>
      <c r="Q122" s="386"/>
      <c r="R122" s="387"/>
      <c r="S122" s="387"/>
      <c r="T122" s="387"/>
      <c r="U122" s="387"/>
      <c r="V122" s="387"/>
      <c r="W122" s="387"/>
      <c r="X122" s="392"/>
    </row>
    <row r="123" spans="1:24" ht="12.95" customHeight="1">
      <c r="A123" s="111" t="s">
        <v>1845</v>
      </c>
      <c r="B123" s="374" t="s">
        <v>1846</v>
      </c>
      <c r="C123" s="375" t="s">
        <v>1406</v>
      </c>
      <c r="D123" s="376" t="s">
        <v>572</v>
      </c>
      <c r="E123" s="377"/>
      <c r="F123" s="377"/>
      <c r="G123" s="377"/>
      <c r="H123" s="378"/>
      <c r="I123" s="377"/>
      <c r="J123" s="377"/>
      <c r="K123" s="378"/>
      <c r="L123" s="377"/>
      <c r="M123" s="379"/>
      <c r="N123" s="377"/>
      <c r="P123" s="389"/>
      <c r="Q123" s="386"/>
      <c r="R123" s="387"/>
      <c r="S123" s="387"/>
      <c r="T123" s="387"/>
      <c r="U123" s="387"/>
      <c r="V123" s="387"/>
      <c r="W123" s="387"/>
      <c r="X123" s="392"/>
    </row>
    <row r="124" spans="1:24" ht="12.95" customHeight="1">
      <c r="A124" s="111"/>
      <c r="P124" s="389"/>
      <c r="Q124" s="386"/>
      <c r="R124" s="387"/>
      <c r="S124" s="387"/>
      <c r="T124" s="387"/>
      <c r="U124" s="387"/>
      <c r="V124" s="387"/>
      <c r="W124" s="387"/>
      <c r="X124" s="392"/>
    </row>
    <row r="125" spans="1:24" ht="12.95" customHeight="1">
      <c r="A125" s="111"/>
      <c r="P125" s="389"/>
      <c r="Q125" s="386"/>
      <c r="R125" s="387"/>
      <c r="S125" s="387"/>
      <c r="T125" s="387"/>
      <c r="U125" s="387"/>
      <c r="V125" s="387"/>
      <c r="W125" s="387"/>
      <c r="X125" s="392"/>
    </row>
    <row r="126" spans="1:24" ht="18" customHeight="1">
      <c r="A126" s="111"/>
      <c r="E126" s="321" t="s">
        <v>1847</v>
      </c>
      <c r="F126" s="322"/>
      <c r="G126" s="322"/>
      <c r="H126" s="322"/>
      <c r="I126" s="322"/>
      <c r="J126" s="322"/>
      <c r="K126" s="322"/>
      <c r="L126" s="322"/>
      <c r="M126" s="322"/>
      <c r="N126" s="323"/>
      <c r="P126" s="320" t="s">
        <v>1848</v>
      </c>
      <c r="Q126" s="386"/>
      <c r="R126" s="387"/>
      <c r="S126" s="387"/>
      <c r="T126" s="387"/>
      <c r="U126" s="387"/>
      <c r="V126" s="387"/>
      <c r="W126" s="387"/>
      <c r="X126" s="392"/>
    </row>
    <row r="127" spans="1:24" ht="12.95" customHeight="1">
      <c r="A127" s="111"/>
      <c r="E127" s="100" t="s">
        <v>560</v>
      </c>
      <c r="F127" s="101" t="s">
        <v>561</v>
      </c>
      <c r="G127" s="102" t="s">
        <v>562</v>
      </c>
      <c r="H127" s="101" t="s">
        <v>563</v>
      </c>
      <c r="I127" s="201" t="s">
        <v>564</v>
      </c>
      <c r="J127" s="101" t="s">
        <v>565</v>
      </c>
      <c r="K127" s="102" t="s">
        <v>566</v>
      </c>
      <c r="L127" s="101" t="s">
        <v>567</v>
      </c>
      <c r="M127" s="103" t="s">
        <v>568</v>
      </c>
      <c r="N127" s="103" t="s">
        <v>569</v>
      </c>
      <c r="P127" s="381"/>
      <c r="Q127" s="371"/>
      <c r="R127" s="372"/>
      <c r="S127" s="372"/>
      <c r="T127" s="372"/>
      <c r="U127" s="372"/>
      <c r="V127" s="372"/>
      <c r="W127" s="372"/>
      <c r="X127" s="372"/>
    </row>
    <row r="128" spans="1:24" ht="20.25" customHeight="1">
      <c r="A128" s="111"/>
      <c r="B128" s="390" t="s">
        <v>1849</v>
      </c>
      <c r="C128" s="325"/>
      <c r="D128" s="326"/>
      <c r="E128" s="327"/>
      <c r="F128" s="327"/>
      <c r="G128" s="327"/>
      <c r="H128" s="328"/>
      <c r="I128" s="327"/>
      <c r="J128" s="327"/>
      <c r="K128" s="328"/>
      <c r="L128" s="327"/>
      <c r="M128" s="329"/>
      <c r="N128" s="327"/>
      <c r="P128" s="330"/>
      <c r="Q128" s="331"/>
      <c r="R128" s="530" t="s">
        <v>1819</v>
      </c>
      <c r="S128" s="531"/>
      <c r="T128" s="531"/>
      <c r="U128" s="531"/>
      <c r="V128" s="531"/>
      <c r="W128" s="531"/>
      <c r="X128" s="532"/>
    </row>
    <row r="129" spans="1:24" ht="17.25" customHeight="1">
      <c r="A129" s="111" t="s">
        <v>1850</v>
      </c>
      <c r="B129" s="332" t="s">
        <v>1851</v>
      </c>
      <c r="C129" s="333" t="s">
        <v>1801</v>
      </c>
      <c r="D129" s="334" t="s">
        <v>572</v>
      </c>
      <c r="E129" s="335"/>
      <c r="F129" s="335"/>
      <c r="G129" s="335"/>
      <c r="H129" s="336"/>
      <c r="I129" s="335"/>
      <c r="J129" s="335"/>
      <c r="K129" s="335"/>
      <c r="L129" s="335"/>
      <c r="M129" s="337"/>
      <c r="N129" s="335"/>
      <c r="P129" s="338" t="s">
        <v>1852</v>
      </c>
      <c r="Q129" s="339"/>
      <c r="R129" s="540" t="s">
        <v>1671</v>
      </c>
      <c r="S129" s="525" t="s">
        <v>558</v>
      </c>
      <c r="T129" s="525" t="s">
        <v>559</v>
      </c>
      <c r="U129" s="525" t="s">
        <v>552</v>
      </c>
      <c r="V129" s="525" t="s">
        <v>553</v>
      </c>
      <c r="W129" s="533" t="s">
        <v>554</v>
      </c>
      <c r="X129" s="535" t="s">
        <v>1672</v>
      </c>
    </row>
    <row r="130" spans="1:24" ht="17.25" customHeight="1">
      <c r="A130" s="111" t="s">
        <v>1853</v>
      </c>
      <c r="B130" s="332" t="s">
        <v>1854</v>
      </c>
      <c r="C130" s="333" t="s">
        <v>1804</v>
      </c>
      <c r="D130" s="334" t="s">
        <v>572</v>
      </c>
      <c r="E130" s="335"/>
      <c r="F130" s="335"/>
      <c r="G130" s="335"/>
      <c r="H130" s="336"/>
      <c r="I130" s="335"/>
      <c r="J130" s="335"/>
      <c r="K130" s="335"/>
      <c r="L130" s="335"/>
      <c r="M130" s="337"/>
      <c r="N130" s="335"/>
      <c r="P130" s="340"/>
      <c r="Q130" s="341"/>
      <c r="R130" s="541"/>
      <c r="S130" s="526"/>
      <c r="T130" s="526"/>
      <c r="U130" s="526"/>
      <c r="V130" s="526"/>
      <c r="W130" s="534"/>
      <c r="X130" s="536"/>
    </row>
    <row r="131" spans="1:24" ht="17.25" customHeight="1">
      <c r="A131" s="111" t="s">
        <v>1855</v>
      </c>
      <c r="B131" s="332" t="s">
        <v>1856</v>
      </c>
      <c r="C131" s="333" t="s">
        <v>1807</v>
      </c>
      <c r="D131" s="334" t="s">
        <v>572</v>
      </c>
      <c r="E131" s="335"/>
      <c r="F131" s="335"/>
      <c r="G131" s="335"/>
      <c r="H131" s="336"/>
      <c r="I131" s="335"/>
      <c r="J131" s="335"/>
      <c r="K131" s="335"/>
      <c r="L131" s="335"/>
      <c r="M131" s="337"/>
      <c r="N131" s="335"/>
      <c r="P131" s="537" t="s">
        <v>1857</v>
      </c>
      <c r="Q131" s="342" t="s">
        <v>1671</v>
      </c>
      <c r="R131" s="343">
        <f>+IF(AND(E129=0,E136=0),0,"error")</f>
        <v>0</v>
      </c>
      <c r="S131" s="344">
        <f>+IF(ROUND(F129,1)=ROUND(E137,1),ROUND(F129,1),"error")</f>
        <v>0</v>
      </c>
      <c r="T131" s="344">
        <f>+IF(ROUND(H129,1)=ROUND(E138,1),ROUND(H129,1),"error")</f>
        <v>0</v>
      </c>
      <c r="U131" s="344">
        <f>+IF(ROUND(I129,1)=ROUND(E139,1),ROUND(I129,1),"error")</f>
        <v>0</v>
      </c>
      <c r="V131" s="344">
        <f>+IF(ROUND(J129,1)=ROUND(E140,1),ROUND(J129,1),"error")</f>
        <v>0</v>
      </c>
      <c r="W131" s="345">
        <f>+IF(ROUND(K129,1)=ROUND(E141,1),ROUND(K129,1),"error")</f>
        <v>0</v>
      </c>
      <c r="X131" s="346">
        <f>+IF(OR(R131="error",S131="error",U131="error",V131="error",W131="error"),"error",SUM(R131:S131,U131:W131))</f>
        <v>0</v>
      </c>
    </row>
    <row r="132" spans="1:24" ht="17.25" customHeight="1">
      <c r="A132" s="111" t="s">
        <v>1858</v>
      </c>
      <c r="B132" s="332" t="s">
        <v>1859</v>
      </c>
      <c r="C132" s="333" t="s">
        <v>1810</v>
      </c>
      <c r="D132" s="334" t="s">
        <v>572</v>
      </c>
      <c r="E132" s="335"/>
      <c r="F132" s="335"/>
      <c r="G132" s="335"/>
      <c r="H132" s="336"/>
      <c r="I132" s="335"/>
      <c r="J132" s="335"/>
      <c r="K132" s="335"/>
      <c r="L132" s="335"/>
      <c r="M132" s="337"/>
      <c r="N132" s="335"/>
      <c r="P132" s="538"/>
      <c r="Q132" s="347" t="s">
        <v>558</v>
      </c>
      <c r="R132" s="348">
        <f>+IF(ROUND(E130,1)=ROUND(F136,1),ROUND(E130,1),"error")</f>
        <v>0</v>
      </c>
      <c r="S132" s="349">
        <f>+IF(AND(F130=0,F137=0),0,"error")</f>
        <v>0</v>
      </c>
      <c r="T132" s="350">
        <f>+IF(ROUND(H130,1)=ROUND(F138,1),ROUND(H130,1),"error")</f>
        <v>0</v>
      </c>
      <c r="U132" s="350">
        <f>+IF(ROUND(I130,1)=ROUND(F139,1),ROUND(I130,1),"error")</f>
        <v>0</v>
      </c>
      <c r="V132" s="350">
        <f>+IF(ROUND(J130,1)=ROUND(F140,1),ROUND(J130,1),"error")</f>
        <v>0</v>
      </c>
      <c r="W132" s="351">
        <f>+IF(ROUND(K130,1)=ROUND(F141,1),ROUND(K130,1),"error")</f>
        <v>0</v>
      </c>
      <c r="X132" s="352">
        <f>+IF(OR(R132="error",S132="error",U132="error",V132="error",W132="error"),"error",SUM(R132:S132,U132:W132))</f>
        <v>0</v>
      </c>
    </row>
    <row r="133" spans="1:24" ht="17.25" customHeight="1">
      <c r="A133" s="111" t="s">
        <v>1860</v>
      </c>
      <c r="B133" s="332" t="s">
        <v>1861</v>
      </c>
      <c r="C133" s="333" t="s">
        <v>1813</v>
      </c>
      <c r="D133" s="334" t="s">
        <v>572</v>
      </c>
      <c r="E133" s="335"/>
      <c r="F133" s="335"/>
      <c r="G133" s="335"/>
      <c r="H133" s="336"/>
      <c r="I133" s="335"/>
      <c r="J133" s="335"/>
      <c r="K133" s="335"/>
      <c r="L133" s="335"/>
      <c r="M133" s="337"/>
      <c r="N133" s="335"/>
      <c r="P133" s="538"/>
      <c r="Q133" s="347" t="s">
        <v>1682</v>
      </c>
      <c r="R133" s="348">
        <f>+IF(ROUND(E131,1)=ROUND(H136,1),ROUND(E131,1),"error")</f>
        <v>0</v>
      </c>
      <c r="S133" s="350">
        <f>+IF(ROUND(F131,1)=ROUND(H137,1),ROUND(F131,1),"error")</f>
        <v>0</v>
      </c>
      <c r="T133" s="349">
        <f>+IF(AND(H131=0,H138=0),0,"error")</f>
        <v>0</v>
      </c>
      <c r="U133" s="350">
        <f>+IF(ROUND(I131,1)=ROUND(H139,1),ROUND(I131,1),"error")</f>
        <v>0</v>
      </c>
      <c r="V133" s="350">
        <f>+IF(ROUND(J131,1)=ROUND(H140,1),ROUND(J131,1),"error")</f>
        <v>0</v>
      </c>
      <c r="W133" s="351">
        <f>+IF(ROUND(K131,1)=ROUND(H141,1),ROUND(K131,1),"error")</f>
        <v>0</v>
      </c>
      <c r="X133" s="352">
        <f>+IF(OR(T133="error",U133="error",V133="error",W133="error"),"error",SUM(T133:W133))</f>
        <v>0</v>
      </c>
    </row>
    <row r="134" spans="1:24" ht="17.25" customHeight="1">
      <c r="A134" s="111" t="s">
        <v>1862</v>
      </c>
      <c r="B134" s="332" t="s">
        <v>1863</v>
      </c>
      <c r="C134" s="333" t="s">
        <v>1816</v>
      </c>
      <c r="D134" s="334" t="s">
        <v>572</v>
      </c>
      <c r="E134" s="335"/>
      <c r="F134" s="335"/>
      <c r="G134" s="335"/>
      <c r="H134" s="336"/>
      <c r="I134" s="335"/>
      <c r="J134" s="335"/>
      <c r="K134" s="335"/>
      <c r="L134" s="335"/>
      <c r="M134" s="337"/>
      <c r="N134" s="335"/>
      <c r="P134" s="538"/>
      <c r="Q134" s="353" t="s">
        <v>1685</v>
      </c>
      <c r="R134" s="354">
        <f>+IF(ROUND(E132,1)=ROUND(I136,1),ROUND(E132,1),"error")</f>
        <v>0</v>
      </c>
      <c r="S134" s="355">
        <f>+IF(ROUND(F132,1)=ROUND(I137,1),ROUND(F132,1),"error")</f>
        <v>0</v>
      </c>
      <c r="T134" s="355">
        <f>+IF(ROUND(H132,1)=ROUND(I138,1),ROUND(H132,1),"error")</f>
        <v>0</v>
      </c>
      <c r="U134" s="356">
        <f>+IF(AND(I132=0,I139=0),0,"error")</f>
        <v>0</v>
      </c>
      <c r="V134" s="355">
        <f>+IF(ROUND(J132,1)=ROUND(I140,1),ROUND(J132,1),"error")</f>
        <v>0</v>
      </c>
      <c r="W134" s="357">
        <f>+IF(ROUND(K132,1)=ROUND(I141,1),ROUND(K132,1),"error")</f>
        <v>0</v>
      </c>
      <c r="X134" s="352">
        <f>+IF(OR(R134="error",S134="error",U134="error",V134="error",W134="error"),"error",SUM(R134:S134,U134:W134))</f>
        <v>0</v>
      </c>
    </row>
    <row r="135" spans="1:24" ht="18" customHeight="1">
      <c r="A135" s="111"/>
      <c r="B135" s="391" t="s">
        <v>1798</v>
      </c>
      <c r="C135" s="359"/>
      <c r="D135" s="360"/>
      <c r="E135" s="361"/>
      <c r="F135" s="361"/>
      <c r="G135" s="361"/>
      <c r="H135" s="362"/>
      <c r="I135" s="361"/>
      <c r="J135" s="361"/>
      <c r="K135" s="362"/>
      <c r="L135" s="361"/>
      <c r="M135" s="363"/>
      <c r="N135" s="361"/>
      <c r="P135" s="538"/>
      <c r="Q135" s="347" t="s">
        <v>1687</v>
      </c>
      <c r="R135" s="354">
        <f>+IF(ROUND(E133,1)=ROUND(J136,1),ROUND(E133,1),"error")</f>
        <v>0</v>
      </c>
      <c r="S135" s="355">
        <f>+IF(ROUND(F133,1)=ROUND(J137,1),ROUND(F133,1),"error")</f>
        <v>0</v>
      </c>
      <c r="T135" s="355">
        <f>+IF(ROUND(H133,1)=ROUND(J138,1),ROUND(H133,1),"error")</f>
        <v>0</v>
      </c>
      <c r="U135" s="364">
        <f>+IF(ROUND(I133,1)=ROUND(J139,1),ROUND(I133,1),"error")</f>
        <v>0</v>
      </c>
      <c r="V135" s="356">
        <f>+IF(AND(J133=0,J140=0),0,"error")</f>
        <v>0</v>
      </c>
      <c r="W135" s="357">
        <f>+IF(ROUND(K133,1)=ROUND(J141,1),ROUND(K133,1),"error")</f>
        <v>0</v>
      </c>
      <c r="X135" s="352">
        <f>+IF(OR(R135="error",S135="error",U135="error",V135="error",W135="error"),"error",SUM(R135:S135,U135:W135))</f>
        <v>0</v>
      </c>
    </row>
    <row r="136" spans="1:24" ht="20.25">
      <c r="A136" s="111" t="s">
        <v>1864</v>
      </c>
      <c r="B136" s="332" t="s">
        <v>1865</v>
      </c>
      <c r="C136" s="333" t="s">
        <v>1801</v>
      </c>
      <c r="D136" s="334" t="s">
        <v>572</v>
      </c>
      <c r="E136" s="335"/>
      <c r="F136" s="335"/>
      <c r="G136" s="335"/>
      <c r="H136" s="336"/>
      <c r="I136" s="335"/>
      <c r="J136" s="335"/>
      <c r="K136" s="336"/>
      <c r="L136" s="335"/>
      <c r="M136" s="337"/>
      <c r="N136" s="335"/>
      <c r="P136" s="538"/>
      <c r="Q136" s="365" t="s">
        <v>1690</v>
      </c>
      <c r="R136" s="354">
        <f>+IF(ROUND(E134,1)=ROUND(K136,1),ROUND(E134,1),"error")</f>
        <v>0</v>
      </c>
      <c r="S136" s="355">
        <f>+IF(ROUND(F134,1)=ROUND(K137,1),ROUND(F134,1),"error")</f>
        <v>0</v>
      </c>
      <c r="T136" s="355">
        <f>+IF(ROUND(H134,1)=ROUND(K138,1),ROUND(H134,1),"error")</f>
        <v>0</v>
      </c>
      <c r="U136" s="364">
        <f>+IF(ROUND(I134,1)=ROUND(K139,1),ROUND(I134,1),"error")</f>
        <v>0</v>
      </c>
      <c r="V136" s="364">
        <f>+IF(ROUND(J134,1)=ROUND(K140,1),ROUND(J134,1),"error")</f>
        <v>0</v>
      </c>
      <c r="W136" s="366">
        <f>+IF(AND(K134=0,K141=0),0,"error")</f>
        <v>0</v>
      </c>
      <c r="X136" s="352">
        <f>+IF(OR(R136="error",S136="error",U136="error",V136="error",W136="error"),"error",SUM(R136:S136,U136:W136))</f>
        <v>0</v>
      </c>
    </row>
    <row r="137" spans="1:24" ht="19.5">
      <c r="A137" s="111" t="s">
        <v>1866</v>
      </c>
      <c r="B137" s="332" t="s">
        <v>1867</v>
      </c>
      <c r="C137" s="333" t="s">
        <v>1804</v>
      </c>
      <c r="D137" s="334" t="s">
        <v>572</v>
      </c>
      <c r="E137" s="335"/>
      <c r="F137" s="335"/>
      <c r="G137" s="335"/>
      <c r="H137" s="336"/>
      <c r="I137" s="335"/>
      <c r="J137" s="335"/>
      <c r="K137" s="336"/>
      <c r="L137" s="335"/>
      <c r="M137" s="337"/>
      <c r="N137" s="335"/>
      <c r="P137" s="539"/>
      <c r="Q137" s="367" t="s">
        <v>1693</v>
      </c>
      <c r="R137" s="368">
        <f>+IF(OR(R131="error",R132="error",R134="error",R135="error",R136="error"),"error",SUM(R131:R132,R134:R136))</f>
        <v>0</v>
      </c>
      <c r="S137" s="368">
        <f>+IF(OR(S131="error",S132="error",S134="error",S135="error",S136="error"),"error",SUM(S131:S132,S134:S136))</f>
        <v>0</v>
      </c>
      <c r="T137" s="369">
        <f>+IF(OR(T133="error",T134="error",T135="error",T136="error"),"error",SUM(T133:T136))</f>
        <v>0</v>
      </c>
      <c r="U137" s="369">
        <f>+IF(OR(U131="error",U132="error",U134="error",U135="error",U136="error"),"error",SUM(U131:U132,U134:U136))</f>
        <v>0</v>
      </c>
      <c r="V137" s="369">
        <f>+IF(OR(V131="error",V132="error",V134="error",V135="error",V136="error"),"error",SUM(V131:V132,V134:V136))</f>
        <v>0</v>
      </c>
      <c r="W137" s="369">
        <f>+IF(OR(W131="error",W132="error",W134="error",W135="error",W136="error"),"error",SUM(W131:W132,W134:W136))</f>
        <v>0</v>
      </c>
      <c r="X137" s="370"/>
    </row>
    <row r="138" spans="1:24" ht="12.95" customHeight="1">
      <c r="A138" s="111" t="s">
        <v>1868</v>
      </c>
      <c r="B138" s="332" t="s">
        <v>1869</v>
      </c>
      <c r="C138" s="333" t="s">
        <v>1807</v>
      </c>
      <c r="D138" s="334" t="s">
        <v>572</v>
      </c>
      <c r="E138" s="335"/>
      <c r="F138" s="335"/>
      <c r="G138" s="335"/>
      <c r="H138" s="336"/>
      <c r="I138" s="335"/>
      <c r="J138" s="335"/>
      <c r="K138" s="336"/>
      <c r="L138" s="335"/>
      <c r="M138" s="337"/>
      <c r="N138" s="335"/>
      <c r="P138" s="389"/>
      <c r="Q138" s="386"/>
      <c r="R138" s="387"/>
      <c r="S138" s="387"/>
      <c r="T138" s="387"/>
      <c r="U138" s="387"/>
      <c r="V138" s="387"/>
      <c r="W138" s="387"/>
      <c r="X138" s="373"/>
    </row>
    <row r="139" spans="1:24" ht="12.95" customHeight="1">
      <c r="A139" s="111" t="s">
        <v>1870</v>
      </c>
      <c r="B139" s="332" t="s">
        <v>1871</v>
      </c>
      <c r="C139" s="333" t="s">
        <v>1810</v>
      </c>
      <c r="D139" s="334" t="s">
        <v>572</v>
      </c>
      <c r="E139" s="335"/>
      <c r="F139" s="335"/>
      <c r="G139" s="335"/>
      <c r="H139" s="336"/>
      <c r="I139" s="335"/>
      <c r="J139" s="335"/>
      <c r="K139" s="336"/>
      <c r="L139" s="335"/>
      <c r="M139" s="337"/>
      <c r="N139" s="335"/>
      <c r="P139" s="381"/>
      <c r="Q139" s="371"/>
      <c r="R139" s="372"/>
      <c r="S139" s="372"/>
      <c r="T139" s="372"/>
      <c r="U139" s="372"/>
      <c r="V139" s="372"/>
      <c r="W139" s="372"/>
      <c r="X139" s="372"/>
    </row>
    <row r="140" spans="1:24" ht="12.95" customHeight="1">
      <c r="A140" s="111" t="s">
        <v>1872</v>
      </c>
      <c r="B140" s="332" t="s">
        <v>1873</v>
      </c>
      <c r="C140" s="333" t="s">
        <v>1813</v>
      </c>
      <c r="D140" s="334" t="s">
        <v>572</v>
      </c>
      <c r="E140" s="335"/>
      <c r="F140" s="335"/>
      <c r="G140" s="335"/>
      <c r="H140" s="336"/>
      <c r="I140" s="335"/>
      <c r="J140" s="335"/>
      <c r="K140" s="336"/>
      <c r="L140" s="335"/>
      <c r="M140" s="337"/>
      <c r="N140" s="335"/>
      <c r="P140" s="381"/>
      <c r="Q140" s="371"/>
      <c r="R140" s="372"/>
      <c r="S140" s="372"/>
      <c r="T140" s="372"/>
      <c r="U140" s="372"/>
      <c r="V140" s="372"/>
      <c r="W140" s="372"/>
      <c r="X140" s="372"/>
    </row>
    <row r="141" spans="1:24" ht="12.95" customHeight="1">
      <c r="A141" s="111" t="s">
        <v>1874</v>
      </c>
      <c r="B141" s="374" t="s">
        <v>1875</v>
      </c>
      <c r="C141" s="375" t="s">
        <v>1816</v>
      </c>
      <c r="D141" s="376" t="s">
        <v>572</v>
      </c>
      <c r="E141" s="377"/>
      <c r="F141" s="377"/>
      <c r="G141" s="377"/>
      <c r="H141" s="378"/>
      <c r="I141" s="377"/>
      <c r="J141" s="377"/>
      <c r="K141" s="378"/>
      <c r="L141" s="377"/>
      <c r="M141" s="379"/>
      <c r="N141" s="377"/>
      <c r="P141" s="381"/>
      <c r="Q141" s="371"/>
      <c r="R141" s="372"/>
      <c r="S141" s="372"/>
      <c r="T141" s="372"/>
      <c r="U141" s="372"/>
      <c r="V141" s="372"/>
      <c r="W141" s="372"/>
      <c r="X141" s="372"/>
    </row>
    <row r="142" spans="1:24" ht="12.95" customHeight="1">
      <c r="A142" s="111"/>
      <c r="P142" s="381"/>
      <c r="Q142" s="371"/>
      <c r="R142" s="372"/>
      <c r="S142" s="372"/>
      <c r="T142" s="372"/>
      <c r="U142" s="372"/>
      <c r="V142" s="372"/>
      <c r="W142" s="372"/>
      <c r="X142" s="372"/>
    </row>
    <row r="143" spans="1:24" ht="12.95" customHeight="1">
      <c r="A143" s="111"/>
      <c r="E143" s="321" t="s">
        <v>1876</v>
      </c>
      <c r="F143" s="322"/>
      <c r="G143" s="322"/>
      <c r="H143" s="322"/>
      <c r="I143" s="322"/>
      <c r="J143" s="322"/>
      <c r="K143" s="322"/>
      <c r="L143" s="322"/>
      <c r="M143" s="322"/>
      <c r="N143" s="323"/>
      <c r="P143" s="381"/>
      <c r="Q143" s="371"/>
      <c r="R143" s="372"/>
      <c r="S143" s="372"/>
      <c r="T143" s="372"/>
      <c r="U143" s="372"/>
      <c r="V143" s="372"/>
      <c r="W143" s="372"/>
      <c r="X143" s="372"/>
    </row>
    <row r="144" spans="1:24" ht="12.95" customHeight="1">
      <c r="A144" s="111"/>
      <c r="E144" s="100" t="s">
        <v>560</v>
      </c>
      <c r="F144" s="101" t="s">
        <v>561</v>
      </c>
      <c r="G144" s="102" t="s">
        <v>562</v>
      </c>
      <c r="H144" s="101" t="s">
        <v>563</v>
      </c>
      <c r="I144" s="201" t="s">
        <v>564</v>
      </c>
      <c r="J144" s="101" t="s">
        <v>565</v>
      </c>
      <c r="K144" s="102" t="s">
        <v>566</v>
      </c>
      <c r="L144" s="101" t="s">
        <v>567</v>
      </c>
      <c r="M144" s="103" t="s">
        <v>568</v>
      </c>
      <c r="N144" s="103" t="s">
        <v>569</v>
      </c>
      <c r="P144" s="381"/>
      <c r="Q144" s="371"/>
      <c r="R144" s="372"/>
      <c r="S144" s="372"/>
      <c r="T144" s="372"/>
      <c r="U144" s="372"/>
      <c r="V144" s="372"/>
      <c r="W144" s="372"/>
      <c r="X144" s="372"/>
    </row>
    <row r="145" spans="1:24">
      <c r="A145" s="111"/>
      <c r="B145" s="324" t="s">
        <v>1818</v>
      </c>
      <c r="C145" s="325"/>
      <c r="D145" s="326"/>
      <c r="E145" s="327"/>
      <c r="F145" s="327"/>
      <c r="G145" s="327"/>
      <c r="H145" s="328"/>
      <c r="I145" s="327"/>
      <c r="J145" s="327"/>
      <c r="K145" s="328"/>
      <c r="L145" s="327"/>
      <c r="M145" s="329"/>
      <c r="N145" s="327"/>
      <c r="P145" s="330"/>
      <c r="Q145" s="331"/>
      <c r="R145" s="530" t="s">
        <v>1877</v>
      </c>
      <c r="S145" s="531"/>
      <c r="T145" s="531"/>
      <c r="U145" s="531"/>
      <c r="V145" s="531"/>
      <c r="W145" s="531"/>
      <c r="X145" s="532"/>
    </row>
    <row r="146" spans="1:24" ht="17.25" customHeight="1">
      <c r="A146" s="111" t="s">
        <v>1878</v>
      </c>
      <c r="B146" s="332" t="s">
        <v>1879</v>
      </c>
      <c r="C146" s="333" t="s">
        <v>1214</v>
      </c>
      <c r="D146" s="334" t="s">
        <v>572</v>
      </c>
      <c r="E146" s="335"/>
      <c r="F146" s="335"/>
      <c r="G146" s="335"/>
      <c r="H146" s="336"/>
      <c r="I146" s="335"/>
      <c r="J146" s="335"/>
      <c r="K146" s="335"/>
      <c r="L146" s="335"/>
      <c r="M146" s="337"/>
      <c r="N146" s="335"/>
      <c r="P146" s="338" t="s">
        <v>1880</v>
      </c>
      <c r="Q146" s="339"/>
      <c r="R146" s="540" t="s">
        <v>1671</v>
      </c>
      <c r="S146" s="525" t="s">
        <v>558</v>
      </c>
      <c r="T146" s="525" t="s">
        <v>559</v>
      </c>
      <c r="U146" s="525" t="s">
        <v>552</v>
      </c>
      <c r="V146" s="525" t="s">
        <v>553</v>
      </c>
      <c r="W146" s="533" t="s">
        <v>554</v>
      </c>
      <c r="X146" s="535" t="s">
        <v>1672</v>
      </c>
    </row>
    <row r="147" spans="1:24" ht="17.25" customHeight="1">
      <c r="A147" s="111" t="s">
        <v>1881</v>
      </c>
      <c r="B147" s="332" t="s">
        <v>1882</v>
      </c>
      <c r="C147" s="333" t="s">
        <v>1217</v>
      </c>
      <c r="D147" s="334" t="s">
        <v>572</v>
      </c>
      <c r="E147" s="335"/>
      <c r="F147" s="335"/>
      <c r="G147" s="335"/>
      <c r="H147" s="336"/>
      <c r="I147" s="335"/>
      <c r="J147" s="335"/>
      <c r="K147" s="335"/>
      <c r="L147" s="335"/>
      <c r="M147" s="337"/>
      <c r="N147" s="335"/>
      <c r="P147" s="340"/>
      <c r="Q147" s="341"/>
      <c r="R147" s="541"/>
      <c r="S147" s="526"/>
      <c r="T147" s="526"/>
      <c r="U147" s="526"/>
      <c r="V147" s="526"/>
      <c r="W147" s="534"/>
      <c r="X147" s="536"/>
    </row>
    <row r="148" spans="1:24" ht="17.25" customHeight="1">
      <c r="A148" s="111" t="s">
        <v>1883</v>
      </c>
      <c r="B148" s="332" t="s">
        <v>1884</v>
      </c>
      <c r="C148" s="333" t="s">
        <v>1220</v>
      </c>
      <c r="D148" s="334" t="s">
        <v>572</v>
      </c>
      <c r="E148" s="335"/>
      <c r="F148" s="335"/>
      <c r="G148" s="335"/>
      <c r="H148" s="336"/>
      <c r="I148" s="335"/>
      <c r="J148" s="335"/>
      <c r="K148" s="335"/>
      <c r="L148" s="335"/>
      <c r="M148" s="337"/>
      <c r="N148" s="335"/>
      <c r="P148" s="537" t="s">
        <v>1885</v>
      </c>
      <c r="Q148" s="342" t="s">
        <v>1671</v>
      </c>
      <c r="R148" s="343">
        <f>+IF(AND(E146=0,E153=0),0,"error")</f>
        <v>0</v>
      </c>
      <c r="S148" s="344">
        <f>+IF(ROUND(F146,1)=ROUND(E154,1),ROUND(F146,1),"error")</f>
        <v>0</v>
      </c>
      <c r="T148" s="344">
        <f>+IF(ROUND(H146,1)=ROUND(E155,1),ROUND(H146,1),"error")</f>
        <v>0</v>
      </c>
      <c r="U148" s="344">
        <f>+IF(ROUND(I146,1)=ROUND(E156,1),ROUND(I146,1),"error")</f>
        <v>0</v>
      </c>
      <c r="V148" s="344">
        <f>+IF(ROUND(J146,1)=ROUND(E157,1),ROUND(J146,1),"error")</f>
        <v>0</v>
      </c>
      <c r="W148" s="345">
        <f>+IF(ROUND(K146,1)=ROUND(E158,1),ROUND(K146,1),"error")</f>
        <v>0</v>
      </c>
      <c r="X148" s="346">
        <f>+IF(OR(R148="error",S148="error",U148="error",V148="error",W148="error"),"error",SUM(R148:S148,U148:W148))</f>
        <v>0</v>
      </c>
    </row>
    <row r="149" spans="1:24" ht="17.25" customHeight="1">
      <c r="A149" s="111" t="s">
        <v>1886</v>
      </c>
      <c r="B149" s="332" t="s">
        <v>1887</v>
      </c>
      <c r="C149" s="333" t="s">
        <v>1223</v>
      </c>
      <c r="D149" s="334" t="s">
        <v>572</v>
      </c>
      <c r="E149" s="335"/>
      <c r="F149" s="335"/>
      <c r="G149" s="335"/>
      <c r="H149" s="336"/>
      <c r="I149" s="335"/>
      <c r="J149" s="335"/>
      <c r="K149" s="335"/>
      <c r="L149" s="335"/>
      <c r="M149" s="337"/>
      <c r="N149" s="335"/>
      <c r="P149" s="538"/>
      <c r="Q149" s="347" t="s">
        <v>558</v>
      </c>
      <c r="R149" s="348">
        <f>+IF(ROUND(E147,1)=ROUND(F153,1),ROUND(E147,1),"error")</f>
        <v>0</v>
      </c>
      <c r="S149" s="349">
        <f>+IF(AND(F147=0,F154=0),0,"error")</f>
        <v>0</v>
      </c>
      <c r="T149" s="350">
        <f>+IF(ROUND(H147,1)=ROUND(F155,1),ROUND(H147,1),"error")</f>
        <v>0</v>
      </c>
      <c r="U149" s="350">
        <f>+IF(ROUND(I147,1)=ROUND(F156,1),ROUND(I147,1),"error")</f>
        <v>0</v>
      </c>
      <c r="V149" s="350">
        <f>+IF(ROUND(J147,1)=ROUND(F157,1),ROUND(J147,1),"error")</f>
        <v>0</v>
      </c>
      <c r="W149" s="351">
        <f>+IF(ROUND(K147,1)=ROUND(F158,1),ROUND(K147,1),"error")</f>
        <v>0</v>
      </c>
      <c r="X149" s="352">
        <f>+IF(OR(R149="error",S149="error",U149="error",V149="error",W149="error"),"error",SUM(R149:S149,U149:W149))</f>
        <v>0</v>
      </c>
    </row>
    <row r="150" spans="1:24" ht="17.25" customHeight="1">
      <c r="A150" s="111" t="s">
        <v>1888</v>
      </c>
      <c r="B150" s="332" t="s">
        <v>1889</v>
      </c>
      <c r="C150" s="333" t="s">
        <v>1226</v>
      </c>
      <c r="D150" s="334" t="s">
        <v>572</v>
      </c>
      <c r="E150" s="335"/>
      <c r="F150" s="335"/>
      <c r="G150" s="335"/>
      <c r="H150" s="336"/>
      <c r="I150" s="335"/>
      <c r="J150" s="335"/>
      <c r="K150" s="335"/>
      <c r="L150" s="335"/>
      <c r="M150" s="337"/>
      <c r="N150" s="335"/>
      <c r="P150" s="538"/>
      <c r="Q150" s="347" t="s">
        <v>1682</v>
      </c>
      <c r="R150" s="348">
        <f>+IF(ROUND(E148,1)=ROUND(H153,1),ROUND(E148,1),"error")</f>
        <v>0</v>
      </c>
      <c r="S150" s="350">
        <f>+IF(ROUND(F148,1)=ROUND(H154,1),ROUND(F148,1),"error")</f>
        <v>0</v>
      </c>
      <c r="T150" s="349">
        <f>+IF(AND(H148=0,H155=0),0,"error")</f>
        <v>0</v>
      </c>
      <c r="U150" s="350">
        <f>+IF(ROUND(I148,1)=ROUND(H156,1),ROUND(I148,1),"error")</f>
        <v>0</v>
      </c>
      <c r="V150" s="350">
        <f>+IF(ROUND(J148,1)=ROUND(H157,1),ROUND(J148,1),"error")</f>
        <v>0</v>
      </c>
      <c r="W150" s="351">
        <f>+IF(ROUND(K148,1)=ROUND(H158,1),ROUND(K148,1),"error")</f>
        <v>0</v>
      </c>
      <c r="X150" s="352">
        <f>+IF(OR(T150="error",U150="error",V150="error",W150="error"),"error",SUM(T150:W150))</f>
        <v>0</v>
      </c>
    </row>
    <row r="151" spans="1:24" ht="17.25" customHeight="1">
      <c r="A151" s="111" t="s">
        <v>1890</v>
      </c>
      <c r="B151" s="332" t="s">
        <v>1891</v>
      </c>
      <c r="C151" s="333" t="s">
        <v>1229</v>
      </c>
      <c r="D151" s="334" t="s">
        <v>572</v>
      </c>
      <c r="E151" s="335"/>
      <c r="F151" s="335"/>
      <c r="G151" s="335"/>
      <c r="H151" s="336"/>
      <c r="I151" s="335"/>
      <c r="J151" s="335"/>
      <c r="K151" s="335"/>
      <c r="L151" s="335"/>
      <c r="M151" s="337"/>
      <c r="N151" s="335"/>
      <c r="P151" s="538"/>
      <c r="Q151" s="353" t="s">
        <v>1685</v>
      </c>
      <c r="R151" s="354">
        <f>+IF(ROUND(E149,1)=ROUND(I153,1),ROUND(E149,1),"error")</f>
        <v>0</v>
      </c>
      <c r="S151" s="355">
        <f>+IF(ROUND(F149,1)=ROUND(I154,1),ROUND(F149,1),"error")</f>
        <v>0</v>
      </c>
      <c r="T151" s="355">
        <f>+IF(ROUND(H149,1)=ROUND(I155,1),ROUND(H149,1),"error")</f>
        <v>0</v>
      </c>
      <c r="U151" s="356">
        <f>+IF(AND(I149=0,I156=0),0,"error")</f>
        <v>0</v>
      </c>
      <c r="V151" s="355">
        <f>+IF(ROUND(J149,1)=ROUND(I157,1),ROUND(J149,1),"error")</f>
        <v>0</v>
      </c>
      <c r="W151" s="357">
        <f>+IF(ROUND(K149,1)=ROUND(I158,1),ROUND(K149,1),"error")</f>
        <v>0</v>
      </c>
      <c r="X151" s="352">
        <f>+IF(OR(R151="error",S151="error",U151="error",V151="error",W151="error"),"error",SUM(R151:S151,U151:W151))</f>
        <v>0</v>
      </c>
    </row>
    <row r="152" spans="1:24" ht="18" customHeight="1">
      <c r="A152" s="111"/>
      <c r="B152" s="358" t="s">
        <v>1834</v>
      </c>
      <c r="C152" s="359"/>
      <c r="D152" s="360"/>
      <c r="E152" s="361"/>
      <c r="F152" s="361"/>
      <c r="G152" s="361"/>
      <c r="H152" s="362"/>
      <c r="I152" s="361"/>
      <c r="J152" s="361"/>
      <c r="K152" s="362"/>
      <c r="L152" s="361"/>
      <c r="M152" s="363"/>
      <c r="N152" s="361"/>
      <c r="P152" s="538"/>
      <c r="Q152" s="347" t="s">
        <v>1687</v>
      </c>
      <c r="R152" s="354">
        <f>+IF(ROUND(E150,1)=ROUND(J153,1),ROUND(E150,1),"error")</f>
        <v>0</v>
      </c>
      <c r="S152" s="355">
        <f>+IF(ROUND(F150,1)=ROUND(J154,1),ROUND(F150,1),"error")</f>
        <v>0</v>
      </c>
      <c r="T152" s="355">
        <f>+IF(ROUND(H150,1)=ROUND(J155,1),ROUND(H150,1),"error")</f>
        <v>0</v>
      </c>
      <c r="U152" s="364">
        <f>+IF(ROUND(I150,1)=ROUND(J156,1),ROUND(I150,1),"error")</f>
        <v>0</v>
      </c>
      <c r="V152" s="356">
        <f>+IF(AND(J150=0,J157=0),0,"error")</f>
        <v>0</v>
      </c>
      <c r="W152" s="357">
        <f>+IF(ROUND(K150,1)=ROUND(J158,1),ROUND(K150,1),"error")</f>
        <v>0</v>
      </c>
      <c r="X152" s="352">
        <f>+IF(OR(R152="error",S152="error",U152="error",V152="error",W152="error"),"error",SUM(R152:S152,U152:W152))</f>
        <v>0</v>
      </c>
    </row>
    <row r="153" spans="1:24" ht="20.25">
      <c r="A153" s="111" t="s">
        <v>1892</v>
      </c>
      <c r="B153" s="332" t="s">
        <v>1893</v>
      </c>
      <c r="C153" s="333" t="s">
        <v>1391</v>
      </c>
      <c r="D153" s="334" t="s">
        <v>572</v>
      </c>
      <c r="E153" s="335"/>
      <c r="F153" s="335"/>
      <c r="G153" s="335"/>
      <c r="H153" s="336"/>
      <c r="I153" s="335"/>
      <c r="J153" s="335"/>
      <c r="K153" s="336"/>
      <c r="L153" s="335"/>
      <c r="M153" s="337"/>
      <c r="N153" s="335"/>
      <c r="P153" s="538"/>
      <c r="Q153" s="365" t="s">
        <v>1690</v>
      </c>
      <c r="R153" s="354">
        <f>+IF(ROUND(E151,1)=ROUND(K153,1),ROUND(E151,1),"error")</f>
        <v>0</v>
      </c>
      <c r="S153" s="355">
        <f>+IF(ROUND(F151,1)=ROUND(K154,1),ROUND(F151,1),"error")</f>
        <v>0</v>
      </c>
      <c r="T153" s="355">
        <f>+IF(ROUND(H151,1)=ROUND(K155,1),ROUND(H151,1),"error")</f>
        <v>0</v>
      </c>
      <c r="U153" s="364">
        <f>+IF(ROUND(I151,1)=ROUND(K156,1),ROUND(I151,1),"error")</f>
        <v>0</v>
      </c>
      <c r="V153" s="364">
        <f>+IF(ROUND(J151,1)=ROUND(K157,1),ROUND(J151,1),"error")</f>
        <v>0</v>
      </c>
      <c r="W153" s="366">
        <f>+IF(AND(K151=0,K158=0),0,"error")</f>
        <v>0</v>
      </c>
      <c r="X153" s="352">
        <f>+IF(OR(R153="error",S153="error",U153="error",V153="error",W153="error"),"error",SUM(R153:S153,U153:W153))</f>
        <v>0</v>
      </c>
    </row>
    <row r="154" spans="1:24" ht="19.5">
      <c r="A154" s="111" t="s">
        <v>1894</v>
      </c>
      <c r="B154" s="332" t="s">
        <v>1895</v>
      </c>
      <c r="C154" s="333" t="s">
        <v>1394</v>
      </c>
      <c r="D154" s="334" t="s">
        <v>572</v>
      </c>
      <c r="E154" s="335"/>
      <c r="F154" s="335"/>
      <c r="G154" s="335"/>
      <c r="H154" s="336"/>
      <c r="I154" s="335"/>
      <c r="J154" s="335"/>
      <c r="K154" s="336"/>
      <c r="L154" s="335"/>
      <c r="M154" s="337"/>
      <c r="N154" s="335"/>
      <c r="P154" s="539"/>
      <c r="Q154" s="367" t="s">
        <v>1693</v>
      </c>
      <c r="R154" s="368">
        <f>+IF(OR(R148="error",R149="error",R151="error",R152="error",R153="error"),"error",SUM(R148:R149,R151:R153))</f>
        <v>0</v>
      </c>
      <c r="S154" s="368">
        <f>+IF(OR(S148="error",S149="error",S151="error",S152="error",S153="error"),"error",SUM(S148:S149,S151:S153))</f>
        <v>0</v>
      </c>
      <c r="T154" s="369">
        <f>+IF(OR(T150="error",T151="error",T152="error",T153="error"),"error",SUM(T150:T153))</f>
        <v>0</v>
      </c>
      <c r="U154" s="369">
        <f>+IF(OR(U148="error",U149="error",U151="error",U152="error",U153="error"),"error",SUM(U148:U149,U151:U153))</f>
        <v>0</v>
      </c>
      <c r="V154" s="369">
        <f>+IF(OR(V148="error",V149="error",V151="error",V152="error",V153="error"),"error",SUM(V148:V149,V151:V153))</f>
        <v>0</v>
      </c>
      <c r="W154" s="369">
        <f>+IF(OR(W148="error",W149="error",W151="error",W152="error",W153="error"),"error",SUM(W148:W149,W151:W153))</f>
        <v>0</v>
      </c>
      <c r="X154" s="370"/>
    </row>
    <row r="155" spans="1:24">
      <c r="A155" s="111" t="s">
        <v>1896</v>
      </c>
      <c r="B155" s="332" t="s">
        <v>1897</v>
      </c>
      <c r="C155" s="333" t="s">
        <v>1397</v>
      </c>
      <c r="D155" s="334" t="s">
        <v>572</v>
      </c>
      <c r="E155" s="335"/>
      <c r="F155" s="335"/>
      <c r="G155" s="335"/>
      <c r="H155" s="336"/>
      <c r="I155" s="335"/>
      <c r="J155" s="335"/>
      <c r="K155" s="336"/>
      <c r="L155" s="335"/>
      <c r="M155" s="337"/>
      <c r="N155" s="335"/>
      <c r="P155" s="389"/>
      <c r="Q155" s="386"/>
      <c r="R155" s="387"/>
      <c r="S155" s="387"/>
      <c r="T155" s="387"/>
      <c r="U155" s="387"/>
      <c r="V155" s="387"/>
      <c r="W155" s="387"/>
      <c r="X155" s="373"/>
    </row>
    <row r="156" spans="1:24">
      <c r="A156" s="111" t="s">
        <v>1898</v>
      </c>
      <c r="B156" s="332" t="s">
        <v>1899</v>
      </c>
      <c r="C156" s="333" t="s">
        <v>1400</v>
      </c>
      <c r="D156" s="334" t="s">
        <v>572</v>
      </c>
      <c r="E156" s="335"/>
      <c r="F156" s="335"/>
      <c r="G156" s="335"/>
      <c r="H156" s="336"/>
      <c r="I156" s="335"/>
      <c r="J156" s="335"/>
      <c r="K156" s="336"/>
      <c r="L156" s="335"/>
      <c r="M156" s="337"/>
      <c r="N156" s="335"/>
      <c r="P156" s="393"/>
      <c r="Q156" s="393"/>
      <c r="R156" s="393"/>
      <c r="S156" s="393"/>
      <c r="T156" s="393"/>
      <c r="U156" s="393"/>
      <c r="V156" s="393"/>
      <c r="W156" s="393"/>
      <c r="X156" s="393"/>
    </row>
    <row r="157" spans="1:24">
      <c r="A157" s="111" t="s">
        <v>1900</v>
      </c>
      <c r="B157" s="332" t="s">
        <v>1901</v>
      </c>
      <c r="C157" s="333" t="s">
        <v>1403</v>
      </c>
      <c r="D157" s="334" t="s">
        <v>572</v>
      </c>
      <c r="E157" s="335"/>
      <c r="F157" s="335"/>
      <c r="G157" s="335"/>
      <c r="H157" s="336"/>
      <c r="I157" s="335"/>
      <c r="J157" s="335"/>
      <c r="K157" s="336"/>
      <c r="L157" s="335"/>
      <c r="M157" s="337"/>
      <c r="N157" s="335"/>
    </row>
    <row r="158" spans="1:24">
      <c r="A158" s="111" t="s">
        <v>1902</v>
      </c>
      <c r="B158" s="374" t="s">
        <v>1903</v>
      </c>
      <c r="C158" s="375" t="s">
        <v>1406</v>
      </c>
      <c r="D158" s="376" t="s">
        <v>572</v>
      </c>
      <c r="E158" s="377"/>
      <c r="F158" s="377"/>
      <c r="G158" s="377"/>
      <c r="H158" s="378"/>
      <c r="I158" s="377"/>
      <c r="J158" s="377"/>
      <c r="K158" s="378"/>
      <c r="L158" s="377"/>
      <c r="M158" s="379"/>
      <c r="N158" s="377"/>
    </row>
  </sheetData>
  <mergeCells count="84">
    <mergeCell ref="P148:P154"/>
    <mergeCell ref="P131:P137"/>
    <mergeCell ref="R145:X145"/>
    <mergeCell ref="R146:R147"/>
    <mergeCell ref="S146:S147"/>
    <mergeCell ref="T146:T147"/>
    <mergeCell ref="U146:U147"/>
    <mergeCell ref="V146:V147"/>
    <mergeCell ref="W146:W147"/>
    <mergeCell ref="X146:X147"/>
    <mergeCell ref="P113:P119"/>
    <mergeCell ref="R128:X128"/>
    <mergeCell ref="R129:R130"/>
    <mergeCell ref="S129:S130"/>
    <mergeCell ref="T129:T130"/>
    <mergeCell ref="U129:U130"/>
    <mergeCell ref="V129:V130"/>
    <mergeCell ref="W129:W130"/>
    <mergeCell ref="X129:X130"/>
    <mergeCell ref="P96:P102"/>
    <mergeCell ref="R110:X110"/>
    <mergeCell ref="R111:R112"/>
    <mergeCell ref="S111:S112"/>
    <mergeCell ref="T111:T112"/>
    <mergeCell ref="U111:U112"/>
    <mergeCell ref="V111:V112"/>
    <mergeCell ref="W111:W112"/>
    <mergeCell ref="X111:X112"/>
    <mergeCell ref="P79:P85"/>
    <mergeCell ref="R93:X93"/>
    <mergeCell ref="R94:R95"/>
    <mergeCell ref="S94:S95"/>
    <mergeCell ref="T94:T95"/>
    <mergeCell ref="U94:U95"/>
    <mergeCell ref="V94:V95"/>
    <mergeCell ref="W94:W95"/>
    <mergeCell ref="X94:X95"/>
    <mergeCell ref="P62:P68"/>
    <mergeCell ref="R76:X76"/>
    <mergeCell ref="R77:R78"/>
    <mergeCell ref="S77:S78"/>
    <mergeCell ref="T77:T78"/>
    <mergeCell ref="U77:U78"/>
    <mergeCell ref="V77:V78"/>
    <mergeCell ref="W77:W78"/>
    <mergeCell ref="X77:X78"/>
    <mergeCell ref="X43:X44"/>
    <mergeCell ref="P45:P51"/>
    <mergeCell ref="R59:X59"/>
    <mergeCell ref="R60:R61"/>
    <mergeCell ref="S60:S61"/>
    <mergeCell ref="T60:T61"/>
    <mergeCell ref="U60:U61"/>
    <mergeCell ref="V60:V61"/>
    <mergeCell ref="W60:W61"/>
    <mergeCell ref="X60:X61"/>
    <mergeCell ref="W26:W27"/>
    <mergeCell ref="X26:X27"/>
    <mergeCell ref="P28:P34"/>
    <mergeCell ref="R42:X42"/>
    <mergeCell ref="R43:R44"/>
    <mergeCell ref="S43:S44"/>
    <mergeCell ref="T43:T44"/>
    <mergeCell ref="U43:U44"/>
    <mergeCell ref="V43:V44"/>
    <mergeCell ref="W43:W44"/>
    <mergeCell ref="P11:P17"/>
    <mergeCell ref="R9:R10"/>
    <mergeCell ref="S9:S10"/>
    <mergeCell ref="T9:T10"/>
    <mergeCell ref="R25:X25"/>
    <mergeCell ref="R26:R27"/>
    <mergeCell ref="S26:S27"/>
    <mergeCell ref="T26:T27"/>
    <mergeCell ref="U26:U27"/>
    <mergeCell ref="V26:V27"/>
    <mergeCell ref="U9:U10"/>
    <mergeCell ref="I1:M1"/>
    <mergeCell ref="L2:N2"/>
    <mergeCell ref="I3:N3"/>
    <mergeCell ref="R8:X8"/>
    <mergeCell ref="V9:V10"/>
    <mergeCell ref="W9:W10"/>
    <mergeCell ref="X9:X10"/>
  </mergeCells>
  <phoneticPr fontId="49" type="noConversion"/>
  <conditionalFormatting sqref="R79:W85 X79:X84 R28:W34 X28:X33 R11:W17 X11:X16 R45:W51 X45:X50 R62:W68 X62:X67 R96:W102 X96:X101 R113:W119 X113:X118 R131:W137 X131:X136 R148:W154 X148:X153">
    <cfRule type="containsText" dxfId="0" priority="1" stopIfTrue="1" operator="containsText" text="error">
      <formula>NOT(ISERROR(SEARCH("error",R11)))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101"/>
  <sheetViews>
    <sheetView workbookViewId="0">
      <selection activeCell="A38" sqref="A38"/>
    </sheetView>
  </sheetViews>
  <sheetFormatPr defaultRowHeight="15"/>
  <cols>
    <col min="1" max="1" width="7.28515625" style="71" customWidth="1"/>
    <col min="2" max="2" width="53.42578125" style="71" customWidth="1"/>
    <col min="3" max="3" width="4.7109375" style="71" customWidth="1"/>
    <col min="4" max="4" width="10" style="71" customWidth="1"/>
    <col min="5" max="5" width="70.7109375" style="71" customWidth="1"/>
    <col min="6" max="16384" width="9.140625" style="71"/>
  </cols>
  <sheetData>
    <row r="1" spans="1:13">
      <c r="A1" s="318" t="str">
        <f>+[1]Coverpage!A1</f>
        <v>GFSM2014_V1.2</v>
      </c>
      <c r="B1" s="73"/>
      <c r="C1" s="74"/>
      <c r="D1" s="77">
        <f>Reporting_Country_Code</f>
        <v>0</v>
      </c>
      <c r="E1" s="394" t="str">
        <f>Reporting_Country_Name</f>
        <v>Россйиская Федерация</v>
      </c>
      <c r="F1" s="71">
        <f>Reporting_Period_Code</f>
        <v>2014</v>
      </c>
      <c r="M1" s="71">
        <f>Reporting_Country_Code</f>
        <v>0</v>
      </c>
    </row>
    <row r="2" spans="1:13">
      <c r="A2" s="318" t="s">
        <v>1904</v>
      </c>
      <c r="B2" s="158"/>
      <c r="C2" s="159"/>
      <c r="D2" s="395"/>
      <c r="E2" s="77" t="str">
        <f>"In "&amp;[1]Coverpage!$I$14&amp;" of "&amp;[1]Coverpage!$I$12&amp;" / Fiscal year ends in "&amp;[1]Coverpage!$I$11</f>
        <v xml:space="preserve">In Billion of Domestic Currency / Fiscal year ends in </v>
      </c>
    </row>
    <row r="3" spans="1:13" ht="12" customHeight="1">
      <c r="A3" s="396"/>
      <c r="B3" s="84"/>
      <c r="C3" s="85"/>
      <c r="D3" s="397">
        <f>[1]Coverpage!I10</f>
        <v>2014</v>
      </c>
      <c r="E3" s="398"/>
    </row>
    <row r="4" spans="1:13" ht="12" customHeight="1">
      <c r="A4" s="501" t="s">
        <v>1905</v>
      </c>
      <c r="B4" s="502"/>
      <c r="C4" s="91"/>
      <c r="D4" s="550" t="s">
        <v>1906</v>
      </c>
      <c r="E4" s="551" t="s">
        <v>1907</v>
      </c>
    </row>
    <row r="5" spans="1:13" ht="30" customHeight="1">
      <c r="A5" s="501"/>
      <c r="B5" s="502"/>
      <c r="C5" s="91"/>
      <c r="D5" s="550"/>
      <c r="E5" s="551"/>
    </row>
    <row r="6" spans="1:13" ht="10.5" customHeight="1">
      <c r="A6" s="399"/>
      <c r="B6" s="99"/>
      <c r="C6" s="99"/>
      <c r="D6" s="400"/>
      <c r="E6" s="401"/>
    </row>
    <row r="7" spans="1:13" ht="15" customHeight="1">
      <c r="A7" s="402" t="s">
        <v>1908</v>
      </c>
      <c r="B7" s="403"/>
      <c r="C7" s="122" t="s">
        <v>572</v>
      </c>
      <c r="D7" s="404"/>
      <c r="E7" s="405"/>
    </row>
    <row r="8" spans="1:13" ht="11.25" customHeight="1">
      <c r="A8" s="406" t="s">
        <v>1909</v>
      </c>
      <c r="B8" s="407"/>
      <c r="C8" s="106" t="s">
        <v>572</v>
      </c>
      <c r="D8" s="408">
        <v>32486.074254344272</v>
      </c>
      <c r="E8" s="543"/>
    </row>
    <row r="9" spans="1:13" ht="11.25" customHeight="1">
      <c r="A9" s="409"/>
      <c r="B9" s="334" t="s">
        <v>1910</v>
      </c>
      <c r="C9" s="106" t="s">
        <v>572</v>
      </c>
      <c r="D9" s="335"/>
      <c r="E9" s="544"/>
    </row>
    <row r="10" spans="1:13" ht="11.25" customHeight="1">
      <c r="A10" s="410"/>
      <c r="B10" s="411" t="s">
        <v>1911</v>
      </c>
      <c r="C10" s="122" t="s">
        <v>572</v>
      </c>
      <c r="D10" s="412"/>
      <c r="E10" s="546"/>
    </row>
    <row r="11" spans="1:13" ht="11.25" customHeight="1">
      <c r="A11" s="406" t="s">
        <v>1912</v>
      </c>
      <c r="B11" s="407"/>
      <c r="C11" s="106" t="s">
        <v>572</v>
      </c>
      <c r="D11" s="408">
        <v>1351.6032133708563</v>
      </c>
      <c r="E11" s="543"/>
    </row>
    <row r="12" spans="1:13" ht="11.25" customHeight="1">
      <c r="A12" s="409"/>
      <c r="B12" s="334" t="s">
        <v>1913</v>
      </c>
      <c r="C12" s="106" t="s">
        <v>572</v>
      </c>
      <c r="D12" s="335"/>
      <c r="E12" s="544"/>
    </row>
    <row r="13" spans="1:13" ht="11.25" customHeight="1">
      <c r="A13" s="410"/>
      <c r="B13" s="411" t="s">
        <v>1911</v>
      </c>
      <c r="C13" s="122" t="s">
        <v>572</v>
      </c>
      <c r="D13" s="412"/>
      <c r="E13" s="546"/>
    </row>
    <row r="14" spans="1:13" ht="11.25" customHeight="1">
      <c r="A14" s="406" t="s">
        <v>1914</v>
      </c>
      <c r="B14" s="407"/>
      <c r="C14" s="106" t="s">
        <v>572</v>
      </c>
      <c r="D14" s="408">
        <v>-679.07753564928362</v>
      </c>
      <c r="E14" s="543"/>
    </row>
    <row r="15" spans="1:13" ht="11.25" customHeight="1">
      <c r="A15" s="409"/>
      <c r="B15" s="334" t="s">
        <v>2231</v>
      </c>
      <c r="C15" s="106" t="s">
        <v>572</v>
      </c>
      <c r="D15" s="335"/>
      <c r="E15" s="544"/>
    </row>
    <row r="16" spans="1:13" ht="11.25" customHeight="1">
      <c r="A16" s="413"/>
      <c r="B16" s="411" t="s">
        <v>1911</v>
      </c>
      <c r="C16" s="414" t="s">
        <v>572</v>
      </c>
      <c r="D16" s="377"/>
      <c r="E16" s="545"/>
    </row>
    <row r="17" spans="1:5">
      <c r="A17" s="402" t="s">
        <v>2232</v>
      </c>
      <c r="B17" s="403"/>
      <c r="C17" s="122" t="s">
        <v>572</v>
      </c>
      <c r="D17" s="415"/>
      <c r="E17" s="416"/>
    </row>
    <row r="18" spans="1:5">
      <c r="A18" s="406" t="s">
        <v>2233</v>
      </c>
      <c r="B18" s="407"/>
      <c r="C18" s="106" t="s">
        <v>572</v>
      </c>
      <c r="D18" s="408">
        <v>0</v>
      </c>
      <c r="E18" s="543"/>
    </row>
    <row r="19" spans="1:5">
      <c r="A19" s="409"/>
      <c r="B19" s="334" t="s">
        <v>2234</v>
      </c>
      <c r="C19" s="106" t="s">
        <v>572</v>
      </c>
      <c r="D19" s="335"/>
      <c r="E19" s="544"/>
    </row>
    <row r="20" spans="1:5">
      <c r="A20" s="410"/>
      <c r="B20" s="411" t="s">
        <v>1911</v>
      </c>
      <c r="C20" s="122" t="s">
        <v>572</v>
      </c>
      <c r="D20" s="412"/>
      <c r="E20" s="546"/>
    </row>
    <row r="21" spans="1:5">
      <c r="A21" s="406" t="s">
        <v>2235</v>
      </c>
      <c r="B21" s="407"/>
      <c r="C21" s="106" t="s">
        <v>572</v>
      </c>
      <c r="D21" s="408">
        <v>1440.5304342136999</v>
      </c>
      <c r="E21" s="547"/>
    </row>
    <row r="22" spans="1:5">
      <c r="A22" s="409"/>
      <c r="B22" s="334" t="s">
        <v>2236</v>
      </c>
      <c r="C22" s="106" t="s">
        <v>572</v>
      </c>
      <c r="D22" s="335"/>
      <c r="E22" s="548"/>
    </row>
    <row r="23" spans="1:5">
      <c r="A23" s="410"/>
      <c r="B23" s="411" t="s">
        <v>1911</v>
      </c>
      <c r="C23" s="122" t="s">
        <v>572</v>
      </c>
      <c r="D23" s="412"/>
      <c r="E23" s="549"/>
    </row>
    <row r="24" spans="1:5">
      <c r="A24" s="406" t="s">
        <v>2237</v>
      </c>
      <c r="B24" s="407"/>
      <c r="C24" s="106" t="s">
        <v>572</v>
      </c>
      <c r="D24" s="408">
        <v>0</v>
      </c>
      <c r="E24" s="543"/>
    </row>
    <row r="25" spans="1:5">
      <c r="A25" s="409"/>
      <c r="B25" s="334" t="s">
        <v>2238</v>
      </c>
      <c r="C25" s="106" t="s">
        <v>572</v>
      </c>
      <c r="D25" s="335"/>
      <c r="E25" s="544"/>
    </row>
    <row r="26" spans="1:5">
      <c r="A26" s="410"/>
      <c r="B26" s="411" t="s">
        <v>1911</v>
      </c>
      <c r="C26" s="122" t="s">
        <v>572</v>
      </c>
      <c r="D26" s="412"/>
      <c r="E26" s="546"/>
    </row>
    <row r="27" spans="1:5">
      <c r="A27" s="406" t="s">
        <v>2239</v>
      </c>
      <c r="B27" s="407"/>
      <c r="C27" s="106" t="s">
        <v>572</v>
      </c>
      <c r="D27" s="408">
        <v>935.80304543229011</v>
      </c>
      <c r="E27" s="543"/>
    </row>
    <row r="28" spans="1:5">
      <c r="A28" s="409"/>
      <c r="B28" s="334" t="s">
        <v>2240</v>
      </c>
      <c r="C28" s="106" t="s">
        <v>572</v>
      </c>
      <c r="D28" s="335"/>
      <c r="E28" s="544"/>
    </row>
    <row r="29" spans="1:5">
      <c r="A29" s="413"/>
      <c r="B29" s="411" t="s">
        <v>1911</v>
      </c>
      <c r="C29" s="414" t="s">
        <v>572</v>
      </c>
      <c r="D29" s="377"/>
      <c r="E29" s="545"/>
    </row>
    <row r="30" spans="1:5">
      <c r="A30" s="402" t="s">
        <v>2241</v>
      </c>
      <c r="B30" s="403"/>
      <c r="C30" s="122" t="s">
        <v>572</v>
      </c>
      <c r="D30" s="415"/>
      <c r="E30" s="416"/>
    </row>
    <row r="31" spans="1:5">
      <c r="A31" s="406" t="s">
        <v>2242</v>
      </c>
      <c r="B31" s="407"/>
      <c r="C31" s="106" t="s">
        <v>572</v>
      </c>
      <c r="D31" s="408">
        <v>0</v>
      </c>
      <c r="E31" s="543"/>
    </row>
    <row r="32" spans="1:5">
      <c r="A32" s="409"/>
      <c r="B32" s="334" t="s">
        <v>2243</v>
      </c>
      <c r="C32" s="106" t="s">
        <v>572</v>
      </c>
      <c r="D32" s="335"/>
      <c r="E32" s="544"/>
    </row>
    <row r="33" spans="1:5">
      <c r="A33" s="410"/>
      <c r="B33" s="411" t="s">
        <v>1911</v>
      </c>
      <c r="C33" s="122" t="s">
        <v>572</v>
      </c>
      <c r="D33" s="412"/>
      <c r="E33" s="546"/>
    </row>
    <row r="34" spans="1:5">
      <c r="A34" s="406" t="s">
        <v>2244</v>
      </c>
      <c r="B34" s="407"/>
      <c r="C34" s="106" t="s">
        <v>572</v>
      </c>
      <c r="D34" s="408">
        <v>2417.14745351791</v>
      </c>
      <c r="E34" s="543"/>
    </row>
    <row r="35" spans="1:5">
      <c r="A35" s="409"/>
      <c r="B35" s="334" t="s">
        <v>2245</v>
      </c>
      <c r="C35" s="106" t="s">
        <v>572</v>
      </c>
      <c r="D35" s="335"/>
      <c r="E35" s="544"/>
    </row>
    <row r="36" spans="1:5">
      <c r="A36" s="413"/>
      <c r="B36" s="417" t="s">
        <v>1911</v>
      </c>
      <c r="C36" s="414" t="s">
        <v>572</v>
      </c>
      <c r="D36" s="377"/>
      <c r="E36" s="545"/>
    </row>
    <row r="37" spans="1:5">
      <c r="A37" s="402" t="s">
        <v>2246</v>
      </c>
      <c r="B37" s="403"/>
      <c r="C37" s="122" t="s">
        <v>572</v>
      </c>
      <c r="D37" s="415"/>
      <c r="E37" s="416"/>
    </row>
    <row r="38" spans="1:5">
      <c r="A38" s="406" t="s">
        <v>2247</v>
      </c>
      <c r="B38" s="407"/>
      <c r="C38" s="106" t="s">
        <v>572</v>
      </c>
      <c r="D38" s="408">
        <v>0</v>
      </c>
      <c r="E38" s="543"/>
    </row>
    <row r="39" spans="1:5">
      <c r="A39" s="409"/>
      <c r="B39" s="334" t="s">
        <v>2248</v>
      </c>
      <c r="C39" s="106" t="s">
        <v>572</v>
      </c>
      <c r="D39" s="335"/>
      <c r="E39" s="544"/>
    </row>
    <row r="40" spans="1:5">
      <c r="A40" s="410"/>
      <c r="B40" s="411" t="s">
        <v>1911</v>
      </c>
      <c r="C40" s="122" t="s">
        <v>572</v>
      </c>
      <c r="D40" s="412"/>
      <c r="E40" s="546"/>
    </row>
    <row r="41" spans="1:5">
      <c r="A41" s="406" t="s">
        <v>2249</v>
      </c>
      <c r="B41" s="407"/>
      <c r="C41" s="106" t="s">
        <v>572</v>
      </c>
      <c r="D41" s="408">
        <v>0</v>
      </c>
      <c r="E41" s="543"/>
    </row>
    <row r="42" spans="1:5">
      <c r="A42" s="409"/>
      <c r="B42" s="334" t="s">
        <v>2250</v>
      </c>
      <c r="C42" s="106" t="s">
        <v>572</v>
      </c>
      <c r="D42" s="335"/>
      <c r="E42" s="544"/>
    </row>
    <row r="43" spans="1:5">
      <c r="A43" s="410"/>
      <c r="B43" s="411" t="s">
        <v>1911</v>
      </c>
      <c r="C43" s="122" t="s">
        <v>572</v>
      </c>
      <c r="D43" s="412"/>
      <c r="E43" s="546"/>
    </row>
    <row r="44" spans="1:5">
      <c r="A44" s="406" t="s">
        <v>2251</v>
      </c>
      <c r="B44" s="407"/>
      <c r="C44" s="106" t="s">
        <v>572</v>
      </c>
      <c r="D44" s="408">
        <v>0</v>
      </c>
      <c r="E44" s="543"/>
    </row>
    <row r="45" spans="1:5">
      <c r="A45" s="409"/>
      <c r="B45" s="334" t="s">
        <v>2252</v>
      </c>
      <c r="C45" s="106" t="s">
        <v>572</v>
      </c>
      <c r="D45" s="335"/>
      <c r="E45" s="544"/>
    </row>
    <row r="46" spans="1:5">
      <c r="A46" s="413"/>
      <c r="B46" s="417" t="s">
        <v>1911</v>
      </c>
      <c r="C46" s="414" t="s">
        <v>572</v>
      </c>
      <c r="D46" s="377"/>
      <c r="E46" s="545"/>
    </row>
    <row r="47" spans="1:5">
      <c r="A47" s="402" t="s">
        <v>2253</v>
      </c>
      <c r="B47" s="403"/>
      <c r="C47" s="122" t="s">
        <v>572</v>
      </c>
      <c r="D47" s="415"/>
      <c r="E47" s="416"/>
    </row>
    <row r="48" spans="1:5">
      <c r="A48" s="406" t="s">
        <v>2254</v>
      </c>
      <c r="B48" s="407"/>
      <c r="C48" s="106" t="s">
        <v>572</v>
      </c>
      <c r="D48" s="408">
        <v>0</v>
      </c>
      <c r="E48" s="543"/>
    </row>
    <row r="49" spans="1:5">
      <c r="A49" s="409"/>
      <c r="B49" s="334" t="s">
        <v>2255</v>
      </c>
      <c r="C49" s="106" t="s">
        <v>572</v>
      </c>
      <c r="D49" s="335"/>
      <c r="E49" s="544"/>
    </row>
    <row r="50" spans="1:5">
      <c r="A50" s="410"/>
      <c r="B50" s="411" t="s">
        <v>1911</v>
      </c>
      <c r="C50" s="122" t="s">
        <v>572</v>
      </c>
      <c r="D50" s="412"/>
      <c r="E50" s="546"/>
    </row>
    <row r="51" spans="1:5">
      <c r="A51" s="406" t="s">
        <v>2256</v>
      </c>
      <c r="B51" s="407"/>
      <c r="C51" s="106" t="s">
        <v>572</v>
      </c>
      <c r="D51" s="408">
        <v>0</v>
      </c>
      <c r="E51" s="543"/>
    </row>
    <row r="52" spans="1:5">
      <c r="A52" s="409"/>
      <c r="B52" s="334" t="s">
        <v>2257</v>
      </c>
      <c r="C52" s="106" t="s">
        <v>572</v>
      </c>
      <c r="D52" s="335"/>
      <c r="E52" s="544"/>
    </row>
    <row r="53" spans="1:5">
      <c r="A53" s="410"/>
      <c r="B53" s="411" t="s">
        <v>1911</v>
      </c>
      <c r="C53" s="122" t="s">
        <v>572</v>
      </c>
      <c r="D53" s="412"/>
      <c r="E53" s="546"/>
    </row>
    <row r="54" spans="1:5">
      <c r="A54" s="406" t="s">
        <v>2258</v>
      </c>
      <c r="B54" s="407"/>
      <c r="C54" s="106" t="s">
        <v>572</v>
      </c>
      <c r="D54" s="408">
        <v>0</v>
      </c>
      <c r="E54" s="543"/>
    </row>
    <row r="55" spans="1:5">
      <c r="A55" s="409"/>
      <c r="B55" s="334" t="s">
        <v>2259</v>
      </c>
      <c r="C55" s="106" t="s">
        <v>572</v>
      </c>
      <c r="D55" s="335"/>
      <c r="E55" s="544"/>
    </row>
    <row r="56" spans="1:5">
      <c r="A56" s="413"/>
      <c r="B56" s="417" t="s">
        <v>1911</v>
      </c>
      <c r="C56" s="414" t="s">
        <v>572</v>
      </c>
      <c r="D56" s="377"/>
      <c r="E56" s="545"/>
    </row>
    <row r="57" spans="1:5">
      <c r="A57" s="402" t="s">
        <v>2260</v>
      </c>
      <c r="B57" s="403"/>
      <c r="C57" s="122" t="s">
        <v>572</v>
      </c>
      <c r="D57" s="415"/>
      <c r="E57" s="416"/>
    </row>
    <row r="58" spans="1:5">
      <c r="A58" s="406" t="s">
        <v>2261</v>
      </c>
      <c r="B58" s="407"/>
      <c r="C58" s="106" t="s">
        <v>572</v>
      </c>
      <c r="D58" s="408">
        <v>5222.0426540236103</v>
      </c>
      <c r="E58" s="543"/>
    </row>
    <row r="59" spans="1:5">
      <c r="A59" s="409"/>
      <c r="B59" s="334" t="s">
        <v>2262</v>
      </c>
      <c r="C59" s="106" t="s">
        <v>572</v>
      </c>
      <c r="D59" s="335"/>
      <c r="E59" s="544"/>
    </row>
    <row r="60" spans="1:5">
      <c r="A60" s="409"/>
      <c r="B60" s="334" t="s">
        <v>2263</v>
      </c>
      <c r="C60" s="106" t="s">
        <v>572</v>
      </c>
      <c r="D60" s="335"/>
      <c r="E60" s="544"/>
    </row>
    <row r="61" spans="1:5">
      <c r="A61" s="410"/>
      <c r="B61" s="411" t="s">
        <v>1911</v>
      </c>
      <c r="C61" s="122" t="s">
        <v>572</v>
      </c>
      <c r="D61" s="412"/>
      <c r="E61" s="546"/>
    </row>
    <row r="62" spans="1:5">
      <c r="A62" s="406" t="s">
        <v>2264</v>
      </c>
      <c r="B62" s="407"/>
      <c r="C62" s="106" t="s">
        <v>572</v>
      </c>
      <c r="D62" s="408">
        <v>380.41517297581009</v>
      </c>
      <c r="E62" s="543"/>
    </row>
    <row r="63" spans="1:5">
      <c r="A63" s="409"/>
      <c r="B63" s="334" t="s">
        <v>2265</v>
      </c>
      <c r="C63" s="106" t="s">
        <v>572</v>
      </c>
      <c r="D63" s="335"/>
      <c r="E63" s="544"/>
    </row>
    <row r="64" spans="1:5">
      <c r="A64" s="409"/>
      <c r="B64" s="334" t="s">
        <v>2266</v>
      </c>
      <c r="C64" s="106" t="s">
        <v>572</v>
      </c>
      <c r="D64" s="335"/>
      <c r="E64" s="544"/>
    </row>
    <row r="65" spans="1:5">
      <c r="A65" s="410"/>
      <c r="B65" s="411" t="s">
        <v>1911</v>
      </c>
      <c r="C65" s="122" t="s">
        <v>572</v>
      </c>
      <c r="D65" s="412"/>
      <c r="E65" s="546"/>
    </row>
    <row r="66" spans="1:5">
      <c r="A66" s="406" t="s">
        <v>2267</v>
      </c>
      <c r="B66" s="407"/>
      <c r="C66" s="106" t="s">
        <v>572</v>
      </c>
      <c r="D66" s="408">
        <v>3203.4759636430704</v>
      </c>
      <c r="E66" s="543"/>
    </row>
    <row r="67" spans="1:5">
      <c r="A67" s="409"/>
      <c r="B67" s="334" t="s">
        <v>2268</v>
      </c>
      <c r="C67" s="106" t="s">
        <v>572</v>
      </c>
      <c r="D67" s="335"/>
      <c r="E67" s="544"/>
    </row>
    <row r="68" spans="1:5">
      <c r="A68" s="409"/>
      <c r="B68" s="334" t="s">
        <v>2269</v>
      </c>
      <c r="C68" s="106" t="s">
        <v>572</v>
      </c>
      <c r="D68" s="335"/>
      <c r="E68" s="544"/>
    </row>
    <row r="69" spans="1:5">
      <c r="A69" s="409"/>
      <c r="B69" s="334" t="s">
        <v>2270</v>
      </c>
      <c r="C69" s="106" t="s">
        <v>572</v>
      </c>
      <c r="D69" s="335"/>
      <c r="E69" s="544"/>
    </row>
    <row r="70" spans="1:5">
      <c r="A70" s="410"/>
      <c r="B70" s="411" t="s">
        <v>1911</v>
      </c>
      <c r="C70" s="122" t="s">
        <v>572</v>
      </c>
      <c r="D70" s="412"/>
      <c r="E70" s="546"/>
    </row>
    <row r="71" spans="1:5">
      <c r="A71" s="406" t="s">
        <v>2271</v>
      </c>
      <c r="B71" s="407"/>
      <c r="C71" s="106" t="s">
        <v>572</v>
      </c>
      <c r="D71" s="408">
        <v>7513.0051186372093</v>
      </c>
      <c r="E71" s="543"/>
    </row>
    <row r="72" spans="1:5">
      <c r="A72" s="409"/>
      <c r="B72" s="334" t="s">
        <v>2272</v>
      </c>
      <c r="C72" s="106" t="s">
        <v>572</v>
      </c>
      <c r="D72" s="335"/>
      <c r="E72" s="544"/>
    </row>
    <row r="73" spans="1:5">
      <c r="A73" s="409"/>
      <c r="B73" s="334" t="s">
        <v>2273</v>
      </c>
      <c r="C73" s="106" t="s">
        <v>572</v>
      </c>
      <c r="D73" s="335"/>
      <c r="E73" s="544"/>
    </row>
    <row r="74" spans="1:5">
      <c r="A74" s="410"/>
      <c r="B74" s="411" t="s">
        <v>1911</v>
      </c>
      <c r="C74" s="122" t="s">
        <v>572</v>
      </c>
      <c r="D74" s="412"/>
      <c r="E74" s="546"/>
    </row>
    <row r="75" spans="1:5">
      <c r="A75" s="406" t="s">
        <v>2274</v>
      </c>
      <c r="B75" s="407"/>
      <c r="C75" s="106" t="s">
        <v>572</v>
      </c>
      <c r="D75" s="408">
        <v>4592.8972985601304</v>
      </c>
      <c r="E75" s="543"/>
    </row>
    <row r="76" spans="1:5">
      <c r="A76" s="409"/>
      <c r="B76" s="334" t="s">
        <v>2275</v>
      </c>
      <c r="C76" s="106" t="s">
        <v>572</v>
      </c>
      <c r="D76" s="335"/>
      <c r="E76" s="544"/>
    </row>
    <row r="77" spans="1:5">
      <c r="A77" s="409"/>
      <c r="B77" s="334" t="s">
        <v>2276</v>
      </c>
      <c r="C77" s="106" t="s">
        <v>572</v>
      </c>
      <c r="D77" s="335"/>
      <c r="E77" s="544"/>
    </row>
    <row r="78" spans="1:5">
      <c r="A78" s="409"/>
      <c r="B78" s="334" t="s">
        <v>2266</v>
      </c>
      <c r="C78" s="106" t="s">
        <v>572</v>
      </c>
      <c r="D78" s="335"/>
      <c r="E78" s="544"/>
    </row>
    <row r="79" spans="1:5">
      <c r="A79" s="409"/>
      <c r="B79" s="334" t="s">
        <v>2277</v>
      </c>
      <c r="C79" s="106" t="s">
        <v>572</v>
      </c>
      <c r="D79" s="335"/>
      <c r="E79" s="544"/>
    </row>
    <row r="80" spans="1:5">
      <c r="A80" s="409"/>
      <c r="B80" s="334" t="s">
        <v>2278</v>
      </c>
      <c r="C80" s="106" t="s">
        <v>572</v>
      </c>
      <c r="D80" s="335"/>
      <c r="E80" s="544"/>
    </row>
    <row r="81" spans="1:5">
      <c r="A81" s="410"/>
      <c r="B81" s="411" t="s">
        <v>1911</v>
      </c>
      <c r="C81" s="122" t="s">
        <v>572</v>
      </c>
      <c r="D81" s="412"/>
      <c r="E81" s="546"/>
    </row>
    <row r="82" spans="1:5">
      <c r="A82" s="406" t="s">
        <v>2279</v>
      </c>
      <c r="B82" s="407"/>
      <c r="C82" s="106" t="s">
        <v>572</v>
      </c>
      <c r="D82" s="408">
        <v>1318.74592586162</v>
      </c>
      <c r="E82" s="543"/>
    </row>
    <row r="83" spans="1:5">
      <c r="A83" s="409"/>
      <c r="B83" s="334" t="s">
        <v>2280</v>
      </c>
      <c r="C83" s="106" t="s">
        <v>572</v>
      </c>
      <c r="D83" s="335"/>
      <c r="E83" s="544"/>
    </row>
    <row r="84" spans="1:5">
      <c r="A84" s="409"/>
      <c r="B84" s="334" t="s">
        <v>2276</v>
      </c>
      <c r="C84" s="106" t="s">
        <v>572</v>
      </c>
      <c r="D84" s="335"/>
      <c r="E84" s="544"/>
    </row>
    <row r="85" spans="1:5">
      <c r="A85" s="410"/>
      <c r="B85" s="411" t="s">
        <v>1911</v>
      </c>
      <c r="C85" s="122" t="s">
        <v>572</v>
      </c>
      <c r="D85" s="412"/>
      <c r="E85" s="546"/>
    </row>
    <row r="86" spans="1:5">
      <c r="A86" s="406" t="s">
        <v>2281</v>
      </c>
      <c r="B86" s="407"/>
      <c r="C86" s="106" t="s">
        <v>572</v>
      </c>
      <c r="D86" s="408">
        <v>551.48904361705002</v>
      </c>
      <c r="E86" s="543"/>
    </row>
    <row r="87" spans="1:5">
      <c r="A87" s="409"/>
      <c r="B87" s="334" t="s">
        <v>2282</v>
      </c>
      <c r="C87" s="106" t="s">
        <v>572</v>
      </c>
      <c r="D87" s="335"/>
      <c r="E87" s="544"/>
    </row>
    <row r="88" spans="1:5">
      <c r="A88" s="409"/>
      <c r="B88" s="334" t="s">
        <v>2283</v>
      </c>
      <c r="C88" s="106" t="s">
        <v>572</v>
      </c>
      <c r="D88" s="335"/>
      <c r="E88" s="544"/>
    </row>
    <row r="89" spans="1:5">
      <c r="A89" s="410"/>
      <c r="B89" s="411" t="s">
        <v>1911</v>
      </c>
      <c r="C89" s="122" t="s">
        <v>572</v>
      </c>
      <c r="D89" s="412"/>
      <c r="E89" s="546"/>
    </row>
    <row r="90" spans="1:5">
      <c r="A90" s="406" t="s">
        <v>2284</v>
      </c>
      <c r="B90" s="407"/>
      <c r="C90" s="106" t="s">
        <v>572</v>
      </c>
      <c r="D90" s="408">
        <v>9958.7612090291605</v>
      </c>
      <c r="E90" s="543"/>
    </row>
    <row r="91" spans="1:5">
      <c r="A91" s="409"/>
      <c r="B91" s="334" t="s">
        <v>2285</v>
      </c>
      <c r="C91" s="106" t="s">
        <v>572</v>
      </c>
      <c r="D91" s="335"/>
      <c r="E91" s="544"/>
    </row>
    <row r="92" spans="1:5">
      <c r="A92" s="409"/>
      <c r="B92" s="334" t="s">
        <v>2286</v>
      </c>
      <c r="C92" s="106" t="s">
        <v>572</v>
      </c>
      <c r="D92" s="335"/>
      <c r="E92" s="544"/>
    </row>
    <row r="93" spans="1:5">
      <c r="A93" s="409"/>
      <c r="B93" s="334" t="s">
        <v>2270</v>
      </c>
      <c r="C93" s="106" t="s">
        <v>572</v>
      </c>
      <c r="D93" s="335"/>
      <c r="E93" s="544"/>
    </row>
    <row r="94" spans="1:5">
      <c r="A94" s="410"/>
      <c r="B94" s="411" t="s">
        <v>1911</v>
      </c>
      <c r="C94" s="122" t="s">
        <v>572</v>
      </c>
      <c r="D94" s="412"/>
      <c r="E94" s="546"/>
    </row>
    <row r="95" spans="1:5">
      <c r="A95" s="406" t="s">
        <v>2287</v>
      </c>
      <c r="B95" s="407"/>
      <c r="C95" s="106" t="s">
        <v>572</v>
      </c>
      <c r="D95" s="408">
        <v>0</v>
      </c>
      <c r="E95" s="543"/>
    </row>
    <row r="96" spans="1:5">
      <c r="A96" s="409"/>
      <c r="B96" s="334" t="s">
        <v>2288</v>
      </c>
      <c r="C96" s="106" t="s">
        <v>572</v>
      </c>
      <c r="D96" s="335"/>
      <c r="E96" s="544"/>
    </row>
    <row r="97" spans="1:5">
      <c r="A97" s="409"/>
      <c r="B97" s="334" t="s">
        <v>2289</v>
      </c>
      <c r="C97" s="106" t="s">
        <v>572</v>
      </c>
      <c r="D97" s="335"/>
      <c r="E97" s="544"/>
    </row>
    <row r="98" spans="1:5">
      <c r="A98" s="413"/>
      <c r="B98" s="417" t="s">
        <v>1911</v>
      </c>
      <c r="C98" s="414" t="s">
        <v>572</v>
      </c>
      <c r="D98" s="377"/>
      <c r="E98" s="545"/>
    </row>
    <row r="99" spans="1:5">
      <c r="A99" s="230"/>
      <c r="B99" s="230"/>
      <c r="C99" s="230"/>
      <c r="D99" s="230"/>
    </row>
    <row r="100" spans="1:5">
      <c r="A100" s="230" t="s">
        <v>2290</v>
      </c>
    </row>
    <row r="101" spans="1:5">
      <c r="A101" s="230" t="s">
        <v>2291</v>
      </c>
    </row>
  </sheetData>
  <mergeCells count="27">
    <mergeCell ref="E75:E81"/>
    <mergeCell ref="E82:E85"/>
    <mergeCell ref="E48:E50"/>
    <mergeCell ref="E51:E53"/>
    <mergeCell ref="E86:E89"/>
    <mergeCell ref="E90:E94"/>
    <mergeCell ref="E54:E56"/>
    <mergeCell ref="E95:E98"/>
    <mergeCell ref="E58:E61"/>
    <mergeCell ref="E62:E65"/>
    <mergeCell ref="E66:E70"/>
    <mergeCell ref="E71:E74"/>
    <mergeCell ref="E11:E13"/>
    <mergeCell ref="E34:E36"/>
    <mergeCell ref="E38:E40"/>
    <mergeCell ref="E41:E43"/>
    <mergeCell ref="A4:B5"/>
    <mergeCell ref="D4:D5"/>
    <mergeCell ref="E4:E5"/>
    <mergeCell ref="E8:E10"/>
    <mergeCell ref="E44:E46"/>
    <mergeCell ref="E14:E16"/>
    <mergeCell ref="E18:E20"/>
    <mergeCell ref="E21:E23"/>
    <mergeCell ref="E24:E26"/>
    <mergeCell ref="E27:E29"/>
    <mergeCell ref="E31:E33"/>
  </mergeCells>
  <phoneticPr fontId="4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8"/>
  <sheetViews>
    <sheetView topLeftCell="A7" workbookViewId="0">
      <selection activeCell="D16" sqref="D16"/>
    </sheetView>
  </sheetViews>
  <sheetFormatPr defaultRowHeight="15"/>
  <cols>
    <col min="2" max="2" width="50.7109375" customWidth="1"/>
    <col min="3" max="3" width="2" customWidth="1"/>
    <col min="4" max="13" width="10" customWidth="1"/>
  </cols>
  <sheetData>
    <row r="1" spans="1:13">
      <c r="A1" s="38" t="s">
        <v>544</v>
      </c>
      <c r="B1" s="1"/>
      <c r="C1" s="2"/>
      <c r="D1" s="3"/>
      <c r="E1" s="4"/>
      <c r="F1" s="498" t="s">
        <v>545</v>
      </c>
      <c r="G1" s="498"/>
      <c r="H1" s="498"/>
      <c r="I1" s="498"/>
      <c r="J1" s="498"/>
      <c r="K1" s="498"/>
      <c r="L1" s="498"/>
      <c r="M1" s="54">
        <v>0</v>
      </c>
    </row>
    <row r="2" spans="1:13">
      <c r="A2" s="45" t="s">
        <v>546</v>
      </c>
      <c r="B2" s="10"/>
      <c r="C2" s="11"/>
      <c r="D2" s="12"/>
      <c r="E2" s="499" t="s">
        <v>547</v>
      </c>
      <c r="F2" s="500"/>
      <c r="G2" s="500"/>
      <c r="H2" s="500"/>
      <c r="I2" s="500"/>
      <c r="J2" s="500"/>
      <c r="K2" s="500"/>
      <c r="L2" s="500"/>
      <c r="M2" s="500"/>
    </row>
    <row r="3" spans="1:13">
      <c r="A3" s="39"/>
      <c r="B3" s="5"/>
      <c r="C3" s="6"/>
      <c r="D3" s="25"/>
      <c r="E3" s="26"/>
      <c r="F3" s="495" t="s">
        <v>28</v>
      </c>
      <c r="G3" s="495"/>
      <c r="H3" s="27">
        <v>2014</v>
      </c>
      <c r="I3" s="27"/>
      <c r="J3" s="26"/>
      <c r="K3" s="26"/>
      <c r="L3" s="28"/>
      <c r="M3" s="488" t="s">
        <v>549</v>
      </c>
    </row>
    <row r="4" spans="1:13">
      <c r="A4" s="496" t="s">
        <v>550</v>
      </c>
      <c r="B4" s="497"/>
      <c r="C4" s="7"/>
      <c r="D4" s="490" t="s">
        <v>551</v>
      </c>
      <c r="E4" s="491"/>
      <c r="F4" s="491"/>
      <c r="G4" s="492"/>
      <c r="H4" s="488" t="s">
        <v>552</v>
      </c>
      <c r="I4" s="488" t="s">
        <v>553</v>
      </c>
      <c r="J4" s="494" t="s">
        <v>554</v>
      </c>
      <c r="K4" s="488" t="s">
        <v>555</v>
      </c>
      <c r="L4" s="493" t="s">
        <v>556</v>
      </c>
      <c r="M4" s="489"/>
    </row>
    <row r="5" spans="1:13" ht="42">
      <c r="A5" s="496"/>
      <c r="B5" s="497"/>
      <c r="C5" s="7"/>
      <c r="D5" s="29" t="s">
        <v>557</v>
      </c>
      <c r="E5" s="52" t="s">
        <v>558</v>
      </c>
      <c r="F5" s="52" t="s">
        <v>555</v>
      </c>
      <c r="G5" s="53" t="s">
        <v>559</v>
      </c>
      <c r="H5" s="489"/>
      <c r="I5" s="489"/>
      <c r="J5" s="494"/>
      <c r="K5" s="489"/>
      <c r="L5" s="493"/>
      <c r="M5" s="489"/>
    </row>
    <row r="6" spans="1:13">
      <c r="A6" s="40"/>
      <c r="B6" s="8"/>
      <c r="C6" s="8"/>
      <c r="D6" s="30" t="s">
        <v>560</v>
      </c>
      <c r="E6" s="31" t="s">
        <v>561</v>
      </c>
      <c r="F6" s="31" t="s">
        <v>562</v>
      </c>
      <c r="G6" s="32" t="s">
        <v>563</v>
      </c>
      <c r="H6" s="31" t="s">
        <v>564</v>
      </c>
      <c r="I6" s="31" t="s">
        <v>565</v>
      </c>
      <c r="J6" s="32" t="s">
        <v>566</v>
      </c>
      <c r="K6" s="31" t="s">
        <v>567</v>
      </c>
      <c r="L6" s="33" t="s">
        <v>568</v>
      </c>
      <c r="M6" s="33" t="s">
        <v>569</v>
      </c>
    </row>
    <row r="7" spans="1:13">
      <c r="A7" s="51" t="s">
        <v>570</v>
      </c>
      <c r="B7" s="14" t="s">
        <v>571</v>
      </c>
      <c r="C7" s="7" t="s">
        <v>572</v>
      </c>
      <c r="D7" s="55"/>
      <c r="E7" s="55"/>
      <c r="F7" s="55"/>
      <c r="G7" s="56"/>
      <c r="H7" s="55"/>
      <c r="I7" s="55"/>
      <c r="J7" s="56"/>
      <c r="K7" s="55"/>
      <c r="L7" s="57"/>
      <c r="M7" s="55"/>
    </row>
    <row r="8" spans="1:13">
      <c r="A8" s="41" t="s">
        <v>573</v>
      </c>
      <c r="B8" s="15" t="s">
        <v>574</v>
      </c>
      <c r="C8" s="7" t="s">
        <v>572</v>
      </c>
      <c r="D8" s="58">
        <v>15297.108346679903</v>
      </c>
      <c r="E8" s="58">
        <v>1786.5787441258101</v>
      </c>
      <c r="F8" s="58">
        <v>-1326.3497042594399</v>
      </c>
      <c r="G8" s="58">
        <v>15757.337386546271</v>
      </c>
      <c r="H8" s="58">
        <v>9713.2180872531808</v>
      </c>
      <c r="I8" s="58">
        <v>11049.835396668883</v>
      </c>
      <c r="J8" s="58">
        <v>6065.2024482568104</v>
      </c>
      <c r="K8" s="58">
        <v>-11540.049498594568</v>
      </c>
      <c r="L8" s="58">
        <v>31045.543820130573</v>
      </c>
      <c r="M8" s="58" t="s">
        <v>575</v>
      </c>
    </row>
    <row r="9" spans="1:13">
      <c r="A9" s="42" t="s">
        <v>576</v>
      </c>
      <c r="B9" s="16" t="s">
        <v>577</v>
      </c>
      <c r="C9" s="7" t="s">
        <v>572</v>
      </c>
      <c r="D9" s="55">
        <v>10475.709394132009</v>
      </c>
      <c r="E9" s="55" t="s">
        <v>575</v>
      </c>
      <c r="F9" s="55" t="s">
        <v>575</v>
      </c>
      <c r="G9" s="55">
        <v>10475.709394132009</v>
      </c>
      <c r="H9" s="55">
        <v>2.6449291099999999E-3</v>
      </c>
      <c r="I9" s="55">
        <v>5316.1496751370605</v>
      </c>
      <c r="J9" s="55">
        <v>950.69349312190013</v>
      </c>
      <c r="K9" s="55" t="s">
        <v>575</v>
      </c>
      <c r="L9" s="55">
        <v>16742.555207320078</v>
      </c>
      <c r="M9" s="55" t="s">
        <v>575</v>
      </c>
    </row>
    <row r="10" spans="1:13">
      <c r="A10" s="42" t="s">
        <v>578</v>
      </c>
      <c r="B10" s="16" t="s">
        <v>579</v>
      </c>
      <c r="C10" s="7" t="s">
        <v>572</v>
      </c>
      <c r="D10" s="55">
        <v>1.3037599655200001</v>
      </c>
      <c r="E10" s="55" t="s">
        <v>575</v>
      </c>
      <c r="F10" s="55" t="s">
        <v>575</v>
      </c>
      <c r="G10" s="55">
        <v>1.3037599655200001</v>
      </c>
      <c r="H10" s="55">
        <v>5622.3329591187603</v>
      </c>
      <c r="I10" s="55">
        <v>0</v>
      </c>
      <c r="J10" s="55">
        <v>6.0020000000000004E-8</v>
      </c>
      <c r="K10" s="55">
        <v>-401.59406512069</v>
      </c>
      <c r="L10" s="55">
        <v>5222.0426540236103</v>
      </c>
      <c r="M10" s="55" t="s">
        <v>575</v>
      </c>
    </row>
    <row r="11" spans="1:13">
      <c r="A11" s="42" t="s">
        <v>580</v>
      </c>
      <c r="B11" s="16" t="s">
        <v>581</v>
      </c>
      <c r="C11" s="7" t="s">
        <v>572</v>
      </c>
      <c r="D11" s="55">
        <v>75.449431297629999</v>
      </c>
      <c r="E11" s="55">
        <v>1326.3604591440599</v>
      </c>
      <c r="F11" s="55">
        <v>-1326.3497042594399</v>
      </c>
      <c r="G11" s="55">
        <v>75.460186182250098</v>
      </c>
      <c r="H11" s="55">
        <v>3937.0793485398499</v>
      </c>
      <c r="I11" s="55">
        <v>3458.8698560971557</v>
      </c>
      <c r="J11" s="55">
        <v>3653.0870807493257</v>
      </c>
      <c r="K11" s="55">
        <v>-11124.347572289349</v>
      </c>
      <c r="L11" s="55">
        <v>0.14889927923312646</v>
      </c>
      <c r="M11" s="55" t="s">
        <v>575</v>
      </c>
    </row>
    <row r="12" spans="1:13">
      <c r="A12" s="42" t="s">
        <v>582</v>
      </c>
      <c r="B12" s="16" t="s">
        <v>583</v>
      </c>
      <c r="C12" s="7" t="s">
        <v>572</v>
      </c>
      <c r="D12" s="55">
        <v>4744.6457612847416</v>
      </c>
      <c r="E12" s="55">
        <v>460.21828498175012</v>
      </c>
      <c r="F12" s="55" t="s">
        <v>575</v>
      </c>
      <c r="G12" s="55">
        <v>5204.8640462664907</v>
      </c>
      <c r="H12" s="55">
        <v>153.80313466545999</v>
      </c>
      <c r="I12" s="55">
        <v>2274.8158654346666</v>
      </c>
      <c r="J12" s="55">
        <v>1461.4218743255642</v>
      </c>
      <c r="K12" s="55">
        <v>-14.107861184529947</v>
      </c>
      <c r="L12" s="55">
        <v>9080.7970595076531</v>
      </c>
      <c r="M12" s="55" t="s">
        <v>575</v>
      </c>
    </row>
    <row r="13" spans="1:13">
      <c r="A13" s="41" t="s">
        <v>584</v>
      </c>
      <c r="B13" s="15" t="s">
        <v>585</v>
      </c>
      <c r="C13" s="7" t="s">
        <v>572</v>
      </c>
      <c r="D13" s="58">
        <v>15046.153719733931</v>
      </c>
      <c r="E13" s="58">
        <v>1643.9102738731099</v>
      </c>
      <c r="F13" s="58">
        <v>-1326.3497042594399</v>
      </c>
      <c r="G13" s="58">
        <v>15363.714289347599</v>
      </c>
      <c r="H13" s="58">
        <v>9486.0892283930098</v>
      </c>
      <c r="I13" s="58">
        <v>11211.427815684587</v>
      </c>
      <c r="J13" s="58">
        <v>5851.8363075783718</v>
      </c>
      <c r="K13" s="58">
        <v>-11540.049498594568</v>
      </c>
      <c r="L13" s="58">
        <v>30373.018142409001</v>
      </c>
      <c r="M13" s="58" t="s">
        <v>575</v>
      </c>
    </row>
    <row r="14" spans="1:13">
      <c r="A14" s="42" t="s">
        <v>586</v>
      </c>
      <c r="B14" s="16" t="s">
        <v>587</v>
      </c>
      <c r="C14" s="7" t="s">
        <v>572</v>
      </c>
      <c r="D14" s="55">
        <v>2557.41819117872</v>
      </c>
      <c r="E14" s="55">
        <v>805.45346839705007</v>
      </c>
      <c r="F14" s="55" t="s">
        <v>575</v>
      </c>
      <c r="G14" s="55">
        <v>3362.8716595757705</v>
      </c>
      <c r="H14" s="55">
        <v>96.406541071809997</v>
      </c>
      <c r="I14" s="55">
        <v>2297.8384489121177</v>
      </c>
      <c r="J14" s="55">
        <v>1755.8884690775119</v>
      </c>
      <c r="K14" s="55" t="s">
        <v>575</v>
      </c>
      <c r="L14" s="55">
        <v>7513.0051186372093</v>
      </c>
      <c r="M14" s="55" t="s">
        <v>575</v>
      </c>
    </row>
    <row r="15" spans="1:13">
      <c r="A15" s="42" t="s">
        <v>588</v>
      </c>
      <c r="B15" s="16" t="s">
        <v>589</v>
      </c>
      <c r="C15" s="7" t="s">
        <v>572</v>
      </c>
      <c r="D15" s="55">
        <v>1639.2079355592</v>
      </c>
      <c r="E15" s="55">
        <v>479.26397248809008</v>
      </c>
      <c r="F15" s="55">
        <v>0</v>
      </c>
      <c r="G15" s="55">
        <v>2118.4719080472905</v>
      </c>
      <c r="H15" s="55">
        <v>70.100033170730001</v>
      </c>
      <c r="I15" s="55">
        <v>1421.6376652611818</v>
      </c>
      <c r="J15" s="55">
        <v>982.68769208092795</v>
      </c>
      <c r="K15" s="55">
        <v>0</v>
      </c>
      <c r="L15" s="55">
        <v>4592.8972985601304</v>
      </c>
      <c r="M15" s="55" t="s">
        <v>575</v>
      </c>
    </row>
    <row r="16" spans="1:13">
      <c r="A16" s="42" t="s">
        <v>590</v>
      </c>
      <c r="B16" s="16" t="s">
        <v>591</v>
      </c>
      <c r="C16" s="7" t="s">
        <v>572</v>
      </c>
      <c r="D16" s="55">
        <v>584.04374622245996</v>
      </c>
      <c r="E16" s="55">
        <v>138.888730896</v>
      </c>
      <c r="F16" s="55">
        <v>0</v>
      </c>
      <c r="G16" s="55">
        <v>722.93247711845993</v>
      </c>
      <c r="H16" s="55">
        <v>10.824291432819999</v>
      </c>
      <c r="I16" s="55">
        <v>342.52040907080197</v>
      </c>
      <c r="J16" s="55">
        <v>242.46874823953803</v>
      </c>
      <c r="K16" s="55">
        <v>0</v>
      </c>
      <c r="L16" s="55">
        <v>1318.74592586162</v>
      </c>
      <c r="M16" s="55" t="s">
        <v>575</v>
      </c>
    </row>
    <row r="17" spans="1:13">
      <c r="A17" s="42" t="s">
        <v>592</v>
      </c>
      <c r="B17" s="16" t="s">
        <v>593</v>
      </c>
      <c r="C17" s="7" t="s">
        <v>572</v>
      </c>
      <c r="D17" s="55">
        <v>433.66788725058001</v>
      </c>
      <c r="E17" s="55">
        <v>8.3317435930000003E-2</v>
      </c>
      <c r="F17" s="55" t="s">
        <v>575</v>
      </c>
      <c r="G17" s="55">
        <v>433.75120468650999</v>
      </c>
      <c r="H17" s="55">
        <v>0</v>
      </c>
      <c r="I17" s="55">
        <v>115.758502102818</v>
      </c>
      <c r="J17" s="55">
        <v>16.087198012251999</v>
      </c>
      <c r="K17" s="55">
        <v>-14.107861184529998</v>
      </c>
      <c r="L17" s="55">
        <v>551.48904361705002</v>
      </c>
      <c r="M17" s="55" t="s">
        <v>575</v>
      </c>
    </row>
    <row r="18" spans="1:13">
      <c r="A18" s="42" t="s">
        <v>594</v>
      </c>
      <c r="B18" s="16" t="s">
        <v>595</v>
      </c>
      <c r="C18" s="7" t="s">
        <v>572</v>
      </c>
      <c r="D18" s="55">
        <v>1809.6339017514101</v>
      </c>
      <c r="E18" s="55">
        <v>20.319735454380002</v>
      </c>
      <c r="F18" s="55" t="s">
        <v>575</v>
      </c>
      <c r="G18" s="55">
        <v>1829.9536372057898</v>
      </c>
      <c r="H18" s="55">
        <v>2.9455904322499999</v>
      </c>
      <c r="I18" s="55">
        <v>1341.3096916018862</v>
      </c>
      <c r="J18" s="55">
        <v>1119.1669412531737</v>
      </c>
      <c r="K18" s="55" t="s">
        <v>575</v>
      </c>
      <c r="L18" s="55">
        <v>4293.3758604930999</v>
      </c>
      <c r="M18" s="55" t="s">
        <v>575</v>
      </c>
    </row>
    <row r="19" spans="1:13">
      <c r="A19" s="42" t="s">
        <v>596</v>
      </c>
      <c r="B19" s="16" t="s">
        <v>581</v>
      </c>
      <c r="C19" s="7" t="s">
        <v>572</v>
      </c>
      <c r="D19" s="55">
        <v>7075.30451771964</v>
      </c>
      <c r="E19" s="55">
        <v>73.906601612320017</v>
      </c>
      <c r="F19" s="55">
        <v>-1326.3497042594399</v>
      </c>
      <c r="G19" s="55">
        <v>5822.8614150725198</v>
      </c>
      <c r="H19" s="55">
        <v>1350.6349711910996</v>
      </c>
      <c r="I19" s="55">
        <v>4649.3237668111451</v>
      </c>
      <c r="J19" s="55">
        <v>1436.4442265999041</v>
      </c>
      <c r="K19" s="55">
        <v>-11525.941637410038</v>
      </c>
      <c r="L19" s="55">
        <v>1733.3227422646303</v>
      </c>
      <c r="M19" s="55" t="s">
        <v>575</v>
      </c>
    </row>
    <row r="20" spans="1:13">
      <c r="A20" s="42" t="s">
        <v>597</v>
      </c>
      <c r="B20" s="16" t="s">
        <v>598</v>
      </c>
      <c r="C20" s="7" t="s">
        <v>572</v>
      </c>
      <c r="D20" s="55">
        <v>836.02161541249995</v>
      </c>
      <c r="E20" s="55">
        <v>0.88780233996000002</v>
      </c>
      <c r="F20" s="55" t="s">
        <v>575</v>
      </c>
      <c r="G20" s="55">
        <v>836.90941775246006</v>
      </c>
      <c r="H20" s="55">
        <v>7952.2019255860896</v>
      </c>
      <c r="I20" s="55">
        <v>935.25710008453007</v>
      </c>
      <c r="J20" s="55">
        <v>234.39276560608002</v>
      </c>
      <c r="K20" s="55" t="s">
        <v>575</v>
      </c>
      <c r="L20" s="55">
        <v>9958.7612090291605</v>
      </c>
      <c r="M20" s="55" t="s">
        <v>575</v>
      </c>
    </row>
    <row r="21" spans="1:13">
      <c r="A21" s="43" t="s">
        <v>599</v>
      </c>
      <c r="B21" s="17" t="s">
        <v>600</v>
      </c>
      <c r="C21" s="37" t="s">
        <v>572</v>
      </c>
      <c r="D21" s="59">
        <v>110.85592463942</v>
      </c>
      <c r="E21" s="59">
        <v>125.10664524938001</v>
      </c>
      <c r="F21" s="59" t="s">
        <v>575</v>
      </c>
      <c r="G21" s="59">
        <v>235.9625698888</v>
      </c>
      <c r="H21" s="59">
        <v>2.9758755082100001</v>
      </c>
      <c r="I21" s="59">
        <v>107.78223184010599</v>
      </c>
      <c r="J21" s="59">
        <v>64.700266708984003</v>
      </c>
      <c r="K21" s="59" t="s">
        <v>575</v>
      </c>
      <c r="L21" s="59">
        <v>411.42094394610001</v>
      </c>
      <c r="M21" s="59" t="s">
        <v>575</v>
      </c>
    </row>
    <row r="22" spans="1:13">
      <c r="A22" s="46" t="s">
        <v>601</v>
      </c>
      <c r="B22" s="18" t="s">
        <v>602</v>
      </c>
      <c r="C22" s="7" t="s">
        <v>572</v>
      </c>
      <c r="D22" s="58">
        <v>834.9983731684315</v>
      </c>
      <c r="E22" s="58">
        <v>281.55720114870019</v>
      </c>
      <c r="F22" s="58">
        <v>0</v>
      </c>
      <c r="G22" s="58">
        <v>1116.5555743171315</v>
      </c>
      <c r="H22" s="58">
        <v>237.95315029299101</v>
      </c>
      <c r="I22" s="58">
        <v>180.92799005509812</v>
      </c>
      <c r="J22" s="58">
        <v>455.83488891797663</v>
      </c>
      <c r="K22" s="58">
        <v>0</v>
      </c>
      <c r="L22" s="58">
        <v>1991.2716035831927</v>
      </c>
      <c r="M22" s="58" t="s">
        <v>575</v>
      </c>
    </row>
    <row r="23" spans="1:13">
      <c r="A23" s="47" t="s">
        <v>603</v>
      </c>
      <c r="B23" s="19" t="s">
        <v>604</v>
      </c>
      <c r="C23" s="68" t="s">
        <v>572</v>
      </c>
      <c r="D23" s="60">
        <v>250.95462694597154</v>
      </c>
      <c r="E23" s="60">
        <v>142.66847025270022</v>
      </c>
      <c r="F23" s="60">
        <v>0</v>
      </c>
      <c r="G23" s="60">
        <v>393.62309719867153</v>
      </c>
      <c r="H23" s="60">
        <v>227.12885886017102</v>
      </c>
      <c r="I23" s="60">
        <v>-161.59241901570385</v>
      </c>
      <c r="J23" s="60">
        <v>213.36614067843857</v>
      </c>
      <c r="K23" s="60">
        <v>0</v>
      </c>
      <c r="L23" s="60">
        <v>672.52567772157272</v>
      </c>
      <c r="M23" s="60" t="s">
        <v>575</v>
      </c>
    </row>
    <row r="24" spans="1:13">
      <c r="A24" s="51" t="s">
        <v>570</v>
      </c>
      <c r="B24" s="14" t="s">
        <v>605</v>
      </c>
      <c r="C24" s="7" t="s">
        <v>572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</row>
    <row r="25" spans="1:13">
      <c r="A25" s="41" t="s">
        <v>606</v>
      </c>
      <c r="B25" s="15" t="s">
        <v>607</v>
      </c>
      <c r="C25" s="7" t="s">
        <v>572</v>
      </c>
      <c r="D25" s="58">
        <v>1221.8987324578468</v>
      </c>
      <c r="E25" s="58">
        <v>123.84534088895016</v>
      </c>
      <c r="F25" s="58">
        <v>0</v>
      </c>
      <c r="G25" s="58">
        <v>1345.7440733467968</v>
      </c>
      <c r="H25" s="58">
        <v>4.2623872310299964</v>
      </c>
      <c r="I25" s="58">
        <v>-24.492016027284667</v>
      </c>
      <c r="J25" s="58">
        <v>26.088768820313842</v>
      </c>
      <c r="K25" s="58">
        <v>0</v>
      </c>
      <c r="L25" s="58">
        <v>1351.6032133708563</v>
      </c>
      <c r="M25" s="58" t="s">
        <v>575</v>
      </c>
    </row>
    <row r="26" spans="1:13">
      <c r="A26" s="42" t="s">
        <v>608</v>
      </c>
      <c r="B26" s="16" t="s">
        <v>609</v>
      </c>
      <c r="C26" s="7" t="s">
        <v>572</v>
      </c>
      <c r="D26" s="55">
        <v>821.64933260237945</v>
      </c>
      <c r="E26" s="55">
        <v>106.36991784283995</v>
      </c>
      <c r="F26" s="55">
        <v>0</v>
      </c>
      <c r="G26" s="55">
        <v>928.01925044521931</v>
      </c>
      <c r="H26" s="55">
        <v>3.747706199649997</v>
      </c>
      <c r="I26" s="55">
        <v>378.27368049253175</v>
      </c>
      <c r="J26" s="55">
        <v>276.6378557712477</v>
      </c>
      <c r="K26" s="55">
        <v>0</v>
      </c>
      <c r="L26" s="55">
        <v>1586.6784929086489</v>
      </c>
      <c r="M26" s="55" t="s">
        <v>575</v>
      </c>
    </row>
    <row r="27" spans="1:13">
      <c r="A27" s="42" t="s">
        <v>610</v>
      </c>
      <c r="B27" s="16" t="s">
        <v>611</v>
      </c>
      <c r="C27" s="7" t="s">
        <v>572</v>
      </c>
      <c r="D27" s="55">
        <v>417.19795348040998</v>
      </c>
      <c r="E27" s="55">
        <v>17.436567146729981</v>
      </c>
      <c r="F27" s="55">
        <v>0</v>
      </c>
      <c r="G27" s="55">
        <v>434.63452062713998</v>
      </c>
      <c r="H27" s="55">
        <v>0.51468103137999976</v>
      </c>
      <c r="I27" s="55">
        <v>23.130819134922181</v>
      </c>
      <c r="J27" s="55">
        <v>12.811491692808213</v>
      </c>
      <c r="K27" s="55">
        <v>0</v>
      </c>
      <c r="L27" s="55">
        <v>471.09151248625039</v>
      </c>
      <c r="M27" s="55" t="s">
        <v>575</v>
      </c>
    </row>
    <row r="28" spans="1:13">
      <c r="A28" s="42" t="s">
        <v>612</v>
      </c>
      <c r="B28" s="16" t="s">
        <v>613</v>
      </c>
      <c r="C28" s="7" t="s">
        <v>572</v>
      </c>
      <c r="D28" s="55">
        <v>0</v>
      </c>
      <c r="E28" s="55">
        <v>0</v>
      </c>
      <c r="F28" s="55">
        <v>0</v>
      </c>
      <c r="G28" s="55">
        <v>0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 t="s">
        <v>575</v>
      </c>
    </row>
    <row r="29" spans="1:13">
      <c r="A29" s="43" t="s">
        <v>614</v>
      </c>
      <c r="B29" s="17" t="s">
        <v>615</v>
      </c>
      <c r="C29" s="37" t="s">
        <v>572</v>
      </c>
      <c r="D29" s="59">
        <v>-16.948553624942811</v>
      </c>
      <c r="E29" s="59">
        <v>3.8855899380234496E-2</v>
      </c>
      <c r="F29" s="59" t="s">
        <v>575</v>
      </c>
      <c r="G29" s="59">
        <v>-16.90969772556258</v>
      </c>
      <c r="H29" s="59">
        <v>0</v>
      </c>
      <c r="I29" s="59">
        <v>-425.89651565473861</v>
      </c>
      <c r="J29" s="59">
        <v>-263.36057864374203</v>
      </c>
      <c r="K29" s="59" t="s">
        <v>575</v>
      </c>
      <c r="L29" s="59">
        <v>-706.16679202404305</v>
      </c>
      <c r="M29" s="59" t="s">
        <v>575</v>
      </c>
    </row>
    <row r="30" spans="1:13">
      <c r="A30" s="48" t="s">
        <v>616</v>
      </c>
      <c r="B30" s="35" t="s">
        <v>617</v>
      </c>
      <c r="C30" s="37" t="s">
        <v>572</v>
      </c>
      <c r="D30" s="61">
        <f>D25+D13</f>
        <v>16268.052452191778</v>
      </c>
      <c r="E30" s="61">
        <v>1767.7556147620601</v>
      </c>
      <c r="F30" s="61">
        <v>-1326.3497042594399</v>
      </c>
      <c r="G30" s="61">
        <v>16709.458362694397</v>
      </c>
      <c r="H30" s="61">
        <v>9490.3516156240403</v>
      </c>
      <c r="I30" s="61">
        <v>11186.935799657302</v>
      </c>
      <c r="J30" s="61">
        <v>5877.9250763986856</v>
      </c>
      <c r="K30" s="61">
        <v>-11540.049498594568</v>
      </c>
      <c r="L30" s="61">
        <v>31724.621355779858</v>
      </c>
      <c r="M30" s="61" t="s">
        <v>575</v>
      </c>
    </row>
    <row r="31" spans="1:13">
      <c r="A31" s="48" t="s">
        <v>618</v>
      </c>
      <c r="B31" s="20" t="s">
        <v>619</v>
      </c>
      <c r="C31" s="37" t="s">
        <v>572</v>
      </c>
      <c r="D31" s="61">
        <v>-970.94410551187525</v>
      </c>
      <c r="E31" s="61">
        <v>18.823129363750056</v>
      </c>
      <c r="F31" s="61">
        <v>0</v>
      </c>
      <c r="G31" s="61">
        <v>-952.12097614812524</v>
      </c>
      <c r="H31" s="61">
        <v>222.86647162914102</v>
      </c>
      <c r="I31" s="61">
        <v>-137.10040298841918</v>
      </c>
      <c r="J31" s="61">
        <v>187.27737185812472</v>
      </c>
      <c r="K31" s="61">
        <v>0</v>
      </c>
      <c r="L31" s="61">
        <v>-679.07753564928362</v>
      </c>
      <c r="M31" s="61" t="s">
        <v>575</v>
      </c>
    </row>
    <row r="32" spans="1:13">
      <c r="A32" s="50" t="s">
        <v>570</v>
      </c>
      <c r="B32" s="34" t="s">
        <v>620</v>
      </c>
      <c r="C32" s="7" t="s">
        <v>572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</row>
    <row r="33" spans="1:13">
      <c r="A33" s="41" t="s">
        <v>621</v>
      </c>
      <c r="B33" s="15" t="s">
        <v>622</v>
      </c>
      <c r="C33" s="7" t="s">
        <v>572</v>
      </c>
      <c r="D33" s="58">
        <v>248.0075750799331</v>
      </c>
      <c r="E33" s="58">
        <v>43.145156099320275</v>
      </c>
      <c r="F33" s="58">
        <v>0</v>
      </c>
      <c r="G33" s="58">
        <v>291.15273117925346</v>
      </c>
      <c r="H33" s="58">
        <v>208.95369371431025</v>
      </c>
      <c r="I33" s="58">
        <v>254.72881048609401</v>
      </c>
      <c r="J33" s="58">
        <v>235.57533854594874</v>
      </c>
      <c r="K33" s="58">
        <v>-178.13193608473998</v>
      </c>
      <c r="L33" s="58">
        <v>812.27863784086662</v>
      </c>
      <c r="M33" s="58" t="s">
        <v>575</v>
      </c>
    </row>
    <row r="34" spans="1:13">
      <c r="A34" s="42" t="s">
        <v>623</v>
      </c>
      <c r="B34" s="16" t="s">
        <v>624</v>
      </c>
      <c r="C34" s="7" t="s">
        <v>572</v>
      </c>
      <c r="D34" s="55">
        <v>248.0075750799331</v>
      </c>
      <c r="E34" s="55">
        <v>43.145156099320275</v>
      </c>
      <c r="F34" s="55">
        <v>0</v>
      </c>
      <c r="G34" s="55">
        <v>291.15273117925346</v>
      </c>
      <c r="H34" s="55">
        <v>208.95369371431025</v>
      </c>
      <c r="I34" s="55">
        <v>254.72881048609401</v>
      </c>
      <c r="J34" s="55">
        <v>235.57533854594874</v>
      </c>
      <c r="K34" s="55">
        <v>-178.13193608473998</v>
      </c>
      <c r="L34" s="55">
        <v>812.27863784086662</v>
      </c>
      <c r="M34" s="55" t="s">
        <v>575</v>
      </c>
    </row>
    <row r="35" spans="1:13">
      <c r="A35" s="42" t="s">
        <v>625</v>
      </c>
      <c r="B35" s="16" t="s">
        <v>626</v>
      </c>
      <c r="C35" s="7" t="s">
        <v>572</v>
      </c>
      <c r="D35" s="55" t="s">
        <v>575</v>
      </c>
      <c r="E35" s="55" t="s">
        <v>575</v>
      </c>
      <c r="F35" s="55" t="s">
        <v>575</v>
      </c>
      <c r="G35" s="55">
        <v>0</v>
      </c>
      <c r="H35" s="55" t="s">
        <v>575</v>
      </c>
      <c r="I35" s="55" t="s">
        <v>575</v>
      </c>
      <c r="J35" s="55" t="s">
        <v>575</v>
      </c>
      <c r="K35" s="55" t="s">
        <v>575</v>
      </c>
      <c r="L35" s="55">
        <v>0</v>
      </c>
      <c r="M35" s="55" t="s">
        <v>575</v>
      </c>
    </row>
    <row r="36" spans="1:13">
      <c r="A36" s="41" t="s">
        <v>627</v>
      </c>
      <c r="B36" s="15" t="s">
        <v>628</v>
      </c>
      <c r="C36" s="7" t="s">
        <v>572</v>
      </c>
      <c r="D36" s="58">
        <v>1218.9516805917654</v>
      </c>
      <c r="E36" s="58">
        <v>24.322026735650002</v>
      </c>
      <c r="F36" s="58">
        <v>0</v>
      </c>
      <c r="G36" s="58">
        <v>1243.2737073274154</v>
      </c>
      <c r="H36" s="58">
        <v>-13.912777914788524</v>
      </c>
      <c r="I36" s="58">
        <v>391.82921347450298</v>
      </c>
      <c r="J36" s="58">
        <v>48.297966687856075</v>
      </c>
      <c r="K36" s="58">
        <v>-178.13193608474003</v>
      </c>
      <c r="L36" s="58">
        <v>1491.356173490246</v>
      </c>
      <c r="M36" s="58" t="s">
        <v>575</v>
      </c>
    </row>
    <row r="37" spans="1:13">
      <c r="A37" s="42" t="s">
        <v>629</v>
      </c>
      <c r="B37" s="16" t="s">
        <v>630</v>
      </c>
      <c r="C37" s="7" t="s">
        <v>572</v>
      </c>
      <c r="D37" s="55">
        <v>292.6699449108354</v>
      </c>
      <c r="E37" s="55">
        <v>24.322026735650002</v>
      </c>
      <c r="F37" s="55">
        <v>0</v>
      </c>
      <c r="G37" s="55">
        <v>316.99197164648541</v>
      </c>
      <c r="H37" s="55">
        <v>-13.912777914788524</v>
      </c>
      <c r="I37" s="55">
        <v>382.31133578368701</v>
      </c>
      <c r="J37" s="55">
        <v>48.294534627312075</v>
      </c>
      <c r="K37" s="55">
        <v>-178.13193608474003</v>
      </c>
      <c r="L37" s="55">
        <v>555.55312805795597</v>
      </c>
      <c r="M37" s="55" t="s">
        <v>575</v>
      </c>
    </row>
    <row r="38" spans="1:13">
      <c r="A38" s="40" t="s">
        <v>631</v>
      </c>
      <c r="B38" s="21" t="s">
        <v>632</v>
      </c>
      <c r="C38" s="8" t="s">
        <v>572</v>
      </c>
      <c r="D38" s="66">
        <v>926.28173568093007</v>
      </c>
      <c r="E38" s="66" t="s">
        <v>575</v>
      </c>
      <c r="F38" s="66" t="s">
        <v>575</v>
      </c>
      <c r="G38" s="66">
        <v>926.28173568093007</v>
      </c>
      <c r="H38" s="66">
        <v>0</v>
      </c>
      <c r="I38" s="66">
        <v>9.5178776908160003</v>
      </c>
      <c r="J38" s="66">
        <v>3.4320605439999998E-3</v>
      </c>
      <c r="K38" s="66" t="s">
        <v>575</v>
      </c>
      <c r="L38" s="66">
        <v>935.80304543229011</v>
      </c>
      <c r="M38" s="66" t="s">
        <v>575</v>
      </c>
    </row>
    <row r="39" spans="1:13">
      <c r="A39" s="62" t="s">
        <v>633</v>
      </c>
      <c r="B39" s="70" t="s">
        <v>634</v>
      </c>
      <c r="C39" s="69" t="s">
        <v>572</v>
      </c>
      <c r="D39" s="63">
        <v>4.2973624658770859E-11</v>
      </c>
      <c r="E39" s="63">
        <v>-7.9783291084822849E-11</v>
      </c>
      <c r="F39" s="63">
        <v>0</v>
      </c>
      <c r="G39" s="63">
        <v>-3.6607161746360362E-11</v>
      </c>
      <c r="H39" s="63">
        <v>-4.2245318354616757E-11</v>
      </c>
      <c r="I39" s="63">
        <v>1.0174971976084635E-11</v>
      </c>
      <c r="J39" s="63">
        <v>-3.205968823749572E-11</v>
      </c>
      <c r="K39" s="63">
        <v>5.6843418860808015E-14</v>
      </c>
      <c r="L39" s="63">
        <v>-9.5724317361600697E-11</v>
      </c>
      <c r="M39" s="63" t="s">
        <v>575</v>
      </c>
    </row>
    <row r="40" spans="1:13">
      <c r="A40" s="49" t="s">
        <v>570</v>
      </c>
      <c r="B40" s="22" t="s">
        <v>635</v>
      </c>
      <c r="C40" s="13" t="s">
        <v>572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</row>
    <row r="41" spans="1:13">
      <c r="A41" s="36" t="s">
        <v>636</v>
      </c>
      <c r="B41" s="23" t="s">
        <v>637</v>
      </c>
      <c r="C41" s="7" t="s">
        <v>572</v>
      </c>
      <c r="D41" s="55">
        <v>14462.109973511471</v>
      </c>
      <c r="E41" s="55">
        <v>1505.0215429771099</v>
      </c>
      <c r="F41" s="55">
        <v>-1326.3497042594399</v>
      </c>
      <c r="G41" s="55">
        <v>14640.781812229139</v>
      </c>
      <c r="H41" s="55">
        <v>9475.2649369601895</v>
      </c>
      <c r="I41" s="55">
        <v>10868.907406613785</v>
      </c>
      <c r="J41" s="55">
        <v>5609.3675593388334</v>
      </c>
      <c r="K41" s="55">
        <v>-11540.049498594568</v>
      </c>
      <c r="L41" s="55">
        <v>29054.272216547382</v>
      </c>
      <c r="M41" s="55" t="s">
        <v>575</v>
      </c>
    </row>
    <row r="42" spans="1:13">
      <c r="A42" s="36" t="s">
        <v>638</v>
      </c>
      <c r="B42" s="23" t="s">
        <v>639</v>
      </c>
      <c r="C42" s="7" t="s">
        <v>572</v>
      </c>
      <c r="D42" s="55">
        <v>1805.9424786803067</v>
      </c>
      <c r="E42" s="55">
        <v>262.73407178495017</v>
      </c>
      <c r="F42" s="55">
        <v>0</v>
      </c>
      <c r="G42" s="55">
        <v>2068.6765504652567</v>
      </c>
      <c r="H42" s="55">
        <v>15.086678663849995</v>
      </c>
      <c r="I42" s="55">
        <v>318.02839304351733</v>
      </c>
      <c r="J42" s="55">
        <v>268.55751705985188</v>
      </c>
      <c r="K42" s="55">
        <v>0</v>
      </c>
      <c r="L42" s="55">
        <v>2670.3491392324763</v>
      </c>
      <c r="M42" s="55" t="s">
        <v>575</v>
      </c>
    </row>
    <row r="43" spans="1:13">
      <c r="A43" s="36" t="s">
        <v>640</v>
      </c>
      <c r="B43" s="23" t="s">
        <v>641</v>
      </c>
      <c r="C43" s="7" t="s">
        <v>572</v>
      </c>
      <c r="D43" s="55">
        <v>107.89642412076319</v>
      </c>
      <c r="E43" s="55">
        <v>-2.2799510265999885</v>
      </c>
      <c r="F43" s="55" t="s">
        <v>575</v>
      </c>
      <c r="G43" s="55">
        <v>105.6164730941632</v>
      </c>
      <c r="H43" s="55">
        <v>-56.362275224939459</v>
      </c>
      <c r="I43" s="55">
        <v>-1.5250423496760825</v>
      </c>
      <c r="J43" s="55">
        <v>1.371696606936615</v>
      </c>
      <c r="K43" s="55" t="s">
        <v>575</v>
      </c>
      <c r="L43" s="55">
        <v>49.10085212648427</v>
      </c>
      <c r="M43" s="55" t="s">
        <v>575</v>
      </c>
    </row>
    <row r="44" spans="1:13">
      <c r="A44" s="36" t="s">
        <v>642</v>
      </c>
      <c r="B44" s="16" t="s">
        <v>643</v>
      </c>
      <c r="C44" s="7" t="s">
        <v>572</v>
      </c>
      <c r="D44" s="55">
        <v>-537.2762182612953</v>
      </c>
      <c r="E44" s="55">
        <v>18.906446799680054</v>
      </c>
      <c r="F44" s="55" t="s">
        <v>575</v>
      </c>
      <c r="G44" s="55">
        <v>-518.3697714616153</v>
      </c>
      <c r="H44" s="55">
        <v>222.86647162914102</v>
      </c>
      <c r="I44" s="55">
        <v>-21.341900885601177</v>
      </c>
      <c r="J44" s="55">
        <v>203.36456987037673</v>
      </c>
      <c r="K44" s="55">
        <v>-14.107861184529998</v>
      </c>
      <c r="L44" s="55">
        <v>-127.5884920322336</v>
      </c>
      <c r="M44" s="55" t="s">
        <v>575</v>
      </c>
    </row>
    <row r="45" spans="1:13">
      <c r="A45" s="44" t="s">
        <v>644</v>
      </c>
      <c r="B45" s="24" t="s">
        <v>645</v>
      </c>
      <c r="C45" s="9" t="s">
        <v>572</v>
      </c>
      <c r="D45" s="65" t="s">
        <v>575</v>
      </c>
      <c r="E45" s="65" t="s">
        <v>575</v>
      </c>
      <c r="F45" s="65" t="s">
        <v>575</v>
      </c>
      <c r="G45" s="65" t="s">
        <v>575</v>
      </c>
      <c r="H45" s="65" t="s">
        <v>575</v>
      </c>
      <c r="I45" s="65" t="s">
        <v>575</v>
      </c>
      <c r="J45" s="65" t="s">
        <v>575</v>
      </c>
      <c r="K45" s="65" t="s">
        <v>575</v>
      </c>
      <c r="L45" s="65" t="s">
        <v>575</v>
      </c>
      <c r="M45" s="65" t="s">
        <v>575</v>
      </c>
    </row>
    <row r="46" spans="1:13">
      <c r="A46" s="67"/>
    </row>
    <row r="47" spans="1:13">
      <c r="A47" s="67"/>
    </row>
    <row r="48" spans="1:13">
      <c r="A48" s="67"/>
    </row>
    <row r="49" spans="1:1">
      <c r="A49" s="67"/>
    </row>
    <row r="50" spans="1:1">
      <c r="A50" s="67"/>
    </row>
    <row r="51" spans="1:1">
      <c r="A51" s="67"/>
    </row>
    <row r="52" spans="1:1">
      <c r="A52" s="67"/>
    </row>
    <row r="53" spans="1:1">
      <c r="A53" s="67"/>
    </row>
    <row r="54" spans="1:1">
      <c r="A54" s="67"/>
    </row>
    <row r="55" spans="1:1">
      <c r="A55" s="67"/>
    </row>
    <row r="56" spans="1:1">
      <c r="A56" s="67"/>
    </row>
    <row r="57" spans="1:1">
      <c r="A57" s="67"/>
    </row>
    <row r="58" spans="1:1">
      <c r="A58" s="67"/>
    </row>
    <row r="59" spans="1:1">
      <c r="A59" s="67"/>
    </row>
    <row r="60" spans="1:1">
      <c r="A60" s="67"/>
    </row>
    <row r="61" spans="1:1">
      <c r="A61" s="67"/>
    </row>
    <row r="62" spans="1:1">
      <c r="A62" s="67"/>
    </row>
    <row r="63" spans="1:1">
      <c r="A63" s="67"/>
    </row>
    <row r="64" spans="1:1">
      <c r="A64" s="67"/>
    </row>
    <row r="65" spans="1:1">
      <c r="A65" s="67"/>
    </row>
    <row r="66" spans="1:1">
      <c r="A66" s="67"/>
    </row>
    <row r="67" spans="1:1">
      <c r="A67" s="67"/>
    </row>
    <row r="68" spans="1:1">
      <c r="A68" s="67"/>
    </row>
    <row r="69" spans="1:1">
      <c r="A69" s="67"/>
    </row>
    <row r="70" spans="1:1">
      <c r="A70" s="67"/>
    </row>
    <row r="71" spans="1:1">
      <c r="A71" s="67"/>
    </row>
    <row r="72" spans="1:1">
      <c r="A72" s="67"/>
    </row>
    <row r="73" spans="1:1">
      <c r="A73" s="67"/>
    </row>
    <row r="74" spans="1:1">
      <c r="A74" s="67"/>
    </row>
    <row r="75" spans="1:1">
      <c r="A75" s="67"/>
    </row>
    <row r="76" spans="1:1">
      <c r="A76" s="67"/>
    </row>
    <row r="77" spans="1:1">
      <c r="A77" s="67"/>
    </row>
    <row r="78" spans="1:1">
      <c r="A78" s="67"/>
    </row>
    <row r="79" spans="1:1">
      <c r="A79" s="67"/>
    </row>
    <row r="80" spans="1:1">
      <c r="A80" s="67"/>
    </row>
    <row r="81" spans="1:1">
      <c r="A81" s="67"/>
    </row>
    <row r="82" spans="1:1">
      <c r="A82" s="67"/>
    </row>
    <row r="83" spans="1:1">
      <c r="A83" s="67"/>
    </row>
    <row r="84" spans="1:1">
      <c r="A84" s="67"/>
    </row>
    <row r="85" spans="1:1">
      <c r="A85" s="67"/>
    </row>
    <row r="86" spans="1:1">
      <c r="A86" s="67"/>
    </row>
    <row r="87" spans="1:1">
      <c r="A87" s="67"/>
    </row>
    <row r="88" spans="1:1">
      <c r="A88" s="67"/>
    </row>
    <row r="89" spans="1:1">
      <c r="A89" s="67"/>
    </row>
    <row r="90" spans="1:1">
      <c r="A90" s="67"/>
    </row>
    <row r="91" spans="1:1">
      <c r="A91" s="67"/>
    </row>
    <row r="92" spans="1:1">
      <c r="A92" s="67"/>
    </row>
    <row r="93" spans="1:1">
      <c r="A93" s="67"/>
    </row>
    <row r="94" spans="1:1">
      <c r="A94" s="67"/>
    </row>
    <row r="95" spans="1:1">
      <c r="A95" s="67"/>
    </row>
    <row r="96" spans="1:1">
      <c r="A96" s="67"/>
    </row>
    <row r="97" spans="1:1">
      <c r="A97" s="67"/>
    </row>
    <row r="98" spans="1:1">
      <c r="A98" s="67"/>
    </row>
    <row r="99" spans="1:1">
      <c r="A99" s="67"/>
    </row>
    <row r="100" spans="1:1">
      <c r="A100" s="67"/>
    </row>
    <row r="101" spans="1:1">
      <c r="A101" s="67"/>
    </row>
    <row r="102" spans="1:1">
      <c r="A102" s="67"/>
    </row>
    <row r="103" spans="1:1">
      <c r="A103" s="67"/>
    </row>
    <row r="104" spans="1:1">
      <c r="A104" s="67"/>
    </row>
    <row r="105" spans="1:1">
      <c r="A105" s="67"/>
    </row>
    <row r="106" spans="1:1">
      <c r="A106" s="67"/>
    </row>
    <row r="107" spans="1:1">
      <c r="A107" s="67"/>
    </row>
    <row r="108" spans="1:1">
      <c r="A108" s="67"/>
    </row>
    <row r="109" spans="1:1">
      <c r="A109" s="67"/>
    </row>
    <row r="110" spans="1:1">
      <c r="A110" s="67"/>
    </row>
    <row r="111" spans="1:1">
      <c r="A111" s="67"/>
    </row>
    <row r="112" spans="1:1">
      <c r="A112" s="67"/>
    </row>
    <row r="113" spans="1:1">
      <c r="A113" s="67"/>
    </row>
    <row r="114" spans="1:1">
      <c r="A114" s="67"/>
    </row>
    <row r="115" spans="1:1">
      <c r="A115" s="67"/>
    </row>
    <row r="116" spans="1:1">
      <c r="A116" s="67"/>
    </row>
    <row r="117" spans="1:1">
      <c r="A117" s="67"/>
    </row>
    <row r="118" spans="1:1">
      <c r="A118" s="67"/>
    </row>
  </sheetData>
  <mergeCells count="11">
    <mergeCell ref="A4:B5"/>
    <mergeCell ref="F1:L1"/>
    <mergeCell ref="E2:M2"/>
    <mergeCell ref="M3:M5"/>
    <mergeCell ref="D4:G4"/>
    <mergeCell ref="I4:I5"/>
    <mergeCell ref="L4:L5"/>
    <mergeCell ref="H4:H5"/>
    <mergeCell ref="J4:J5"/>
    <mergeCell ref="K4:K5"/>
    <mergeCell ref="F3:G3"/>
  </mergeCells>
  <phoneticPr fontId="4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8"/>
  <sheetViews>
    <sheetView topLeftCell="B1" workbookViewId="0">
      <selection activeCell="P38" sqref="P38"/>
    </sheetView>
  </sheetViews>
  <sheetFormatPr defaultRowHeight="15"/>
  <cols>
    <col min="1" max="1" width="14.140625" style="71" hidden="1" customWidth="1"/>
    <col min="2" max="2" width="7.28515625" style="157" customWidth="1"/>
    <col min="3" max="3" width="50.7109375" style="71" customWidth="1"/>
    <col min="4" max="4" width="1.28515625" style="71" customWidth="1"/>
    <col min="5" max="14" width="10" style="71" customWidth="1"/>
    <col min="15" max="15" width="3.28515625" style="71" customWidth="1"/>
    <col min="16" max="16384" width="9.140625" style="71"/>
  </cols>
  <sheetData>
    <row r="1" spans="1:15">
      <c r="B1" s="72" t="str">
        <f>+[1]Coverpage!A1</f>
        <v>GFSM2014_V1.2</v>
      </c>
      <c r="C1" s="73"/>
      <c r="D1" s="74"/>
      <c r="E1" s="75"/>
      <c r="F1" s="76"/>
      <c r="G1" s="509" t="str">
        <f>Reporting_Country_Name</f>
        <v>Россйиская Федерация</v>
      </c>
      <c r="H1" s="509"/>
      <c r="I1" s="509"/>
      <c r="J1" s="509"/>
      <c r="K1" s="509"/>
      <c r="L1" s="509"/>
      <c r="M1" s="509"/>
      <c r="N1" s="77">
        <f>Reporting_Country_Code</f>
        <v>0</v>
      </c>
      <c r="O1" s="78"/>
    </row>
    <row r="2" spans="1:15">
      <c r="B2" s="79" t="s">
        <v>646</v>
      </c>
      <c r="C2" s="80"/>
      <c r="D2" s="81"/>
      <c r="E2" s="82"/>
      <c r="F2" s="510" t="str">
        <f>"In "&amp;[1]Coverpage!$I$14&amp;" of "&amp;[1]Coverpage!$I$12&amp;" / Fiscal year ends in "&amp;[1]Coverpage!$I$11</f>
        <v xml:space="preserve">In Billion of Domestic Currency / Fiscal year ends in </v>
      </c>
      <c r="G2" s="511"/>
      <c r="H2" s="511"/>
      <c r="I2" s="511"/>
      <c r="J2" s="511"/>
      <c r="K2" s="511"/>
      <c r="L2" s="511"/>
      <c r="M2" s="511"/>
      <c r="N2" s="511"/>
      <c r="O2" s="78"/>
    </row>
    <row r="3" spans="1:15" ht="12" customHeight="1">
      <c r="B3" s="83"/>
      <c r="C3" s="84"/>
      <c r="D3" s="85"/>
      <c r="E3" s="86"/>
      <c r="F3" s="87"/>
      <c r="G3" s="512" t="s">
        <v>548</v>
      </c>
      <c r="H3" s="512"/>
      <c r="I3" s="88">
        <f>Reporting_Period_Code</f>
        <v>2014</v>
      </c>
      <c r="J3" s="88"/>
      <c r="K3" s="87"/>
      <c r="L3" s="87"/>
      <c r="M3" s="89"/>
      <c r="N3" s="506" t="s">
        <v>647</v>
      </c>
      <c r="O3" s="90"/>
    </row>
    <row r="4" spans="1:15" ht="12" customHeight="1">
      <c r="B4" s="501" t="s">
        <v>648</v>
      </c>
      <c r="C4" s="502"/>
      <c r="D4" s="91"/>
      <c r="E4" s="503" t="s">
        <v>551</v>
      </c>
      <c r="F4" s="504"/>
      <c r="G4" s="504"/>
      <c r="H4" s="505"/>
      <c r="I4" s="506" t="s">
        <v>552</v>
      </c>
      <c r="J4" s="506" t="s">
        <v>553</v>
      </c>
      <c r="K4" s="513" t="s">
        <v>554</v>
      </c>
      <c r="L4" s="506" t="s">
        <v>555</v>
      </c>
      <c r="M4" s="508" t="s">
        <v>556</v>
      </c>
      <c r="N4" s="507"/>
      <c r="O4" s="90"/>
    </row>
    <row r="5" spans="1:15" ht="30" customHeight="1">
      <c r="B5" s="501"/>
      <c r="C5" s="502"/>
      <c r="D5" s="91"/>
      <c r="E5" s="92" t="s">
        <v>557</v>
      </c>
      <c r="F5" s="93" t="s">
        <v>558</v>
      </c>
      <c r="G5" s="93" t="s">
        <v>555</v>
      </c>
      <c r="H5" s="94" t="s">
        <v>559</v>
      </c>
      <c r="I5" s="507"/>
      <c r="J5" s="507"/>
      <c r="K5" s="513"/>
      <c r="L5" s="507"/>
      <c r="M5" s="508"/>
      <c r="N5" s="507"/>
      <c r="O5" s="90"/>
    </row>
    <row r="6" spans="1:15" ht="30" hidden="1" customHeight="1">
      <c r="B6" s="95"/>
      <c r="C6" s="96"/>
      <c r="D6" s="91"/>
      <c r="E6" s="92" t="s">
        <v>649</v>
      </c>
      <c r="F6" s="93" t="s">
        <v>650</v>
      </c>
      <c r="G6" s="93" t="s">
        <v>651</v>
      </c>
      <c r="H6" s="94" t="s">
        <v>563</v>
      </c>
      <c r="I6" s="94" t="s">
        <v>652</v>
      </c>
      <c r="J6" s="93" t="s">
        <v>653</v>
      </c>
      <c r="K6" s="94" t="s">
        <v>566</v>
      </c>
      <c r="L6" s="93" t="s">
        <v>654</v>
      </c>
      <c r="M6" s="97" t="s">
        <v>655</v>
      </c>
      <c r="N6" s="97" t="s">
        <v>656</v>
      </c>
      <c r="O6" s="90"/>
    </row>
    <row r="7" spans="1:15" ht="10.5" customHeight="1">
      <c r="B7" s="98"/>
      <c r="C7" s="99"/>
      <c r="D7" s="99"/>
      <c r="E7" s="100" t="s">
        <v>560</v>
      </c>
      <c r="F7" s="101" t="s">
        <v>561</v>
      </c>
      <c r="G7" s="101" t="s">
        <v>562</v>
      </c>
      <c r="H7" s="102" t="s">
        <v>563</v>
      </c>
      <c r="I7" s="101" t="s">
        <v>564</v>
      </c>
      <c r="J7" s="101" t="s">
        <v>565</v>
      </c>
      <c r="K7" s="102" t="s">
        <v>566</v>
      </c>
      <c r="L7" s="101" t="s">
        <v>567</v>
      </c>
      <c r="M7" s="103" t="s">
        <v>568</v>
      </c>
      <c r="N7" s="103" t="s">
        <v>569</v>
      </c>
      <c r="O7" s="90"/>
    </row>
    <row r="8" spans="1:15">
      <c r="B8" s="104" t="s">
        <v>570</v>
      </c>
      <c r="C8" s="105" t="s">
        <v>657</v>
      </c>
      <c r="D8" s="106" t="s">
        <v>572</v>
      </c>
      <c r="E8" s="107"/>
      <c r="F8" s="107"/>
      <c r="G8" s="107"/>
      <c r="H8" s="108"/>
      <c r="I8" s="107"/>
      <c r="J8" s="107"/>
      <c r="K8" s="108"/>
      <c r="L8" s="107"/>
      <c r="M8" s="109"/>
      <c r="N8" s="107"/>
      <c r="O8" s="110"/>
    </row>
    <row r="9" spans="1:15" ht="14.1" customHeight="1">
      <c r="A9" s="111" t="s">
        <v>658</v>
      </c>
      <c r="B9" s="112" t="s">
        <v>659</v>
      </c>
      <c r="C9" s="113" t="s">
        <v>660</v>
      </c>
      <c r="D9" s="106" t="s">
        <v>572</v>
      </c>
      <c r="E9" s="114">
        <v>14388.574450235141</v>
      </c>
      <c r="F9" s="115">
        <v>1702.2131616524698</v>
      </c>
      <c r="G9" s="114">
        <v>-1136.4794489568999</v>
      </c>
      <c r="H9" s="114">
        <v>14954.308162930709</v>
      </c>
      <c r="I9" s="114">
        <v>9400.3238517255213</v>
      </c>
      <c r="J9" s="114">
        <v>10384.649708433621</v>
      </c>
      <c r="K9" s="114">
        <v>5315.402561475018</v>
      </c>
      <c r="L9" s="114">
        <v>-11263.59566722069</v>
      </c>
      <c r="M9" s="114">
        <v>28791.088617344183</v>
      </c>
      <c r="N9" s="114" t="str">
        <f>IF(OR(N10="NA",N11="NA",N12="NA",N13="NA"),"NA",IF(AND(N10="",N11="",N12="",N13=""),"",SUM(N10:N13)))</f>
        <v/>
      </c>
      <c r="O9" s="110"/>
    </row>
    <row r="10" spans="1:15" ht="10.35" customHeight="1">
      <c r="A10" s="111" t="s">
        <v>661</v>
      </c>
      <c r="B10" s="111" t="s">
        <v>662</v>
      </c>
      <c r="C10" s="116" t="s">
        <v>577</v>
      </c>
      <c r="D10" s="106" t="s">
        <v>572</v>
      </c>
      <c r="E10" s="117">
        <v>10408.69140603061</v>
      </c>
      <c r="F10" s="118">
        <v>0</v>
      </c>
      <c r="G10" s="117">
        <v>0</v>
      </c>
      <c r="H10" s="119">
        <v>10408.69140603061</v>
      </c>
      <c r="I10" s="117">
        <v>0.4730465445</v>
      </c>
      <c r="J10" s="117">
        <v>5463.5395387646204</v>
      </c>
      <c r="K10" s="119">
        <v>955.7090782953801</v>
      </c>
      <c r="L10" s="117">
        <v>0</v>
      </c>
      <c r="M10" s="117">
        <v>16828.413069635113</v>
      </c>
      <c r="N10" s="117"/>
      <c r="O10" s="110"/>
    </row>
    <row r="11" spans="1:15" ht="10.35" customHeight="1">
      <c r="A11" s="111" t="s">
        <v>663</v>
      </c>
      <c r="B11" s="111" t="s">
        <v>664</v>
      </c>
      <c r="C11" s="116" t="s">
        <v>579</v>
      </c>
      <c r="D11" s="106" t="s">
        <v>572</v>
      </c>
      <c r="E11" s="117">
        <v>4.219901148E-2</v>
      </c>
      <c r="F11" s="118">
        <v>0</v>
      </c>
      <c r="G11" s="117">
        <v>0</v>
      </c>
      <c r="H11" s="119">
        <v>4.219901148E-2</v>
      </c>
      <c r="I11" s="117">
        <v>5439.5082798438907</v>
      </c>
      <c r="J11" s="117">
        <v>2.8994905400000002E-3</v>
      </c>
      <c r="K11" s="119">
        <v>0</v>
      </c>
      <c r="L11" s="117">
        <v>-403.11967262068998</v>
      </c>
      <c r="M11" s="117">
        <v>5036.4337057252205</v>
      </c>
      <c r="N11" s="117"/>
      <c r="O11" s="110"/>
    </row>
    <row r="12" spans="1:15" ht="10.35" customHeight="1">
      <c r="A12" s="111" t="s">
        <v>665</v>
      </c>
      <c r="B12" s="111" t="s">
        <v>666</v>
      </c>
      <c r="C12" s="116" t="s">
        <v>581</v>
      </c>
      <c r="D12" s="106" t="s">
        <v>572</v>
      </c>
      <c r="E12" s="117">
        <v>80.613784950029995</v>
      </c>
      <c r="F12" s="118">
        <v>1136.4794489568999</v>
      </c>
      <c r="G12" s="117">
        <v>-1136.4794489568999</v>
      </c>
      <c r="H12" s="119">
        <v>80.613784950030094</v>
      </c>
      <c r="I12" s="117">
        <v>3911.4514189955503</v>
      </c>
      <c r="J12" s="117">
        <v>3438.5813626261097</v>
      </c>
      <c r="K12" s="119">
        <v>3415.8893478004502</v>
      </c>
      <c r="L12" s="117">
        <v>-10846.53591437214</v>
      </c>
      <c r="M12" s="117">
        <v>0</v>
      </c>
      <c r="N12" s="117"/>
      <c r="O12" s="110"/>
    </row>
    <row r="13" spans="1:15" ht="10.35" customHeight="1">
      <c r="A13" s="111" t="s">
        <v>667</v>
      </c>
      <c r="B13" s="111" t="s">
        <v>668</v>
      </c>
      <c r="C13" s="116" t="s">
        <v>669</v>
      </c>
      <c r="D13" s="106" t="s">
        <v>572</v>
      </c>
      <c r="E13" s="117">
        <v>3899.2270602430208</v>
      </c>
      <c r="F13" s="118">
        <v>565.73371269556992</v>
      </c>
      <c r="G13" s="117">
        <v>0</v>
      </c>
      <c r="H13" s="119">
        <v>4464.9607729385907</v>
      </c>
      <c r="I13" s="117">
        <v>48.891106341580013</v>
      </c>
      <c r="J13" s="117">
        <v>1482.525907552352</v>
      </c>
      <c r="K13" s="119">
        <v>943.80413537918798</v>
      </c>
      <c r="L13" s="117">
        <v>-13.940080227859999</v>
      </c>
      <c r="M13" s="117">
        <v>6926.2418419838505</v>
      </c>
      <c r="N13" s="117"/>
      <c r="O13" s="110"/>
    </row>
    <row r="14" spans="1:15" ht="15" customHeight="1">
      <c r="A14" s="111" t="s">
        <v>670</v>
      </c>
      <c r="B14" s="112" t="s">
        <v>671</v>
      </c>
      <c r="C14" s="113" t="s">
        <v>672</v>
      </c>
      <c r="D14" s="106" t="s">
        <v>572</v>
      </c>
      <c r="E14" s="114">
        <v>12536.5843612437</v>
      </c>
      <c r="F14" s="115">
        <v>1335.9909817634</v>
      </c>
      <c r="G14" s="114">
        <v>-1136.4794489568999</v>
      </c>
      <c r="H14" s="114">
        <v>12736.095894050182</v>
      </c>
      <c r="I14" s="114">
        <v>9447.09524513205</v>
      </c>
      <c r="J14" s="114">
        <v>9417.9431521707666</v>
      </c>
      <c r="K14" s="114">
        <v>4667.0263618573927</v>
      </c>
      <c r="L14" s="114">
        <v>-11263.633588624689</v>
      </c>
      <c r="M14" s="114">
        <v>25004.527064585702</v>
      </c>
      <c r="N14" s="114" t="str">
        <f>IF(OR(N15="NA",N16="NA",N17="NA",N18="NA",N19="NA",N20="NA",N21="NA"),"NA",IF(AND(N15="",N16="",N17="",N18="",N19="",N20="",N21=""),"",SUM(N15:N21)))</f>
        <v/>
      </c>
      <c r="O14" s="110"/>
    </row>
    <row r="15" spans="1:15" ht="10.35" customHeight="1">
      <c r="A15" s="111" t="s">
        <v>673</v>
      </c>
      <c r="B15" s="111" t="s">
        <v>674</v>
      </c>
      <c r="C15" s="116" t="s">
        <v>587</v>
      </c>
      <c r="D15" s="106" t="s">
        <v>572</v>
      </c>
      <c r="E15" s="117">
        <v>2568.1776197689801</v>
      </c>
      <c r="F15" s="118">
        <v>811.18826797869986</v>
      </c>
      <c r="G15" s="117">
        <v>0</v>
      </c>
      <c r="H15" s="119">
        <v>3379.3658877476801</v>
      </c>
      <c r="I15" s="117">
        <v>96.350732165820006</v>
      </c>
      <c r="J15" s="117">
        <v>2330.8722616073778</v>
      </c>
      <c r="K15" s="119">
        <v>1750.603791492292</v>
      </c>
      <c r="L15" s="117">
        <v>0</v>
      </c>
      <c r="M15" s="117">
        <v>7557.19267301317</v>
      </c>
      <c r="N15" s="117"/>
      <c r="O15" s="110"/>
    </row>
    <row r="16" spans="1:15" ht="10.35" customHeight="1">
      <c r="A16" s="111" t="s">
        <v>675</v>
      </c>
      <c r="B16" s="111" t="s">
        <v>676</v>
      </c>
      <c r="C16" s="116" t="s">
        <v>677</v>
      </c>
      <c r="D16" s="106" t="s">
        <v>572</v>
      </c>
      <c r="E16" s="117">
        <v>1648.3866695056599</v>
      </c>
      <c r="F16" s="118">
        <v>315.52676499956999</v>
      </c>
      <c r="G16" s="117">
        <v>0</v>
      </c>
      <c r="H16" s="119">
        <v>1963.9134345052298</v>
      </c>
      <c r="I16" s="117">
        <v>67.238310149089997</v>
      </c>
      <c r="J16" s="117">
        <v>1090.917281584442</v>
      </c>
      <c r="K16" s="119">
        <v>722.70638564270803</v>
      </c>
      <c r="L16" s="117">
        <v>0</v>
      </c>
      <c r="M16" s="117">
        <v>3844.7754118814696</v>
      </c>
      <c r="N16" s="117"/>
      <c r="O16" s="110"/>
    </row>
    <row r="17" spans="1:15" ht="10.35" customHeight="1">
      <c r="A17" s="111" t="s">
        <v>678</v>
      </c>
      <c r="B17" s="111" t="s">
        <v>679</v>
      </c>
      <c r="C17" s="116" t="s">
        <v>593</v>
      </c>
      <c r="D17" s="106" t="s">
        <v>572</v>
      </c>
      <c r="E17" s="117">
        <v>415.61149612408002</v>
      </c>
      <c r="F17" s="118">
        <v>11.777857266650001</v>
      </c>
      <c r="G17" s="117">
        <v>0</v>
      </c>
      <c r="H17" s="119">
        <v>427.38935339073004</v>
      </c>
      <c r="I17" s="117">
        <v>0</v>
      </c>
      <c r="J17" s="117">
        <v>107.280917454578</v>
      </c>
      <c r="K17" s="119">
        <v>16.309000504591999</v>
      </c>
      <c r="L17" s="117">
        <v>-13.798280740260001</v>
      </c>
      <c r="M17" s="117">
        <v>537.18099060964005</v>
      </c>
      <c r="N17" s="117"/>
      <c r="O17" s="110"/>
    </row>
    <row r="18" spans="1:15" ht="10.35" customHeight="1">
      <c r="A18" s="111" t="s">
        <v>680</v>
      </c>
      <c r="B18" s="111" t="s">
        <v>681</v>
      </c>
      <c r="C18" s="116" t="s">
        <v>595</v>
      </c>
      <c r="D18" s="106" t="s">
        <v>572</v>
      </c>
      <c r="E18" s="117">
        <v>1776.7704908312603</v>
      </c>
      <c r="F18" s="118">
        <v>1.2109604497199999</v>
      </c>
      <c r="G18" s="117">
        <v>0</v>
      </c>
      <c r="H18" s="119">
        <v>1777.9814512809803</v>
      </c>
      <c r="I18" s="117">
        <v>0</v>
      </c>
      <c r="J18" s="117">
        <v>310.73035147654809</v>
      </c>
      <c r="K18" s="119">
        <v>515.39279789561203</v>
      </c>
      <c r="L18" s="117">
        <v>0</v>
      </c>
      <c r="M18" s="117">
        <v>2604.1046006531406</v>
      </c>
      <c r="N18" s="117"/>
      <c r="O18" s="110"/>
    </row>
    <row r="19" spans="1:15" ht="10.35" customHeight="1">
      <c r="A19" s="111" t="s">
        <v>682</v>
      </c>
      <c r="B19" s="111" t="s">
        <v>683</v>
      </c>
      <c r="C19" s="116" t="s">
        <v>581</v>
      </c>
      <c r="D19" s="106" t="s">
        <v>572</v>
      </c>
      <c r="E19" s="117">
        <v>5171.2181202705306</v>
      </c>
      <c r="F19" s="118">
        <v>64.861896477599998</v>
      </c>
      <c r="G19" s="117">
        <v>-1136.4794489568999</v>
      </c>
      <c r="H19" s="119">
        <v>4099.6005677912308</v>
      </c>
      <c r="I19" s="117">
        <v>1348.98707858736</v>
      </c>
      <c r="J19" s="117">
        <v>4465.1067989495914</v>
      </c>
      <c r="K19" s="119">
        <v>1356.0310121132482</v>
      </c>
      <c r="L19" s="117">
        <v>-11249.723242465769</v>
      </c>
      <c r="M19" s="117">
        <v>20.002214975662355</v>
      </c>
      <c r="N19" s="117"/>
      <c r="O19" s="110"/>
    </row>
    <row r="20" spans="1:15" ht="10.35" customHeight="1">
      <c r="A20" s="111" t="s">
        <v>684</v>
      </c>
      <c r="B20" s="111" t="s">
        <v>685</v>
      </c>
      <c r="C20" s="116" t="s">
        <v>598</v>
      </c>
      <c r="D20" s="106" t="s">
        <v>572</v>
      </c>
      <c r="E20" s="117">
        <v>826.88362124447997</v>
      </c>
      <c r="F20" s="118">
        <v>0.90185376188999999</v>
      </c>
      <c r="G20" s="117">
        <v>0</v>
      </c>
      <c r="H20" s="119">
        <v>827.78547500637001</v>
      </c>
      <c r="I20" s="117">
        <v>7931.46361115128</v>
      </c>
      <c r="J20" s="117">
        <v>977.01095270823998</v>
      </c>
      <c r="K20" s="119">
        <v>233.95268014685999</v>
      </c>
      <c r="L20" s="117">
        <v>-7.3144014659999992E-2</v>
      </c>
      <c r="M20" s="117">
        <v>9970.1395749980911</v>
      </c>
      <c r="N20" s="117"/>
      <c r="O20" s="110"/>
    </row>
    <row r="21" spans="1:15" ht="10.35" customHeight="1">
      <c r="A21" s="111" t="s">
        <v>686</v>
      </c>
      <c r="B21" s="120" t="s">
        <v>687</v>
      </c>
      <c r="C21" s="121" t="s">
        <v>688</v>
      </c>
      <c r="D21" s="122" t="s">
        <v>572</v>
      </c>
      <c r="E21" s="123">
        <v>129.53634349869</v>
      </c>
      <c r="F21" s="118">
        <v>130.52338082927</v>
      </c>
      <c r="G21" s="123">
        <v>0</v>
      </c>
      <c r="H21" s="119">
        <v>260.05972432796</v>
      </c>
      <c r="I21" s="117">
        <v>3.0555130784999993</v>
      </c>
      <c r="J21" s="117">
        <v>136.02458838999002</v>
      </c>
      <c r="K21" s="119">
        <v>72.030694062080002</v>
      </c>
      <c r="L21" s="117">
        <v>-3.8921404E-2</v>
      </c>
      <c r="M21" s="117">
        <v>471.13159845452998</v>
      </c>
      <c r="N21" s="123"/>
      <c r="O21" s="110"/>
    </row>
    <row r="22" spans="1:15" ht="15" customHeight="1">
      <c r="A22" s="111" t="s">
        <v>689</v>
      </c>
      <c r="B22" s="124" t="s">
        <v>690</v>
      </c>
      <c r="C22" s="125" t="s">
        <v>691</v>
      </c>
      <c r="D22" s="126" t="s">
        <v>572</v>
      </c>
      <c r="E22" s="127">
        <v>1851.9900889914406</v>
      </c>
      <c r="F22" s="127">
        <v>366.22217988906982</v>
      </c>
      <c r="G22" s="127">
        <v>0</v>
      </c>
      <c r="H22" s="127">
        <v>2218.2122688805266</v>
      </c>
      <c r="I22" s="127">
        <v>-46.771393406528659</v>
      </c>
      <c r="J22" s="127">
        <v>966.70655626285406</v>
      </c>
      <c r="K22" s="127">
        <v>648.37619961762539</v>
      </c>
      <c r="L22" s="127">
        <v>3.7921403998552705E-2</v>
      </c>
      <c r="M22" s="127">
        <v>3786.5615527584814</v>
      </c>
      <c r="N22" s="127" t="str">
        <f>IF(OR(N9="NA",N14="NA"),"NA",IF(AND(N9="",N14=""),"",SUM(N9)-SUM(N14)))</f>
        <v/>
      </c>
      <c r="O22" s="110"/>
    </row>
    <row r="23" spans="1:15">
      <c r="A23" s="111"/>
      <c r="B23" s="104" t="s">
        <v>570</v>
      </c>
      <c r="C23" s="128" t="s">
        <v>692</v>
      </c>
      <c r="D23" s="106" t="s">
        <v>572</v>
      </c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10"/>
    </row>
    <row r="24" spans="1:15" ht="11.25" customHeight="1">
      <c r="A24" s="111" t="s">
        <v>693</v>
      </c>
      <c r="B24" s="112" t="s">
        <v>694</v>
      </c>
      <c r="C24" s="113" t="s">
        <v>695</v>
      </c>
      <c r="D24" s="106" t="s">
        <v>572</v>
      </c>
      <c r="E24" s="114">
        <v>1931.8166038537302</v>
      </c>
      <c r="F24" s="115">
        <v>356.08269465390003</v>
      </c>
      <c r="G24" s="114">
        <v>0</v>
      </c>
      <c r="H24" s="114">
        <v>2287.8992985076302</v>
      </c>
      <c r="I24" s="114">
        <v>16.449551654779999</v>
      </c>
      <c r="J24" s="114">
        <v>1041.3402970075799</v>
      </c>
      <c r="K24" s="114">
        <v>652.84396495400995</v>
      </c>
      <c r="L24" s="114">
        <v>0</v>
      </c>
      <c r="M24" s="114">
        <v>3998.5331121240006</v>
      </c>
      <c r="N24" s="114" t="str">
        <f>IF(OR(N25="NA",N26="NA",N27="NA",N28="NA"),"NA",IF(AND(N25="",N26="",N27="",N28=""),"",SUM(N25:N28)))</f>
        <v/>
      </c>
      <c r="O24" s="110"/>
    </row>
    <row r="25" spans="1:15" ht="10.35" customHeight="1">
      <c r="A25" s="111" t="s">
        <v>696</v>
      </c>
      <c r="B25" s="111" t="s">
        <v>697</v>
      </c>
      <c r="C25" s="116" t="s">
        <v>609</v>
      </c>
      <c r="D25" s="106" t="s">
        <v>572</v>
      </c>
      <c r="E25" s="117">
        <v>1513.2613382469901</v>
      </c>
      <c r="F25" s="118">
        <v>221.00145545582001</v>
      </c>
      <c r="G25" s="117">
        <v>0</v>
      </c>
      <c r="H25" s="119">
        <v>1734.2627937028101</v>
      </c>
      <c r="I25" s="117">
        <v>12.319750566110001</v>
      </c>
      <c r="J25" s="117">
        <v>688.46370228881403</v>
      </c>
      <c r="K25" s="119">
        <v>447.45930520071602</v>
      </c>
      <c r="L25" s="117">
        <v>0</v>
      </c>
      <c r="M25" s="117">
        <v>2882.5055517584506</v>
      </c>
      <c r="N25" s="117"/>
      <c r="O25" s="110"/>
    </row>
    <row r="26" spans="1:15" ht="10.35" customHeight="1">
      <c r="A26" s="111" t="s">
        <v>698</v>
      </c>
      <c r="B26" s="111" t="s">
        <v>699</v>
      </c>
      <c r="C26" s="116" t="s">
        <v>611</v>
      </c>
      <c r="D26" s="106" t="s">
        <v>572</v>
      </c>
      <c r="E26" s="117">
        <v>418.03824420149999</v>
      </c>
      <c r="F26" s="118">
        <v>133.55775643318</v>
      </c>
      <c r="G26" s="117">
        <v>0</v>
      </c>
      <c r="H26" s="119">
        <v>551.59600063467997</v>
      </c>
      <c r="I26" s="117">
        <v>4.1297972631700004</v>
      </c>
      <c r="J26" s="117">
        <v>359.87257236889803</v>
      </c>
      <c r="K26" s="119">
        <v>241.63288034385201</v>
      </c>
      <c r="L26" s="117">
        <v>0</v>
      </c>
      <c r="M26" s="117">
        <v>1157.2312506106</v>
      </c>
      <c r="N26" s="117"/>
      <c r="O26" s="110"/>
    </row>
    <row r="27" spans="1:15" ht="10.35" customHeight="1">
      <c r="A27" s="111" t="s">
        <v>700</v>
      </c>
      <c r="B27" s="111" t="s">
        <v>701</v>
      </c>
      <c r="C27" s="116" t="s">
        <v>613</v>
      </c>
      <c r="D27" s="106" t="s">
        <v>572</v>
      </c>
      <c r="E27" s="117">
        <v>0</v>
      </c>
      <c r="F27" s="118">
        <v>0</v>
      </c>
      <c r="G27" s="117">
        <v>0</v>
      </c>
      <c r="H27" s="119">
        <v>0</v>
      </c>
      <c r="I27" s="117">
        <v>0</v>
      </c>
      <c r="J27" s="117">
        <v>0</v>
      </c>
      <c r="K27" s="119">
        <v>0</v>
      </c>
      <c r="L27" s="117">
        <v>0</v>
      </c>
      <c r="M27" s="117">
        <v>0</v>
      </c>
      <c r="N27" s="117"/>
      <c r="O27" s="110"/>
    </row>
    <row r="28" spans="1:15" ht="10.35" customHeight="1">
      <c r="A28" s="111" t="s">
        <v>702</v>
      </c>
      <c r="B28" s="120" t="s">
        <v>703</v>
      </c>
      <c r="C28" s="121" t="s">
        <v>615</v>
      </c>
      <c r="D28" s="122" t="s">
        <v>572</v>
      </c>
      <c r="E28" s="123">
        <v>0.51702140524000029</v>
      </c>
      <c r="F28" s="129">
        <v>1.5234827649</v>
      </c>
      <c r="G28" s="123">
        <v>0</v>
      </c>
      <c r="H28" s="123">
        <v>2.0405041701400002</v>
      </c>
      <c r="I28" s="123">
        <v>3.8255E-6</v>
      </c>
      <c r="J28" s="123">
        <v>-6.9959776501319997</v>
      </c>
      <c r="K28" s="130">
        <v>-36.248220590558006</v>
      </c>
      <c r="L28" s="123">
        <v>0</v>
      </c>
      <c r="M28" s="123">
        <v>-41.203690245050005</v>
      </c>
      <c r="N28" s="123"/>
      <c r="O28" s="110"/>
    </row>
    <row r="29" spans="1:15" ht="15" customHeight="1">
      <c r="A29" s="111" t="s">
        <v>704</v>
      </c>
      <c r="B29" s="131" t="s">
        <v>705</v>
      </c>
      <c r="C29" s="132" t="s">
        <v>706</v>
      </c>
      <c r="D29" s="122" t="s">
        <v>572</v>
      </c>
      <c r="E29" s="133">
        <v>14468.400965097429</v>
      </c>
      <c r="F29" s="133">
        <v>1692.0736764173</v>
      </c>
      <c r="G29" s="133">
        <v>-1136.4794489568999</v>
      </c>
      <c r="H29" s="133">
        <v>15023.995192557813</v>
      </c>
      <c r="I29" s="133">
        <v>9463.5447967868295</v>
      </c>
      <c r="J29" s="133">
        <v>10459.283449178347</v>
      </c>
      <c r="K29" s="133">
        <v>5319.8703268114023</v>
      </c>
      <c r="L29" s="133">
        <v>-11263.633588624689</v>
      </c>
      <c r="M29" s="133">
        <v>29003.060176709703</v>
      </c>
      <c r="N29" s="133" t="str">
        <f>IF(OR(N14="NA",N24="NA"),"NA",IF(AND(N14="",N24=""),"",SUM(N14)+SUM(N24)))</f>
        <v/>
      </c>
      <c r="O29" s="110"/>
    </row>
    <row r="30" spans="1:15" ht="15" customHeight="1">
      <c r="A30" s="111" t="s">
        <v>707</v>
      </c>
      <c r="B30" s="131" t="s">
        <v>708</v>
      </c>
      <c r="C30" s="132" t="s">
        <v>709</v>
      </c>
      <c r="D30" s="122" t="s">
        <v>572</v>
      </c>
      <c r="E30" s="133">
        <v>-79.826514862289514</v>
      </c>
      <c r="F30" s="133">
        <v>10.139485235169786</v>
      </c>
      <c r="G30" s="133">
        <v>0</v>
      </c>
      <c r="H30" s="133">
        <v>-69.687029627103584</v>
      </c>
      <c r="I30" s="133">
        <v>-63.220945061308655</v>
      </c>
      <c r="J30" s="133">
        <v>-74.633740744725856</v>
      </c>
      <c r="K30" s="133">
        <v>-4.4677653363845593</v>
      </c>
      <c r="L30" s="133">
        <v>3.7921403998552705E-2</v>
      </c>
      <c r="M30" s="133">
        <v>-211.97155936551917</v>
      </c>
      <c r="N30" s="133" t="str">
        <f>IF(OR(N9="NA",N14="NA",N24="NA"),"NA",IF(AND(N9="",N14="",N24=""),"",SUM(N9)-SUM(N14)-SUM(N24)))</f>
        <v/>
      </c>
      <c r="O30" s="110"/>
    </row>
    <row r="31" spans="1:15" ht="26.25" customHeight="1">
      <c r="A31" s="111"/>
      <c r="B31" s="134" t="s">
        <v>570</v>
      </c>
      <c r="C31" s="135" t="s">
        <v>710</v>
      </c>
      <c r="D31" s="106" t="s">
        <v>572</v>
      </c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10"/>
    </row>
    <row r="32" spans="1:15" ht="11.25" customHeight="1">
      <c r="A32" s="111" t="s">
        <v>711</v>
      </c>
      <c r="B32" s="112" t="s">
        <v>712</v>
      </c>
      <c r="C32" s="113" t="s">
        <v>713</v>
      </c>
      <c r="D32" s="106" t="s">
        <v>572</v>
      </c>
      <c r="E32" s="114">
        <v>757.50195812842981</v>
      </c>
      <c r="F32" s="114">
        <v>21.499420104129999</v>
      </c>
      <c r="G32" s="114">
        <v>0</v>
      </c>
      <c r="H32" s="114">
        <v>779.00137823255977</v>
      </c>
      <c r="I32" s="114">
        <v>-6.8586698363699998</v>
      </c>
      <c r="J32" s="114">
        <v>275.03836712992398</v>
      </c>
      <c r="K32" s="114">
        <v>28.919934452675999</v>
      </c>
      <c r="L32" s="114">
        <v>-176.79136363287</v>
      </c>
      <c r="M32" s="114">
        <v>899.30964634591965</v>
      </c>
      <c r="N32" s="114" t="str">
        <f>IF(OR(N33="NA",N34="NA"),"NA",IF(AND(N33="",N34=""),"",SUM(N33:N34)))</f>
        <v/>
      </c>
      <c r="O32" s="110"/>
    </row>
    <row r="33" spans="1:15" ht="10.35" customHeight="1">
      <c r="A33" s="111" t="s">
        <v>714</v>
      </c>
      <c r="B33" s="111" t="s">
        <v>715</v>
      </c>
      <c r="C33" s="116" t="s">
        <v>624</v>
      </c>
      <c r="D33" s="106" t="s">
        <v>572</v>
      </c>
      <c r="E33" s="117">
        <v>683.07089525879985</v>
      </c>
      <c r="F33" s="118">
        <v>21.499420104129999</v>
      </c>
      <c r="G33" s="117">
        <v>0</v>
      </c>
      <c r="H33" s="119">
        <v>704.57031536292982</v>
      </c>
      <c r="I33" s="117">
        <v>-6.8586698363699998</v>
      </c>
      <c r="J33" s="117">
        <v>275.03836712992398</v>
      </c>
      <c r="K33" s="117">
        <v>28.919934452675999</v>
      </c>
      <c r="L33" s="117">
        <v>-176.79136363287</v>
      </c>
      <c r="M33" s="117">
        <v>824.87858347628969</v>
      </c>
      <c r="N33" s="117"/>
      <c r="O33" s="110"/>
    </row>
    <row r="34" spans="1:15" ht="10.35" customHeight="1">
      <c r="A34" s="111" t="s">
        <v>716</v>
      </c>
      <c r="B34" s="111" t="s">
        <v>717</v>
      </c>
      <c r="C34" s="116" t="s">
        <v>626</v>
      </c>
      <c r="D34" s="106" t="s">
        <v>572</v>
      </c>
      <c r="E34" s="117">
        <v>74.431062869630011</v>
      </c>
      <c r="F34" s="118">
        <v>0</v>
      </c>
      <c r="G34" s="117">
        <v>0</v>
      </c>
      <c r="H34" s="119">
        <v>74.431062869630011</v>
      </c>
      <c r="I34" s="117">
        <v>0</v>
      </c>
      <c r="J34" s="117">
        <v>0</v>
      </c>
      <c r="K34" s="117">
        <v>0</v>
      </c>
      <c r="L34" s="117">
        <v>0</v>
      </c>
      <c r="M34" s="117">
        <v>74.431062869630011</v>
      </c>
      <c r="N34" s="117"/>
      <c r="O34" s="110"/>
    </row>
    <row r="35" spans="1:15" ht="15" customHeight="1">
      <c r="A35" s="111" t="s">
        <v>718</v>
      </c>
      <c r="B35" s="112" t="s">
        <v>719</v>
      </c>
      <c r="C35" s="113" t="s">
        <v>720</v>
      </c>
      <c r="D35" s="106" t="s">
        <v>572</v>
      </c>
      <c r="E35" s="114">
        <v>945.22489711146011</v>
      </c>
      <c r="F35" s="115">
        <v>9.079983842359999</v>
      </c>
      <c r="G35" s="114">
        <v>0</v>
      </c>
      <c r="H35" s="114">
        <v>954.3048809538202</v>
      </c>
      <c r="I35" s="114">
        <v>0</v>
      </c>
      <c r="J35" s="114">
        <v>348.14706552497404</v>
      </c>
      <c r="K35" s="114">
        <v>34.759396395996099</v>
      </c>
      <c r="L35" s="114">
        <v>-176.82928503687</v>
      </c>
      <c r="M35" s="114">
        <v>1160.3820578379202</v>
      </c>
      <c r="N35" s="114" t="str">
        <f>IF(OR(N36="NA",N37="NA"),"NA",IF(AND(N36="",N37=""),"",SUM(N36:N37)))</f>
        <v/>
      </c>
      <c r="O35" s="110"/>
    </row>
    <row r="36" spans="1:15" ht="10.35" customHeight="1">
      <c r="A36" s="111" t="s">
        <v>721</v>
      </c>
      <c r="B36" s="111" t="s">
        <v>722</v>
      </c>
      <c r="C36" s="116" t="s">
        <v>630</v>
      </c>
      <c r="D36" s="106" t="s">
        <v>572</v>
      </c>
      <c r="E36" s="117">
        <v>1017.4577380643201</v>
      </c>
      <c r="F36" s="118">
        <v>9.079983842359999</v>
      </c>
      <c r="G36" s="117">
        <v>0</v>
      </c>
      <c r="H36" s="119">
        <v>1026.5377219066802</v>
      </c>
      <c r="I36" s="117">
        <v>0</v>
      </c>
      <c r="J36" s="117">
        <v>348.14554333940401</v>
      </c>
      <c r="K36" s="117">
        <v>34.774264025926101</v>
      </c>
      <c r="L36" s="117">
        <v>-176.82928503687</v>
      </c>
      <c r="M36" s="117">
        <v>1232.6282442351403</v>
      </c>
      <c r="N36" s="117"/>
      <c r="O36" s="110"/>
    </row>
    <row r="37" spans="1:15" ht="10.35" customHeight="1">
      <c r="A37" s="111" t="s">
        <v>723</v>
      </c>
      <c r="B37" s="120" t="s">
        <v>724</v>
      </c>
      <c r="C37" s="121" t="s">
        <v>632</v>
      </c>
      <c r="D37" s="122" t="s">
        <v>572</v>
      </c>
      <c r="E37" s="123">
        <v>-72.232840952860002</v>
      </c>
      <c r="F37" s="129">
        <v>0</v>
      </c>
      <c r="G37" s="123">
        <v>0</v>
      </c>
      <c r="H37" s="123">
        <v>-72.232840952860002</v>
      </c>
      <c r="I37" s="117">
        <v>0</v>
      </c>
      <c r="J37" s="117">
        <v>1.52218557E-3</v>
      </c>
      <c r="K37" s="117">
        <v>-1.4867629929999999E-2</v>
      </c>
      <c r="L37" s="117">
        <v>0</v>
      </c>
      <c r="M37" s="123">
        <v>-72.246186397220001</v>
      </c>
      <c r="N37" s="123"/>
      <c r="O37" s="110"/>
    </row>
    <row r="38" spans="1:15" ht="15" customHeight="1">
      <c r="A38" s="111" t="s">
        <v>725</v>
      </c>
      <c r="B38" s="131" t="s">
        <v>726</v>
      </c>
      <c r="C38" s="132" t="s">
        <v>727</v>
      </c>
      <c r="D38" s="122" t="s">
        <v>572</v>
      </c>
      <c r="E38" s="133">
        <v>187.7229389830303</v>
      </c>
      <c r="F38" s="133">
        <v>-12.41943626177</v>
      </c>
      <c r="G38" s="133">
        <v>0</v>
      </c>
      <c r="H38" s="133">
        <v>175.30350272126043</v>
      </c>
      <c r="I38" s="133">
        <v>6.8586698363699998</v>
      </c>
      <c r="J38" s="133">
        <v>73.108698395050055</v>
      </c>
      <c r="K38" s="133">
        <v>5.8394619433200994</v>
      </c>
      <c r="L38" s="133">
        <v>-3.7921404000002212E-2</v>
      </c>
      <c r="M38" s="133">
        <v>261.07241149200058</v>
      </c>
      <c r="N38" s="133" t="str">
        <f>IF(OR(N35="NA",N32="NA"),"NA",IF(AND(N35="",N32=""),"",SUM(N35)-SUM(N32)))</f>
        <v/>
      </c>
      <c r="O38" s="110"/>
    </row>
    <row r="39" spans="1:15" ht="15" customHeight="1">
      <c r="A39" s="111" t="s">
        <v>728</v>
      </c>
      <c r="B39" s="131" t="s">
        <v>640</v>
      </c>
      <c r="C39" s="132" t="s">
        <v>729</v>
      </c>
      <c r="D39" s="122" t="s">
        <v>572</v>
      </c>
      <c r="E39" s="123">
        <v>107.89642412076319</v>
      </c>
      <c r="F39" s="123">
        <v>-2.2799510265999885</v>
      </c>
      <c r="G39" s="123" t="s">
        <v>575</v>
      </c>
      <c r="H39" s="123">
        <v>105.6164730941632</v>
      </c>
      <c r="I39" s="123">
        <v>-56.362275224939459</v>
      </c>
      <c r="J39" s="123">
        <v>-1.5250423496760825</v>
      </c>
      <c r="K39" s="123">
        <v>1.371696606936615</v>
      </c>
      <c r="L39" s="123" t="s">
        <v>575</v>
      </c>
      <c r="M39" s="123">
        <v>49.10085212648427</v>
      </c>
      <c r="N39" s="123" t="str">
        <f>IF(+[1]Table3!N24="","",+[1]Table3!N24)</f>
        <v/>
      </c>
      <c r="O39" s="110"/>
    </row>
    <row r="40" spans="1:15">
      <c r="A40" s="111" t="s">
        <v>730</v>
      </c>
      <c r="B40" s="136" t="s">
        <v>731</v>
      </c>
      <c r="C40" s="137" t="s">
        <v>732</v>
      </c>
      <c r="D40" s="138" t="s">
        <v>572</v>
      </c>
      <c r="E40" s="139">
        <v>2.2396307031158358E-11</v>
      </c>
      <c r="F40" s="139">
        <v>2.2559731860383181E-13</v>
      </c>
      <c r="G40" s="139">
        <v>0</v>
      </c>
      <c r="H40" s="139">
        <v>6.3522520576952957E-12</v>
      </c>
      <c r="I40" s="139">
        <v>-8.0291329140891321E-13</v>
      </c>
      <c r="J40" s="139">
        <v>-2.8221869285971479E-13</v>
      </c>
      <c r="K40" s="139">
        <v>1.0784706461208771E-12</v>
      </c>
      <c r="L40" s="139">
        <v>1.4495071809506044E-12</v>
      </c>
      <c r="M40" s="139">
        <v>2.8563817977556027E-12</v>
      </c>
      <c r="N40" s="139" t="str">
        <f>IF(OR(N30="NA",N32="NA",N35="NA",N39="NA"),"NA",IF(AND(N30="",N32="",N35="",N39=""),"",-SUM(N30)+SUM(N32)-SUM(N35)+SUM(N39)))</f>
        <v/>
      </c>
      <c r="O40" s="110"/>
    </row>
    <row r="41" spans="1:15">
      <c r="A41" s="111"/>
      <c r="B41" s="140" t="s">
        <v>570</v>
      </c>
      <c r="C41" s="141" t="s">
        <v>635</v>
      </c>
      <c r="D41" s="142" t="s">
        <v>572</v>
      </c>
      <c r="E41" s="143"/>
      <c r="F41" s="143"/>
      <c r="G41" s="144"/>
      <c r="H41" s="143"/>
      <c r="I41" s="144"/>
      <c r="J41" s="143"/>
      <c r="K41" s="108"/>
      <c r="L41" s="107"/>
      <c r="M41" s="109"/>
      <c r="N41" s="107"/>
      <c r="O41" s="110"/>
    </row>
    <row r="42" spans="1:15" ht="10.35" customHeight="1">
      <c r="A42" s="111" t="s">
        <v>733</v>
      </c>
      <c r="B42" s="145" t="s">
        <v>734</v>
      </c>
      <c r="C42" s="116" t="s">
        <v>735</v>
      </c>
      <c r="D42" s="106" t="s">
        <v>572</v>
      </c>
      <c r="E42" s="114">
        <v>335.78498126179051</v>
      </c>
      <c r="F42" s="114">
        <v>21.917342501819789</v>
      </c>
      <c r="G42" s="114">
        <v>0</v>
      </c>
      <c r="H42" s="114">
        <v>357.70232376362645</v>
      </c>
      <c r="I42" s="114">
        <v>-63.220945061308655</v>
      </c>
      <c r="J42" s="114">
        <v>32.647176709852147</v>
      </c>
      <c r="K42" s="114">
        <v>11.84123516820744</v>
      </c>
      <c r="L42" s="114">
        <v>-13.760359336261448</v>
      </c>
      <c r="M42" s="114">
        <v>325.20943124412088</v>
      </c>
      <c r="N42" s="114" t="str">
        <f>IF(OR(N30="NA",N17="NA"),"NA",IF(AND(N30="",N17=""),"",SUM(N30)+SUM(N17)))</f>
        <v/>
      </c>
      <c r="O42" s="110"/>
    </row>
    <row r="43" spans="1:15" ht="10.35" customHeight="1">
      <c r="A43" s="145" t="s">
        <v>736</v>
      </c>
      <c r="B43" s="146" t="s">
        <v>644</v>
      </c>
      <c r="C43" s="147" t="s">
        <v>645</v>
      </c>
      <c r="D43" s="148" t="s">
        <v>572</v>
      </c>
      <c r="E43" s="149"/>
      <c r="F43" s="149"/>
      <c r="G43" s="150"/>
      <c r="H43" s="149" t="s">
        <v>575</v>
      </c>
      <c r="I43" s="150"/>
      <c r="J43" s="149"/>
      <c r="K43" s="151"/>
      <c r="L43" s="152"/>
      <c r="M43" s="152" t="s">
        <v>575</v>
      </c>
      <c r="N43" s="152"/>
      <c r="O43" s="110"/>
    </row>
    <row r="44" spans="1:15" s="78" customFormat="1" ht="10.5" customHeight="1">
      <c r="B44" s="153"/>
      <c r="C44" s="90"/>
      <c r="D44" s="90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</row>
    <row r="45" spans="1:15" ht="10.9" customHeight="1">
      <c r="B45" s="153"/>
      <c r="C45" s="90"/>
      <c r="E45" s="156"/>
      <c r="F45" s="156"/>
      <c r="G45" s="156"/>
      <c r="H45" s="156"/>
      <c r="I45" s="156"/>
      <c r="J45" s="156"/>
      <c r="K45" s="156"/>
      <c r="L45" s="156"/>
      <c r="M45" s="156"/>
      <c r="N45" s="156"/>
    </row>
    <row r="46" spans="1:15" ht="10.9" customHeight="1">
      <c r="B46" s="153"/>
      <c r="C46" s="90"/>
      <c r="E46" s="156"/>
      <c r="F46" s="156"/>
      <c r="G46" s="156"/>
      <c r="H46" s="156"/>
      <c r="I46" s="156"/>
      <c r="J46" s="156"/>
      <c r="K46" s="156"/>
      <c r="L46" s="156"/>
      <c r="M46" s="156"/>
      <c r="N46" s="156"/>
    </row>
    <row r="47" spans="1:15" ht="10.9" customHeight="1">
      <c r="B47" s="153"/>
      <c r="C47" s="90"/>
      <c r="E47" s="156"/>
      <c r="F47" s="156"/>
      <c r="G47" s="156"/>
      <c r="H47" s="156"/>
      <c r="I47" s="156"/>
      <c r="J47" s="156"/>
      <c r="K47" s="156"/>
      <c r="L47" s="156"/>
      <c r="M47" s="156"/>
      <c r="N47" s="156"/>
    </row>
    <row r="48" spans="1:15" ht="10.9" customHeight="1">
      <c r="B48" s="153"/>
      <c r="C48" s="90"/>
      <c r="E48" s="156"/>
      <c r="F48" s="156"/>
      <c r="G48" s="156"/>
      <c r="H48" s="156"/>
      <c r="I48" s="156"/>
      <c r="J48" s="156"/>
      <c r="K48" s="156"/>
      <c r="L48" s="156"/>
      <c r="M48" s="156"/>
      <c r="N48" s="156"/>
    </row>
    <row r="49" spans="2:14" ht="10.9" customHeight="1">
      <c r="B49" s="153"/>
      <c r="C49" s="90"/>
      <c r="E49" s="156"/>
      <c r="F49" s="156"/>
      <c r="G49" s="156"/>
      <c r="H49" s="156"/>
      <c r="I49" s="156"/>
      <c r="J49" s="156"/>
      <c r="K49" s="156"/>
      <c r="L49" s="156"/>
      <c r="M49" s="156"/>
      <c r="N49" s="156"/>
    </row>
    <row r="50" spans="2:14" ht="10.9" customHeight="1">
      <c r="B50" s="153"/>
      <c r="C50" s="90"/>
      <c r="E50" s="156"/>
      <c r="F50" s="156"/>
      <c r="G50" s="156"/>
      <c r="H50" s="156"/>
      <c r="I50" s="156"/>
      <c r="J50" s="156"/>
      <c r="K50" s="156"/>
      <c r="L50" s="156"/>
      <c r="M50" s="156"/>
      <c r="N50" s="156"/>
    </row>
    <row r="51" spans="2:14" ht="10.9" customHeight="1">
      <c r="B51" s="153"/>
      <c r="C51" s="90"/>
      <c r="E51" s="156"/>
      <c r="F51" s="156"/>
      <c r="G51" s="156"/>
      <c r="H51" s="156"/>
      <c r="I51" s="156"/>
      <c r="J51" s="156"/>
      <c r="K51" s="156"/>
      <c r="L51" s="156"/>
      <c r="M51" s="156"/>
      <c r="N51" s="156"/>
    </row>
    <row r="52" spans="2:14" ht="10.9" customHeight="1">
      <c r="B52" s="153"/>
      <c r="C52" s="90"/>
      <c r="E52" s="156"/>
      <c r="F52" s="156"/>
      <c r="G52" s="156"/>
      <c r="H52" s="156"/>
      <c r="I52" s="156"/>
      <c r="J52" s="156"/>
      <c r="K52" s="156"/>
      <c r="L52" s="156"/>
      <c r="M52" s="156"/>
      <c r="N52" s="156"/>
    </row>
    <row r="53" spans="2:14" ht="10.9" customHeight="1">
      <c r="B53" s="153"/>
      <c r="C53" s="90"/>
      <c r="E53" s="156"/>
      <c r="F53" s="156"/>
      <c r="G53" s="156"/>
      <c r="H53" s="156"/>
      <c r="I53" s="156"/>
      <c r="J53" s="156"/>
      <c r="K53" s="156"/>
      <c r="L53" s="156"/>
      <c r="M53" s="156"/>
      <c r="N53" s="156"/>
    </row>
    <row r="54" spans="2:14" ht="10.9" customHeight="1">
      <c r="B54" s="153"/>
      <c r="C54" s="90"/>
      <c r="E54" s="156"/>
      <c r="F54" s="156"/>
      <c r="G54" s="156"/>
      <c r="H54" s="156"/>
      <c r="I54" s="156"/>
      <c r="J54" s="156"/>
      <c r="K54" s="156"/>
      <c r="L54" s="156"/>
      <c r="M54" s="156"/>
      <c r="N54" s="156"/>
    </row>
    <row r="55" spans="2:14" ht="10.9" customHeight="1">
      <c r="B55" s="153"/>
      <c r="C55" s="90"/>
      <c r="E55" s="156"/>
      <c r="F55" s="156"/>
      <c r="G55" s="156"/>
      <c r="H55" s="156"/>
      <c r="I55" s="156"/>
      <c r="J55" s="156"/>
      <c r="K55" s="156"/>
      <c r="L55" s="156"/>
      <c r="M55" s="156"/>
      <c r="N55" s="156"/>
    </row>
    <row r="56" spans="2:14">
      <c r="B56" s="153"/>
      <c r="C56" s="90"/>
      <c r="E56" s="156"/>
      <c r="F56" s="156"/>
      <c r="G56" s="156"/>
      <c r="H56" s="156"/>
      <c r="I56" s="156"/>
      <c r="J56" s="156"/>
      <c r="K56" s="156"/>
      <c r="L56" s="156"/>
      <c r="M56" s="156"/>
      <c r="N56" s="156"/>
    </row>
    <row r="57" spans="2:14">
      <c r="B57" s="153"/>
      <c r="C57" s="90"/>
      <c r="E57" s="156"/>
      <c r="F57" s="156"/>
      <c r="G57" s="156"/>
      <c r="H57" s="156"/>
      <c r="I57" s="156"/>
      <c r="J57" s="156"/>
      <c r="K57" s="156"/>
      <c r="L57" s="156"/>
      <c r="M57" s="156"/>
      <c r="N57" s="156"/>
    </row>
    <row r="58" spans="2:14">
      <c r="E58" s="156"/>
      <c r="F58" s="156"/>
      <c r="G58" s="156"/>
      <c r="H58" s="156"/>
      <c r="I58" s="156"/>
      <c r="J58" s="156"/>
      <c r="K58" s="156"/>
      <c r="L58" s="156"/>
      <c r="M58" s="156"/>
      <c r="N58" s="156"/>
    </row>
    <row r="59" spans="2:14">
      <c r="E59" s="156"/>
      <c r="F59" s="156"/>
      <c r="G59" s="156"/>
      <c r="H59" s="156"/>
      <c r="I59" s="156"/>
      <c r="J59" s="156"/>
      <c r="K59" s="156"/>
      <c r="L59" s="156"/>
      <c r="M59" s="156"/>
      <c r="N59" s="156"/>
    </row>
    <row r="60" spans="2:14">
      <c r="E60" s="156"/>
      <c r="F60" s="156"/>
      <c r="G60" s="156"/>
      <c r="H60" s="156"/>
      <c r="I60" s="156"/>
      <c r="J60" s="156"/>
      <c r="K60" s="156"/>
      <c r="L60" s="156"/>
      <c r="M60" s="156"/>
      <c r="N60" s="156"/>
    </row>
    <row r="61" spans="2:14">
      <c r="E61" s="156"/>
      <c r="F61" s="156"/>
      <c r="G61" s="156"/>
      <c r="H61" s="156"/>
      <c r="I61" s="156"/>
      <c r="J61" s="156"/>
      <c r="K61" s="156"/>
      <c r="L61" s="156"/>
      <c r="M61" s="156"/>
      <c r="N61" s="156"/>
    </row>
    <row r="62" spans="2:14">
      <c r="E62" s="156"/>
      <c r="F62" s="156"/>
      <c r="G62" s="156"/>
      <c r="H62" s="156"/>
      <c r="I62" s="156"/>
      <c r="J62" s="156"/>
      <c r="K62" s="156"/>
      <c r="L62" s="156"/>
      <c r="M62" s="156"/>
      <c r="N62" s="156"/>
    </row>
    <row r="63" spans="2:14">
      <c r="E63" s="156"/>
      <c r="F63" s="156"/>
      <c r="G63" s="156"/>
      <c r="H63" s="156"/>
      <c r="I63" s="156"/>
      <c r="J63" s="156"/>
      <c r="K63" s="156"/>
      <c r="L63" s="156"/>
      <c r="M63" s="156"/>
      <c r="N63" s="156"/>
    </row>
    <row r="64" spans="2:14">
      <c r="E64" s="156"/>
      <c r="F64" s="156"/>
      <c r="G64" s="156"/>
      <c r="H64" s="156"/>
      <c r="I64" s="156"/>
      <c r="J64" s="156"/>
      <c r="K64" s="156"/>
      <c r="L64" s="156"/>
      <c r="M64" s="156"/>
      <c r="N64" s="156"/>
    </row>
    <row r="65" spans="5:14">
      <c r="E65" s="156"/>
      <c r="F65" s="156"/>
      <c r="G65" s="156"/>
      <c r="H65" s="156"/>
      <c r="I65" s="156"/>
      <c r="J65" s="156"/>
      <c r="K65" s="156"/>
      <c r="L65" s="156"/>
      <c r="M65" s="156"/>
      <c r="N65" s="156"/>
    </row>
    <row r="66" spans="5:14">
      <c r="E66" s="156"/>
      <c r="F66" s="156"/>
      <c r="G66" s="156"/>
      <c r="H66" s="156"/>
      <c r="I66" s="156"/>
      <c r="J66" s="156"/>
      <c r="K66" s="156"/>
      <c r="L66" s="156"/>
      <c r="M66" s="156"/>
      <c r="N66" s="156"/>
    </row>
    <row r="67" spans="5:14">
      <c r="E67" s="156"/>
      <c r="F67" s="156"/>
      <c r="G67" s="156"/>
      <c r="H67" s="156"/>
      <c r="I67" s="156"/>
      <c r="J67" s="156"/>
      <c r="K67" s="156"/>
      <c r="L67" s="156"/>
      <c r="M67" s="156"/>
      <c r="N67" s="156"/>
    </row>
    <row r="68" spans="5:14">
      <c r="E68" s="156"/>
      <c r="F68" s="156"/>
      <c r="G68" s="156"/>
      <c r="H68" s="156"/>
      <c r="I68" s="156"/>
      <c r="J68" s="156"/>
      <c r="K68" s="156"/>
      <c r="L68" s="156"/>
      <c r="M68" s="156"/>
      <c r="N68" s="156"/>
    </row>
  </sheetData>
  <mergeCells count="11">
    <mergeCell ref="K4:K5"/>
    <mergeCell ref="B4:C5"/>
    <mergeCell ref="E4:H4"/>
    <mergeCell ref="I4:I5"/>
    <mergeCell ref="J4:J5"/>
    <mergeCell ref="M4:M5"/>
    <mergeCell ref="G1:M1"/>
    <mergeCell ref="F2:N2"/>
    <mergeCell ref="G3:H3"/>
    <mergeCell ref="N3:N5"/>
    <mergeCell ref="L4:L5"/>
  </mergeCells>
  <phoneticPr fontId="4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4"/>
  <sheetViews>
    <sheetView zoomScale="80" zoomScaleNormal="80" workbookViewId="0">
      <selection activeCell="L18" sqref="L18"/>
    </sheetView>
  </sheetViews>
  <sheetFormatPr defaultRowHeight="15"/>
  <cols>
    <col min="1" max="1" width="7.28515625" style="157" customWidth="1"/>
    <col min="2" max="2" width="50.7109375" style="71" customWidth="1"/>
    <col min="3" max="3" width="0.85546875" style="71" customWidth="1"/>
    <col min="4" max="13" width="10" style="71" customWidth="1"/>
    <col min="14" max="14" width="3.28515625" style="71" customWidth="1"/>
    <col min="15" max="16384" width="9.140625" style="71"/>
  </cols>
  <sheetData>
    <row r="1" spans="1:14">
      <c r="A1" s="72" t="str">
        <f>+[1]Coverpage!A1</f>
        <v>GFSM2014_V1.2</v>
      </c>
      <c r="B1" s="73"/>
      <c r="C1" s="74"/>
      <c r="D1" s="75"/>
      <c r="E1" s="76"/>
      <c r="F1" s="509" t="str">
        <f>Reporting_Country_Name</f>
        <v>Россйиская Федерация</v>
      </c>
      <c r="G1" s="509"/>
      <c r="H1" s="509"/>
      <c r="I1" s="509"/>
      <c r="J1" s="509"/>
      <c r="K1" s="509"/>
      <c r="L1" s="509"/>
      <c r="M1" s="77">
        <f>Reporting_Country_Code</f>
        <v>0</v>
      </c>
      <c r="N1" s="78"/>
    </row>
    <row r="2" spans="1:14">
      <c r="A2" s="72" t="s">
        <v>737</v>
      </c>
      <c r="B2" s="158"/>
      <c r="C2" s="159"/>
      <c r="D2" s="160"/>
      <c r="E2" s="510" t="str">
        <f>"In "&amp;[1]Coverpage!$I$14&amp;" of "&amp;[1]Coverpage!$I$12&amp;" / Fiscal year ends in "&amp;[1]Coverpage!$I$11</f>
        <v xml:space="preserve">In Billion of Domestic Currency / Fiscal year ends in </v>
      </c>
      <c r="F2" s="511"/>
      <c r="G2" s="511"/>
      <c r="H2" s="511"/>
      <c r="I2" s="511"/>
      <c r="J2" s="511"/>
      <c r="K2" s="511"/>
      <c r="L2" s="511"/>
      <c r="M2" s="511"/>
      <c r="N2" s="78"/>
    </row>
    <row r="3" spans="1:14" ht="12" customHeight="1">
      <c r="A3" s="83"/>
      <c r="B3" s="84"/>
      <c r="C3" s="85"/>
      <c r="D3" s="86"/>
      <c r="E3" s="87"/>
      <c r="F3" s="512" t="s">
        <v>548</v>
      </c>
      <c r="G3" s="512"/>
      <c r="H3" s="88">
        <f>Reporting_Period_Code</f>
        <v>2014</v>
      </c>
      <c r="I3" s="88"/>
      <c r="J3" s="87"/>
      <c r="K3" s="87"/>
      <c r="L3" s="89"/>
      <c r="M3" s="506" t="s">
        <v>738</v>
      </c>
      <c r="N3" s="90"/>
    </row>
    <row r="4" spans="1:14" ht="12" customHeight="1">
      <c r="A4" s="501" t="s">
        <v>739</v>
      </c>
      <c r="B4" s="502"/>
      <c r="C4" s="91"/>
      <c r="D4" s="503" t="s">
        <v>551</v>
      </c>
      <c r="E4" s="504"/>
      <c r="F4" s="504"/>
      <c r="G4" s="505"/>
      <c r="H4" s="506" t="s">
        <v>552</v>
      </c>
      <c r="I4" s="506" t="s">
        <v>553</v>
      </c>
      <c r="J4" s="513" t="s">
        <v>554</v>
      </c>
      <c r="K4" s="506" t="s">
        <v>555</v>
      </c>
      <c r="L4" s="508" t="s">
        <v>556</v>
      </c>
      <c r="M4" s="507"/>
      <c r="N4" s="90"/>
    </row>
    <row r="5" spans="1:14" ht="30" customHeight="1">
      <c r="A5" s="501"/>
      <c r="B5" s="502"/>
      <c r="C5" s="91"/>
      <c r="D5" s="92" t="s">
        <v>557</v>
      </c>
      <c r="E5" s="93" t="s">
        <v>558</v>
      </c>
      <c r="F5" s="93" t="s">
        <v>555</v>
      </c>
      <c r="G5" s="94" t="s">
        <v>559</v>
      </c>
      <c r="H5" s="507"/>
      <c r="I5" s="507"/>
      <c r="J5" s="513"/>
      <c r="K5" s="507"/>
      <c r="L5" s="508"/>
      <c r="M5" s="507"/>
      <c r="N5" s="90"/>
    </row>
    <row r="6" spans="1:14" ht="30" hidden="1" customHeight="1">
      <c r="A6" s="95"/>
      <c r="B6" s="96"/>
      <c r="C6" s="91"/>
      <c r="D6" s="92" t="s">
        <v>649</v>
      </c>
      <c r="E6" s="93" t="s">
        <v>650</v>
      </c>
      <c r="F6" s="93" t="s">
        <v>651</v>
      </c>
      <c r="G6" s="93" t="s">
        <v>563</v>
      </c>
      <c r="H6" s="94" t="s">
        <v>652</v>
      </c>
      <c r="I6" s="93" t="s">
        <v>653</v>
      </c>
      <c r="J6" s="94" t="s">
        <v>566</v>
      </c>
      <c r="K6" s="93" t="s">
        <v>654</v>
      </c>
      <c r="L6" s="97" t="s">
        <v>655</v>
      </c>
      <c r="M6" s="97" t="s">
        <v>656</v>
      </c>
      <c r="N6" s="90"/>
    </row>
    <row r="7" spans="1:14" ht="10.5" customHeight="1">
      <c r="A7" s="98"/>
      <c r="B7" s="99"/>
      <c r="C7" s="99"/>
      <c r="D7" s="100" t="s">
        <v>560</v>
      </c>
      <c r="E7" s="101" t="s">
        <v>561</v>
      </c>
      <c r="F7" s="101" t="s">
        <v>562</v>
      </c>
      <c r="G7" s="101" t="s">
        <v>563</v>
      </c>
      <c r="H7" s="102" t="s">
        <v>564</v>
      </c>
      <c r="I7" s="101" t="s">
        <v>565</v>
      </c>
      <c r="J7" s="102" t="s">
        <v>566</v>
      </c>
      <c r="K7" s="101" t="s">
        <v>567</v>
      </c>
      <c r="L7" s="103" t="s">
        <v>568</v>
      </c>
      <c r="M7" s="103" t="s">
        <v>569</v>
      </c>
      <c r="N7" s="90"/>
    </row>
    <row r="8" spans="1:14" ht="12.95" customHeight="1">
      <c r="A8" s="161" t="s">
        <v>570</v>
      </c>
      <c r="B8" s="113" t="s">
        <v>740</v>
      </c>
      <c r="C8" s="91" t="s">
        <v>572</v>
      </c>
      <c r="D8" s="107"/>
      <c r="E8" s="107"/>
      <c r="F8" s="107"/>
      <c r="G8" s="108"/>
      <c r="H8" s="107"/>
      <c r="I8" s="107"/>
      <c r="J8" s="108"/>
      <c r="K8" s="107"/>
      <c r="L8" s="109"/>
      <c r="M8" s="107"/>
      <c r="N8" s="154"/>
    </row>
    <row r="9" spans="1:14" ht="12.95" customHeight="1">
      <c r="A9" s="112" t="s">
        <v>741</v>
      </c>
      <c r="B9" s="113" t="s">
        <v>742</v>
      </c>
      <c r="C9" s="91" t="s">
        <v>572</v>
      </c>
      <c r="D9" s="107">
        <v>14937.923935081881</v>
      </c>
      <c r="E9" s="107">
        <v>1750.11985785051</v>
      </c>
      <c r="F9" s="107">
        <v>0</v>
      </c>
      <c r="G9" s="108">
        <v>16688.043792932389</v>
      </c>
      <c r="H9" s="107">
        <v>67.206399633300009</v>
      </c>
      <c r="I9" s="107">
        <v>7995.9743399320114</v>
      </c>
      <c r="J9" s="107">
        <v>6128.7566414341982</v>
      </c>
      <c r="K9" s="107">
        <v>0</v>
      </c>
      <c r="L9" s="109">
        <v>30879.981173931898</v>
      </c>
      <c r="M9" s="107" t="str">
        <f>IF(ISNUMBER([1]Table6!N103),[1]Table6!N103,"")</f>
        <v/>
      </c>
      <c r="N9" s="154"/>
    </row>
    <row r="10" spans="1:14" ht="9.75" customHeight="1">
      <c r="A10" s="111" t="s">
        <v>606</v>
      </c>
      <c r="B10" s="116" t="s">
        <v>743</v>
      </c>
      <c r="C10" s="91" t="s">
        <v>572</v>
      </c>
      <c r="D10" s="107">
        <v>1221.8987324578468</v>
      </c>
      <c r="E10" s="107">
        <v>123.84534088895016</v>
      </c>
      <c r="F10" s="107">
        <v>0</v>
      </c>
      <c r="G10" s="108">
        <v>1345.744073346797</v>
      </c>
      <c r="H10" s="107">
        <v>4.2623872310299964</v>
      </c>
      <c r="I10" s="107">
        <v>-24.492016027284667</v>
      </c>
      <c r="J10" s="107">
        <v>26.088768820313842</v>
      </c>
      <c r="K10" s="107">
        <v>0</v>
      </c>
      <c r="L10" s="109">
        <v>1351.6032133708561</v>
      </c>
      <c r="M10" s="107" t="str">
        <f>+[1]Table3!N9</f>
        <v/>
      </c>
      <c r="N10" s="154"/>
    </row>
    <row r="11" spans="1:14" ht="9.75" customHeight="1">
      <c r="A11" s="111" t="s">
        <v>744</v>
      </c>
      <c r="B11" s="116" t="s">
        <v>745</v>
      </c>
      <c r="C11" s="91" t="s">
        <v>572</v>
      </c>
      <c r="D11" s="107">
        <v>10731.791874846762</v>
      </c>
      <c r="E11" s="107">
        <v>4122.8543267960295</v>
      </c>
      <c r="F11" s="107">
        <v>0</v>
      </c>
      <c r="G11" s="108">
        <v>14854.64620164279</v>
      </c>
      <c r="H11" s="107">
        <v>9.9412984863300018</v>
      </c>
      <c r="I11" s="107">
        <v>4638.0988373061791</v>
      </c>
      <c r="J11" s="107">
        <v>2786.7620826411221</v>
      </c>
      <c r="K11" s="107">
        <v>0</v>
      </c>
      <c r="L11" s="109">
        <v>22289.44842007642</v>
      </c>
      <c r="M11" s="107" t="str">
        <f>+[1]Table9!N9</f>
        <v/>
      </c>
      <c r="N11" s="154"/>
    </row>
    <row r="12" spans="1:14" ht="12.95" customHeight="1">
      <c r="A12" s="112" t="s">
        <v>746</v>
      </c>
      <c r="B12" s="113" t="s">
        <v>747</v>
      </c>
      <c r="C12" s="91" t="s">
        <v>572</v>
      </c>
      <c r="D12" s="107">
        <v>26891.614542386491</v>
      </c>
      <c r="E12" s="107">
        <v>5996.8195255355404</v>
      </c>
      <c r="F12" s="107">
        <v>0</v>
      </c>
      <c r="G12" s="108">
        <v>32888.434067922033</v>
      </c>
      <c r="H12" s="107">
        <v>81.410085350629998</v>
      </c>
      <c r="I12" s="107">
        <v>12609.581161210906</v>
      </c>
      <c r="J12" s="107">
        <v>8941.607492895635</v>
      </c>
      <c r="K12" s="107">
        <v>0</v>
      </c>
      <c r="L12" s="109">
        <v>54521.032807379204</v>
      </c>
      <c r="M12" s="107" t="str">
        <f>+[1]Table6!N9</f>
        <v/>
      </c>
      <c r="N12" s="154"/>
    </row>
    <row r="13" spans="1:14" ht="12.95" customHeight="1">
      <c r="A13" s="120" t="s">
        <v>748</v>
      </c>
      <c r="B13" s="162" t="s">
        <v>749</v>
      </c>
      <c r="C13" s="91" t="s">
        <v>572</v>
      </c>
      <c r="D13" s="163">
        <v>1.8189894035458565E-12</v>
      </c>
      <c r="E13" s="163">
        <v>5.0931703299283981E-11</v>
      </c>
      <c r="F13" s="163">
        <v>0</v>
      </c>
      <c r="G13" s="163">
        <v>5.6388671509921551E-11</v>
      </c>
      <c r="H13" s="163">
        <v>-3.0009772444827831E-11</v>
      </c>
      <c r="I13" s="163">
        <v>9.0949470177292824E-13</v>
      </c>
      <c r="J13" s="163">
        <v>9.0949470177292824E-13</v>
      </c>
      <c r="K13" s="163">
        <v>0</v>
      </c>
      <c r="L13" s="163">
        <v>2.9103830456733704E-11</v>
      </c>
      <c r="M13" s="163" t="str">
        <f>IF(OR(M12="NA",M9="NA",M10="NA",M11="NA"),"NA", IF(ISNUMBER(M12)*ISNUMBER(M9)*ISNUMBER(M10)*ISNUMBER(M11),SUM(M12)-SUM(M9)-SUM(M10)-SUM(M11),"") )</f>
        <v/>
      </c>
      <c r="N13" s="154"/>
    </row>
    <row r="14" spans="1:14" ht="12.95" customHeight="1">
      <c r="A14" s="161" t="s">
        <v>570</v>
      </c>
      <c r="B14" s="113" t="s">
        <v>750</v>
      </c>
      <c r="C14" s="91" t="s">
        <v>572</v>
      </c>
      <c r="D14" s="107"/>
      <c r="E14" s="107"/>
      <c r="F14" s="107"/>
      <c r="G14" s="108"/>
      <c r="H14" s="107"/>
      <c r="I14" s="107"/>
      <c r="J14" s="107"/>
      <c r="K14" s="107"/>
      <c r="L14" s="109"/>
      <c r="M14" s="107"/>
      <c r="N14" s="154"/>
    </row>
    <row r="15" spans="1:14" ht="12.95" customHeight="1">
      <c r="A15" s="112" t="s">
        <v>751</v>
      </c>
      <c r="B15" s="113" t="s">
        <v>742</v>
      </c>
      <c r="C15" s="91" t="s">
        <v>572</v>
      </c>
      <c r="D15" s="107">
        <v>20876.721741513</v>
      </c>
      <c r="E15" s="107">
        <v>418.51620767068022</v>
      </c>
      <c r="F15" s="107">
        <v>-2411.4809541649602</v>
      </c>
      <c r="G15" s="108">
        <v>18883.756995018721</v>
      </c>
      <c r="H15" s="107">
        <v>2402.9698655035399</v>
      </c>
      <c r="I15" s="107">
        <v>6017.0588910420174</v>
      </c>
      <c r="J15" s="107">
        <v>2408.6343455124315</v>
      </c>
      <c r="K15" s="107">
        <v>-5965.0032341259403</v>
      </c>
      <c r="L15" s="109">
        <v>23747.416862950766</v>
      </c>
      <c r="M15" s="107" t="str">
        <f>IF(ISNUMBER([1]Table6!N104),[1]Table6!N104,"")</f>
        <v/>
      </c>
      <c r="N15" s="154"/>
    </row>
    <row r="16" spans="1:14" ht="9.75" customHeight="1">
      <c r="A16" s="111" t="s">
        <v>621</v>
      </c>
      <c r="B16" s="116" t="s">
        <v>743</v>
      </c>
      <c r="C16" s="91" t="s">
        <v>572</v>
      </c>
      <c r="D16" s="107">
        <v>248.0075750799331</v>
      </c>
      <c r="E16" s="107">
        <v>43.145156099320275</v>
      </c>
      <c r="F16" s="107">
        <v>0</v>
      </c>
      <c r="G16" s="108">
        <v>291.15273117925335</v>
      </c>
      <c r="H16" s="107">
        <v>208.95369371431025</v>
      </c>
      <c r="I16" s="107">
        <v>254.72881048609401</v>
      </c>
      <c r="J16" s="107">
        <v>235.57533854594874</v>
      </c>
      <c r="K16" s="107">
        <v>-178.13193608473998</v>
      </c>
      <c r="L16" s="109">
        <v>812.27863784086639</v>
      </c>
      <c r="M16" s="107" t="str">
        <f>+[1]Table3!N22</f>
        <v/>
      </c>
      <c r="N16" s="154"/>
    </row>
    <row r="17" spans="1:14" ht="9.75" customHeight="1">
      <c r="A17" s="111" t="s">
        <v>752</v>
      </c>
      <c r="B17" s="116" t="s">
        <v>745</v>
      </c>
      <c r="C17" s="91" t="s">
        <v>572</v>
      </c>
      <c r="D17" s="107">
        <v>8908.5384846833495</v>
      </c>
      <c r="E17" s="107">
        <v>4.8820024612399999</v>
      </c>
      <c r="F17" s="107">
        <v>-4130.5391216419703</v>
      </c>
      <c r="G17" s="108">
        <v>4782.8813655026188</v>
      </c>
      <c r="H17" s="107">
        <v>1.3101344083799997</v>
      </c>
      <c r="I17" s="107">
        <v>2590.3661152220056</v>
      </c>
      <c r="J17" s="107">
        <v>1806.243927594044</v>
      </c>
      <c r="K17" s="107">
        <v>-4530.8420798015404</v>
      </c>
      <c r="L17" s="109">
        <v>4649.9594629255071</v>
      </c>
      <c r="M17" s="107" t="str">
        <f>+[1]Table9!N14</f>
        <v/>
      </c>
      <c r="N17" s="154"/>
    </row>
    <row r="18" spans="1:14" ht="12.95" customHeight="1">
      <c r="A18" s="112" t="s">
        <v>753</v>
      </c>
      <c r="B18" s="113" t="s">
        <v>747</v>
      </c>
      <c r="C18" s="91" t="s">
        <v>572</v>
      </c>
      <c r="D18" s="107">
        <v>30033.267801276237</v>
      </c>
      <c r="E18" s="107">
        <v>466.54336623124004</v>
      </c>
      <c r="F18" s="107">
        <v>-6542.0200758069295</v>
      </c>
      <c r="G18" s="108">
        <v>23957.791091700547</v>
      </c>
      <c r="H18" s="107">
        <v>2613.23369362621</v>
      </c>
      <c r="I18" s="107">
        <v>8862.1538167500548</v>
      </c>
      <c r="J18" s="107">
        <v>4450.4536116524232</v>
      </c>
      <c r="K18" s="107">
        <v>-10673.977250012189</v>
      </c>
      <c r="L18" s="109">
        <v>29209.654963717046</v>
      </c>
      <c r="M18" s="107" t="str">
        <f>+[1]Table6!N22</f>
        <v/>
      </c>
      <c r="N18" s="154"/>
    </row>
    <row r="19" spans="1:14" ht="12.95" customHeight="1">
      <c r="A19" s="120" t="s">
        <v>754</v>
      </c>
      <c r="B19" s="162" t="s">
        <v>755</v>
      </c>
      <c r="C19" s="91" t="s">
        <v>572</v>
      </c>
      <c r="D19" s="163">
        <v>-4.5474735088646412E-11</v>
      </c>
      <c r="E19" s="163">
        <v>-4.4853010194856324E-13</v>
      </c>
      <c r="F19" s="163">
        <v>9.0949470177292824E-13</v>
      </c>
      <c r="G19" s="163">
        <v>-4.638422979041934E-11</v>
      </c>
      <c r="H19" s="163">
        <v>-2.0227375330250652E-11</v>
      </c>
      <c r="I19" s="163">
        <v>-6.2300387071445584E-11</v>
      </c>
      <c r="J19" s="163">
        <v>-1.1368683772161603E-12</v>
      </c>
      <c r="K19" s="163">
        <v>3.1832314562052488E-11</v>
      </c>
      <c r="L19" s="163">
        <v>-9.276845958083868E-11</v>
      </c>
      <c r="M19" s="163" t="str">
        <f>IF(OR(M18="NA",M15="NA",M16="NA",M17="NA"),"NA", IF(ISNUMBER(M18)*ISNUMBER(M15)*ISNUMBER(M16)*ISNUMBER(M17),SUM(M18)-SUM(M15)-SUM(M16)-SUM(M17),"") )</f>
        <v/>
      </c>
      <c r="N19" s="154"/>
    </row>
    <row r="20" spans="1:14" ht="12.95" customHeight="1">
      <c r="A20" s="161" t="s">
        <v>570</v>
      </c>
      <c r="B20" s="113" t="s">
        <v>756</v>
      </c>
      <c r="C20" s="91" t="s">
        <v>572</v>
      </c>
      <c r="D20" s="107"/>
      <c r="E20" s="107"/>
      <c r="F20" s="107"/>
      <c r="G20" s="108"/>
      <c r="H20" s="107"/>
      <c r="I20" s="107"/>
      <c r="J20" s="107"/>
      <c r="K20" s="107"/>
      <c r="L20" s="109"/>
      <c r="M20" s="107"/>
      <c r="N20" s="154"/>
    </row>
    <row r="21" spans="1:14" ht="12.95" customHeight="1">
      <c r="A21" s="112" t="s">
        <v>757</v>
      </c>
      <c r="B21" s="113" t="s">
        <v>742</v>
      </c>
      <c r="C21" s="91" t="s">
        <v>572</v>
      </c>
      <c r="D21" s="107">
        <v>6410.2091657664405</v>
      </c>
      <c r="E21" s="107">
        <v>2593.90187202061</v>
      </c>
      <c r="F21" s="107">
        <v>-2411.4809541649602</v>
      </c>
      <c r="G21" s="108">
        <v>6592.6300836220898</v>
      </c>
      <c r="H21" s="107">
        <v>25.769357926899996</v>
      </c>
      <c r="I21" s="107">
        <v>5023.7348164658979</v>
      </c>
      <c r="J21" s="107">
        <v>2551.4282460220315</v>
      </c>
      <c r="K21" s="107">
        <v>-5965.0032341259066</v>
      </c>
      <c r="L21" s="109">
        <v>8228.559269911013</v>
      </c>
      <c r="M21" s="107" t="str">
        <f>IF(ISNUMBER([1]Table6!N105),[1]Table6!N105,"")</f>
        <v/>
      </c>
      <c r="N21" s="154"/>
    </row>
    <row r="22" spans="1:14" ht="9.75" customHeight="1">
      <c r="A22" s="111" t="s">
        <v>627</v>
      </c>
      <c r="B22" s="116" t="s">
        <v>743</v>
      </c>
      <c r="C22" s="91" t="s">
        <v>572</v>
      </c>
      <c r="D22" s="107">
        <v>1218.9516805917654</v>
      </c>
      <c r="E22" s="107">
        <v>24.322026735650002</v>
      </c>
      <c r="F22" s="107">
        <v>0</v>
      </c>
      <c r="G22" s="108">
        <v>1243.2737073274154</v>
      </c>
      <c r="H22" s="107">
        <v>-13.912777914788524</v>
      </c>
      <c r="I22" s="107">
        <v>391.82921347450298</v>
      </c>
      <c r="J22" s="107">
        <v>48.297966687856075</v>
      </c>
      <c r="K22" s="107">
        <v>-178.13193608474003</v>
      </c>
      <c r="L22" s="109">
        <v>1491.356173490246</v>
      </c>
      <c r="M22" s="107" t="str">
        <f>+[1]Table3!N49</f>
        <v/>
      </c>
      <c r="N22" s="154"/>
    </row>
    <row r="23" spans="1:14" ht="9.75" customHeight="1">
      <c r="A23" s="111" t="s">
        <v>758</v>
      </c>
      <c r="B23" s="116" t="s">
        <v>745</v>
      </c>
      <c r="C23" s="91" t="s">
        <v>572</v>
      </c>
      <c r="D23" s="107">
        <v>994.77654534928001</v>
      </c>
      <c r="E23" s="107">
        <v>4130.5391216419703</v>
      </c>
      <c r="F23" s="107">
        <v>-4130.5391216419703</v>
      </c>
      <c r="G23" s="108">
        <v>994.77654534928024</v>
      </c>
      <c r="H23" s="107">
        <v>9.1876354295600002</v>
      </c>
      <c r="I23" s="107">
        <v>2712.9927001548422</v>
      </c>
      <c r="J23" s="107">
        <v>1804.6836059546581</v>
      </c>
      <c r="K23" s="107">
        <v>-4530.8420798015404</v>
      </c>
      <c r="L23" s="109">
        <v>990.79840708679967</v>
      </c>
      <c r="M23" s="107" t="str">
        <f>+[1]Table9!N25</f>
        <v/>
      </c>
      <c r="N23" s="154"/>
    </row>
    <row r="24" spans="1:14" ht="12.95" customHeight="1">
      <c r="A24" s="112" t="s">
        <v>759</v>
      </c>
      <c r="B24" s="113" t="s">
        <v>747</v>
      </c>
      <c r="C24" s="91" t="s">
        <v>572</v>
      </c>
      <c r="D24" s="107">
        <v>8623.9373917074809</v>
      </c>
      <c r="E24" s="107">
        <v>6748.7630203982289</v>
      </c>
      <c r="F24" s="107">
        <v>-6542.0200758069295</v>
      </c>
      <c r="G24" s="108">
        <v>8830.6803362987812</v>
      </c>
      <c r="H24" s="107">
        <v>21.04421544162</v>
      </c>
      <c r="I24" s="107">
        <v>8128.5567300952443</v>
      </c>
      <c r="J24" s="107">
        <v>4404.409818664546</v>
      </c>
      <c r="K24" s="107">
        <v>-10673.977250012191</v>
      </c>
      <c r="L24" s="109">
        <v>10710.713850488002</v>
      </c>
      <c r="M24" s="107" t="str">
        <f>+[1]Table6!N49</f>
        <v/>
      </c>
      <c r="N24" s="154"/>
    </row>
    <row r="25" spans="1:14" ht="12.95" customHeight="1">
      <c r="A25" s="120" t="s">
        <v>760</v>
      </c>
      <c r="B25" s="162" t="s">
        <v>761</v>
      </c>
      <c r="C25" s="91" t="s">
        <v>572</v>
      </c>
      <c r="D25" s="163">
        <v>-5.0022208597511053E-12</v>
      </c>
      <c r="E25" s="163">
        <v>-1.8189894035458565E-12</v>
      </c>
      <c r="F25" s="163">
        <v>9.0949470177292824E-13</v>
      </c>
      <c r="G25" s="163">
        <v>-4.3200998334214091E-12</v>
      </c>
      <c r="H25" s="163">
        <v>-5.1471715778461657E-11</v>
      </c>
      <c r="I25" s="163">
        <v>1.3642420526593924E-12</v>
      </c>
      <c r="J25" s="163">
        <v>2.2737367544323206E-13</v>
      </c>
      <c r="K25" s="163">
        <v>-3.637978807091713E-12</v>
      </c>
      <c r="L25" s="163">
        <v>-5.6388671509921551E-11</v>
      </c>
      <c r="M25" s="163" t="str">
        <f>IF(OR(M24="NA",M21="NA",M22="NA",M23="NA"),"NA", IF(ISNUMBER(M24)*ISNUMBER(M21)*ISNUMBER(M22)*ISNUMBER(M23),SUM(M24)-SUM(M21)-SUM(M22)-SUM(M23),"") )</f>
        <v/>
      </c>
      <c r="N25" s="154"/>
    </row>
    <row r="26" spans="1:14" ht="12.95" customHeight="1">
      <c r="A26" s="164" t="s">
        <v>570</v>
      </c>
      <c r="B26" s="165" t="s">
        <v>635</v>
      </c>
      <c r="C26" s="166"/>
      <c r="D26" s="167"/>
      <c r="E26" s="167"/>
      <c r="F26" s="167"/>
      <c r="G26" s="168"/>
      <c r="H26" s="167"/>
      <c r="I26" s="167"/>
      <c r="J26" s="167"/>
      <c r="K26" s="167"/>
      <c r="L26" s="169"/>
      <c r="M26" s="167"/>
      <c r="N26" s="154"/>
    </row>
    <row r="27" spans="1:14" ht="12.95" customHeight="1">
      <c r="A27" s="161" t="s">
        <v>570</v>
      </c>
      <c r="B27" s="113" t="s">
        <v>762</v>
      </c>
      <c r="C27" s="91" t="s">
        <v>572</v>
      </c>
      <c r="D27" s="107"/>
      <c r="E27" s="107"/>
      <c r="F27" s="107"/>
      <c r="G27" s="108"/>
      <c r="H27" s="107"/>
      <c r="I27" s="107"/>
      <c r="J27" s="107"/>
      <c r="K27" s="107"/>
      <c r="L27" s="109"/>
      <c r="M27" s="107"/>
      <c r="N27" s="154"/>
    </row>
    <row r="28" spans="1:14" ht="12.95" customHeight="1">
      <c r="A28" s="112" t="s">
        <v>763</v>
      </c>
      <c r="B28" s="113" t="s">
        <v>742</v>
      </c>
      <c r="C28" s="91" t="s">
        <v>572</v>
      </c>
      <c r="D28" s="107">
        <v>14466.512575746559</v>
      </c>
      <c r="E28" s="107">
        <v>-2175.3856643499298</v>
      </c>
      <c r="F28" s="107">
        <v>0</v>
      </c>
      <c r="G28" s="108">
        <v>12291.12691139663</v>
      </c>
      <c r="H28" s="107">
        <v>2377.2005075766401</v>
      </c>
      <c r="I28" s="107">
        <v>993.32407457611953</v>
      </c>
      <c r="J28" s="107">
        <v>-142.79390050960001</v>
      </c>
      <c r="K28" s="107">
        <v>-3.3651303965598345E-11</v>
      </c>
      <c r="L28" s="109">
        <v>15518.857593039756</v>
      </c>
      <c r="M28" s="107" t="str">
        <f>IF(ISNUMBER([1]Table6!N104)*ISNUMBER([1]Table6!N105),[1]Table6!N104-[1]Table6!N105,"")</f>
        <v/>
      </c>
      <c r="N28" s="154"/>
    </row>
    <row r="29" spans="1:14" ht="9.75" customHeight="1">
      <c r="A29" s="111" t="s">
        <v>764</v>
      </c>
      <c r="B29" s="116" t="s">
        <v>743</v>
      </c>
      <c r="C29" s="91" t="s">
        <v>572</v>
      </c>
      <c r="D29" s="107">
        <v>-970.94410551183228</v>
      </c>
      <c r="E29" s="107">
        <v>18.823129363670272</v>
      </c>
      <c r="F29" s="107">
        <v>0</v>
      </c>
      <c r="G29" s="108">
        <v>-952.12097614816196</v>
      </c>
      <c r="H29" s="107">
        <v>222.86647162909878</v>
      </c>
      <c r="I29" s="107">
        <v>-137.10040298840897</v>
      </c>
      <c r="J29" s="107">
        <v>187.27737185809266</v>
      </c>
      <c r="K29" s="107">
        <v>5.6843418860808015E-14</v>
      </c>
      <c r="L29" s="109">
        <v>-679.07753564937934</v>
      </c>
      <c r="M29" s="107" t="str">
        <f>+[1]Table3!N95</f>
        <v/>
      </c>
      <c r="N29" s="154"/>
    </row>
    <row r="30" spans="1:14" ht="9.75" customHeight="1">
      <c r="A30" s="111" t="s">
        <v>765</v>
      </c>
      <c r="B30" s="116" t="s">
        <v>745</v>
      </c>
      <c r="C30" s="91" t="s">
        <v>572</v>
      </c>
      <c r="D30" s="107">
        <v>7913.7619393340692</v>
      </c>
      <c r="E30" s="107">
        <v>-4125.6571191807307</v>
      </c>
      <c r="F30" s="107">
        <v>0</v>
      </c>
      <c r="G30" s="108">
        <v>3788.1048201533386</v>
      </c>
      <c r="H30" s="107">
        <v>-7.8775010211800005</v>
      </c>
      <c r="I30" s="107">
        <v>-122.62658493283652</v>
      </c>
      <c r="J30" s="107">
        <v>1.5603216393858474</v>
      </c>
      <c r="K30" s="107">
        <v>0</v>
      </c>
      <c r="L30" s="109">
        <v>3659.1610558387083</v>
      </c>
      <c r="M30" s="107" t="str">
        <f>+[1]Table9!N37</f>
        <v/>
      </c>
      <c r="N30" s="154"/>
    </row>
    <row r="31" spans="1:14" ht="12.95" customHeight="1">
      <c r="A31" s="112" t="s">
        <v>766</v>
      </c>
      <c r="B31" s="113" t="s">
        <v>747</v>
      </c>
      <c r="C31" s="91" t="s">
        <v>572</v>
      </c>
      <c r="D31" s="107">
        <v>21409.330409568756</v>
      </c>
      <c r="E31" s="107">
        <v>-6282.2196541669891</v>
      </c>
      <c r="F31" s="107">
        <v>0</v>
      </c>
      <c r="G31" s="108">
        <v>15127.110755401767</v>
      </c>
      <c r="H31" s="107">
        <v>2592.1894781845899</v>
      </c>
      <c r="I31" s="107">
        <v>733.59708665481048</v>
      </c>
      <c r="J31" s="107">
        <v>46.043792987877168</v>
      </c>
      <c r="K31" s="107">
        <v>1.8189894035458565E-12</v>
      </c>
      <c r="L31" s="109">
        <v>18498.941113229041</v>
      </c>
      <c r="M31" s="107" t="str">
        <f>+[1]Table6!N81</f>
        <v/>
      </c>
      <c r="N31" s="154"/>
    </row>
    <row r="32" spans="1:14" ht="12.95" customHeight="1">
      <c r="A32" s="120" t="s">
        <v>767</v>
      </c>
      <c r="B32" s="162" t="s">
        <v>768</v>
      </c>
      <c r="C32" s="91" t="s">
        <v>572</v>
      </c>
      <c r="D32" s="163">
        <v>-4.0017766878008842E-11</v>
      </c>
      <c r="E32" s="163">
        <v>9.0949470177292824E-13</v>
      </c>
      <c r="F32" s="163">
        <v>0</v>
      </c>
      <c r="G32" s="163">
        <v>-3.9563019527122378E-11</v>
      </c>
      <c r="H32" s="163">
        <v>3.1013414059088973E-11</v>
      </c>
      <c r="I32" s="163">
        <v>-6.3550942286383361E-11</v>
      </c>
      <c r="J32" s="163">
        <v>-1.3358203432289883E-12</v>
      </c>
      <c r="K32" s="163">
        <v>3.5413449950283393E-11</v>
      </c>
      <c r="L32" s="163">
        <v>-4.4565240386873484E-11</v>
      </c>
      <c r="M32" s="163" t="str">
        <f>IF(OR(M31="NA",M28="NA",M29="NA",M30="NA"),"NA", IF(ISNUMBER(M31)*ISNUMBER(M28)*ISNUMBER(M29)*ISNUMBER(M30),SUM(M31)-SUM(M28)-SUM(M29)-SUM(M30),"") )</f>
        <v/>
      </c>
      <c r="N32" s="154"/>
    </row>
    <row r="33" spans="1:14" ht="12.95" customHeight="1">
      <c r="A33" s="161" t="s">
        <v>570</v>
      </c>
      <c r="B33" s="113" t="s">
        <v>769</v>
      </c>
      <c r="C33" s="91" t="s">
        <v>572</v>
      </c>
      <c r="D33" s="107"/>
      <c r="E33" s="107"/>
      <c r="F33" s="107"/>
      <c r="G33" s="108"/>
      <c r="H33" s="107"/>
      <c r="I33" s="107"/>
      <c r="J33" s="107"/>
      <c r="K33" s="107"/>
      <c r="L33" s="109"/>
      <c r="M33" s="107"/>
      <c r="N33" s="154"/>
    </row>
    <row r="34" spans="1:14" ht="12.95" customHeight="1">
      <c r="A34" s="112" t="s">
        <v>770</v>
      </c>
      <c r="B34" s="113" t="s">
        <v>742</v>
      </c>
      <c r="C34" s="91" t="s">
        <v>572</v>
      </c>
      <c r="D34" s="107" t="str">
        <f>IF(ISNUMBER([1]Table6!E106),[1]Table6!E106,"")</f>
        <v/>
      </c>
      <c r="E34" s="107" t="str">
        <f>IF(ISNUMBER([1]Table6!F106),[1]Table6!F106,"")</f>
        <v/>
      </c>
      <c r="F34" s="107" t="str">
        <f>IF(ISNUMBER([1]Table6!G106),[1]Table6!G106,"")</f>
        <v/>
      </c>
      <c r="G34" s="108" t="str">
        <f>IF(ISNUMBER(D34)*ISNUMBER(E34)*ISNUMBER(F34),SUM(D34:F34),"")</f>
        <v/>
      </c>
      <c r="H34" s="107" t="str">
        <f>IF(ISNUMBER([1]Table6!I106),[1]Table6!I106,"")</f>
        <v/>
      </c>
      <c r="I34" s="107" t="str">
        <f>IF(ISNUMBER([1]Table6!J106),[1]Table6!J106,"")</f>
        <v/>
      </c>
      <c r="J34" s="107" t="str">
        <f>IF(ISNUMBER([1]Table6!K106),[1]Table6!K106,"")</f>
        <v/>
      </c>
      <c r="K34" s="107" t="str">
        <f>IF(ISNUMBER([1]Table6!L106),[1]Table6!L106,"")</f>
        <v/>
      </c>
      <c r="L34" s="109" t="str">
        <f>IF(ISNUMBER(G34)*ISNUMBER(H34)*ISNUMBER(I34)*ISNUMBER(J34)*ISNUMBER(K34),SUM(G34:K34),"")</f>
        <v/>
      </c>
      <c r="M34" s="107" t="str">
        <f>IF(ISNUMBER([1]Table6!N106),[1]Table6!N106,"")</f>
        <v/>
      </c>
      <c r="N34" s="154"/>
    </row>
    <row r="35" spans="1:14" ht="9.75" customHeight="1">
      <c r="A35" s="111" t="s">
        <v>771</v>
      </c>
      <c r="B35" s="116" t="s">
        <v>743</v>
      </c>
      <c r="C35" s="91" t="s">
        <v>572</v>
      </c>
      <c r="D35" s="107" t="str">
        <f>IF(ISNUMBER([1]Table3!E99),[1]Table3!E99,"")</f>
        <v/>
      </c>
      <c r="E35" s="107" t="str">
        <f>IF(ISNUMBER([1]Table3!F99),[1]Table3!F99,"")</f>
        <v/>
      </c>
      <c r="F35" s="107" t="str">
        <f>IF(ISNUMBER([1]Table3!G99),[1]Table3!G99,"")</f>
        <v/>
      </c>
      <c r="G35" s="108" t="str">
        <f>IF(ISNUMBER(D35)*ISNUMBER(E35)*ISNUMBER(F35),SUM(D35:F35),"")</f>
        <v/>
      </c>
      <c r="H35" s="107" t="str">
        <f>IF(ISNUMBER([1]Table3!I99),[1]Table3!I99,"")</f>
        <v/>
      </c>
      <c r="I35" s="107" t="str">
        <f>IF(ISNUMBER([1]Table3!J99),[1]Table3!J99,"")</f>
        <v/>
      </c>
      <c r="J35" s="107" t="str">
        <f>IF(ISNUMBER([1]Table3!K99),[1]Table3!K99,"")</f>
        <v/>
      </c>
      <c r="K35" s="107" t="str">
        <f>IF(ISNUMBER([1]Table3!L99),[1]Table3!L99,"")</f>
        <v/>
      </c>
      <c r="L35" s="109" t="str">
        <f>IF(ISNUMBER(G35)*ISNUMBER(H35)*ISNUMBER(I35)*ISNUMBER(J35)*ISNUMBER(K35),SUM(G35:K35),"")</f>
        <v/>
      </c>
      <c r="M35" s="107" t="str">
        <f>IF(ISNUMBER([1]Table3!N99),[1]Table3!N99,"")</f>
        <v/>
      </c>
      <c r="N35" s="154"/>
    </row>
    <row r="36" spans="1:14" ht="9.75" customHeight="1">
      <c r="A36" s="111" t="s">
        <v>772</v>
      </c>
      <c r="B36" s="116" t="s">
        <v>745</v>
      </c>
      <c r="C36" s="91" t="s">
        <v>572</v>
      </c>
      <c r="D36" s="107" t="str">
        <f>+[1]Table9!E41</f>
        <v/>
      </c>
      <c r="E36" s="107" t="str">
        <f>+[1]Table9!F41</f>
        <v/>
      </c>
      <c r="F36" s="107" t="str">
        <f>+[1]Table9!G41</f>
        <v/>
      </c>
      <c r="G36" s="108" t="str">
        <f>IF(ISNUMBER(D36)*ISNUMBER(E36)*ISNUMBER(F36),SUM(D36:F36),"")</f>
        <v/>
      </c>
      <c r="H36" s="107" t="str">
        <f>+[1]Table9!I41</f>
        <v/>
      </c>
      <c r="I36" s="107" t="str">
        <f>+[1]Table9!J41</f>
        <v/>
      </c>
      <c r="J36" s="107" t="str">
        <f>+[1]Table9!K41</f>
        <v/>
      </c>
      <c r="K36" s="107" t="str">
        <f>+[1]Table9!L41</f>
        <v/>
      </c>
      <c r="L36" s="109" t="str">
        <f>IF(ISNUMBER(G36)*ISNUMBER(H36)*ISNUMBER(I36)*ISNUMBER(J36)*ISNUMBER(K36),SUM(G36:K36),"")</f>
        <v/>
      </c>
      <c r="M36" s="107" t="str">
        <f>+[1]Table9!N41</f>
        <v/>
      </c>
      <c r="N36" s="154"/>
    </row>
    <row r="37" spans="1:14" ht="12.95" customHeight="1">
      <c r="A37" s="112" t="s">
        <v>773</v>
      </c>
      <c r="B37" s="113" t="s">
        <v>747</v>
      </c>
      <c r="C37" s="91" t="s">
        <v>572</v>
      </c>
      <c r="D37" s="107" t="str">
        <f>IF(ISNUMBER([1]Table6!E86),[1]Table6!E86,"")</f>
        <v/>
      </c>
      <c r="E37" s="107" t="str">
        <f>IF(ISNUMBER([1]Table6!F86),[1]Table6!F86,"")</f>
        <v/>
      </c>
      <c r="F37" s="107" t="str">
        <f>IF(ISNUMBER([1]Table6!G86),[1]Table6!G86,"")</f>
        <v/>
      </c>
      <c r="G37" s="108" t="str">
        <f>IF(ISNUMBER(D37)*ISNUMBER(E37)*ISNUMBER(F37),SUM(D37:F37),"")</f>
        <v/>
      </c>
      <c r="H37" s="107" t="str">
        <f>IF(ISNUMBER([1]Table6!I86),[1]Table6!I86,"")</f>
        <v/>
      </c>
      <c r="I37" s="107" t="str">
        <f>IF(ISNUMBER([1]Table6!J86),[1]Table6!J86,"")</f>
        <v/>
      </c>
      <c r="J37" s="107" t="str">
        <f>IF(ISNUMBER([1]Table6!K86),[1]Table6!K86,"")</f>
        <v/>
      </c>
      <c r="K37" s="107" t="str">
        <f>IF(ISNUMBER([1]Table6!L86),[1]Table6!L86,"")</f>
        <v/>
      </c>
      <c r="L37" s="109" t="str">
        <f>IF(ISNUMBER(G37)*ISNUMBER(H37)*ISNUMBER(I37)*ISNUMBER(J37)*ISNUMBER(K37),SUM(G37:K37),"")</f>
        <v/>
      </c>
      <c r="M37" s="107" t="str">
        <f>IF(ISNUMBER([1]Table6!N86),[1]Table6!N86,"")</f>
        <v/>
      </c>
      <c r="N37" s="154"/>
    </row>
    <row r="38" spans="1:14" ht="12.95" customHeight="1">
      <c r="A38" s="98" t="s">
        <v>774</v>
      </c>
      <c r="B38" s="170" t="s">
        <v>0</v>
      </c>
      <c r="C38" s="99" t="s">
        <v>572</v>
      </c>
      <c r="D38" s="171" t="str">
        <f t="shared" ref="D38:M38" si="0">IF(OR(D37="NA",D34="NA",D35="NA",D36="NA"),"NA", IF(ISNUMBER(D37)*ISNUMBER(D34)*ISNUMBER(D35)*ISNUMBER(D36),SUM(D37)-SUM(D34)-SUM(D35)-SUM(D36),"") )</f>
        <v/>
      </c>
      <c r="E38" s="171" t="str">
        <f t="shared" si="0"/>
        <v/>
      </c>
      <c r="F38" s="171" t="str">
        <f t="shared" si="0"/>
        <v/>
      </c>
      <c r="G38" s="171" t="str">
        <f t="shared" si="0"/>
        <v/>
      </c>
      <c r="H38" s="171" t="str">
        <f t="shared" si="0"/>
        <v/>
      </c>
      <c r="I38" s="171" t="str">
        <f t="shared" si="0"/>
        <v/>
      </c>
      <c r="J38" s="171" t="str">
        <f t="shared" si="0"/>
        <v/>
      </c>
      <c r="K38" s="171" t="str">
        <f t="shared" si="0"/>
        <v/>
      </c>
      <c r="L38" s="171" t="str">
        <f t="shared" si="0"/>
        <v/>
      </c>
      <c r="M38" s="171" t="str">
        <f t="shared" si="0"/>
        <v/>
      </c>
      <c r="N38" s="154"/>
    </row>
    <row r="39" spans="1:14" ht="10.5" customHeight="1">
      <c r="A39" s="153"/>
      <c r="B39" s="90"/>
      <c r="C39" s="90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</row>
    <row r="40" spans="1:14">
      <c r="A40" s="153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</row>
    <row r="41" spans="1:14">
      <c r="A41" s="153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</row>
    <row r="42" spans="1:14">
      <c r="A42" s="153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</row>
    <row r="43" spans="1:14">
      <c r="A43" s="153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</row>
    <row r="44" spans="1:14">
      <c r="A44" s="153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</row>
    <row r="45" spans="1:14">
      <c r="A45" s="153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</row>
    <row r="46" spans="1:14">
      <c r="A46" s="153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</row>
    <row r="47" spans="1:14">
      <c r="A47" s="153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</row>
    <row r="48" spans="1:14">
      <c r="A48" s="153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</row>
    <row r="49" spans="1:14">
      <c r="A49" s="153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</row>
    <row r="50" spans="1:14">
      <c r="A50" s="153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</row>
    <row r="51" spans="1:14">
      <c r="A51" s="153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</row>
    <row r="52" spans="1:14">
      <c r="A52" s="153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</row>
    <row r="53" spans="1:14">
      <c r="A53" s="153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</row>
    <row r="54" spans="1:14">
      <c r="A54" s="153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</row>
    <row r="55" spans="1:14">
      <c r="A55" s="153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</row>
    <row r="56" spans="1:14">
      <c r="A56" s="153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</row>
    <row r="57" spans="1:14">
      <c r="A57" s="153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</row>
    <row r="58" spans="1:14">
      <c r="A58" s="153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</row>
    <row r="59" spans="1:14">
      <c r="A59" s="153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</row>
    <row r="60" spans="1:14">
      <c r="A60" s="153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</row>
    <row r="61" spans="1:14">
      <c r="A61" s="153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</row>
    <row r="62" spans="1:14">
      <c r="A62" s="153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</row>
    <row r="63" spans="1:14">
      <c r="A63" s="153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</row>
    <row r="64" spans="1:14">
      <c r="A64" s="153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</row>
  </sheetData>
  <mergeCells count="11">
    <mergeCell ref="J4:J5"/>
    <mergeCell ref="A4:B5"/>
    <mergeCell ref="D4:G4"/>
    <mergeCell ref="H4:H5"/>
    <mergeCell ref="I4:I5"/>
    <mergeCell ref="L4:L5"/>
    <mergeCell ref="F1:L1"/>
    <mergeCell ref="E2:M2"/>
    <mergeCell ref="F3:G3"/>
    <mergeCell ref="M3:M5"/>
    <mergeCell ref="K4:K5"/>
  </mergeCells>
  <phoneticPr fontId="49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6"/>
  <sheetViews>
    <sheetView workbookViewId="0">
      <selection activeCell="L20" sqref="L20"/>
    </sheetView>
  </sheetViews>
  <sheetFormatPr defaultRowHeight="15"/>
  <cols>
    <col min="1" max="1" width="7.28515625" style="157" customWidth="1"/>
    <col min="2" max="2" width="50.7109375" style="71" customWidth="1"/>
    <col min="3" max="3" width="0.85546875" style="71" customWidth="1"/>
    <col min="4" max="13" width="10" style="71" customWidth="1"/>
    <col min="14" max="14" width="3.28515625" style="71" customWidth="1"/>
    <col min="15" max="16384" width="9.140625" style="71"/>
  </cols>
  <sheetData>
    <row r="1" spans="1:14">
      <c r="A1" s="72" t="str">
        <f>+[1]Coverpage!A1</f>
        <v>GFSM2014_V1.2</v>
      </c>
      <c r="B1" s="73"/>
      <c r="C1" s="74"/>
      <c r="D1" s="75"/>
      <c r="E1" s="76"/>
      <c r="F1" s="509" t="str">
        <f>Reporting_Country_Name</f>
        <v>Россйиская Федерация</v>
      </c>
      <c r="G1" s="509"/>
      <c r="H1" s="509"/>
      <c r="I1" s="509"/>
      <c r="J1" s="509"/>
      <c r="K1" s="509"/>
      <c r="L1" s="509"/>
      <c r="M1" s="77">
        <f>Reporting_Country_Code</f>
        <v>0</v>
      </c>
      <c r="N1" s="78"/>
    </row>
    <row r="2" spans="1:14">
      <c r="A2" s="79" t="s">
        <v>1</v>
      </c>
      <c r="B2" s="80"/>
      <c r="C2" s="81"/>
      <c r="D2" s="82"/>
      <c r="E2" s="510" t="str">
        <f>"In "&amp;[1]Coverpage!$I$14&amp;" of "&amp;[1]Coverpage!$I$12&amp;" / Fiscal year ends in "&amp;[1]Coverpage!$I$11</f>
        <v xml:space="preserve">In Billion of Domestic Currency / Fiscal year ends in </v>
      </c>
      <c r="F2" s="511"/>
      <c r="G2" s="511"/>
      <c r="H2" s="511"/>
      <c r="I2" s="511"/>
      <c r="J2" s="511"/>
      <c r="K2" s="511"/>
      <c r="L2" s="511"/>
      <c r="M2" s="511"/>
      <c r="N2" s="78"/>
    </row>
    <row r="3" spans="1:14" ht="12" customHeight="1">
      <c r="A3" s="175"/>
      <c r="B3" s="176"/>
      <c r="C3" s="177"/>
      <c r="D3" s="86"/>
      <c r="E3" s="87"/>
      <c r="F3" s="512" t="s">
        <v>548</v>
      </c>
      <c r="G3" s="512"/>
      <c r="H3" s="88">
        <f>Reporting_Period_Code</f>
        <v>2014</v>
      </c>
      <c r="I3" s="88"/>
      <c r="J3" s="87"/>
      <c r="K3" s="87"/>
      <c r="L3" s="89"/>
      <c r="M3" s="506" t="s">
        <v>647</v>
      </c>
      <c r="N3" s="90"/>
    </row>
    <row r="4" spans="1:14" ht="12" customHeight="1">
      <c r="A4" s="514" t="s">
        <v>2</v>
      </c>
      <c r="B4" s="515"/>
      <c r="C4" s="178"/>
      <c r="D4" s="503" t="s">
        <v>551</v>
      </c>
      <c r="E4" s="504"/>
      <c r="F4" s="504"/>
      <c r="G4" s="505"/>
      <c r="H4" s="506" t="s">
        <v>552</v>
      </c>
      <c r="I4" s="506" t="s">
        <v>553</v>
      </c>
      <c r="J4" s="513" t="s">
        <v>554</v>
      </c>
      <c r="K4" s="506" t="s">
        <v>555</v>
      </c>
      <c r="L4" s="508" t="s">
        <v>556</v>
      </c>
      <c r="M4" s="507"/>
      <c r="N4" s="90"/>
    </row>
    <row r="5" spans="1:14" ht="30" customHeight="1">
      <c r="A5" s="514"/>
      <c r="B5" s="515"/>
      <c r="C5" s="178"/>
      <c r="D5" s="92" t="s">
        <v>557</v>
      </c>
      <c r="E5" s="93" t="s">
        <v>558</v>
      </c>
      <c r="F5" s="93" t="s">
        <v>555</v>
      </c>
      <c r="G5" s="94" t="s">
        <v>559</v>
      </c>
      <c r="H5" s="507"/>
      <c r="I5" s="507"/>
      <c r="J5" s="513"/>
      <c r="K5" s="507"/>
      <c r="L5" s="508"/>
      <c r="M5" s="507"/>
      <c r="N5" s="90"/>
    </row>
    <row r="6" spans="1:14" ht="10.5" customHeight="1">
      <c r="A6" s="146"/>
      <c r="B6" s="179"/>
      <c r="C6" s="179"/>
      <c r="D6" s="100" t="s">
        <v>560</v>
      </c>
      <c r="E6" s="101" t="s">
        <v>561</v>
      </c>
      <c r="F6" s="101" t="s">
        <v>562</v>
      </c>
      <c r="G6" s="102" t="s">
        <v>563</v>
      </c>
      <c r="H6" s="101" t="s">
        <v>564</v>
      </c>
      <c r="I6" s="101" t="s">
        <v>565</v>
      </c>
      <c r="J6" s="102" t="s">
        <v>566</v>
      </c>
      <c r="K6" s="101" t="s">
        <v>567</v>
      </c>
      <c r="L6" s="103" t="s">
        <v>568</v>
      </c>
      <c r="M6" s="103" t="s">
        <v>569</v>
      </c>
      <c r="N6" s="90"/>
    </row>
    <row r="7" spans="1:14" ht="15" customHeight="1">
      <c r="A7" s="180" t="s">
        <v>3</v>
      </c>
      <c r="B7" s="181" t="s">
        <v>4</v>
      </c>
      <c r="C7" s="166" t="s">
        <v>572</v>
      </c>
      <c r="D7" s="182">
        <v>29404.43651082844</v>
      </c>
      <c r="E7" s="182">
        <v>-425.2658064994198</v>
      </c>
      <c r="F7" s="182">
        <v>0</v>
      </c>
      <c r="G7" s="182">
        <v>28979.170704329019</v>
      </c>
      <c r="H7" s="182">
        <v>2444.4069072099401</v>
      </c>
      <c r="I7" s="182">
        <v>8989.2984145081318</v>
      </c>
      <c r="J7" s="182">
        <v>5985.9627409245986</v>
      </c>
      <c r="K7" s="182">
        <v>-3.3651303965598345E-11</v>
      </c>
      <c r="L7" s="109">
        <v>46398.838766971654</v>
      </c>
      <c r="M7" s="182" t="str">
        <f>IF(ISNUMBER([1]Table6!N103)*ISNUMBER([1]Table6!N104)*ISNUMBER([1]Table6!N105),[1]Table6!N103+[1]Table6!N104-[1]Table6!N105,"")</f>
        <v/>
      </c>
      <c r="N7" s="154"/>
    </row>
    <row r="8" spans="1:14" ht="13.5" customHeight="1">
      <c r="A8" s="104" t="s">
        <v>570</v>
      </c>
      <c r="B8" s="128" t="s">
        <v>571</v>
      </c>
      <c r="C8" s="91" t="s">
        <v>572</v>
      </c>
      <c r="D8" s="107"/>
      <c r="E8" s="107"/>
      <c r="F8" s="107"/>
      <c r="G8" s="108"/>
      <c r="H8" s="107"/>
      <c r="I8" s="107"/>
      <c r="J8" s="108"/>
      <c r="K8" s="107"/>
      <c r="L8" s="109"/>
      <c r="M8" s="107"/>
      <c r="N8" s="154"/>
    </row>
    <row r="9" spans="1:14" ht="9.75" customHeight="1">
      <c r="A9" s="111" t="s">
        <v>573</v>
      </c>
      <c r="B9" s="91" t="s">
        <v>5</v>
      </c>
      <c r="C9" s="91" t="s">
        <v>572</v>
      </c>
      <c r="D9" s="107">
        <v>15297.108346679903</v>
      </c>
      <c r="E9" s="107">
        <v>1786.5787441258101</v>
      </c>
      <c r="F9" s="107">
        <v>-1326.3497042594399</v>
      </c>
      <c r="G9" s="107">
        <v>15757.337386546275</v>
      </c>
      <c r="H9" s="107">
        <v>9713.2180872531808</v>
      </c>
      <c r="I9" s="107">
        <v>11049.835396668883</v>
      </c>
      <c r="J9" s="107">
        <v>6065.2024482568104</v>
      </c>
      <c r="K9" s="107">
        <v>-11540.049498594568</v>
      </c>
      <c r="L9" s="109">
        <v>31045.543820130573</v>
      </c>
      <c r="M9" s="107" t="str">
        <f>+[1]Table1!N8</f>
        <v/>
      </c>
      <c r="N9" s="154"/>
    </row>
    <row r="10" spans="1:14" ht="9.75" customHeight="1">
      <c r="A10" s="120" t="s">
        <v>584</v>
      </c>
      <c r="B10" s="174" t="s">
        <v>585</v>
      </c>
      <c r="C10" s="174" t="s">
        <v>572</v>
      </c>
      <c r="D10" s="183">
        <v>15046.153719733931</v>
      </c>
      <c r="E10" s="183">
        <v>1643.9102738731099</v>
      </c>
      <c r="F10" s="183">
        <v>-1326.3497042594399</v>
      </c>
      <c r="G10" s="183">
        <v>15363.714289347601</v>
      </c>
      <c r="H10" s="183">
        <v>9486.0892283930098</v>
      </c>
      <c r="I10" s="183">
        <v>11211.427815684587</v>
      </c>
      <c r="J10" s="183">
        <v>5851.8363075783718</v>
      </c>
      <c r="K10" s="183">
        <v>-11540.049498594568</v>
      </c>
      <c r="L10" s="109">
        <v>30373.018142408997</v>
      </c>
      <c r="M10" s="183" t="str">
        <f>+[1]Table2!N8</f>
        <v/>
      </c>
      <c r="N10" s="154"/>
    </row>
    <row r="11" spans="1:14" ht="15" customHeight="1">
      <c r="A11" s="124" t="s">
        <v>603</v>
      </c>
      <c r="B11" s="125" t="s">
        <v>604</v>
      </c>
      <c r="C11" s="184" t="s">
        <v>572</v>
      </c>
      <c r="D11" s="185">
        <v>250.95462694597154</v>
      </c>
      <c r="E11" s="185">
        <v>142.66847025270022</v>
      </c>
      <c r="F11" s="185">
        <v>0</v>
      </c>
      <c r="G11" s="185">
        <v>393.62309719867335</v>
      </c>
      <c r="H11" s="185">
        <v>227.12885886017102</v>
      </c>
      <c r="I11" s="185">
        <v>-161.59241901570385</v>
      </c>
      <c r="J11" s="185">
        <v>213.36614067843857</v>
      </c>
      <c r="K11" s="185">
        <v>0</v>
      </c>
      <c r="L11" s="185">
        <v>672.52567772157636</v>
      </c>
      <c r="M11" s="185" t="str">
        <f>IF(OR(M9="NA",M10="NA"),"NA",IF(ISNUMBER(M9)*ISNUMBER(M10),SUM(M9)-SUM(M10),""))</f>
        <v/>
      </c>
      <c r="N11" s="154"/>
    </row>
    <row r="12" spans="1:14" ht="21" customHeight="1">
      <c r="A12" s="104" t="s">
        <v>570</v>
      </c>
      <c r="B12" s="186" t="s">
        <v>6</v>
      </c>
      <c r="C12" s="91" t="s">
        <v>572</v>
      </c>
      <c r="D12" s="107"/>
      <c r="E12" s="107"/>
      <c r="F12" s="107"/>
      <c r="G12" s="108"/>
      <c r="H12" s="107"/>
      <c r="I12" s="107"/>
      <c r="J12" s="107"/>
      <c r="K12" s="107"/>
      <c r="L12" s="109"/>
      <c r="M12" s="107"/>
      <c r="N12" s="154"/>
    </row>
    <row r="13" spans="1:14" ht="15" customHeight="1">
      <c r="A13" s="112" t="s">
        <v>744</v>
      </c>
      <c r="B13" s="113" t="s">
        <v>7</v>
      </c>
      <c r="C13" s="91" t="s">
        <v>572</v>
      </c>
      <c r="D13" s="187">
        <v>10731.79187484676</v>
      </c>
      <c r="E13" s="187">
        <v>4122.8543267960295</v>
      </c>
      <c r="F13" s="187">
        <v>0</v>
      </c>
      <c r="G13" s="187">
        <v>14854.64620164279</v>
      </c>
      <c r="H13" s="187">
        <v>9.9412984863300018</v>
      </c>
      <c r="I13" s="187">
        <v>4638.0988373061782</v>
      </c>
      <c r="J13" s="187">
        <v>2786.7620826411221</v>
      </c>
      <c r="K13" s="187">
        <v>0</v>
      </c>
      <c r="L13" s="187">
        <v>22289.44842007642</v>
      </c>
      <c r="M13" s="187" t="str">
        <f>IF(OR(M14="NA",M15="NA"),"NA", IF(ISNUMBER(M14)*ISNUMBER(M15),SUM(M14:M15),"") )</f>
        <v/>
      </c>
      <c r="N13" s="154"/>
    </row>
    <row r="14" spans="1:14" ht="9.75" customHeight="1">
      <c r="A14" s="111" t="s">
        <v>8</v>
      </c>
      <c r="B14" s="116" t="s">
        <v>9</v>
      </c>
      <c r="C14" s="91" t="s">
        <v>572</v>
      </c>
      <c r="D14" s="107">
        <v>10732.21474856991</v>
      </c>
      <c r="E14" s="107">
        <v>4123.8144572137298</v>
      </c>
      <c r="F14" s="107">
        <v>0</v>
      </c>
      <c r="G14" s="108">
        <v>14856.02920578364</v>
      </c>
      <c r="H14" s="107">
        <v>9.9936723519200026</v>
      </c>
      <c r="I14" s="107">
        <v>4643.2648806572606</v>
      </c>
      <c r="J14" s="107">
        <v>2792.73659045868</v>
      </c>
      <c r="K14" s="107">
        <v>0</v>
      </c>
      <c r="L14" s="109">
        <v>22302.0243492515</v>
      </c>
      <c r="M14" s="107" t="str">
        <f>+[1]Table4!N9</f>
        <v/>
      </c>
      <c r="N14" s="154"/>
    </row>
    <row r="15" spans="1:14" ht="9.75" customHeight="1">
      <c r="A15" s="111" t="s">
        <v>10</v>
      </c>
      <c r="B15" s="116" t="s">
        <v>11</v>
      </c>
      <c r="C15" s="91" t="s">
        <v>572</v>
      </c>
      <c r="D15" s="107">
        <v>-0.42287372314999999</v>
      </c>
      <c r="E15" s="107">
        <v>-0.96013041770000007</v>
      </c>
      <c r="F15" s="107">
        <v>0</v>
      </c>
      <c r="G15" s="108">
        <v>-1.38300414085</v>
      </c>
      <c r="H15" s="107">
        <v>-5.2373865590000006E-2</v>
      </c>
      <c r="I15" s="107">
        <v>-5.1660433510820001</v>
      </c>
      <c r="J15" s="107">
        <v>-5.974507817558</v>
      </c>
      <c r="K15" s="107">
        <v>0</v>
      </c>
      <c r="L15" s="109">
        <v>-12.575929175079999</v>
      </c>
      <c r="M15" s="107" t="str">
        <f>+[1]Table5!N9</f>
        <v/>
      </c>
      <c r="N15" s="154"/>
    </row>
    <row r="16" spans="1:14" ht="15" customHeight="1">
      <c r="A16" s="112" t="s">
        <v>752</v>
      </c>
      <c r="B16" s="113" t="s">
        <v>12</v>
      </c>
      <c r="C16" s="91" t="s">
        <v>572</v>
      </c>
      <c r="D16" s="187">
        <v>8908.5384846833513</v>
      </c>
      <c r="E16" s="187">
        <v>4.8820024612399999</v>
      </c>
      <c r="F16" s="187">
        <v>-4130.5391216419703</v>
      </c>
      <c r="G16" s="187">
        <v>4782.8813655026197</v>
      </c>
      <c r="H16" s="187">
        <v>1.3101344083799988</v>
      </c>
      <c r="I16" s="187">
        <v>2590.3661152220056</v>
      </c>
      <c r="J16" s="187">
        <v>1806.243927594044</v>
      </c>
      <c r="K16" s="187">
        <v>-4530.8420798015404</v>
      </c>
      <c r="L16" s="187">
        <v>4649.9594629255098</v>
      </c>
      <c r="M16" s="187" t="str">
        <f>IF(OR(M17="NA",M18="NA"),"NA", IF(ISNUMBER(M17)*ISNUMBER(M18),SUM(M17:M18),"") )</f>
        <v/>
      </c>
      <c r="N16" s="154"/>
    </row>
    <row r="17" spans="1:14" ht="9.75" customHeight="1">
      <c r="A17" s="111" t="s">
        <v>13</v>
      </c>
      <c r="B17" s="116" t="s">
        <v>9</v>
      </c>
      <c r="C17" s="91" t="s">
        <v>572</v>
      </c>
      <c r="D17" s="107">
        <v>8777.9850826369311</v>
      </c>
      <c r="E17" s="107">
        <v>3.9888333928200002</v>
      </c>
      <c r="F17" s="107">
        <v>-4130.5391216419703</v>
      </c>
      <c r="G17" s="108">
        <v>4651.4347943877801</v>
      </c>
      <c r="H17" s="107">
        <v>7.858442244299999</v>
      </c>
      <c r="I17" s="107">
        <v>2618.5129423866397</v>
      </c>
      <c r="J17" s="107">
        <v>1807.5187469984498</v>
      </c>
      <c r="K17" s="107">
        <v>-4530.8420798015404</v>
      </c>
      <c r="L17" s="109">
        <v>4554.4828462156302</v>
      </c>
      <c r="M17" s="107" t="str">
        <f>+[1]Table4!N14</f>
        <v/>
      </c>
      <c r="N17" s="154"/>
    </row>
    <row r="18" spans="1:14" ht="9.75" customHeight="1">
      <c r="A18" s="111" t="s">
        <v>14</v>
      </c>
      <c r="B18" s="116" t="s">
        <v>15</v>
      </c>
      <c r="C18" s="91" t="s">
        <v>572</v>
      </c>
      <c r="D18" s="107">
        <v>130.55340204641985</v>
      </c>
      <c r="E18" s="107">
        <v>0.89316906841999999</v>
      </c>
      <c r="F18" s="107">
        <v>0</v>
      </c>
      <c r="G18" s="108">
        <v>131.44657111483986</v>
      </c>
      <c r="H18" s="107">
        <v>-6.5483078359200002</v>
      </c>
      <c r="I18" s="107">
        <v>-28.146827164634004</v>
      </c>
      <c r="J18" s="107">
        <v>-1.2748194044060002</v>
      </c>
      <c r="K18" s="107">
        <v>0</v>
      </c>
      <c r="L18" s="109">
        <v>95.476616709879849</v>
      </c>
      <c r="M18" s="107" t="str">
        <f>+[1]Table5!N14</f>
        <v/>
      </c>
      <c r="N18" s="154"/>
    </row>
    <row r="19" spans="1:14" ht="15" customHeight="1">
      <c r="A19" s="112" t="s">
        <v>758</v>
      </c>
      <c r="B19" s="113" t="s">
        <v>16</v>
      </c>
      <c r="C19" s="91" t="s">
        <v>572</v>
      </c>
      <c r="D19" s="187">
        <v>994.77654534928013</v>
      </c>
      <c r="E19" s="187">
        <v>4130.5391216419703</v>
      </c>
      <c r="F19" s="187">
        <v>-4130.5391216419703</v>
      </c>
      <c r="G19" s="187">
        <v>994.7765453492799</v>
      </c>
      <c r="H19" s="187">
        <v>9.1876354295600002</v>
      </c>
      <c r="I19" s="187">
        <v>2712.9927001548417</v>
      </c>
      <c r="J19" s="187">
        <v>1804.6836059546581</v>
      </c>
      <c r="K19" s="187">
        <v>-4530.8420798015404</v>
      </c>
      <c r="L19" s="187">
        <v>990.7984070867991</v>
      </c>
      <c r="M19" s="187" t="str">
        <f>IF(OR(M20="NA",M21="NA"),"NA", IF(ISNUMBER(M20)*ISNUMBER(M21),SUM(M20:M21),"") )</f>
        <v/>
      </c>
      <c r="N19" s="154"/>
    </row>
    <row r="20" spans="1:14" ht="9.75" customHeight="1">
      <c r="A20" s="111" t="s">
        <v>17</v>
      </c>
      <c r="B20" s="116" t="s">
        <v>9</v>
      </c>
      <c r="C20" s="91" t="s">
        <v>572</v>
      </c>
      <c r="D20" s="107">
        <v>999.78195058007009</v>
      </c>
      <c r="E20" s="107">
        <v>4130.5391216419703</v>
      </c>
      <c r="F20" s="107">
        <v>-4130.5391216419703</v>
      </c>
      <c r="G20" s="108">
        <v>999.78195058006986</v>
      </c>
      <c r="H20" s="107">
        <v>9.1876354295600002</v>
      </c>
      <c r="I20" s="107">
        <v>2712.9927001548417</v>
      </c>
      <c r="J20" s="107">
        <v>1808.6618001032282</v>
      </c>
      <c r="K20" s="107">
        <v>-4530.8420798015404</v>
      </c>
      <c r="L20" s="109">
        <v>999.78200646615915</v>
      </c>
      <c r="M20" s="107" t="str">
        <f>+[1]Table4!N25</f>
        <v/>
      </c>
      <c r="N20" s="154"/>
    </row>
    <row r="21" spans="1:14" ht="9.75" customHeight="1">
      <c r="A21" s="120" t="s">
        <v>18</v>
      </c>
      <c r="B21" s="116" t="s">
        <v>19</v>
      </c>
      <c r="C21" s="174" t="s">
        <v>572</v>
      </c>
      <c r="D21" s="183">
        <v>-5.0054052307899992</v>
      </c>
      <c r="E21" s="183">
        <v>0</v>
      </c>
      <c r="F21" s="183">
        <v>0</v>
      </c>
      <c r="G21" s="188">
        <v>-5.0054052307899992</v>
      </c>
      <c r="H21" s="183">
        <v>0</v>
      </c>
      <c r="I21" s="183">
        <v>0</v>
      </c>
      <c r="J21" s="183">
        <v>-3.9781941485700001</v>
      </c>
      <c r="K21" s="183">
        <v>0</v>
      </c>
      <c r="L21" s="109">
        <v>-8.9835993793599993</v>
      </c>
      <c r="M21" s="183" t="str">
        <f>+[1]Table5!N25</f>
        <v/>
      </c>
      <c r="N21" s="154"/>
    </row>
    <row r="22" spans="1:14" ht="15" customHeight="1">
      <c r="A22" s="189" t="s">
        <v>20</v>
      </c>
      <c r="B22" s="190" t="s">
        <v>21</v>
      </c>
      <c r="C22" s="91" t="s">
        <v>572</v>
      </c>
      <c r="D22" s="187">
        <v>20635.106904879391</v>
      </c>
      <c r="E22" s="187">
        <v>8258.2754508992402</v>
      </c>
      <c r="F22" s="187">
        <v>-8261.0782432839405</v>
      </c>
      <c r="G22" s="187">
        <v>20632.30411249469</v>
      </c>
      <c r="H22" s="187">
        <v>20.43906832427</v>
      </c>
      <c r="I22" s="187">
        <v>9941.457652683026</v>
      </c>
      <c r="J22" s="187">
        <v>6397.6896161898239</v>
      </c>
      <c r="K22" s="187">
        <v>-9061.6841596030808</v>
      </c>
      <c r="L22" s="191">
        <v>27930.206290088729</v>
      </c>
      <c r="M22" s="187" t="str">
        <f>IF(OR(M13="NA",M16="NA",M19="NA"),"NA", IF(ISNUMBER(M13)*ISNUMBER(M16)*ISNUMBER(M19),SUM(M13)+SUM(M16)+SUM(M19),"") )</f>
        <v/>
      </c>
      <c r="N22" s="154"/>
    </row>
    <row r="23" spans="1:14" ht="15" customHeight="1">
      <c r="A23" s="192" t="s">
        <v>22</v>
      </c>
      <c r="B23" s="193" t="s">
        <v>23</v>
      </c>
      <c r="C23" s="194" t="s">
        <v>572</v>
      </c>
      <c r="D23" s="195">
        <v>20886.061531825362</v>
      </c>
      <c r="E23" s="195">
        <v>8400.9439211519402</v>
      </c>
      <c r="F23" s="195">
        <v>-8261.0782432839405</v>
      </c>
      <c r="G23" s="195">
        <v>21025.927209693364</v>
      </c>
      <c r="H23" s="195">
        <v>247.56792718444103</v>
      </c>
      <c r="I23" s="195">
        <v>9779.8652336673222</v>
      </c>
      <c r="J23" s="195">
        <v>6611.0557568682625</v>
      </c>
      <c r="K23" s="195">
        <v>-9061.6841596030808</v>
      </c>
      <c r="L23" s="195">
        <v>28602.731967810305</v>
      </c>
      <c r="M23" s="195" t="str">
        <f>IF(OR(M11="NA",M22="NA"),"NA", IF(ISNUMBER(M11)*ISNUMBER(M22),SUM(M11)+SUM(M22),"") )</f>
        <v/>
      </c>
      <c r="N23" s="154"/>
    </row>
    <row r="24" spans="1:14" ht="15" customHeight="1">
      <c r="A24" s="196" t="s">
        <v>24</v>
      </c>
      <c r="B24" s="197" t="s">
        <v>25</v>
      </c>
      <c r="C24" s="174" t="s">
        <v>572</v>
      </c>
      <c r="D24" s="183">
        <v>48300.944951955251</v>
      </c>
      <c r="E24" s="183">
        <v>-285.40012863144932</v>
      </c>
      <c r="F24" s="183">
        <v>0</v>
      </c>
      <c r="G24" s="183">
        <v>48015.544823323798</v>
      </c>
      <c r="H24" s="183">
        <v>2673.5995635352197</v>
      </c>
      <c r="I24" s="183">
        <v>13343.178247865717</v>
      </c>
      <c r="J24" s="183">
        <v>8987.6512858835122</v>
      </c>
      <c r="K24" s="183">
        <v>1.9531250000000001E-12</v>
      </c>
      <c r="L24" s="109">
        <v>73019.97392060826</v>
      </c>
      <c r="M24" s="183" t="str">
        <f>+[1]Table6!N8</f>
        <v/>
      </c>
      <c r="N24" s="154"/>
    </row>
    <row r="25" spans="1:14">
      <c r="A25" s="136" t="s">
        <v>26</v>
      </c>
      <c r="B25" s="137" t="s">
        <v>27</v>
      </c>
      <c r="C25" s="194" t="s">
        <v>572</v>
      </c>
      <c r="D25" s="198">
        <v>1989.5530906985514</v>
      </c>
      <c r="E25" s="198">
        <v>8261.0782432839696</v>
      </c>
      <c r="F25" s="198">
        <v>-8261.0782432839405</v>
      </c>
      <c r="G25" s="198">
        <v>1989.5530906985841</v>
      </c>
      <c r="H25" s="198">
        <v>18.375270859161446</v>
      </c>
      <c r="I25" s="198">
        <v>5425.9854003097371</v>
      </c>
      <c r="J25" s="198">
        <v>3609.367211909349</v>
      </c>
      <c r="K25" s="198">
        <v>-9061.6841596031154</v>
      </c>
      <c r="L25" s="198">
        <v>1981.596814173703</v>
      </c>
      <c r="M25" s="198" t="str">
        <f>IF(OR(M23="NA",M24="NA",M7="NA"),"NA", IF(ISNUMBER(M23)*ISNUMBER(M24)*ISNUMBER(M7),SUM(M23)-SUM(M24)+SUM(M7),"") )</f>
        <v/>
      </c>
      <c r="N25" s="154"/>
    </row>
    <row r="26" spans="1:14" ht="10.5" customHeight="1">
      <c r="A26" s="153"/>
      <c r="B26" s="90"/>
      <c r="C26" s="90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</row>
    <row r="27" spans="1:14">
      <c r="A27" s="153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</row>
    <row r="28" spans="1:14">
      <c r="A28" s="153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</row>
    <row r="29" spans="1:14">
      <c r="A29" s="153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</row>
    <row r="30" spans="1:14">
      <c r="A30" s="153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</row>
    <row r="31" spans="1:14">
      <c r="A31" s="153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</row>
    <row r="32" spans="1:14">
      <c r="A32" s="153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</row>
    <row r="33" spans="1:14">
      <c r="A33" s="153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</row>
    <row r="34" spans="1:14">
      <c r="A34" s="153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</row>
    <row r="35" spans="1:14">
      <c r="A35" s="153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</row>
    <row r="36" spans="1:14">
      <c r="A36" s="153"/>
      <c r="B36" s="90"/>
      <c r="C36" s="90"/>
      <c r="D36" s="200"/>
      <c r="E36" s="90"/>
      <c r="F36" s="90"/>
      <c r="G36" s="90"/>
      <c r="H36" s="90"/>
      <c r="I36" s="90"/>
      <c r="J36" s="90"/>
      <c r="K36" s="90"/>
      <c r="L36" s="90"/>
      <c r="M36" s="90"/>
      <c r="N36" s="90"/>
    </row>
    <row r="37" spans="1:14">
      <c r="A37" s="153"/>
      <c r="B37" s="90"/>
      <c r="C37" s="90"/>
      <c r="D37" s="200"/>
      <c r="E37" s="90"/>
      <c r="F37" s="90"/>
      <c r="G37" s="90"/>
      <c r="H37" s="90"/>
      <c r="I37" s="90"/>
      <c r="J37" s="90"/>
      <c r="K37" s="90"/>
      <c r="L37" s="90"/>
      <c r="M37" s="90"/>
      <c r="N37" s="90"/>
    </row>
    <row r="38" spans="1:14">
      <c r="A38" s="153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</row>
    <row r="39" spans="1:14">
      <c r="A39" s="153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</row>
    <row r="40" spans="1:14">
      <c r="A40" s="153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</row>
    <row r="41" spans="1:14">
      <c r="A41" s="153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</row>
    <row r="42" spans="1:14">
      <c r="A42" s="153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</row>
    <row r="43" spans="1:14">
      <c r="A43" s="153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</row>
    <row r="44" spans="1:14">
      <c r="A44" s="153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</row>
    <row r="45" spans="1:14">
      <c r="A45" s="153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</row>
    <row r="46" spans="1:14">
      <c r="A46" s="153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</row>
    <row r="47" spans="1:14">
      <c r="A47" s="153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</row>
    <row r="48" spans="1:14">
      <c r="A48" s="153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</row>
    <row r="49" spans="1:14">
      <c r="A49" s="153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</row>
    <row r="50" spans="1:14">
      <c r="A50" s="153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</row>
    <row r="51" spans="1:14">
      <c r="A51" s="153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</row>
    <row r="52" spans="1:14">
      <c r="A52" s="153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</row>
    <row r="53" spans="1:14">
      <c r="A53" s="153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</row>
    <row r="54" spans="1:14">
      <c r="A54" s="153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</row>
    <row r="55" spans="1:14">
      <c r="A55" s="153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</row>
    <row r="56" spans="1:14">
      <c r="A56" s="153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</row>
  </sheetData>
  <mergeCells count="11">
    <mergeCell ref="J4:J5"/>
    <mergeCell ref="A4:B5"/>
    <mergeCell ref="D4:G4"/>
    <mergeCell ref="H4:H5"/>
    <mergeCell ref="I4:I5"/>
    <mergeCell ref="L4:L5"/>
    <mergeCell ref="F1:L1"/>
    <mergeCell ref="E2:M2"/>
    <mergeCell ref="F3:G3"/>
    <mergeCell ref="M3:M5"/>
    <mergeCell ref="K4:K5"/>
  </mergeCells>
  <phoneticPr fontId="4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05"/>
  <sheetViews>
    <sheetView topLeftCell="B64" workbookViewId="0">
      <selection activeCell="E41" sqref="E41"/>
    </sheetView>
  </sheetViews>
  <sheetFormatPr defaultRowHeight="15"/>
  <cols>
    <col min="1" max="1" width="9.140625" style="71" hidden="1" customWidth="1"/>
    <col min="2" max="2" width="7.28515625" style="157" customWidth="1"/>
    <col min="3" max="3" width="50.7109375" style="71" customWidth="1"/>
    <col min="4" max="4" width="1.140625" style="71" customWidth="1"/>
    <col min="5" max="14" width="10" style="71" customWidth="1"/>
    <col min="15" max="15" width="3.28515625" style="71" customWidth="1"/>
    <col min="16" max="16384" width="9.140625" style="71"/>
  </cols>
  <sheetData>
    <row r="1" spans="1:15">
      <c r="B1" s="72" t="str">
        <f>+[1]Coverpage!A1</f>
        <v>GFSM2014_V1.2</v>
      </c>
      <c r="C1" s="73"/>
      <c r="D1" s="74"/>
      <c r="E1" s="75"/>
      <c r="F1" s="76"/>
      <c r="G1" s="509" t="str">
        <f>Reporting_Country_Name</f>
        <v>Россйиская Федерация</v>
      </c>
      <c r="H1" s="509"/>
      <c r="I1" s="509"/>
      <c r="J1" s="509"/>
      <c r="K1" s="509"/>
      <c r="L1" s="509"/>
      <c r="M1" s="509"/>
      <c r="N1" s="77">
        <f>Reporting_Country_Code</f>
        <v>0</v>
      </c>
      <c r="O1" s="78"/>
    </row>
    <row r="2" spans="1:15">
      <c r="B2" s="72" t="s">
        <v>29</v>
      </c>
      <c r="C2" s="158"/>
      <c r="D2" s="159"/>
      <c r="E2" s="160"/>
      <c r="F2" s="510" t="str">
        <f>"In "&amp;[1]Coverpage!$I$14&amp;" of "&amp;[1]Coverpage!$I$12&amp;" / Fiscal year ends in "&amp;[1]Coverpage!$I$11</f>
        <v xml:space="preserve">In Billion of Domestic Currency / Fiscal year ends in </v>
      </c>
      <c r="G2" s="511"/>
      <c r="H2" s="511"/>
      <c r="I2" s="511"/>
      <c r="J2" s="511"/>
      <c r="K2" s="511"/>
      <c r="L2" s="511"/>
      <c r="M2" s="511"/>
      <c r="N2" s="511"/>
      <c r="O2" s="78"/>
    </row>
    <row r="3" spans="1:15" ht="12" customHeight="1">
      <c r="B3" s="83"/>
      <c r="C3" s="84"/>
      <c r="D3" s="85"/>
      <c r="E3" s="86"/>
      <c r="F3" s="87"/>
      <c r="G3" s="512" t="s">
        <v>548</v>
      </c>
      <c r="H3" s="512"/>
      <c r="I3" s="88">
        <f>Reporting_Period_Code</f>
        <v>2014</v>
      </c>
      <c r="J3" s="88"/>
      <c r="K3" s="87"/>
      <c r="L3" s="87"/>
      <c r="M3" s="89"/>
      <c r="N3" s="506" t="s">
        <v>647</v>
      </c>
      <c r="O3" s="90"/>
    </row>
    <row r="4" spans="1:15" ht="12" customHeight="1">
      <c r="B4" s="516" t="s">
        <v>30</v>
      </c>
      <c r="C4" s="517"/>
      <c r="D4" s="91"/>
      <c r="E4" s="503" t="s">
        <v>551</v>
      </c>
      <c r="F4" s="504"/>
      <c r="G4" s="504"/>
      <c r="H4" s="505"/>
      <c r="I4" s="506" t="s">
        <v>552</v>
      </c>
      <c r="J4" s="506" t="s">
        <v>553</v>
      </c>
      <c r="K4" s="513" t="s">
        <v>554</v>
      </c>
      <c r="L4" s="506" t="s">
        <v>555</v>
      </c>
      <c r="M4" s="508" t="s">
        <v>556</v>
      </c>
      <c r="N4" s="507"/>
      <c r="O4" s="90"/>
    </row>
    <row r="5" spans="1:15" ht="30" customHeight="1">
      <c r="B5" s="516"/>
      <c r="C5" s="517"/>
      <c r="D5" s="91"/>
      <c r="E5" s="92" t="s">
        <v>557</v>
      </c>
      <c r="F5" s="93" t="s">
        <v>558</v>
      </c>
      <c r="G5" s="93" t="s">
        <v>555</v>
      </c>
      <c r="H5" s="94" t="s">
        <v>559</v>
      </c>
      <c r="I5" s="507"/>
      <c r="J5" s="507"/>
      <c r="K5" s="513"/>
      <c r="L5" s="507"/>
      <c r="M5" s="508"/>
      <c r="N5" s="507"/>
      <c r="O5" s="90"/>
    </row>
    <row r="6" spans="1:15" ht="30" hidden="1" customHeight="1">
      <c r="B6" s="95"/>
      <c r="C6" s="96"/>
      <c r="D6" s="91"/>
      <c r="E6" s="92" t="s">
        <v>649</v>
      </c>
      <c r="F6" s="93" t="s">
        <v>650</v>
      </c>
      <c r="G6" s="93" t="s">
        <v>651</v>
      </c>
      <c r="H6" s="94" t="s">
        <v>563</v>
      </c>
      <c r="I6" s="94" t="s">
        <v>652</v>
      </c>
      <c r="J6" s="93" t="s">
        <v>653</v>
      </c>
      <c r="K6" s="94" t="s">
        <v>566</v>
      </c>
      <c r="L6" s="93" t="s">
        <v>654</v>
      </c>
      <c r="M6" s="97" t="s">
        <v>655</v>
      </c>
      <c r="N6" s="97" t="s">
        <v>656</v>
      </c>
      <c r="O6" s="90"/>
    </row>
    <row r="7" spans="1:15" ht="10.5" customHeight="1">
      <c r="A7" s="111"/>
      <c r="B7" s="98"/>
      <c r="C7" s="99"/>
      <c r="D7" s="99"/>
      <c r="E7" s="100" t="s">
        <v>560</v>
      </c>
      <c r="F7" s="101" t="s">
        <v>561</v>
      </c>
      <c r="G7" s="102" t="s">
        <v>562</v>
      </c>
      <c r="H7" s="101" t="s">
        <v>563</v>
      </c>
      <c r="I7" s="201" t="s">
        <v>564</v>
      </c>
      <c r="J7" s="101" t="s">
        <v>565</v>
      </c>
      <c r="K7" s="102" t="s">
        <v>566</v>
      </c>
      <c r="L7" s="101" t="s">
        <v>567</v>
      </c>
      <c r="M7" s="103" t="s">
        <v>568</v>
      </c>
      <c r="N7" s="103" t="s">
        <v>569</v>
      </c>
      <c r="O7" s="90"/>
    </row>
    <row r="8" spans="1:15" ht="15" customHeight="1">
      <c r="A8" s="111" t="s">
        <v>31</v>
      </c>
      <c r="B8" s="180" t="s">
        <v>573</v>
      </c>
      <c r="C8" s="181" t="s">
        <v>32</v>
      </c>
      <c r="D8" s="166" t="s">
        <v>572</v>
      </c>
      <c r="E8" s="202">
        <v>15297.108346679903</v>
      </c>
      <c r="F8" s="203">
        <v>1786.5787441258101</v>
      </c>
      <c r="G8" s="203">
        <v>-1326.3497042594399</v>
      </c>
      <c r="H8" s="202">
        <v>15757.337386546271</v>
      </c>
      <c r="I8" s="202">
        <v>9713.2180872531808</v>
      </c>
      <c r="J8" s="202">
        <v>11049.835396668883</v>
      </c>
      <c r="K8" s="202">
        <v>6065.2024482568104</v>
      </c>
      <c r="L8" s="202">
        <v>-11540.049498594568</v>
      </c>
      <c r="M8" s="202">
        <v>31045.543820130573</v>
      </c>
      <c r="N8" s="202" t="str">
        <f>IF(OR(N9="NA",N42="NA",N52="NA",N62="NA"),"NA",IF(AND(N9="",N42="",N52="",N62=""),"",SUM(N9)+SUM(N42)+SUM(N52)+SUM(N62)))</f>
        <v/>
      </c>
      <c r="O8" s="110"/>
    </row>
    <row r="9" spans="1:15" ht="15" customHeight="1">
      <c r="A9" s="111" t="s">
        <v>33</v>
      </c>
      <c r="B9" s="112" t="s">
        <v>576</v>
      </c>
      <c r="C9" s="113" t="s">
        <v>34</v>
      </c>
      <c r="D9" s="91" t="s">
        <v>572</v>
      </c>
      <c r="E9" s="114">
        <v>10475.709394132009</v>
      </c>
      <c r="F9" s="115" t="s">
        <v>575</v>
      </c>
      <c r="G9" s="115" t="s">
        <v>575</v>
      </c>
      <c r="H9" s="114">
        <v>10475.709394132009</v>
      </c>
      <c r="I9" s="114">
        <v>2.6449291099999999E-3</v>
      </c>
      <c r="J9" s="114">
        <v>5316.1496751370605</v>
      </c>
      <c r="K9" s="114">
        <v>950.69349312190013</v>
      </c>
      <c r="L9" s="114" t="s">
        <v>575</v>
      </c>
      <c r="M9" s="114">
        <v>16742.555207320078</v>
      </c>
      <c r="N9" s="114" t="str">
        <f>IF(OR(N10="NA",N14="NA",N15="NA",N21="NA",N34="NA",N41="NA"),"NA",IF(AND(N10="",N14="",N15="",N21="",N34="",N41=""),"",SUM(N10)+SUM(N14)+SUM(N15)+SUM(N21)+SUM(N34)+SUM(N41)))</f>
        <v/>
      </c>
      <c r="O9" s="110"/>
    </row>
    <row r="10" spans="1:15" ht="15" customHeight="1">
      <c r="A10" s="111" t="s">
        <v>35</v>
      </c>
      <c r="B10" s="112" t="s">
        <v>36</v>
      </c>
      <c r="C10" s="204" t="s">
        <v>37</v>
      </c>
      <c r="D10" s="91" t="s">
        <v>572</v>
      </c>
      <c r="E10" s="117">
        <v>408.40074683875002</v>
      </c>
      <c r="F10" s="118" t="s">
        <v>575</v>
      </c>
      <c r="G10" s="118" t="s">
        <v>575</v>
      </c>
      <c r="H10" s="117">
        <v>408.40074683874997</v>
      </c>
      <c r="I10" s="117">
        <v>2.6449291099999999E-3</v>
      </c>
      <c r="J10" s="117">
        <v>4084.2368635269695</v>
      </c>
      <c r="K10" s="117">
        <v>732.00207223695008</v>
      </c>
      <c r="L10" s="117" t="s">
        <v>575</v>
      </c>
      <c r="M10" s="117">
        <v>5224.6423275317802</v>
      </c>
      <c r="N10" s="117" t="str">
        <f>IF(OR(N11="NA",N12="NA",N13="NA"),"NA",IF(AND(N11="",N12="",N13=""),"",SUM(N11:N13)))</f>
        <v/>
      </c>
      <c r="O10" s="110"/>
    </row>
    <row r="11" spans="1:15" ht="10.35" customHeight="1">
      <c r="A11" s="111" t="s">
        <v>38</v>
      </c>
      <c r="B11" s="111" t="s">
        <v>39</v>
      </c>
      <c r="C11" s="205" t="s">
        <v>40</v>
      </c>
      <c r="D11" s="91" t="s">
        <v>572</v>
      </c>
      <c r="E11" s="117">
        <v>9.2940816466199987</v>
      </c>
      <c r="F11" s="118">
        <v>0</v>
      </c>
      <c r="G11" s="118">
        <v>0</v>
      </c>
      <c r="H11" s="117">
        <v>9.2940816466199987</v>
      </c>
      <c r="I11" s="117">
        <v>0</v>
      </c>
      <c r="J11" s="117">
        <v>2013.3167666380898</v>
      </c>
      <c r="K11" s="117">
        <v>608.75462475277004</v>
      </c>
      <c r="L11" s="117">
        <v>0</v>
      </c>
      <c r="M11" s="117">
        <v>2631.3654730374801</v>
      </c>
      <c r="N11" s="117"/>
      <c r="O11" s="110"/>
    </row>
    <row r="12" spans="1:15" ht="10.35" customHeight="1">
      <c r="A12" s="111" t="s">
        <v>41</v>
      </c>
      <c r="B12" s="111" t="s">
        <v>42</v>
      </c>
      <c r="C12" s="205" t="s">
        <v>43</v>
      </c>
      <c r="D12" s="91" t="s">
        <v>572</v>
      </c>
      <c r="E12" s="117">
        <v>406.04989808783</v>
      </c>
      <c r="F12" s="118">
        <v>0</v>
      </c>
      <c r="G12" s="118">
        <v>0</v>
      </c>
      <c r="H12" s="117">
        <v>406.04989808783</v>
      </c>
      <c r="I12" s="117">
        <v>0</v>
      </c>
      <c r="J12" s="117">
        <v>1876.8735909217999</v>
      </c>
      <c r="K12" s="117">
        <v>9.1351341485199988</v>
      </c>
      <c r="L12" s="117">
        <v>0</v>
      </c>
      <c r="M12" s="117">
        <v>2292.0586231581501</v>
      </c>
      <c r="N12" s="117"/>
      <c r="O12" s="110"/>
    </row>
    <row r="13" spans="1:15" ht="10.35" customHeight="1">
      <c r="A13" s="111" t="s">
        <v>44</v>
      </c>
      <c r="B13" s="111" t="s">
        <v>45</v>
      </c>
      <c r="C13" s="205" t="s">
        <v>46</v>
      </c>
      <c r="D13" s="91" t="s">
        <v>572</v>
      </c>
      <c r="E13" s="117">
        <v>-6.9432328956999996</v>
      </c>
      <c r="F13" s="118">
        <v>0</v>
      </c>
      <c r="G13" s="118">
        <v>0</v>
      </c>
      <c r="H13" s="117">
        <v>-6.9432328956999996</v>
      </c>
      <c r="I13" s="117">
        <v>2.6449291099999999E-3</v>
      </c>
      <c r="J13" s="117">
        <v>194.04650596708001</v>
      </c>
      <c r="K13" s="117">
        <v>114.11231333566001</v>
      </c>
      <c r="L13" s="117">
        <v>0</v>
      </c>
      <c r="M13" s="117">
        <v>301.21823133615004</v>
      </c>
      <c r="N13" s="117"/>
      <c r="O13" s="110"/>
    </row>
    <row r="14" spans="1:15" ht="15" customHeight="1">
      <c r="A14" s="111" t="s">
        <v>47</v>
      </c>
      <c r="B14" s="112" t="s">
        <v>48</v>
      </c>
      <c r="C14" s="204" t="s">
        <v>49</v>
      </c>
      <c r="D14" s="91" t="s">
        <v>572</v>
      </c>
      <c r="E14" s="117">
        <v>0</v>
      </c>
      <c r="F14" s="118">
        <v>0</v>
      </c>
      <c r="G14" s="118">
        <v>0</v>
      </c>
      <c r="H14" s="117">
        <v>0</v>
      </c>
      <c r="I14" s="117">
        <v>0</v>
      </c>
      <c r="J14" s="117">
        <v>0</v>
      </c>
      <c r="K14" s="117">
        <v>0</v>
      </c>
      <c r="L14" s="117">
        <v>0</v>
      </c>
      <c r="M14" s="117">
        <v>0</v>
      </c>
      <c r="N14" s="117"/>
      <c r="O14" s="110"/>
    </row>
    <row r="15" spans="1:15" ht="15" customHeight="1">
      <c r="A15" s="111" t="s">
        <v>50</v>
      </c>
      <c r="B15" s="112" t="s">
        <v>51</v>
      </c>
      <c r="C15" s="204" t="s">
        <v>52</v>
      </c>
      <c r="D15" s="91" t="s">
        <v>572</v>
      </c>
      <c r="E15" s="117">
        <v>4.7901303329999999E-2</v>
      </c>
      <c r="F15" s="118" t="s">
        <v>575</v>
      </c>
      <c r="G15" s="118" t="s">
        <v>575</v>
      </c>
      <c r="H15" s="117">
        <v>4.7901303329999999E-2</v>
      </c>
      <c r="I15" s="117">
        <v>0</v>
      </c>
      <c r="J15" s="117">
        <v>660.1406788992399</v>
      </c>
      <c r="K15" s="117">
        <v>189.32484954394005</v>
      </c>
      <c r="L15" s="117" t="s">
        <v>575</v>
      </c>
      <c r="M15" s="117">
        <v>849.51342974650981</v>
      </c>
      <c r="N15" s="117" t="str">
        <f>IF(OR(N16="NA",N17="NA",N18="NA",N19="NA",N20="NA"),"NA",IF(AND(N16="",N17="",N18="",N19="",N20=""),"",SUM(N16:N20)))</f>
        <v/>
      </c>
      <c r="O15" s="110"/>
    </row>
    <row r="16" spans="1:15" ht="10.35" customHeight="1">
      <c r="A16" s="111" t="s">
        <v>53</v>
      </c>
      <c r="B16" s="111" t="s">
        <v>54</v>
      </c>
      <c r="C16" s="205" t="s">
        <v>55</v>
      </c>
      <c r="D16" s="91" t="s">
        <v>572</v>
      </c>
      <c r="E16" s="117">
        <v>0</v>
      </c>
      <c r="F16" s="118">
        <v>0</v>
      </c>
      <c r="G16" s="118">
        <v>0</v>
      </c>
      <c r="H16" s="117">
        <v>0</v>
      </c>
      <c r="I16" s="117">
        <v>0</v>
      </c>
      <c r="J16" s="117">
        <v>659.77507002921982</v>
      </c>
      <c r="K16" s="117">
        <v>189.30832441622005</v>
      </c>
      <c r="L16" s="117">
        <v>0</v>
      </c>
      <c r="M16" s="117">
        <v>849.08339444543981</v>
      </c>
      <c r="N16" s="117"/>
      <c r="O16" s="110"/>
    </row>
    <row r="17" spans="1:15" ht="10.35" customHeight="1">
      <c r="A17" s="111" t="s">
        <v>56</v>
      </c>
      <c r="B17" s="111" t="s">
        <v>57</v>
      </c>
      <c r="C17" s="205" t="s">
        <v>58</v>
      </c>
      <c r="D17" s="91" t="s">
        <v>572</v>
      </c>
      <c r="E17" s="117">
        <v>0</v>
      </c>
      <c r="F17" s="118">
        <v>0</v>
      </c>
      <c r="G17" s="118">
        <v>0</v>
      </c>
      <c r="H17" s="117">
        <v>0</v>
      </c>
      <c r="I17" s="117">
        <v>0</v>
      </c>
      <c r="J17" s="117">
        <v>0</v>
      </c>
      <c r="K17" s="117">
        <v>0</v>
      </c>
      <c r="L17" s="117">
        <v>0</v>
      </c>
      <c r="M17" s="117">
        <v>0</v>
      </c>
      <c r="N17" s="117"/>
      <c r="O17" s="110"/>
    </row>
    <row r="18" spans="1:15" ht="10.35" customHeight="1">
      <c r="A18" s="111" t="s">
        <v>59</v>
      </c>
      <c r="B18" s="111" t="s">
        <v>60</v>
      </c>
      <c r="C18" s="205" t="s">
        <v>61</v>
      </c>
      <c r="D18" s="91" t="s">
        <v>572</v>
      </c>
      <c r="E18" s="117">
        <v>2.4878260999999999E-2</v>
      </c>
      <c r="F18" s="118">
        <v>0</v>
      </c>
      <c r="G18" s="118">
        <v>0</v>
      </c>
      <c r="H18" s="117">
        <v>2.4878260999999999E-2</v>
      </c>
      <c r="I18" s="117">
        <v>0</v>
      </c>
      <c r="J18" s="117">
        <v>-2.1684229999999997E-5</v>
      </c>
      <c r="K18" s="117">
        <v>3.2963583000000004E-4</v>
      </c>
      <c r="L18" s="117">
        <v>0</v>
      </c>
      <c r="M18" s="117">
        <v>2.5186212600000001E-2</v>
      </c>
      <c r="N18" s="117"/>
      <c r="O18" s="110"/>
    </row>
    <row r="19" spans="1:15" ht="10.35" customHeight="1">
      <c r="A19" s="111" t="s">
        <v>62</v>
      </c>
      <c r="B19" s="111" t="s">
        <v>63</v>
      </c>
      <c r="C19" s="205" t="s">
        <v>64</v>
      </c>
      <c r="D19" s="91" t="s">
        <v>572</v>
      </c>
      <c r="E19" s="117">
        <v>2.3023042329999997E-2</v>
      </c>
      <c r="F19" s="118">
        <v>0</v>
      </c>
      <c r="G19" s="118">
        <v>0</v>
      </c>
      <c r="H19" s="117">
        <v>2.3023042329999997E-2</v>
      </c>
      <c r="I19" s="117">
        <v>0</v>
      </c>
      <c r="J19" s="117">
        <v>0</v>
      </c>
      <c r="K19" s="117">
        <v>0</v>
      </c>
      <c r="L19" s="117">
        <v>0</v>
      </c>
      <c r="M19" s="117">
        <v>2.3023042329999997E-2</v>
      </c>
      <c r="N19" s="117"/>
      <c r="O19" s="110"/>
    </row>
    <row r="20" spans="1:15" ht="10.35" customHeight="1">
      <c r="A20" s="111" t="s">
        <v>65</v>
      </c>
      <c r="B20" s="111" t="s">
        <v>66</v>
      </c>
      <c r="C20" s="205" t="s">
        <v>67</v>
      </c>
      <c r="D20" s="91" t="s">
        <v>572</v>
      </c>
      <c r="E20" s="117">
        <v>0</v>
      </c>
      <c r="F20" s="118">
        <v>0</v>
      </c>
      <c r="G20" s="118">
        <v>0</v>
      </c>
      <c r="H20" s="117">
        <v>0</v>
      </c>
      <c r="I20" s="117">
        <v>0</v>
      </c>
      <c r="J20" s="117">
        <v>0.36563055425000002</v>
      </c>
      <c r="K20" s="117">
        <v>1.619549189E-2</v>
      </c>
      <c r="L20" s="117">
        <v>0</v>
      </c>
      <c r="M20" s="117">
        <v>0.38182604614000004</v>
      </c>
      <c r="N20" s="117"/>
      <c r="O20" s="110"/>
    </row>
    <row r="21" spans="1:15" ht="15" customHeight="1">
      <c r="A21" s="111" t="s">
        <v>68</v>
      </c>
      <c r="B21" s="112" t="s">
        <v>69</v>
      </c>
      <c r="C21" s="204" t="s">
        <v>70</v>
      </c>
      <c r="D21" s="91" t="s">
        <v>572</v>
      </c>
      <c r="E21" s="117">
        <v>4660.5957166430298</v>
      </c>
      <c r="F21" s="118" t="s">
        <v>575</v>
      </c>
      <c r="G21" s="118" t="s">
        <v>575</v>
      </c>
      <c r="H21" s="117">
        <v>4660.5957166430298</v>
      </c>
      <c r="I21" s="117">
        <v>0</v>
      </c>
      <c r="J21" s="117">
        <v>571.77678115520985</v>
      </c>
      <c r="K21" s="117">
        <v>29.388963354379996</v>
      </c>
      <c r="L21" s="117" t="s">
        <v>575</v>
      </c>
      <c r="M21" s="117">
        <v>5261.7614611526205</v>
      </c>
      <c r="N21" s="117" t="str">
        <f>IF(OR(N22="NA",N27="NA",N28="NA",N29="NA",N30="NA",N33="NA"),"NA",IF(AND(N22="",N27="",N28="",N29="",N30="",N33=""),"",SUM(N22)+SUM(N27:N30)+SUM(N33)))</f>
        <v/>
      </c>
      <c r="O21" s="110"/>
    </row>
    <row r="22" spans="1:15" ht="10.35" customHeight="1">
      <c r="A22" s="111" t="s">
        <v>71</v>
      </c>
      <c r="B22" s="111" t="s">
        <v>72</v>
      </c>
      <c r="C22" s="205" t="s">
        <v>73</v>
      </c>
      <c r="D22" s="91" t="s">
        <v>572</v>
      </c>
      <c r="E22" s="117">
        <v>4054.5053755888798</v>
      </c>
      <c r="F22" s="118" t="s">
        <v>575</v>
      </c>
      <c r="G22" s="118" t="s">
        <v>575</v>
      </c>
      <c r="H22" s="117">
        <v>4054.5053755888798</v>
      </c>
      <c r="I22" s="117">
        <v>0</v>
      </c>
      <c r="J22" s="117">
        <v>-4.9664666260000004E-2</v>
      </c>
      <c r="K22" s="117">
        <v>0.42049337661999997</v>
      </c>
      <c r="L22" s="117" t="s">
        <v>575</v>
      </c>
      <c r="M22" s="117">
        <v>4054.8762042992398</v>
      </c>
      <c r="N22" s="117" t="str">
        <f>IF(OR(N23="NA",N24="NA",N25="NA",N26="NA"),"NA",IF(AND(N23="",N24="",N25="",N26=""),"",SUM(N23:N26)))</f>
        <v/>
      </c>
      <c r="O22" s="110"/>
    </row>
    <row r="23" spans="1:15" ht="10.35" customHeight="1">
      <c r="A23" s="111" t="s">
        <v>74</v>
      </c>
      <c r="B23" s="111" t="s">
        <v>75</v>
      </c>
      <c r="C23" s="206" t="s">
        <v>76</v>
      </c>
      <c r="D23" s="91" t="s">
        <v>572</v>
      </c>
      <c r="E23" s="117">
        <v>4054.50028482379</v>
      </c>
      <c r="F23" s="118">
        <v>0</v>
      </c>
      <c r="G23" s="118">
        <v>0</v>
      </c>
      <c r="H23" s="117">
        <v>4054.50028482379</v>
      </c>
      <c r="I23" s="117">
        <v>0</v>
      </c>
      <c r="J23" s="117">
        <v>-7.5676401889999995E-2</v>
      </c>
      <c r="K23" s="117">
        <v>0.41024139527999998</v>
      </c>
      <c r="L23" s="117">
        <v>0</v>
      </c>
      <c r="M23" s="117">
        <v>4054.8348498171799</v>
      </c>
      <c r="N23" s="117"/>
      <c r="O23" s="110"/>
    </row>
    <row r="24" spans="1:15" ht="10.35" customHeight="1">
      <c r="A24" s="111" t="s">
        <v>77</v>
      </c>
      <c r="B24" s="111" t="s">
        <v>78</v>
      </c>
      <c r="C24" s="206" t="s">
        <v>79</v>
      </c>
      <c r="D24" s="91" t="s">
        <v>572</v>
      </c>
      <c r="E24" s="117">
        <v>5.0907650900000002E-3</v>
      </c>
      <c r="F24" s="118">
        <v>0</v>
      </c>
      <c r="G24" s="118">
        <v>0</v>
      </c>
      <c r="H24" s="117">
        <v>5.0907650900000002E-3</v>
      </c>
      <c r="I24" s="117">
        <v>0</v>
      </c>
      <c r="J24" s="117">
        <v>2.6011735629999998E-2</v>
      </c>
      <c r="K24" s="117">
        <v>1.0251981340000001E-2</v>
      </c>
      <c r="L24" s="117">
        <v>0</v>
      </c>
      <c r="M24" s="117">
        <v>4.1354482060000003E-2</v>
      </c>
      <c r="N24" s="117"/>
      <c r="O24" s="110"/>
    </row>
    <row r="25" spans="1:15" ht="10.35" customHeight="1">
      <c r="A25" s="111" t="s">
        <v>80</v>
      </c>
      <c r="B25" s="111" t="s">
        <v>81</v>
      </c>
      <c r="C25" s="206" t="s">
        <v>82</v>
      </c>
      <c r="D25" s="91" t="s">
        <v>572</v>
      </c>
      <c r="E25" s="117">
        <v>0</v>
      </c>
      <c r="F25" s="118">
        <v>0</v>
      </c>
      <c r="G25" s="118">
        <v>0</v>
      </c>
      <c r="H25" s="117">
        <v>0</v>
      </c>
      <c r="I25" s="117">
        <v>0</v>
      </c>
      <c r="J25" s="117">
        <v>0</v>
      </c>
      <c r="K25" s="117">
        <v>0</v>
      </c>
      <c r="L25" s="117">
        <v>0</v>
      </c>
      <c r="M25" s="117">
        <v>0</v>
      </c>
      <c r="N25" s="117"/>
      <c r="O25" s="110"/>
    </row>
    <row r="26" spans="1:15" ht="10.35" customHeight="1">
      <c r="A26" s="111" t="s">
        <v>83</v>
      </c>
      <c r="B26" s="111" t="s">
        <v>84</v>
      </c>
      <c r="C26" s="206" t="s">
        <v>85</v>
      </c>
      <c r="D26" s="91" t="s">
        <v>572</v>
      </c>
      <c r="E26" s="117">
        <v>0</v>
      </c>
      <c r="F26" s="118">
        <v>0</v>
      </c>
      <c r="G26" s="118">
        <v>0</v>
      </c>
      <c r="H26" s="117">
        <v>0</v>
      </c>
      <c r="I26" s="117">
        <v>0</v>
      </c>
      <c r="J26" s="117">
        <v>0</v>
      </c>
      <c r="K26" s="117">
        <v>0</v>
      </c>
      <c r="L26" s="117">
        <v>0</v>
      </c>
      <c r="M26" s="117">
        <v>0</v>
      </c>
      <c r="N26" s="117"/>
      <c r="O26" s="110"/>
    </row>
    <row r="27" spans="1:15" ht="10.35" customHeight="1">
      <c r="A27" s="111" t="s">
        <v>86</v>
      </c>
      <c r="B27" s="111" t="s">
        <v>87</v>
      </c>
      <c r="C27" s="205" t="s">
        <v>88</v>
      </c>
      <c r="D27" s="91" t="s">
        <v>572</v>
      </c>
      <c r="E27" s="117">
        <v>606.09034105415003</v>
      </c>
      <c r="F27" s="118">
        <v>0</v>
      </c>
      <c r="G27" s="118">
        <v>0</v>
      </c>
      <c r="H27" s="117">
        <v>606.09034105415003</v>
      </c>
      <c r="I27" s="117">
        <v>0</v>
      </c>
      <c r="J27" s="117">
        <v>445.36032455552993</v>
      </c>
      <c r="K27" s="117">
        <v>24.624823462049999</v>
      </c>
      <c r="L27" s="117">
        <v>0</v>
      </c>
      <c r="M27" s="117">
        <v>1076.0754890717301</v>
      </c>
      <c r="N27" s="117"/>
      <c r="O27" s="110"/>
    </row>
    <row r="28" spans="1:15" ht="10.35" customHeight="1">
      <c r="A28" s="111" t="s">
        <v>89</v>
      </c>
      <c r="B28" s="111" t="s">
        <v>90</v>
      </c>
      <c r="C28" s="205" t="s">
        <v>91</v>
      </c>
      <c r="D28" s="91" t="s">
        <v>572</v>
      </c>
      <c r="E28" s="117">
        <v>0</v>
      </c>
      <c r="F28" s="118">
        <v>0</v>
      </c>
      <c r="G28" s="118">
        <v>0</v>
      </c>
      <c r="H28" s="117">
        <v>0</v>
      </c>
      <c r="I28" s="117">
        <v>0</v>
      </c>
      <c r="J28" s="117">
        <v>0</v>
      </c>
      <c r="K28" s="117">
        <v>0</v>
      </c>
      <c r="L28" s="117">
        <v>0</v>
      </c>
      <c r="M28" s="117">
        <v>0</v>
      </c>
      <c r="N28" s="117"/>
      <c r="O28" s="110"/>
    </row>
    <row r="29" spans="1:15" ht="10.35" customHeight="1">
      <c r="A29" s="111" t="s">
        <v>92</v>
      </c>
      <c r="B29" s="111" t="s">
        <v>93</v>
      </c>
      <c r="C29" s="205" t="s">
        <v>94</v>
      </c>
      <c r="D29" s="91" t="s">
        <v>572</v>
      </c>
      <c r="E29" s="117">
        <v>0</v>
      </c>
      <c r="F29" s="118">
        <v>0</v>
      </c>
      <c r="G29" s="118">
        <v>0</v>
      </c>
      <c r="H29" s="117">
        <v>0</v>
      </c>
      <c r="I29" s="117">
        <v>0</v>
      </c>
      <c r="J29" s="117">
        <v>1.97531979E-3</v>
      </c>
      <c r="K29" s="117">
        <v>4.7736785300000004E-3</v>
      </c>
      <c r="L29" s="117">
        <v>0</v>
      </c>
      <c r="M29" s="117">
        <v>6.7489983200000004E-3</v>
      </c>
      <c r="N29" s="117"/>
      <c r="O29" s="110"/>
    </row>
    <row r="30" spans="1:15" ht="10.35" customHeight="1">
      <c r="A30" s="111" t="s">
        <v>95</v>
      </c>
      <c r="B30" s="111" t="s">
        <v>96</v>
      </c>
      <c r="C30" s="205" t="s">
        <v>97</v>
      </c>
      <c r="D30" s="91" t="s">
        <v>572</v>
      </c>
      <c r="E30" s="117">
        <v>0</v>
      </c>
      <c r="F30" s="118" t="s">
        <v>575</v>
      </c>
      <c r="G30" s="118" t="s">
        <v>575</v>
      </c>
      <c r="H30" s="117">
        <v>0</v>
      </c>
      <c r="I30" s="117">
        <v>0</v>
      </c>
      <c r="J30" s="117">
        <v>126.46414594615001</v>
      </c>
      <c r="K30" s="117">
        <v>4.3388728371799994</v>
      </c>
      <c r="L30" s="117" t="s">
        <v>575</v>
      </c>
      <c r="M30" s="117">
        <v>130.80301878333</v>
      </c>
      <c r="N30" s="117" t="str">
        <f>IF(OR(N31="NA",N32="NA"),"NA",IF(AND(N31="",N32=""),"",SUM(N31:N32)))</f>
        <v/>
      </c>
      <c r="O30" s="110"/>
    </row>
    <row r="31" spans="1:15" ht="10.35" customHeight="1">
      <c r="A31" s="111" t="s">
        <v>98</v>
      </c>
      <c r="B31" s="111" t="s">
        <v>99</v>
      </c>
      <c r="C31" s="206" t="s">
        <v>100</v>
      </c>
      <c r="D31" s="91" t="s">
        <v>572</v>
      </c>
      <c r="E31" s="117">
        <v>0</v>
      </c>
      <c r="F31" s="118">
        <v>0</v>
      </c>
      <c r="G31" s="118">
        <v>0</v>
      </c>
      <c r="H31" s="117">
        <v>0</v>
      </c>
      <c r="I31" s="117">
        <v>0</v>
      </c>
      <c r="J31" s="117">
        <v>126.46419809545002</v>
      </c>
      <c r="K31" s="117">
        <v>4.3384105597099989</v>
      </c>
      <c r="L31" s="117">
        <v>0</v>
      </c>
      <c r="M31" s="117">
        <v>130.80260865516001</v>
      </c>
      <c r="N31" s="117"/>
      <c r="O31" s="110"/>
    </row>
    <row r="32" spans="1:15" ht="10.35" customHeight="1">
      <c r="A32" s="111" t="s">
        <v>101</v>
      </c>
      <c r="B32" s="111" t="s">
        <v>102</v>
      </c>
      <c r="C32" s="206" t="s">
        <v>103</v>
      </c>
      <c r="D32" s="91" t="s">
        <v>572</v>
      </c>
      <c r="E32" s="117">
        <v>0</v>
      </c>
      <c r="F32" s="118">
        <v>0</v>
      </c>
      <c r="G32" s="118">
        <v>0</v>
      </c>
      <c r="H32" s="117">
        <v>0</v>
      </c>
      <c r="I32" s="117">
        <v>0</v>
      </c>
      <c r="J32" s="117">
        <v>-5.2149300000000006E-5</v>
      </c>
      <c r="K32" s="117">
        <v>4.6227747000000005E-4</v>
      </c>
      <c r="L32" s="117">
        <v>0</v>
      </c>
      <c r="M32" s="117">
        <v>4.1012817000000003E-4</v>
      </c>
      <c r="N32" s="117"/>
      <c r="O32" s="110"/>
    </row>
    <row r="33" spans="1:15" ht="10.35" customHeight="1">
      <c r="A33" s="111" t="s">
        <v>104</v>
      </c>
      <c r="B33" s="111" t="s">
        <v>105</v>
      </c>
      <c r="C33" s="205" t="s">
        <v>106</v>
      </c>
      <c r="D33" s="91" t="s">
        <v>572</v>
      </c>
      <c r="E33" s="117">
        <v>0</v>
      </c>
      <c r="F33" s="118">
        <v>0</v>
      </c>
      <c r="G33" s="118">
        <v>0</v>
      </c>
      <c r="H33" s="117">
        <v>0</v>
      </c>
      <c r="I33" s="117">
        <v>0</v>
      </c>
      <c r="J33" s="117">
        <v>0</v>
      </c>
      <c r="K33" s="117">
        <v>0</v>
      </c>
      <c r="L33" s="117">
        <v>0</v>
      </c>
      <c r="M33" s="117">
        <v>0</v>
      </c>
      <c r="N33" s="117"/>
      <c r="O33" s="110"/>
    </row>
    <row r="34" spans="1:15" ht="15" customHeight="1">
      <c r="A34" s="111" t="s">
        <v>107</v>
      </c>
      <c r="B34" s="112" t="s">
        <v>108</v>
      </c>
      <c r="C34" s="204" t="s">
        <v>109</v>
      </c>
      <c r="D34" s="91" t="s">
        <v>572</v>
      </c>
      <c r="E34" s="117">
        <v>5406.4934424693993</v>
      </c>
      <c r="F34" s="118" t="s">
        <v>575</v>
      </c>
      <c r="G34" s="118" t="s">
        <v>575</v>
      </c>
      <c r="H34" s="117">
        <v>5406.4934424693984</v>
      </c>
      <c r="I34" s="117">
        <v>0</v>
      </c>
      <c r="J34" s="117">
        <v>1.7285689999999999E-5</v>
      </c>
      <c r="K34" s="117">
        <v>0</v>
      </c>
      <c r="L34" s="117" t="s">
        <v>575</v>
      </c>
      <c r="M34" s="117">
        <v>5406.4934597550882</v>
      </c>
      <c r="N34" s="117" t="str">
        <f>IF(OR(N35="NA",N36="NA",N37="NA",N38="NA",N39="NA",N40="NA"),"NA",IF(AND(N35="",N36="",N37="",N38="",N39="",N40=""),"",SUM(N35:N40)))</f>
        <v/>
      </c>
      <c r="O34" s="110"/>
    </row>
    <row r="35" spans="1:15" ht="10.35" customHeight="1">
      <c r="A35" s="111" t="s">
        <v>110</v>
      </c>
      <c r="B35" s="111" t="s">
        <v>111</v>
      </c>
      <c r="C35" s="205" t="s">
        <v>112</v>
      </c>
      <c r="D35" s="91" t="s">
        <v>572</v>
      </c>
      <c r="E35" s="117">
        <v>790.47562699893967</v>
      </c>
      <c r="F35" s="118">
        <v>0</v>
      </c>
      <c r="G35" s="118">
        <v>0</v>
      </c>
      <c r="H35" s="117">
        <v>790.47562699893967</v>
      </c>
      <c r="I35" s="117">
        <v>0</v>
      </c>
      <c r="J35" s="117">
        <v>0</v>
      </c>
      <c r="K35" s="117">
        <v>0</v>
      </c>
      <c r="L35" s="117">
        <v>0</v>
      </c>
      <c r="M35" s="117">
        <v>790.47562699893967</v>
      </c>
      <c r="N35" s="117"/>
      <c r="O35" s="110"/>
    </row>
    <row r="36" spans="1:15" ht="10.35" customHeight="1">
      <c r="A36" s="111" t="s">
        <v>113</v>
      </c>
      <c r="B36" s="111" t="s">
        <v>114</v>
      </c>
      <c r="C36" s="205" t="s">
        <v>115</v>
      </c>
      <c r="D36" s="91" t="s">
        <v>572</v>
      </c>
      <c r="E36" s="117">
        <v>4580.9846007784199</v>
      </c>
      <c r="F36" s="118">
        <v>0</v>
      </c>
      <c r="G36" s="118">
        <v>0</v>
      </c>
      <c r="H36" s="117">
        <v>4580.9846007784199</v>
      </c>
      <c r="I36" s="117">
        <v>0</v>
      </c>
      <c r="J36" s="117">
        <v>0</v>
      </c>
      <c r="K36" s="117">
        <v>0</v>
      </c>
      <c r="L36" s="117">
        <v>0</v>
      </c>
      <c r="M36" s="117">
        <v>4580.9846007784199</v>
      </c>
      <c r="N36" s="117"/>
      <c r="O36" s="110"/>
    </row>
    <row r="37" spans="1:15" ht="10.35" customHeight="1">
      <c r="A37" s="111" t="s">
        <v>116</v>
      </c>
      <c r="B37" s="111" t="s">
        <v>117</v>
      </c>
      <c r="C37" s="205" t="s">
        <v>118</v>
      </c>
      <c r="D37" s="91" t="s">
        <v>572</v>
      </c>
      <c r="E37" s="117">
        <v>18.66771580699</v>
      </c>
      <c r="F37" s="118">
        <v>0</v>
      </c>
      <c r="G37" s="118">
        <v>0</v>
      </c>
      <c r="H37" s="117">
        <v>18.66771580699</v>
      </c>
      <c r="I37" s="117">
        <v>0</v>
      </c>
      <c r="J37" s="117">
        <v>0</v>
      </c>
      <c r="K37" s="117">
        <v>0</v>
      </c>
      <c r="L37" s="117">
        <v>0</v>
      </c>
      <c r="M37" s="117">
        <v>18.66771580699</v>
      </c>
      <c r="N37" s="117"/>
      <c r="O37" s="110"/>
    </row>
    <row r="38" spans="1:15" ht="10.35" customHeight="1">
      <c r="A38" s="111" t="s">
        <v>119</v>
      </c>
      <c r="B38" s="111" t="s">
        <v>120</v>
      </c>
      <c r="C38" s="205" t="s">
        <v>121</v>
      </c>
      <c r="D38" s="91" t="s">
        <v>572</v>
      </c>
      <c r="E38" s="117">
        <v>0</v>
      </c>
      <c r="F38" s="118">
        <v>0</v>
      </c>
      <c r="G38" s="118">
        <v>0</v>
      </c>
      <c r="H38" s="117">
        <v>0</v>
      </c>
      <c r="I38" s="117">
        <v>0</v>
      </c>
      <c r="J38" s="117">
        <v>0</v>
      </c>
      <c r="K38" s="117">
        <v>0</v>
      </c>
      <c r="L38" s="117">
        <v>0</v>
      </c>
      <c r="M38" s="117">
        <v>0</v>
      </c>
      <c r="N38" s="117"/>
      <c r="O38" s="110"/>
    </row>
    <row r="39" spans="1:15" ht="10.35" customHeight="1">
      <c r="A39" s="111" t="s">
        <v>122</v>
      </c>
      <c r="B39" s="111" t="s">
        <v>123</v>
      </c>
      <c r="C39" s="205" t="s">
        <v>124</v>
      </c>
      <c r="D39" s="91" t="s">
        <v>572</v>
      </c>
      <c r="E39" s="117">
        <v>7.4727973899999999E-3</v>
      </c>
      <c r="F39" s="118">
        <v>0</v>
      </c>
      <c r="G39" s="118">
        <v>0</v>
      </c>
      <c r="H39" s="117">
        <v>7.4727973899999999E-3</v>
      </c>
      <c r="I39" s="117">
        <v>0</v>
      </c>
      <c r="J39" s="117">
        <v>1.7285689999999999E-5</v>
      </c>
      <c r="K39" s="117">
        <v>0</v>
      </c>
      <c r="L39" s="117">
        <v>0</v>
      </c>
      <c r="M39" s="117">
        <v>7.4900830800000004E-3</v>
      </c>
      <c r="N39" s="117"/>
      <c r="O39" s="110"/>
    </row>
    <row r="40" spans="1:15" ht="10.35" customHeight="1">
      <c r="A40" s="111" t="s">
        <v>125</v>
      </c>
      <c r="B40" s="111" t="s">
        <v>126</v>
      </c>
      <c r="C40" s="205" t="s">
        <v>127</v>
      </c>
      <c r="D40" s="91" t="s">
        <v>572</v>
      </c>
      <c r="E40" s="117">
        <v>16.358026087660001</v>
      </c>
      <c r="F40" s="118">
        <v>0</v>
      </c>
      <c r="G40" s="118">
        <v>0</v>
      </c>
      <c r="H40" s="117">
        <v>16.358026087660001</v>
      </c>
      <c r="I40" s="117">
        <v>0</v>
      </c>
      <c r="J40" s="117">
        <v>0</v>
      </c>
      <c r="K40" s="117">
        <v>0</v>
      </c>
      <c r="L40" s="117">
        <v>0</v>
      </c>
      <c r="M40" s="117">
        <v>16.358026087660001</v>
      </c>
      <c r="N40" s="117"/>
      <c r="O40" s="110"/>
    </row>
    <row r="41" spans="1:15" ht="15" customHeight="1">
      <c r="A41" s="111" t="s">
        <v>128</v>
      </c>
      <c r="B41" s="196" t="s">
        <v>129</v>
      </c>
      <c r="C41" s="207" t="s">
        <v>130</v>
      </c>
      <c r="D41" s="174" t="s">
        <v>572</v>
      </c>
      <c r="E41" s="123">
        <v>0.17158687750000001</v>
      </c>
      <c r="F41" s="129">
        <v>0</v>
      </c>
      <c r="G41" s="129">
        <v>0</v>
      </c>
      <c r="H41" s="123">
        <v>0.17158687750000001</v>
      </c>
      <c r="I41" s="123">
        <v>0</v>
      </c>
      <c r="J41" s="123">
        <v>-4.6657300499999988E-3</v>
      </c>
      <c r="K41" s="123">
        <v>-2.2392013370000002E-2</v>
      </c>
      <c r="L41" s="123">
        <v>0</v>
      </c>
      <c r="M41" s="123">
        <v>0.14452913408000001</v>
      </c>
      <c r="N41" s="123"/>
      <c r="O41" s="110"/>
    </row>
    <row r="42" spans="1:15" ht="15" customHeight="1">
      <c r="A42" s="111" t="s">
        <v>131</v>
      </c>
      <c r="B42" s="112" t="s">
        <v>578</v>
      </c>
      <c r="C42" s="113" t="s">
        <v>132</v>
      </c>
      <c r="D42" s="91" t="s">
        <v>572</v>
      </c>
      <c r="E42" s="114">
        <v>1.3037599655200001</v>
      </c>
      <c r="F42" s="115" t="s">
        <v>575</v>
      </c>
      <c r="G42" s="115" t="s">
        <v>575</v>
      </c>
      <c r="H42" s="114">
        <v>1.3037599655200001</v>
      </c>
      <c r="I42" s="114">
        <v>5622.3329591187603</v>
      </c>
      <c r="J42" s="114">
        <v>0</v>
      </c>
      <c r="K42" s="114">
        <v>6.0020000000000004E-8</v>
      </c>
      <c r="L42" s="114">
        <v>-401.59406512069</v>
      </c>
      <c r="M42" s="114">
        <v>5222.0426540236103</v>
      </c>
      <c r="N42" s="114" t="str">
        <f>IF(OR(N43="NA",N48="NA"),"NA",IF(AND(N43="",N48=""),"",SUM(N43)+SUM(N48)))</f>
        <v/>
      </c>
      <c r="O42" s="110"/>
    </row>
    <row r="43" spans="1:15" ht="15" customHeight="1">
      <c r="A43" s="111" t="s">
        <v>133</v>
      </c>
      <c r="B43" s="112" t="s">
        <v>134</v>
      </c>
      <c r="C43" s="204" t="s">
        <v>135</v>
      </c>
      <c r="D43" s="91" t="s">
        <v>572</v>
      </c>
      <c r="E43" s="117">
        <v>1.3037599655200001</v>
      </c>
      <c r="F43" s="118" t="s">
        <v>575</v>
      </c>
      <c r="G43" s="118" t="s">
        <v>575</v>
      </c>
      <c r="H43" s="117">
        <v>1.3037599655200001</v>
      </c>
      <c r="I43" s="117">
        <v>5622.3329591187603</v>
      </c>
      <c r="J43" s="117">
        <v>0</v>
      </c>
      <c r="K43" s="117">
        <v>6.0020000000000004E-8</v>
      </c>
      <c r="L43" s="117">
        <v>-401.59406512069</v>
      </c>
      <c r="M43" s="117">
        <v>5222.0426540236103</v>
      </c>
      <c r="N43" s="117" t="str">
        <f>IF(OR(N44="NA",N45="NA",N46="NA",N47="NA"),"NA",IF(AND(N44="",N45="",N46="",N47=""),"",SUM(N44:N47)))</f>
        <v/>
      </c>
      <c r="O43" s="110"/>
    </row>
    <row r="44" spans="1:15" ht="10.35" customHeight="1">
      <c r="A44" s="111" t="s">
        <v>136</v>
      </c>
      <c r="B44" s="111" t="s">
        <v>137</v>
      </c>
      <c r="C44" s="205" t="s">
        <v>138</v>
      </c>
      <c r="D44" s="91" t="s">
        <v>572</v>
      </c>
      <c r="E44" s="117">
        <v>0</v>
      </c>
      <c r="F44" s="118">
        <v>0</v>
      </c>
      <c r="G44" s="118">
        <v>0</v>
      </c>
      <c r="H44" s="117">
        <v>0</v>
      </c>
      <c r="I44" s="117">
        <v>0</v>
      </c>
      <c r="J44" s="117">
        <v>0</v>
      </c>
      <c r="K44" s="117">
        <v>0</v>
      </c>
      <c r="L44" s="117">
        <v>0</v>
      </c>
      <c r="M44" s="117">
        <v>0</v>
      </c>
      <c r="N44" s="117"/>
      <c r="O44" s="110"/>
    </row>
    <row r="45" spans="1:15" ht="10.35" customHeight="1">
      <c r="A45" s="111" t="s">
        <v>139</v>
      </c>
      <c r="B45" s="111" t="s">
        <v>140</v>
      </c>
      <c r="C45" s="205" t="s">
        <v>141</v>
      </c>
      <c r="D45" s="91" t="s">
        <v>572</v>
      </c>
      <c r="E45" s="117">
        <v>1.3037599655200001</v>
      </c>
      <c r="F45" s="118">
        <v>0</v>
      </c>
      <c r="G45" s="118">
        <v>0</v>
      </c>
      <c r="H45" s="117">
        <v>1.3037599655200001</v>
      </c>
      <c r="I45" s="117">
        <v>5622.3329591187603</v>
      </c>
      <c r="J45" s="117">
        <v>0</v>
      </c>
      <c r="K45" s="117">
        <v>6.0020000000000004E-8</v>
      </c>
      <c r="L45" s="117">
        <v>-401.59406512069</v>
      </c>
      <c r="M45" s="117">
        <v>5222.0426540236103</v>
      </c>
      <c r="N45" s="117"/>
      <c r="O45" s="110"/>
    </row>
    <row r="46" spans="1:15" ht="10.35" customHeight="1">
      <c r="A46" s="111" t="s">
        <v>142</v>
      </c>
      <c r="B46" s="111" t="s">
        <v>143</v>
      </c>
      <c r="C46" s="205" t="s">
        <v>144</v>
      </c>
      <c r="D46" s="91" t="s">
        <v>572</v>
      </c>
      <c r="E46" s="117">
        <v>0</v>
      </c>
      <c r="F46" s="118">
        <v>0</v>
      </c>
      <c r="G46" s="118">
        <v>0</v>
      </c>
      <c r="H46" s="117">
        <v>0</v>
      </c>
      <c r="I46" s="117">
        <v>0</v>
      </c>
      <c r="J46" s="117">
        <v>0</v>
      </c>
      <c r="K46" s="117">
        <v>0</v>
      </c>
      <c r="L46" s="117">
        <v>0</v>
      </c>
      <c r="M46" s="117">
        <v>0</v>
      </c>
      <c r="N46" s="117"/>
      <c r="O46" s="110"/>
    </row>
    <row r="47" spans="1:15" ht="10.35" customHeight="1">
      <c r="A47" s="111" t="s">
        <v>145</v>
      </c>
      <c r="B47" s="111" t="s">
        <v>146</v>
      </c>
      <c r="C47" s="205" t="s">
        <v>147</v>
      </c>
      <c r="D47" s="91" t="s">
        <v>572</v>
      </c>
      <c r="E47" s="117">
        <v>0</v>
      </c>
      <c r="F47" s="118">
        <v>0</v>
      </c>
      <c r="G47" s="118">
        <v>0</v>
      </c>
      <c r="H47" s="117">
        <v>0</v>
      </c>
      <c r="I47" s="117">
        <v>0</v>
      </c>
      <c r="J47" s="117">
        <v>0</v>
      </c>
      <c r="K47" s="117">
        <v>0</v>
      </c>
      <c r="L47" s="117">
        <v>0</v>
      </c>
      <c r="M47" s="117">
        <v>0</v>
      </c>
      <c r="N47" s="117"/>
      <c r="O47" s="110"/>
    </row>
    <row r="48" spans="1:15" ht="15" customHeight="1">
      <c r="A48" s="111" t="s">
        <v>148</v>
      </c>
      <c r="B48" s="112" t="s">
        <v>149</v>
      </c>
      <c r="C48" s="204" t="s">
        <v>150</v>
      </c>
      <c r="D48" s="91" t="s">
        <v>572</v>
      </c>
      <c r="E48" s="117">
        <v>0</v>
      </c>
      <c r="F48" s="118" t="s">
        <v>575</v>
      </c>
      <c r="G48" s="118" t="s">
        <v>575</v>
      </c>
      <c r="H48" s="117">
        <v>0</v>
      </c>
      <c r="I48" s="117">
        <v>0</v>
      </c>
      <c r="J48" s="117">
        <v>0</v>
      </c>
      <c r="K48" s="117">
        <v>0</v>
      </c>
      <c r="L48" s="117" t="s">
        <v>575</v>
      </c>
      <c r="M48" s="117">
        <v>0</v>
      </c>
      <c r="N48" s="117" t="str">
        <f>IF(OR(N49="NA",N50="NA",N51="NA"),"NA",IF(AND(N49="",N50="",N51=""),"",SUM(N49:N51)))</f>
        <v/>
      </c>
      <c r="O48" s="110"/>
    </row>
    <row r="49" spans="1:15" ht="10.35" customHeight="1">
      <c r="A49" s="111" t="s">
        <v>151</v>
      </c>
      <c r="B49" s="111" t="s">
        <v>152</v>
      </c>
      <c r="C49" s="205" t="s">
        <v>138</v>
      </c>
      <c r="D49" s="91" t="s">
        <v>572</v>
      </c>
      <c r="E49" s="117">
        <v>0</v>
      </c>
      <c r="F49" s="118">
        <v>0</v>
      </c>
      <c r="G49" s="118">
        <v>0</v>
      </c>
      <c r="H49" s="117">
        <v>0</v>
      </c>
      <c r="I49" s="117">
        <v>0</v>
      </c>
      <c r="J49" s="117">
        <v>0</v>
      </c>
      <c r="K49" s="117">
        <v>0</v>
      </c>
      <c r="L49" s="117">
        <v>0</v>
      </c>
      <c r="M49" s="117">
        <v>0</v>
      </c>
      <c r="N49" s="117"/>
      <c r="O49" s="110"/>
    </row>
    <row r="50" spans="1:15" ht="10.35" customHeight="1">
      <c r="A50" s="111" t="s">
        <v>153</v>
      </c>
      <c r="B50" s="111" t="s">
        <v>154</v>
      </c>
      <c r="C50" s="205" t="s">
        <v>141</v>
      </c>
      <c r="D50" s="91" t="s">
        <v>572</v>
      </c>
      <c r="E50" s="117">
        <v>0</v>
      </c>
      <c r="F50" s="118">
        <v>0</v>
      </c>
      <c r="G50" s="118">
        <v>0</v>
      </c>
      <c r="H50" s="117">
        <v>0</v>
      </c>
      <c r="I50" s="117">
        <v>0</v>
      </c>
      <c r="J50" s="117">
        <v>0</v>
      </c>
      <c r="K50" s="117">
        <v>0</v>
      </c>
      <c r="L50" s="117">
        <v>0</v>
      </c>
      <c r="M50" s="117">
        <v>0</v>
      </c>
      <c r="N50" s="117"/>
      <c r="O50" s="110"/>
    </row>
    <row r="51" spans="1:15" ht="10.35" customHeight="1">
      <c r="A51" s="111" t="s">
        <v>155</v>
      </c>
      <c r="B51" s="120" t="s">
        <v>156</v>
      </c>
      <c r="C51" s="208" t="s">
        <v>157</v>
      </c>
      <c r="D51" s="174" t="s">
        <v>572</v>
      </c>
      <c r="E51" s="123">
        <v>0</v>
      </c>
      <c r="F51" s="129">
        <v>0</v>
      </c>
      <c r="G51" s="129">
        <v>0</v>
      </c>
      <c r="H51" s="123">
        <v>0</v>
      </c>
      <c r="I51" s="123">
        <v>0</v>
      </c>
      <c r="J51" s="123">
        <v>0</v>
      </c>
      <c r="K51" s="123">
        <v>0</v>
      </c>
      <c r="L51" s="123">
        <v>0</v>
      </c>
      <c r="M51" s="123">
        <v>0</v>
      </c>
      <c r="N51" s="123"/>
      <c r="O51" s="110"/>
    </row>
    <row r="52" spans="1:15" ht="15" customHeight="1">
      <c r="A52" s="111" t="s">
        <v>158</v>
      </c>
      <c r="B52" s="112" t="s">
        <v>580</v>
      </c>
      <c r="C52" s="113" t="s">
        <v>159</v>
      </c>
      <c r="D52" s="91" t="s">
        <v>572</v>
      </c>
      <c r="E52" s="114">
        <v>75.449431297629999</v>
      </c>
      <c r="F52" s="115">
        <v>1326.3604591440599</v>
      </c>
      <c r="G52" s="115">
        <v>-1326.3497042594399</v>
      </c>
      <c r="H52" s="114">
        <v>75.460186182250098</v>
      </c>
      <c r="I52" s="114">
        <v>3937.0793485398499</v>
      </c>
      <c r="J52" s="114">
        <v>3458.8698560971557</v>
      </c>
      <c r="K52" s="114">
        <v>3653.0870807493257</v>
      </c>
      <c r="L52" s="114">
        <v>-11124.347572289349</v>
      </c>
      <c r="M52" s="114">
        <v>0.14889927923312646</v>
      </c>
      <c r="N52" s="114" t="str">
        <f>IF(OR(N53="NA",N56="NA",N59="NA"),"NA",IF(AND(N53="",N56="",N59=""),"",SUM(N53)+SUM(N56)+SUM(N59)))</f>
        <v/>
      </c>
      <c r="O52" s="110"/>
    </row>
    <row r="53" spans="1:15" ht="15" customHeight="1">
      <c r="A53" s="111" t="s">
        <v>160</v>
      </c>
      <c r="B53" s="112" t="s">
        <v>161</v>
      </c>
      <c r="C53" s="204" t="s">
        <v>162</v>
      </c>
      <c r="D53" s="91" t="s">
        <v>572</v>
      </c>
      <c r="E53" s="117">
        <v>0</v>
      </c>
      <c r="F53" s="118" t="s">
        <v>575</v>
      </c>
      <c r="G53" s="118" t="s">
        <v>575</v>
      </c>
      <c r="H53" s="117">
        <v>0</v>
      </c>
      <c r="I53" s="117">
        <v>0</v>
      </c>
      <c r="J53" s="117">
        <v>0</v>
      </c>
      <c r="K53" s="117">
        <v>0</v>
      </c>
      <c r="L53" s="117" t="s">
        <v>575</v>
      </c>
      <c r="M53" s="117">
        <v>0</v>
      </c>
      <c r="N53" s="117" t="str">
        <f>IF(OR(N54="NA",N55="NA"),"NA",IF(AND(N54="",N55=""),"",SUM(N54:N55)))</f>
        <v/>
      </c>
      <c r="O53" s="110"/>
    </row>
    <row r="54" spans="1:15" ht="10.35" customHeight="1">
      <c r="A54" s="111" t="s">
        <v>163</v>
      </c>
      <c r="B54" s="111" t="s">
        <v>164</v>
      </c>
      <c r="C54" s="205" t="s">
        <v>165</v>
      </c>
      <c r="D54" s="91" t="s">
        <v>572</v>
      </c>
      <c r="E54" s="117">
        <v>0</v>
      </c>
      <c r="F54" s="118">
        <v>0</v>
      </c>
      <c r="G54" s="118">
        <v>0</v>
      </c>
      <c r="H54" s="117">
        <v>0</v>
      </c>
      <c r="I54" s="117">
        <v>0</v>
      </c>
      <c r="J54" s="117">
        <v>0</v>
      </c>
      <c r="K54" s="117">
        <v>0</v>
      </c>
      <c r="L54" s="117">
        <v>0</v>
      </c>
      <c r="M54" s="117">
        <v>0</v>
      </c>
      <c r="N54" s="117"/>
      <c r="O54" s="110"/>
    </row>
    <row r="55" spans="1:15" ht="10.35" customHeight="1">
      <c r="A55" s="111" t="s">
        <v>166</v>
      </c>
      <c r="B55" s="111" t="s">
        <v>167</v>
      </c>
      <c r="C55" s="205" t="s">
        <v>168</v>
      </c>
      <c r="D55" s="91" t="s">
        <v>572</v>
      </c>
      <c r="E55" s="117">
        <v>0</v>
      </c>
      <c r="F55" s="118">
        <v>0</v>
      </c>
      <c r="G55" s="118">
        <v>0</v>
      </c>
      <c r="H55" s="117">
        <v>0</v>
      </c>
      <c r="I55" s="117">
        <v>0</v>
      </c>
      <c r="J55" s="117">
        <v>0</v>
      </c>
      <c r="K55" s="117">
        <v>0</v>
      </c>
      <c r="L55" s="117">
        <v>0</v>
      </c>
      <c r="M55" s="117">
        <v>0</v>
      </c>
      <c r="N55" s="117"/>
      <c r="O55" s="110"/>
    </row>
    <row r="56" spans="1:15" ht="15" customHeight="1">
      <c r="A56" s="111" t="s">
        <v>169</v>
      </c>
      <c r="B56" s="112" t="s">
        <v>170</v>
      </c>
      <c r="C56" s="204" t="s">
        <v>171</v>
      </c>
      <c r="D56" s="91" t="s">
        <v>572</v>
      </c>
      <c r="E56" s="117">
        <v>0</v>
      </c>
      <c r="F56" s="118">
        <v>1.0754884619999999E-2</v>
      </c>
      <c r="G56" s="118" t="s">
        <v>575</v>
      </c>
      <c r="H56" s="117">
        <v>1.0754884619999999E-2</v>
      </c>
      <c r="I56" s="117">
        <v>0</v>
      </c>
      <c r="J56" s="117">
        <v>8.7521264820000014E-3</v>
      </c>
      <c r="K56" s="117">
        <v>5.8347509880000009E-3</v>
      </c>
      <c r="L56" s="117" t="s">
        <v>575</v>
      </c>
      <c r="M56" s="117">
        <v>2.5341762090000001E-2</v>
      </c>
      <c r="N56" s="117" t="str">
        <f>IF(OR(N57="NA",N58="NA"),"NA",IF(AND(N57="",N58=""),"",SUM(N57:N58)))</f>
        <v/>
      </c>
      <c r="O56" s="110"/>
    </row>
    <row r="57" spans="1:15" ht="10.35" customHeight="1">
      <c r="A57" s="111" t="s">
        <v>172</v>
      </c>
      <c r="B57" s="111" t="s">
        <v>173</v>
      </c>
      <c r="C57" s="205" t="s">
        <v>165</v>
      </c>
      <c r="D57" s="91" t="s">
        <v>572</v>
      </c>
      <c r="E57" s="117">
        <v>0</v>
      </c>
      <c r="F57" s="118">
        <v>1.0754884619999999E-2</v>
      </c>
      <c r="G57" s="118">
        <v>0</v>
      </c>
      <c r="H57" s="117">
        <v>1.0754884619999999E-2</v>
      </c>
      <c r="I57" s="117">
        <v>0</v>
      </c>
      <c r="J57" s="117">
        <v>8.7521264820000014E-3</v>
      </c>
      <c r="K57" s="117">
        <v>5.8347509880000009E-3</v>
      </c>
      <c r="L57" s="117">
        <v>0</v>
      </c>
      <c r="M57" s="117">
        <v>2.5341762090000001E-2</v>
      </c>
      <c r="N57" s="117"/>
      <c r="O57" s="110"/>
    </row>
    <row r="58" spans="1:15" ht="10.35" customHeight="1">
      <c r="A58" s="111" t="s">
        <v>174</v>
      </c>
      <c r="B58" s="111" t="s">
        <v>175</v>
      </c>
      <c r="C58" s="205" t="s">
        <v>168</v>
      </c>
      <c r="D58" s="91" t="s">
        <v>572</v>
      </c>
      <c r="E58" s="117">
        <v>0</v>
      </c>
      <c r="F58" s="118">
        <v>0</v>
      </c>
      <c r="G58" s="118">
        <v>0</v>
      </c>
      <c r="H58" s="117">
        <v>0</v>
      </c>
      <c r="I58" s="117">
        <v>0</v>
      </c>
      <c r="J58" s="117">
        <v>0</v>
      </c>
      <c r="K58" s="117">
        <v>0</v>
      </c>
      <c r="L58" s="117">
        <v>0</v>
      </c>
      <c r="M58" s="117">
        <v>0</v>
      </c>
      <c r="N58" s="117"/>
      <c r="O58" s="110"/>
    </row>
    <row r="59" spans="1:15" ht="15" customHeight="1">
      <c r="A59" s="111" t="s">
        <v>176</v>
      </c>
      <c r="B59" s="112" t="s">
        <v>177</v>
      </c>
      <c r="C59" s="204" t="s">
        <v>178</v>
      </c>
      <c r="D59" s="91" t="s">
        <v>572</v>
      </c>
      <c r="E59" s="117">
        <v>75.449431297629999</v>
      </c>
      <c r="F59" s="118">
        <v>1326.3497042594399</v>
      </c>
      <c r="G59" s="118">
        <v>-1326.3</v>
      </c>
      <c r="H59" s="117">
        <v>75.449431297630099</v>
      </c>
      <c r="I59" s="117">
        <v>3937.0793485398499</v>
      </c>
      <c r="J59" s="117">
        <v>3458.8611039706739</v>
      </c>
      <c r="K59" s="117">
        <v>3653.0812459983381</v>
      </c>
      <c r="L59" s="117">
        <v>-11124.347572289349</v>
      </c>
      <c r="M59" s="117">
        <v>0.12355751714312646</v>
      </c>
      <c r="N59" s="117" t="str">
        <f>IF(OR(N60="NA",N61="NA"),"NA",IF(AND(N60="",N61=""),"",SUM(N60:N61)))</f>
        <v/>
      </c>
      <c r="O59" s="110"/>
    </row>
    <row r="60" spans="1:15" ht="10.35" customHeight="1">
      <c r="A60" s="111" t="s">
        <v>179</v>
      </c>
      <c r="B60" s="111" t="s">
        <v>180</v>
      </c>
      <c r="C60" s="205" t="s">
        <v>165</v>
      </c>
      <c r="D60" s="91" t="s">
        <v>572</v>
      </c>
      <c r="E60" s="117">
        <v>75.449431297629999</v>
      </c>
      <c r="F60" s="118">
        <v>1326.3497042594399</v>
      </c>
      <c r="G60" s="118">
        <v>-1326.3497042594399</v>
      </c>
      <c r="H60" s="117">
        <v>75.449431297630099</v>
      </c>
      <c r="I60" s="117">
        <v>3937.0793485398499</v>
      </c>
      <c r="J60" s="117">
        <v>3458.8611039706739</v>
      </c>
      <c r="K60" s="117">
        <v>3653.0812459983381</v>
      </c>
      <c r="L60" s="117">
        <v>-11124.347572289349</v>
      </c>
      <c r="M60" s="117">
        <v>0.12355751714312646</v>
      </c>
      <c r="N60" s="117"/>
      <c r="O60" s="110"/>
    </row>
    <row r="61" spans="1:15" ht="10.35" customHeight="1">
      <c r="A61" s="111" t="s">
        <v>181</v>
      </c>
      <c r="B61" s="120" t="s">
        <v>182</v>
      </c>
      <c r="C61" s="205" t="s">
        <v>168</v>
      </c>
      <c r="D61" s="174" t="s">
        <v>572</v>
      </c>
      <c r="E61" s="123">
        <v>0</v>
      </c>
      <c r="F61" s="129">
        <v>0</v>
      </c>
      <c r="G61" s="123">
        <v>0</v>
      </c>
      <c r="H61" s="123">
        <v>0</v>
      </c>
      <c r="I61" s="123">
        <v>0</v>
      </c>
      <c r="J61" s="123">
        <v>0</v>
      </c>
      <c r="K61" s="123">
        <v>0</v>
      </c>
      <c r="L61" s="123">
        <v>0</v>
      </c>
      <c r="M61" s="123">
        <v>0</v>
      </c>
      <c r="N61" s="123"/>
      <c r="O61" s="209"/>
    </row>
    <row r="62" spans="1:15" ht="15" customHeight="1">
      <c r="A62" s="111" t="s">
        <v>183</v>
      </c>
      <c r="B62" s="112" t="s">
        <v>582</v>
      </c>
      <c r="C62" s="113" t="s">
        <v>184</v>
      </c>
      <c r="D62" s="91" t="s">
        <v>572</v>
      </c>
      <c r="E62" s="114">
        <v>4744.6457612847416</v>
      </c>
      <c r="F62" s="115">
        <v>460.21828498175012</v>
      </c>
      <c r="G62" s="114" t="s">
        <v>575</v>
      </c>
      <c r="H62" s="114">
        <v>5204.8640462664907</v>
      </c>
      <c r="I62" s="114">
        <v>153.80313466545999</v>
      </c>
      <c r="J62" s="114">
        <v>2274.8158654346666</v>
      </c>
      <c r="K62" s="114">
        <v>1461.4218743255642</v>
      </c>
      <c r="L62" s="114">
        <v>-14.107861184529947</v>
      </c>
      <c r="M62" s="114">
        <v>9080.7970595076531</v>
      </c>
      <c r="N62" s="114" t="str">
        <f>IF(OR(N63="NA",N73="NA",N78="NA",N79="NA",N84="NA"),"NA",IF(AND(N63="",N73="",N78="",N79="",N84=""),"",SUM(N63)+SUM(N73)+SUM(N78)+SUM(N79)+SUM(N84)))</f>
        <v/>
      </c>
      <c r="O62" s="110"/>
    </row>
    <row r="63" spans="1:15" ht="15" customHeight="1">
      <c r="A63" s="111" t="s">
        <v>185</v>
      </c>
      <c r="B63" s="112" t="s">
        <v>186</v>
      </c>
      <c r="C63" s="204" t="s">
        <v>187</v>
      </c>
      <c r="D63" s="91" t="s">
        <v>572</v>
      </c>
      <c r="E63" s="117">
        <v>3561.6773413834399</v>
      </c>
      <c r="F63" s="118">
        <v>20.315985968130001</v>
      </c>
      <c r="G63" s="117" t="s">
        <v>575</v>
      </c>
      <c r="H63" s="117">
        <v>3581.9933273515703</v>
      </c>
      <c r="I63" s="117">
        <v>138.75752277339998</v>
      </c>
      <c r="J63" s="117">
        <v>138.37431365765602</v>
      </c>
      <c r="K63" s="117">
        <v>21.590917474753997</v>
      </c>
      <c r="L63" s="117">
        <v>-14.053137365669901</v>
      </c>
      <c r="M63" s="117">
        <v>3866.6629438917107</v>
      </c>
      <c r="N63" s="117" t="str">
        <f>IF(OR(N64="NA",N68="NA",N69="NA",N70="NA",N71="NA",N72="NA"),"NA",IF(AND(N64="",N68="",N69="",N70="",N71="",N72=""),"",SUM(N64,N68:N72)))</f>
        <v/>
      </c>
      <c r="O63" s="110"/>
    </row>
    <row r="64" spans="1:15" ht="10.35" customHeight="1">
      <c r="A64" s="111" t="s">
        <v>188</v>
      </c>
      <c r="B64" s="111" t="s">
        <v>189</v>
      </c>
      <c r="C64" s="205" t="s">
        <v>190</v>
      </c>
      <c r="D64" s="91" t="s">
        <v>572</v>
      </c>
      <c r="E64" s="117">
        <v>174.77539285725999</v>
      </c>
      <c r="F64" s="118">
        <v>20.315985968130001</v>
      </c>
      <c r="G64" s="117" t="s">
        <v>575</v>
      </c>
      <c r="H64" s="117">
        <v>195.09137882538997</v>
      </c>
      <c r="I64" s="117">
        <v>138.75752277339998</v>
      </c>
      <c r="J64" s="117">
        <v>56.238777617155996</v>
      </c>
      <c r="K64" s="117">
        <v>4.3806311255340002</v>
      </c>
      <c r="L64" s="117">
        <v>-14.053137365669901</v>
      </c>
      <c r="M64" s="117">
        <v>380.41517297581009</v>
      </c>
      <c r="N64" s="117" t="str">
        <f>IF(OR(N65="NA",N66="NA",N67="NA"),"NA",IF(AND(N65="",N66="",N67=""),"",SUM(N65:N67)))</f>
        <v/>
      </c>
      <c r="O64" s="110"/>
    </row>
    <row r="65" spans="1:15" ht="10.35" customHeight="1">
      <c r="A65" s="111" t="s">
        <v>191</v>
      </c>
      <c r="B65" s="111" t="s">
        <v>192</v>
      </c>
      <c r="C65" s="206" t="s">
        <v>193</v>
      </c>
      <c r="D65" s="91" t="s">
        <v>572</v>
      </c>
      <c r="E65" s="117">
        <v>0</v>
      </c>
      <c r="F65" s="118">
        <v>0</v>
      </c>
      <c r="G65" s="117">
        <v>0</v>
      </c>
      <c r="H65" s="117">
        <v>0</v>
      </c>
      <c r="I65" s="117">
        <v>0</v>
      </c>
      <c r="J65" s="117">
        <v>0</v>
      </c>
      <c r="K65" s="117">
        <v>0</v>
      </c>
      <c r="L65" s="117">
        <v>0</v>
      </c>
      <c r="M65" s="117">
        <v>0</v>
      </c>
      <c r="N65" s="117"/>
      <c r="O65" s="110"/>
    </row>
    <row r="66" spans="1:15" ht="10.35" customHeight="1">
      <c r="A66" s="111" t="s">
        <v>194</v>
      </c>
      <c r="B66" s="111" t="s">
        <v>195</v>
      </c>
      <c r="C66" s="206" t="s">
        <v>196</v>
      </c>
      <c r="D66" s="91" t="s">
        <v>572</v>
      </c>
      <c r="E66" s="117">
        <v>163.56413901831996</v>
      </c>
      <c r="F66" s="118">
        <v>20.315985968130001</v>
      </c>
      <c r="G66" s="117">
        <v>0</v>
      </c>
      <c r="H66" s="117">
        <v>183.88012498644997</v>
      </c>
      <c r="I66" s="117">
        <v>138.75752277339998</v>
      </c>
      <c r="J66" s="117">
        <v>53.638334990395997</v>
      </c>
      <c r="K66" s="117">
        <v>4.1391902255440005</v>
      </c>
      <c r="L66" s="117">
        <v>0</v>
      </c>
      <c r="M66" s="117">
        <v>380.41517297578997</v>
      </c>
      <c r="N66" s="117"/>
      <c r="O66" s="110"/>
    </row>
    <row r="67" spans="1:15" ht="10.35" customHeight="1">
      <c r="A67" s="111" t="s">
        <v>197</v>
      </c>
      <c r="B67" s="111" t="s">
        <v>198</v>
      </c>
      <c r="C67" s="206" t="s">
        <v>199</v>
      </c>
      <c r="D67" s="91" t="s">
        <v>572</v>
      </c>
      <c r="E67" s="117">
        <v>11.211253838940001</v>
      </c>
      <c r="F67" s="118">
        <v>0</v>
      </c>
      <c r="G67" s="117">
        <v>0</v>
      </c>
      <c r="H67" s="117">
        <v>11.211253838940001</v>
      </c>
      <c r="I67" s="117">
        <v>0</v>
      </c>
      <c r="J67" s="117">
        <v>2.60044262676</v>
      </c>
      <c r="K67" s="117">
        <v>0.24144089998999999</v>
      </c>
      <c r="L67" s="117">
        <v>-14.053137365669901</v>
      </c>
      <c r="M67" s="117">
        <v>2.0099477637813834E-11</v>
      </c>
      <c r="N67" s="117"/>
      <c r="O67" s="110"/>
    </row>
    <row r="68" spans="1:15" ht="10.35" customHeight="1">
      <c r="A68" s="111" t="s">
        <v>200</v>
      </c>
      <c r="B68" s="111" t="s">
        <v>201</v>
      </c>
      <c r="C68" s="205" t="s">
        <v>202</v>
      </c>
      <c r="D68" s="91" t="s">
        <v>572</v>
      </c>
      <c r="E68" s="117">
        <v>280.36215678895002</v>
      </c>
      <c r="F68" s="118">
        <v>0</v>
      </c>
      <c r="G68" s="117">
        <v>0</v>
      </c>
      <c r="H68" s="117">
        <v>280.36215678895002</v>
      </c>
      <c r="I68" s="117">
        <v>0</v>
      </c>
      <c r="J68" s="117">
        <v>10.839968768279999</v>
      </c>
      <c r="K68" s="117">
        <v>5.5843021427799995</v>
      </c>
      <c r="L68" s="117">
        <v>0</v>
      </c>
      <c r="M68" s="117">
        <v>296.78642770001005</v>
      </c>
      <c r="N68" s="117"/>
      <c r="O68" s="110"/>
    </row>
    <row r="69" spans="1:15" ht="10.35" customHeight="1">
      <c r="A69" s="111" t="s">
        <v>203</v>
      </c>
      <c r="B69" s="111" t="s">
        <v>204</v>
      </c>
      <c r="C69" s="205" t="s">
        <v>205</v>
      </c>
      <c r="D69" s="91" t="s">
        <v>572</v>
      </c>
      <c r="E69" s="117">
        <v>0</v>
      </c>
      <c r="F69" s="118">
        <v>0</v>
      </c>
      <c r="G69" s="117">
        <v>0</v>
      </c>
      <c r="H69" s="117">
        <v>0</v>
      </c>
      <c r="I69" s="117">
        <v>0</v>
      </c>
      <c r="J69" s="117">
        <v>0</v>
      </c>
      <c r="K69" s="117">
        <v>0</v>
      </c>
      <c r="L69" s="117">
        <v>0</v>
      </c>
      <c r="M69" s="117">
        <v>0</v>
      </c>
      <c r="N69" s="117"/>
      <c r="O69" s="110"/>
    </row>
    <row r="70" spans="1:15" ht="10.35" customHeight="1">
      <c r="A70" s="111" t="s">
        <v>206</v>
      </c>
      <c r="B70" s="111" t="s">
        <v>207</v>
      </c>
      <c r="C70" s="205" t="s">
        <v>208</v>
      </c>
      <c r="D70" s="91" t="s">
        <v>572</v>
      </c>
      <c r="E70" s="117">
        <v>0</v>
      </c>
      <c r="F70" s="118">
        <v>0</v>
      </c>
      <c r="G70" s="117">
        <v>0</v>
      </c>
      <c r="H70" s="117">
        <v>0</v>
      </c>
      <c r="I70" s="117">
        <v>0</v>
      </c>
      <c r="J70" s="117">
        <v>0</v>
      </c>
      <c r="K70" s="117">
        <v>0</v>
      </c>
      <c r="L70" s="117">
        <v>0</v>
      </c>
      <c r="M70" s="117">
        <v>0</v>
      </c>
      <c r="N70" s="117"/>
      <c r="O70" s="110"/>
    </row>
    <row r="71" spans="1:15" ht="10.35" customHeight="1">
      <c r="A71" s="111" t="s">
        <v>209</v>
      </c>
      <c r="B71" s="111" t="s">
        <v>210</v>
      </c>
      <c r="C71" s="205" t="s">
        <v>211</v>
      </c>
      <c r="D71" s="91" t="s">
        <v>572</v>
      </c>
      <c r="E71" s="117">
        <v>3106.5397917372302</v>
      </c>
      <c r="F71" s="118">
        <v>0</v>
      </c>
      <c r="G71" s="117">
        <v>0</v>
      </c>
      <c r="H71" s="117">
        <v>3106.5397917372302</v>
      </c>
      <c r="I71" s="117">
        <v>0</v>
      </c>
      <c r="J71" s="117">
        <v>71.295567272219998</v>
      </c>
      <c r="K71" s="117">
        <v>11.625984206439998</v>
      </c>
      <c r="L71" s="117">
        <v>0</v>
      </c>
      <c r="M71" s="117">
        <v>3189.4613432158903</v>
      </c>
      <c r="N71" s="117"/>
      <c r="O71" s="110"/>
    </row>
    <row r="72" spans="1:15" ht="10.35" customHeight="1">
      <c r="A72" s="111" t="s">
        <v>212</v>
      </c>
      <c r="B72" s="111" t="s">
        <v>213</v>
      </c>
      <c r="C72" s="205" t="s">
        <v>214</v>
      </c>
      <c r="D72" s="91" t="s">
        <v>572</v>
      </c>
      <c r="E72" s="117">
        <v>0</v>
      </c>
      <c r="F72" s="118">
        <v>0</v>
      </c>
      <c r="G72" s="117">
        <v>0</v>
      </c>
      <c r="H72" s="117">
        <v>0</v>
      </c>
      <c r="I72" s="117">
        <v>0</v>
      </c>
      <c r="J72" s="117">
        <v>0</v>
      </c>
      <c r="K72" s="117">
        <v>0</v>
      </c>
      <c r="L72" s="117">
        <v>0</v>
      </c>
      <c r="M72" s="117">
        <v>0</v>
      </c>
      <c r="N72" s="117"/>
      <c r="O72" s="110"/>
    </row>
    <row r="73" spans="1:15" ht="15" customHeight="1">
      <c r="A73" s="111" t="s">
        <v>215</v>
      </c>
      <c r="B73" s="112" t="s">
        <v>216</v>
      </c>
      <c r="C73" s="204" t="s">
        <v>217</v>
      </c>
      <c r="D73" s="91" t="s">
        <v>572</v>
      </c>
      <c r="E73" s="117">
        <v>281.87759781469009</v>
      </c>
      <c r="F73" s="118">
        <v>439.28544773398005</v>
      </c>
      <c r="G73" s="117" t="s">
        <v>575</v>
      </c>
      <c r="H73" s="117">
        <v>721.16304554867008</v>
      </c>
      <c r="I73" s="117">
        <v>10.00498724064</v>
      </c>
      <c r="J73" s="117">
        <v>1410.4743946165904</v>
      </c>
      <c r="K73" s="117">
        <v>1061.8335362371704</v>
      </c>
      <c r="L73" s="117" t="s">
        <v>575</v>
      </c>
      <c r="M73" s="117">
        <v>3203.4759636430704</v>
      </c>
      <c r="N73" s="117" t="str">
        <f>IF(OR(N74="NA",N75="NA",N76="NA",N77="NA"),"NA",IF(AND(N74="",N75="",N76="",N77=""),"",SUM(N74:N77)))</f>
        <v/>
      </c>
      <c r="O73" s="110"/>
    </row>
    <row r="74" spans="1:15" ht="10.35" customHeight="1">
      <c r="A74" s="111" t="s">
        <v>218</v>
      </c>
      <c r="B74" s="111" t="s">
        <v>219</v>
      </c>
      <c r="C74" s="205" t="s">
        <v>220</v>
      </c>
      <c r="D74" s="91" t="s">
        <v>572</v>
      </c>
      <c r="E74" s="117">
        <v>0</v>
      </c>
      <c r="F74" s="118">
        <v>9</v>
      </c>
      <c r="G74" s="117">
        <v>0</v>
      </c>
      <c r="H74" s="117">
        <v>9</v>
      </c>
      <c r="I74" s="117">
        <v>0</v>
      </c>
      <c r="J74" s="117">
        <v>0</v>
      </c>
      <c r="K74" s="117">
        <v>0</v>
      </c>
      <c r="L74" s="117">
        <v>0</v>
      </c>
      <c r="M74" s="117">
        <v>9</v>
      </c>
      <c r="N74" s="117"/>
      <c r="O74" s="110"/>
    </row>
    <row r="75" spans="1:15" ht="10.35" customHeight="1">
      <c r="A75" s="111" t="s">
        <v>221</v>
      </c>
      <c r="B75" s="111" t="s">
        <v>222</v>
      </c>
      <c r="C75" s="205" t="s">
        <v>223</v>
      </c>
      <c r="D75" s="91" t="s">
        <v>572</v>
      </c>
      <c r="E75" s="117">
        <v>138.53972671012002</v>
      </c>
      <c r="F75" s="118">
        <v>0</v>
      </c>
      <c r="G75" s="117">
        <v>0</v>
      </c>
      <c r="H75" s="117">
        <v>138.53972671012002</v>
      </c>
      <c r="I75" s="117">
        <v>0</v>
      </c>
      <c r="J75" s="117">
        <v>8.5596399280300002</v>
      </c>
      <c r="K75" s="117">
        <v>15.40674270089</v>
      </c>
      <c r="L75" s="117">
        <v>0</v>
      </c>
      <c r="M75" s="117">
        <v>162.50610933904002</v>
      </c>
      <c r="N75" s="117"/>
      <c r="O75" s="110"/>
    </row>
    <row r="76" spans="1:15" ht="10.35" customHeight="1">
      <c r="A76" s="111" t="s">
        <v>224</v>
      </c>
      <c r="B76" s="111" t="s">
        <v>225</v>
      </c>
      <c r="C76" s="205" t="s">
        <v>226</v>
      </c>
      <c r="D76" s="91" t="s">
        <v>572</v>
      </c>
      <c r="E76" s="117">
        <v>143.33787110457004</v>
      </c>
      <c r="F76" s="118">
        <v>430.28544773398005</v>
      </c>
      <c r="G76" s="117">
        <v>0</v>
      </c>
      <c r="H76" s="117">
        <v>573.62331883855006</v>
      </c>
      <c r="I76" s="117">
        <v>10.00498724064</v>
      </c>
      <c r="J76" s="117">
        <v>1401.9147546885604</v>
      </c>
      <c r="K76" s="117">
        <v>1046.4267935362802</v>
      </c>
      <c r="L76" s="117">
        <v>0</v>
      </c>
      <c r="M76" s="117">
        <v>3031.9698543040304</v>
      </c>
      <c r="N76" s="117"/>
      <c r="O76" s="110"/>
    </row>
    <row r="77" spans="1:15" ht="10.35" customHeight="1">
      <c r="A77" s="111" t="s">
        <v>227</v>
      </c>
      <c r="B77" s="111" t="s">
        <v>228</v>
      </c>
      <c r="C77" s="205" t="s">
        <v>229</v>
      </c>
      <c r="D77" s="91" t="s">
        <v>572</v>
      </c>
      <c r="E77" s="117">
        <v>0</v>
      </c>
      <c r="F77" s="118">
        <v>0</v>
      </c>
      <c r="G77" s="117">
        <v>0</v>
      </c>
      <c r="H77" s="117">
        <v>0</v>
      </c>
      <c r="I77" s="117">
        <v>0</v>
      </c>
      <c r="J77" s="117">
        <v>0</v>
      </c>
      <c r="K77" s="117">
        <v>0</v>
      </c>
      <c r="L77" s="117">
        <v>0</v>
      </c>
      <c r="M77" s="117">
        <v>0</v>
      </c>
      <c r="N77" s="117"/>
      <c r="O77" s="110"/>
    </row>
    <row r="78" spans="1:15" ht="15" customHeight="1">
      <c r="A78" s="111" t="s">
        <v>230</v>
      </c>
      <c r="B78" s="112" t="s">
        <v>231</v>
      </c>
      <c r="C78" s="204" t="s">
        <v>232</v>
      </c>
      <c r="D78" s="91" t="s">
        <v>572</v>
      </c>
      <c r="E78" s="117">
        <v>483.69268344291999</v>
      </c>
      <c r="F78" s="118">
        <v>0.61685127963999997</v>
      </c>
      <c r="G78" s="117">
        <v>0</v>
      </c>
      <c r="H78" s="117">
        <v>484.30953472255999</v>
      </c>
      <c r="I78" s="117">
        <v>3.5600997530100003</v>
      </c>
      <c r="J78" s="117">
        <v>83.643734349410011</v>
      </c>
      <c r="K78" s="117">
        <v>19.330768609950002</v>
      </c>
      <c r="L78" s="117">
        <v>-5.4723818860046902E-2</v>
      </c>
      <c r="M78" s="117">
        <v>590.78941361607008</v>
      </c>
      <c r="N78" s="117"/>
      <c r="O78" s="110"/>
    </row>
    <row r="79" spans="1:15" ht="15" customHeight="1">
      <c r="A79" s="111" t="s">
        <v>233</v>
      </c>
      <c r="B79" s="112" t="s">
        <v>234</v>
      </c>
      <c r="C79" s="204" t="s">
        <v>235</v>
      </c>
      <c r="D79" s="91" t="s">
        <v>572</v>
      </c>
      <c r="E79" s="117">
        <v>417.3981386436912</v>
      </c>
      <c r="F79" s="118" t="s">
        <v>575</v>
      </c>
      <c r="G79" s="117" t="s">
        <v>575</v>
      </c>
      <c r="H79" s="117">
        <v>417.3981386436912</v>
      </c>
      <c r="I79" s="117">
        <v>1.4805248984099988</v>
      </c>
      <c r="J79" s="117">
        <v>642.32342281101012</v>
      </c>
      <c r="K79" s="117">
        <v>358.66665200368993</v>
      </c>
      <c r="L79" s="117" t="s">
        <v>575</v>
      </c>
      <c r="M79" s="117">
        <v>1419.8687383568013</v>
      </c>
      <c r="N79" s="117" t="str">
        <f>IF(OR(N80="NA",N83="NA"),"NA",IF(AND(N80="",N83=""),"",SUM(N80)+SUM(N83)))</f>
        <v/>
      </c>
      <c r="O79" s="110"/>
    </row>
    <row r="80" spans="1:15" ht="10.35" customHeight="1">
      <c r="A80" s="111" t="s">
        <v>236</v>
      </c>
      <c r="B80" s="111" t="s">
        <v>237</v>
      </c>
      <c r="C80" s="205" t="s">
        <v>165</v>
      </c>
      <c r="D80" s="91" t="s">
        <v>572</v>
      </c>
      <c r="E80" s="117">
        <v>417.3981386436912</v>
      </c>
      <c r="F80" s="118" t="s">
        <v>575</v>
      </c>
      <c r="G80" s="117" t="s">
        <v>575</v>
      </c>
      <c r="H80" s="117">
        <v>417.3981386436912</v>
      </c>
      <c r="I80" s="117">
        <v>1.4805248984099988</v>
      </c>
      <c r="J80" s="117">
        <v>642.32342281101012</v>
      </c>
      <c r="K80" s="117">
        <v>358.66665200368993</v>
      </c>
      <c r="L80" s="117" t="s">
        <v>575</v>
      </c>
      <c r="M80" s="117">
        <v>1419.8687383568013</v>
      </c>
      <c r="N80" s="117" t="str">
        <f>IF(OR(N81="NA",N82="NA"),"NA",IF(AND(N81="",N82=""),"",SUM(N81:N82)))</f>
        <v/>
      </c>
      <c r="O80" s="110"/>
    </row>
    <row r="81" spans="1:15" ht="10.35" customHeight="1">
      <c r="A81" s="111" t="s">
        <v>238</v>
      </c>
      <c r="B81" s="111" t="s">
        <v>239</v>
      </c>
      <c r="C81" s="206" t="s">
        <v>240</v>
      </c>
      <c r="D81" s="91" t="s">
        <v>572</v>
      </c>
      <c r="E81" s="117">
        <v>0</v>
      </c>
      <c r="F81" s="118">
        <v>0</v>
      </c>
      <c r="G81" s="117">
        <v>0</v>
      </c>
      <c r="H81" s="117">
        <v>0</v>
      </c>
      <c r="I81" s="117">
        <v>0</v>
      </c>
      <c r="J81" s="117">
        <v>0</v>
      </c>
      <c r="K81" s="117">
        <v>0</v>
      </c>
      <c r="L81" s="117">
        <v>0</v>
      </c>
      <c r="M81" s="117">
        <v>0</v>
      </c>
      <c r="N81" s="117"/>
      <c r="O81" s="110"/>
    </row>
    <row r="82" spans="1:15" ht="10.35" customHeight="1">
      <c r="A82" s="111" t="s">
        <v>241</v>
      </c>
      <c r="B82" s="111" t="s">
        <v>242</v>
      </c>
      <c r="C82" s="206" t="s">
        <v>243</v>
      </c>
      <c r="D82" s="91" t="s">
        <v>572</v>
      </c>
      <c r="E82" s="117">
        <v>417.3981386436912</v>
      </c>
      <c r="F82" s="118">
        <v>0</v>
      </c>
      <c r="G82" s="117">
        <v>0</v>
      </c>
      <c r="H82" s="117">
        <v>417.3981386436912</v>
      </c>
      <c r="I82" s="117">
        <v>1.4805248984099988</v>
      </c>
      <c r="J82" s="117">
        <v>642.32342281101012</v>
      </c>
      <c r="K82" s="117">
        <v>358.66665200368993</v>
      </c>
      <c r="L82" s="117">
        <v>0</v>
      </c>
      <c r="M82" s="117">
        <v>1419.8687383568013</v>
      </c>
      <c r="N82" s="117"/>
      <c r="O82" s="110"/>
    </row>
    <row r="83" spans="1:15" ht="10.35" customHeight="1">
      <c r="A83" s="111" t="s">
        <v>244</v>
      </c>
      <c r="B83" s="111" t="s">
        <v>245</v>
      </c>
      <c r="C83" s="205" t="s">
        <v>168</v>
      </c>
      <c r="D83" s="91" t="s">
        <v>572</v>
      </c>
      <c r="E83" s="117">
        <v>0</v>
      </c>
      <c r="F83" s="118">
        <v>0</v>
      </c>
      <c r="G83" s="117">
        <v>0</v>
      </c>
      <c r="H83" s="117">
        <v>0</v>
      </c>
      <c r="I83" s="117">
        <v>0</v>
      </c>
      <c r="J83" s="117">
        <v>0</v>
      </c>
      <c r="K83" s="117">
        <v>0</v>
      </c>
      <c r="L83" s="117">
        <v>0</v>
      </c>
      <c r="M83" s="117">
        <v>0</v>
      </c>
      <c r="N83" s="117"/>
      <c r="O83" s="110"/>
    </row>
    <row r="84" spans="1:15" ht="24.2" customHeight="1">
      <c r="A84" s="111" t="s">
        <v>246</v>
      </c>
      <c r="B84" s="112" t="s">
        <v>247</v>
      </c>
      <c r="C84" s="210" t="s">
        <v>248</v>
      </c>
      <c r="D84" s="91" t="s">
        <v>572</v>
      </c>
      <c r="E84" s="117" t="str">
        <f t="shared" ref="E84:N84" si="0">IF(OR(E85="NA",E89="NA"),"NA",IF(AND(E85="",E89=""),"",SUM(E85)+SUM(E89)))</f>
        <v/>
      </c>
      <c r="F84" s="118" t="str">
        <f t="shared" si="0"/>
        <v/>
      </c>
      <c r="G84" s="117" t="str">
        <f t="shared" si="0"/>
        <v/>
      </c>
      <c r="H84" s="117" t="str">
        <f t="shared" si="0"/>
        <v/>
      </c>
      <c r="I84" s="117" t="str">
        <f t="shared" si="0"/>
        <v/>
      </c>
      <c r="J84" s="117" t="str">
        <f t="shared" si="0"/>
        <v/>
      </c>
      <c r="K84" s="117" t="str">
        <f t="shared" si="0"/>
        <v/>
      </c>
      <c r="L84" s="117" t="str">
        <f t="shared" si="0"/>
        <v/>
      </c>
      <c r="M84" s="117" t="str">
        <f t="shared" si="0"/>
        <v/>
      </c>
      <c r="N84" s="117" t="str">
        <f t="shared" si="0"/>
        <v/>
      </c>
      <c r="O84" s="209"/>
    </row>
    <row r="85" spans="1:15" ht="10.35" customHeight="1">
      <c r="A85" s="111" t="s">
        <v>249</v>
      </c>
      <c r="B85" s="111" t="s">
        <v>250</v>
      </c>
      <c r="C85" s="205" t="s">
        <v>251</v>
      </c>
      <c r="D85" s="91" t="s">
        <v>572</v>
      </c>
      <c r="E85" s="117" t="str">
        <f t="shared" ref="E85:N85" si="1">IF(OR(E86="NA",E87="NA",E88="NA"),"NA",IF(AND(E86="",E87="",E88=""),"",SUM(E86:E88)))</f>
        <v/>
      </c>
      <c r="F85" s="118" t="str">
        <f t="shared" si="1"/>
        <v/>
      </c>
      <c r="G85" s="117" t="str">
        <f t="shared" si="1"/>
        <v/>
      </c>
      <c r="H85" s="117" t="str">
        <f t="shared" si="1"/>
        <v/>
      </c>
      <c r="I85" s="117" t="str">
        <f t="shared" si="1"/>
        <v/>
      </c>
      <c r="J85" s="117" t="str">
        <f t="shared" si="1"/>
        <v/>
      </c>
      <c r="K85" s="117" t="str">
        <f t="shared" si="1"/>
        <v/>
      </c>
      <c r="L85" s="117" t="str">
        <f t="shared" si="1"/>
        <v/>
      </c>
      <c r="M85" s="117" t="str">
        <f t="shared" si="1"/>
        <v/>
      </c>
      <c r="N85" s="117" t="str">
        <f t="shared" si="1"/>
        <v/>
      </c>
      <c r="O85" s="110"/>
    </row>
    <row r="86" spans="1:15" ht="10.35" customHeight="1">
      <c r="A86" s="111" t="s">
        <v>252</v>
      </c>
      <c r="B86" s="111" t="s">
        <v>253</v>
      </c>
      <c r="C86" s="211" t="s">
        <v>254</v>
      </c>
      <c r="D86" s="212" t="s">
        <v>572</v>
      </c>
      <c r="E86" s="117"/>
      <c r="F86" s="118"/>
      <c r="G86" s="117"/>
      <c r="H86" s="117" t="str">
        <f>IF(OR(E86="NA",F86="NA",G86="NA"),"NA",IF(AND(E86="",F86="",G86=""),"",SUM(E86:G86)))</f>
        <v/>
      </c>
      <c r="I86" s="117"/>
      <c r="J86" s="117"/>
      <c r="K86" s="117"/>
      <c r="L86" s="117"/>
      <c r="M86" s="117" t="str">
        <f>IF(OR(H86="NA",I86="NA",J86="NA",K86="NA",L86="NA"),"NA",IF(AND(H86="",I86="",J86="",K86="",L86=""),"",SUM(H86:L86)))</f>
        <v/>
      </c>
      <c r="N86" s="117"/>
      <c r="O86" s="110"/>
    </row>
    <row r="87" spans="1:15" ht="10.35" customHeight="1">
      <c r="A87" s="111" t="s">
        <v>255</v>
      </c>
      <c r="B87" s="111" t="s">
        <v>256</v>
      </c>
      <c r="C87" s="206" t="s">
        <v>257</v>
      </c>
      <c r="D87" s="91" t="s">
        <v>572</v>
      </c>
      <c r="E87" s="117"/>
      <c r="F87" s="118"/>
      <c r="G87" s="117"/>
      <c r="H87" s="117" t="str">
        <f>IF(OR(E87="NA",F87="NA",G87="NA"),"NA",IF(AND(E87="",F87="",G87=""),"",SUM(E87:G87)))</f>
        <v/>
      </c>
      <c r="I87" s="117"/>
      <c r="J87" s="117"/>
      <c r="K87" s="117"/>
      <c r="L87" s="117"/>
      <c r="M87" s="117" t="str">
        <f>IF(OR(H87="NA",I87="NA",J87="NA",K87="NA",L87="NA"),"NA",IF(AND(H87="",I87="",J87="",K87="",L87=""),"",SUM(H87:L87)))</f>
        <v/>
      </c>
      <c r="N87" s="117"/>
      <c r="O87" s="110"/>
    </row>
    <row r="88" spans="1:15" ht="10.35" customHeight="1">
      <c r="A88" s="111" t="s">
        <v>258</v>
      </c>
      <c r="B88" s="111" t="s">
        <v>259</v>
      </c>
      <c r="C88" s="206" t="s">
        <v>260</v>
      </c>
      <c r="D88" s="91" t="s">
        <v>572</v>
      </c>
      <c r="E88" s="117"/>
      <c r="F88" s="118"/>
      <c r="G88" s="117"/>
      <c r="H88" s="117" t="str">
        <f>IF(OR(E88="NA",F88="NA",G88="NA"),"NA",IF(AND(E88="",F88="",G88=""),"",SUM(E88:G88)))</f>
        <v/>
      </c>
      <c r="I88" s="117"/>
      <c r="J88" s="117"/>
      <c r="K88" s="117"/>
      <c r="L88" s="117"/>
      <c r="M88" s="117" t="str">
        <f>IF(OR(H88="NA",I88="NA",J88="NA",K88="NA",L88="NA"),"NA",IF(AND(H88="",I88="",J88="",K88="",L88=""),"",SUM(H88:L88)))</f>
        <v/>
      </c>
      <c r="N88" s="117"/>
      <c r="O88" s="110"/>
    </row>
    <row r="89" spans="1:15" ht="10.35" customHeight="1">
      <c r="A89" s="111" t="s">
        <v>261</v>
      </c>
      <c r="B89" s="98" t="s">
        <v>262</v>
      </c>
      <c r="C89" s="213" t="s">
        <v>263</v>
      </c>
      <c r="D89" s="99" t="s">
        <v>572</v>
      </c>
      <c r="E89" s="152"/>
      <c r="F89" s="214"/>
      <c r="G89" s="152"/>
      <c r="H89" s="117" t="str">
        <f>IF(OR(E89="NA",F89="NA",G89="NA"),"NA",IF(AND(E89="",F89="",G89=""),"",SUM(E89:G89)))</f>
        <v/>
      </c>
      <c r="I89" s="152"/>
      <c r="J89" s="152"/>
      <c r="K89" s="152"/>
      <c r="L89" s="152"/>
      <c r="M89" s="152" t="str">
        <f>IF(OR(H89="NA",I89="NA",J89="NA",K89="NA",L89="NA"),"NA",IF(AND(H89="",I89="",J89="",K89="",L89=""),"",SUM(H89:L89)))</f>
        <v/>
      </c>
      <c r="N89" s="152"/>
      <c r="O89" s="110"/>
    </row>
    <row r="90" spans="1:15" ht="15" customHeight="1">
      <c r="A90" s="111"/>
      <c r="B90" s="215" t="s">
        <v>570</v>
      </c>
      <c r="C90" s="165" t="s">
        <v>635</v>
      </c>
      <c r="D90" s="216" t="s">
        <v>572</v>
      </c>
      <c r="E90" s="217"/>
      <c r="F90" s="217"/>
      <c r="G90" s="217"/>
      <c r="H90" s="218"/>
      <c r="I90" s="217"/>
      <c r="J90" s="217"/>
      <c r="K90" s="219"/>
      <c r="L90" s="182"/>
      <c r="M90" s="220"/>
      <c r="N90" s="182"/>
      <c r="O90" s="110"/>
    </row>
    <row r="91" spans="1:15" ht="15" customHeight="1">
      <c r="A91" s="111"/>
      <c r="B91" s="140" t="s">
        <v>570</v>
      </c>
      <c r="C91" s="221" t="s">
        <v>264</v>
      </c>
      <c r="D91" s="91"/>
      <c r="E91" s="107"/>
      <c r="F91" s="107"/>
      <c r="G91" s="107"/>
      <c r="H91" s="108"/>
      <c r="I91" s="107"/>
      <c r="J91" s="107"/>
      <c r="K91" s="108"/>
      <c r="L91" s="107"/>
      <c r="M91" s="109"/>
      <c r="N91" s="107"/>
      <c r="O91" s="110"/>
    </row>
    <row r="92" spans="1:15" ht="10.35" customHeight="1">
      <c r="A92" s="111" t="s">
        <v>265</v>
      </c>
      <c r="B92" s="111" t="s">
        <v>266</v>
      </c>
      <c r="C92" s="116" t="s">
        <v>1188</v>
      </c>
      <c r="D92" s="91" t="s">
        <v>572</v>
      </c>
      <c r="E92" s="117"/>
      <c r="F92" s="117"/>
      <c r="G92" s="117"/>
      <c r="H92" s="117" t="str">
        <f>IF(OR(E92="NA",F92="NA",G92="NA"),"NA",IF(AND(E92="",F92="",G92=""),"",SUM(E92:G92)))</f>
        <v/>
      </c>
      <c r="I92" s="117"/>
      <c r="J92" s="117"/>
      <c r="K92" s="119"/>
      <c r="L92" s="117"/>
      <c r="M92" s="117" t="str">
        <f>IF(OR(H92="NA",I92="NA",J92="NA",K92="NA",L92="NA"),"NA",IF(AND(H92="",I92="",J92="",K92="",L92=""),"",SUM(H92:L92)))</f>
        <v/>
      </c>
      <c r="N92" s="117"/>
      <c r="O92" s="110"/>
    </row>
    <row r="93" spans="1:15" ht="10.35" customHeight="1">
      <c r="A93" s="111" t="s">
        <v>1189</v>
      </c>
      <c r="B93" s="120" t="s">
        <v>1190</v>
      </c>
      <c r="C93" s="121" t="s">
        <v>1191</v>
      </c>
      <c r="D93" s="174" t="s">
        <v>572</v>
      </c>
      <c r="E93" s="123"/>
      <c r="F93" s="123"/>
      <c r="G93" s="123"/>
      <c r="H93" s="123" t="str">
        <f>IF(OR(E93="NA",F93="NA",G93="NA"),"NA",IF(AND(E93="",F93="",G93=""),"",SUM(E93:G93)))</f>
        <v/>
      </c>
      <c r="I93" s="123"/>
      <c r="J93" s="123"/>
      <c r="K93" s="130"/>
      <c r="L93" s="123"/>
      <c r="M93" s="123" t="str">
        <f>IF(OR(H93="NA",I93="NA",J93="NA",K93="NA",L93="NA"),"NA",IF(AND(H93="",I93="",J93="",K93="",L93=""),"",SUM(H93:L93)))</f>
        <v/>
      </c>
      <c r="N93" s="123"/>
      <c r="O93" s="110"/>
    </row>
    <row r="94" spans="1:15" ht="15" customHeight="1">
      <c r="A94" s="111"/>
      <c r="B94" s="140" t="s">
        <v>570</v>
      </c>
      <c r="C94" s="221" t="s">
        <v>1192</v>
      </c>
      <c r="D94" s="178"/>
      <c r="E94" s="143"/>
      <c r="F94" s="143"/>
      <c r="G94" s="143"/>
      <c r="H94" s="144"/>
      <c r="I94" s="143"/>
      <c r="J94" s="143"/>
      <c r="K94" s="108"/>
      <c r="L94" s="107"/>
      <c r="M94" s="109"/>
      <c r="N94" s="107"/>
      <c r="O94" s="110"/>
    </row>
    <row r="95" spans="1:15" ht="10.35" customHeight="1">
      <c r="A95" s="111" t="s">
        <v>1193</v>
      </c>
      <c r="B95" s="145" t="s">
        <v>1194</v>
      </c>
      <c r="C95" s="116" t="s">
        <v>1195</v>
      </c>
      <c r="D95" s="91" t="s">
        <v>572</v>
      </c>
      <c r="E95" s="117"/>
      <c r="F95" s="117"/>
      <c r="G95" s="117"/>
      <c r="H95" s="117" t="str">
        <f>IF(OR(E95="NA",F95="NA",G95="NA"),"NA",IF(AND(E95="",F95="",G95=""),"",SUM(E95:G95)))</f>
        <v/>
      </c>
      <c r="I95" s="117"/>
      <c r="J95" s="117"/>
      <c r="K95" s="119"/>
      <c r="L95" s="117"/>
      <c r="M95" s="117" t="str">
        <f>IF(OR(H95="NA",I95="NA",J95="NA",K95="NA",L95="NA"),"NA",IF(AND(H95="",I95="",J95="",K95="",L95=""),"",SUM(H95:L95)))</f>
        <v/>
      </c>
      <c r="N95" s="117"/>
      <c r="O95" s="110"/>
    </row>
    <row r="96" spans="1:15" ht="10.35" customHeight="1">
      <c r="A96" s="111" t="s">
        <v>1196</v>
      </c>
      <c r="B96" s="145" t="s">
        <v>1197</v>
      </c>
      <c r="C96" s="116" t="s">
        <v>1198</v>
      </c>
      <c r="D96" s="91" t="s">
        <v>572</v>
      </c>
      <c r="E96" s="117" t="str">
        <f t="shared" ref="E96:N96" si="2">IF(OR(E97="NA",E98="NA",E99="NA"),"NA",IF(AND(E97="",E98="",E99=""),"",SUM(E97:E99)))</f>
        <v/>
      </c>
      <c r="F96" s="117" t="str">
        <f t="shared" si="2"/>
        <v/>
      </c>
      <c r="G96" s="117" t="str">
        <f t="shared" si="2"/>
        <v/>
      </c>
      <c r="H96" s="117" t="str">
        <f t="shared" si="2"/>
        <v/>
      </c>
      <c r="I96" s="117" t="str">
        <f t="shared" si="2"/>
        <v/>
      </c>
      <c r="J96" s="117" t="str">
        <f t="shared" si="2"/>
        <v/>
      </c>
      <c r="K96" s="117" t="str">
        <f t="shared" si="2"/>
        <v/>
      </c>
      <c r="L96" s="117" t="str">
        <f t="shared" si="2"/>
        <v/>
      </c>
      <c r="M96" s="117" t="str">
        <f t="shared" si="2"/>
        <v/>
      </c>
      <c r="N96" s="117" t="str">
        <f t="shared" si="2"/>
        <v/>
      </c>
      <c r="O96" s="110"/>
    </row>
    <row r="97" spans="1:15" ht="10.35" customHeight="1">
      <c r="A97" s="111" t="s">
        <v>1199</v>
      </c>
      <c r="B97" s="145" t="s">
        <v>1200</v>
      </c>
      <c r="C97" s="205" t="s">
        <v>1201</v>
      </c>
      <c r="D97" s="91" t="s">
        <v>572</v>
      </c>
      <c r="E97" s="117"/>
      <c r="F97" s="117"/>
      <c r="G97" s="117"/>
      <c r="H97" s="117" t="str">
        <f>IF(OR(E97="NA",F97="NA",G97="NA"),"NA",IF(AND(E97="",F97="",G97=""),"",SUM(E97:G97)))</f>
        <v/>
      </c>
      <c r="I97" s="117"/>
      <c r="J97" s="117"/>
      <c r="K97" s="119"/>
      <c r="L97" s="117"/>
      <c r="M97" s="117" t="str">
        <f>IF(OR(H97="NA",I97="NA",J97="NA",K97="NA",L97="NA"),"NA",IF(AND(H97="",I97="",J97="",K97="",L97=""),"",SUM(H97:L97)))</f>
        <v/>
      </c>
      <c r="N97" s="117"/>
      <c r="O97" s="110"/>
    </row>
    <row r="98" spans="1:15" ht="10.35" customHeight="1">
      <c r="A98" s="111" t="s">
        <v>1202</v>
      </c>
      <c r="B98" s="145" t="s">
        <v>1203</v>
      </c>
      <c r="C98" s="205" t="s">
        <v>1204</v>
      </c>
      <c r="D98" s="91" t="s">
        <v>572</v>
      </c>
      <c r="E98" s="117"/>
      <c r="F98" s="117"/>
      <c r="G98" s="117"/>
      <c r="H98" s="117" t="str">
        <f>IF(OR(E98="NA",F98="NA",G98="NA"),"NA",IF(AND(E98="",F98="",G98=""),"",SUM(E98:G98)))</f>
        <v/>
      </c>
      <c r="I98" s="117"/>
      <c r="J98" s="117"/>
      <c r="K98" s="119"/>
      <c r="L98" s="117"/>
      <c r="M98" s="117" t="str">
        <f>IF(OR(H98="NA",I98="NA",J98="NA",K98="NA",L98="NA"),"NA",IF(AND(H98="",I98="",J98="",K98="",L98=""),"",SUM(H98:L98)))</f>
        <v/>
      </c>
      <c r="N98" s="117"/>
      <c r="O98" s="110"/>
    </row>
    <row r="99" spans="1:15" ht="10.35" customHeight="1">
      <c r="A99" s="111" t="s">
        <v>1205</v>
      </c>
      <c r="B99" s="145" t="s">
        <v>1206</v>
      </c>
      <c r="C99" s="205" t="s">
        <v>1207</v>
      </c>
      <c r="D99" s="91" t="s">
        <v>572</v>
      </c>
      <c r="E99" s="117"/>
      <c r="F99" s="117"/>
      <c r="G99" s="117"/>
      <c r="H99" s="117" t="str">
        <f>IF(OR(E99="NA",F99="NA",G99="NA"),"NA",IF(AND(E99="",F99="",G99=""),"",SUM(E99:G99)))</f>
        <v/>
      </c>
      <c r="I99" s="117"/>
      <c r="J99" s="117"/>
      <c r="K99" s="119"/>
      <c r="L99" s="117"/>
      <c r="M99" s="117" t="str">
        <f>IF(OR(H99="NA",I99="NA",J99="NA",K99="NA",L99="NA"),"NA",IF(AND(H99="",I99="",J99="",K99="",L99=""),"",SUM(H99:L99)))</f>
        <v/>
      </c>
      <c r="N99" s="117"/>
      <c r="O99" s="110"/>
    </row>
    <row r="100" spans="1:15" ht="10.35" customHeight="1">
      <c r="A100" s="111" t="s">
        <v>1208</v>
      </c>
      <c r="B100" s="222" t="s">
        <v>1209</v>
      </c>
      <c r="C100" s="223" t="s">
        <v>1210</v>
      </c>
      <c r="D100" s="224" t="s">
        <v>572</v>
      </c>
      <c r="E100" s="225"/>
      <c r="F100" s="225"/>
      <c r="G100" s="225"/>
      <c r="H100" s="225" t="str">
        <f>IF(OR(E100="NA",F100="NA",G100="NA"),"NA",IF(AND(E100="",F100="",G100=""),"",SUM(E100:G100)))</f>
        <v/>
      </c>
      <c r="I100" s="225"/>
      <c r="J100" s="225"/>
      <c r="K100" s="130"/>
      <c r="L100" s="123"/>
      <c r="M100" s="123" t="str">
        <f>IF(OR(H100="NA",I100="NA",J100="NA",K100="NA",L100="NA"),"NA",IF(AND(H100="",I100="",J100="",K100="",L100=""),"",SUM(H100:L100)))</f>
        <v/>
      </c>
      <c r="N100" s="123"/>
      <c r="O100" s="110"/>
    </row>
    <row r="101" spans="1:15" ht="15" customHeight="1">
      <c r="A101" s="111"/>
      <c r="B101" s="140" t="s">
        <v>570</v>
      </c>
      <c r="C101" s="221" t="s">
        <v>1211</v>
      </c>
      <c r="D101" s="199"/>
      <c r="E101" s="107"/>
      <c r="F101" s="107"/>
      <c r="G101" s="107"/>
      <c r="H101" s="108"/>
      <c r="I101" s="107"/>
      <c r="J101" s="107"/>
      <c r="K101" s="108"/>
      <c r="L101" s="107"/>
      <c r="M101" s="109"/>
      <c r="N101" s="107"/>
      <c r="O101" s="110"/>
    </row>
    <row r="102" spans="1:15" ht="10.35" customHeight="1">
      <c r="A102" s="111" t="s">
        <v>1212</v>
      </c>
      <c r="B102" s="145" t="s">
        <v>1213</v>
      </c>
      <c r="C102" s="116" t="s">
        <v>1214</v>
      </c>
      <c r="D102" s="226" t="s">
        <v>572</v>
      </c>
      <c r="E102" s="117"/>
      <c r="F102" s="117"/>
      <c r="G102" s="117"/>
      <c r="H102" s="117" t="str">
        <f t="shared" ref="H102:H107" si="3">IF(OR(E102="NA",F102="NA",G102="NA"),"NA",IF(AND(E102="",F102="",G102=""),"",SUM(E102:G102)))</f>
        <v/>
      </c>
      <c r="I102" s="117"/>
      <c r="J102" s="117"/>
      <c r="K102" s="119"/>
      <c r="L102" s="117"/>
      <c r="M102" s="117" t="str">
        <f t="shared" ref="M102:M107" si="4">IF(OR(H102="NA",I102="NA",J102="NA",K102="NA",L102="NA"),"NA",IF(AND(H102="",I102="",J102="",K102="",L102=""),"",SUM(H102:L102)))</f>
        <v/>
      </c>
      <c r="N102" s="117"/>
      <c r="O102" s="110"/>
    </row>
    <row r="103" spans="1:15" ht="10.35" customHeight="1">
      <c r="A103" s="111" t="s">
        <v>1215</v>
      </c>
      <c r="B103" s="145" t="s">
        <v>1216</v>
      </c>
      <c r="C103" s="116" t="s">
        <v>1217</v>
      </c>
      <c r="D103" s="226" t="s">
        <v>572</v>
      </c>
      <c r="E103" s="117"/>
      <c r="F103" s="117"/>
      <c r="G103" s="117"/>
      <c r="H103" s="117" t="str">
        <f t="shared" si="3"/>
        <v/>
      </c>
      <c r="I103" s="117"/>
      <c r="J103" s="117"/>
      <c r="K103" s="119"/>
      <c r="L103" s="117"/>
      <c r="M103" s="117" t="str">
        <f t="shared" si="4"/>
        <v/>
      </c>
      <c r="N103" s="117"/>
      <c r="O103" s="110"/>
    </row>
    <row r="104" spans="1:15" ht="10.35" customHeight="1">
      <c r="A104" s="111" t="s">
        <v>1218</v>
      </c>
      <c r="B104" s="145" t="s">
        <v>1219</v>
      </c>
      <c r="C104" s="116" t="s">
        <v>1220</v>
      </c>
      <c r="D104" s="226" t="s">
        <v>572</v>
      </c>
      <c r="E104" s="117"/>
      <c r="F104" s="117"/>
      <c r="G104" s="117"/>
      <c r="H104" s="117" t="str">
        <f t="shared" si="3"/>
        <v/>
      </c>
      <c r="I104" s="117"/>
      <c r="J104" s="117"/>
      <c r="K104" s="119"/>
      <c r="L104" s="117"/>
      <c r="M104" s="117" t="str">
        <f t="shared" si="4"/>
        <v/>
      </c>
      <c r="N104" s="117"/>
      <c r="O104" s="110"/>
    </row>
    <row r="105" spans="1:15" ht="10.35" customHeight="1">
      <c r="A105" s="111" t="s">
        <v>1221</v>
      </c>
      <c r="B105" s="145" t="s">
        <v>1222</v>
      </c>
      <c r="C105" s="116" t="s">
        <v>1223</v>
      </c>
      <c r="D105" s="226" t="s">
        <v>572</v>
      </c>
      <c r="E105" s="117"/>
      <c r="F105" s="117"/>
      <c r="G105" s="117"/>
      <c r="H105" s="117" t="str">
        <f t="shared" si="3"/>
        <v/>
      </c>
      <c r="I105" s="117"/>
      <c r="J105" s="117"/>
      <c r="K105" s="119"/>
      <c r="L105" s="117"/>
      <c r="M105" s="117" t="str">
        <f t="shared" si="4"/>
        <v/>
      </c>
      <c r="N105" s="117"/>
      <c r="O105" s="110"/>
    </row>
    <row r="106" spans="1:15" ht="10.35" customHeight="1">
      <c r="A106" s="111" t="s">
        <v>1224</v>
      </c>
      <c r="B106" s="145" t="s">
        <v>1225</v>
      </c>
      <c r="C106" s="116" t="s">
        <v>1226</v>
      </c>
      <c r="D106" s="226" t="s">
        <v>572</v>
      </c>
      <c r="E106" s="117"/>
      <c r="F106" s="117"/>
      <c r="G106" s="117"/>
      <c r="H106" s="117" t="str">
        <f t="shared" si="3"/>
        <v/>
      </c>
      <c r="I106" s="117"/>
      <c r="J106" s="117"/>
      <c r="K106" s="119"/>
      <c r="L106" s="117"/>
      <c r="M106" s="117" t="str">
        <f t="shared" si="4"/>
        <v/>
      </c>
      <c r="N106" s="117"/>
      <c r="O106" s="110"/>
    </row>
    <row r="107" spans="1:15" ht="10.35" customHeight="1">
      <c r="A107" s="111" t="s">
        <v>1227</v>
      </c>
      <c r="B107" s="145" t="s">
        <v>1228</v>
      </c>
      <c r="C107" s="116" t="s">
        <v>1229</v>
      </c>
      <c r="D107" s="226" t="s">
        <v>572</v>
      </c>
      <c r="E107" s="117"/>
      <c r="F107" s="117"/>
      <c r="G107" s="117"/>
      <c r="H107" s="117" t="str">
        <f t="shared" si="3"/>
        <v/>
      </c>
      <c r="I107" s="117"/>
      <c r="J107" s="117"/>
      <c r="K107" s="119"/>
      <c r="L107" s="117"/>
      <c r="M107" s="117" t="str">
        <f t="shared" si="4"/>
        <v/>
      </c>
      <c r="N107" s="117"/>
      <c r="O107" s="110"/>
    </row>
    <row r="108" spans="1:15" ht="15" customHeight="1">
      <c r="A108" s="111"/>
      <c r="B108" s="140" t="s">
        <v>570</v>
      </c>
      <c r="C108" s="221" t="s">
        <v>1230</v>
      </c>
      <c r="D108" s="199"/>
      <c r="E108" s="107"/>
      <c r="F108" s="107"/>
      <c r="G108" s="107"/>
      <c r="H108" s="108"/>
      <c r="I108" s="107"/>
      <c r="J108" s="107"/>
      <c r="K108" s="108"/>
      <c r="L108" s="107"/>
      <c r="M108" s="109"/>
      <c r="N108" s="107"/>
      <c r="O108" s="110"/>
    </row>
    <row r="109" spans="1:15" ht="10.35" customHeight="1">
      <c r="A109" s="111" t="s">
        <v>1231</v>
      </c>
      <c r="B109" s="145" t="s">
        <v>1232</v>
      </c>
      <c r="C109" s="116" t="s">
        <v>1214</v>
      </c>
      <c r="D109" s="226" t="s">
        <v>572</v>
      </c>
      <c r="E109" s="117"/>
      <c r="F109" s="117"/>
      <c r="G109" s="117"/>
      <c r="H109" s="117" t="str">
        <f t="shared" ref="H109:H114" si="5">IF(OR(E109="NA",F109="NA",G109="NA"),"NA",IF(AND(E109="",F109="",G109=""),"",SUM(E109:G109)))</f>
        <v/>
      </c>
      <c r="I109" s="117"/>
      <c r="J109" s="117"/>
      <c r="K109" s="119"/>
      <c r="L109" s="117"/>
      <c r="M109" s="117" t="str">
        <f t="shared" ref="M109:M114" si="6">IF(OR(H109="NA",I109="NA",J109="NA",K109="NA",L109="NA"),"NA",IF(AND(H109="",I109="",J109="",K109="",L109=""),"",SUM(H109:L109)))</f>
        <v/>
      </c>
      <c r="N109" s="117"/>
      <c r="O109" s="110"/>
    </row>
    <row r="110" spans="1:15" ht="10.35" customHeight="1">
      <c r="A110" s="111" t="s">
        <v>1233</v>
      </c>
      <c r="B110" s="145" t="s">
        <v>1234</v>
      </c>
      <c r="C110" s="116" t="s">
        <v>1217</v>
      </c>
      <c r="D110" s="226" t="s">
        <v>572</v>
      </c>
      <c r="E110" s="117"/>
      <c r="F110" s="117"/>
      <c r="G110" s="117"/>
      <c r="H110" s="117" t="str">
        <f t="shared" si="5"/>
        <v/>
      </c>
      <c r="I110" s="117"/>
      <c r="J110" s="117"/>
      <c r="K110" s="119"/>
      <c r="L110" s="117"/>
      <c r="M110" s="117" t="str">
        <f t="shared" si="6"/>
        <v/>
      </c>
      <c r="N110" s="117"/>
      <c r="O110" s="110"/>
    </row>
    <row r="111" spans="1:15" ht="10.35" customHeight="1">
      <c r="A111" s="111" t="s">
        <v>1235</v>
      </c>
      <c r="B111" s="145" t="s">
        <v>1236</v>
      </c>
      <c r="C111" s="116" t="s">
        <v>1220</v>
      </c>
      <c r="D111" s="226" t="s">
        <v>572</v>
      </c>
      <c r="E111" s="117"/>
      <c r="F111" s="117"/>
      <c r="G111" s="117"/>
      <c r="H111" s="117" t="str">
        <f t="shared" si="5"/>
        <v/>
      </c>
      <c r="I111" s="117"/>
      <c r="J111" s="117"/>
      <c r="K111" s="119"/>
      <c r="L111" s="117"/>
      <c r="M111" s="117" t="str">
        <f t="shared" si="6"/>
        <v/>
      </c>
      <c r="N111" s="117"/>
      <c r="O111" s="110"/>
    </row>
    <row r="112" spans="1:15" ht="10.35" customHeight="1">
      <c r="A112" s="111" t="s">
        <v>1237</v>
      </c>
      <c r="B112" s="145" t="s">
        <v>1238</v>
      </c>
      <c r="C112" s="116" t="s">
        <v>1223</v>
      </c>
      <c r="D112" s="226" t="s">
        <v>572</v>
      </c>
      <c r="E112" s="117"/>
      <c r="F112" s="117"/>
      <c r="G112" s="117"/>
      <c r="H112" s="117" t="str">
        <f t="shared" si="5"/>
        <v/>
      </c>
      <c r="I112" s="117"/>
      <c r="J112" s="117"/>
      <c r="K112" s="119"/>
      <c r="L112" s="117"/>
      <c r="M112" s="117" t="str">
        <f t="shared" si="6"/>
        <v/>
      </c>
      <c r="N112" s="117"/>
      <c r="O112" s="110"/>
    </row>
    <row r="113" spans="1:15" ht="10.35" customHeight="1">
      <c r="A113" s="111" t="s">
        <v>1239</v>
      </c>
      <c r="B113" s="145" t="s">
        <v>1240</v>
      </c>
      <c r="C113" s="116" t="s">
        <v>1226</v>
      </c>
      <c r="D113" s="226" t="s">
        <v>572</v>
      </c>
      <c r="E113" s="117"/>
      <c r="F113" s="117"/>
      <c r="G113" s="117"/>
      <c r="H113" s="117" t="str">
        <f t="shared" si="5"/>
        <v/>
      </c>
      <c r="I113" s="117"/>
      <c r="J113" s="117"/>
      <c r="K113" s="119"/>
      <c r="L113" s="117"/>
      <c r="M113" s="117" t="str">
        <f t="shared" si="6"/>
        <v/>
      </c>
      <c r="N113" s="117"/>
      <c r="O113" s="110"/>
    </row>
    <row r="114" spans="1:15" ht="10.35" customHeight="1">
      <c r="A114" s="111" t="s">
        <v>1241</v>
      </c>
      <c r="B114" s="146" t="s">
        <v>1242</v>
      </c>
      <c r="C114" s="227" t="s">
        <v>1229</v>
      </c>
      <c r="D114" s="228" t="s">
        <v>572</v>
      </c>
      <c r="E114" s="152"/>
      <c r="F114" s="152"/>
      <c r="G114" s="152"/>
      <c r="H114" s="152" t="str">
        <f t="shared" si="5"/>
        <v/>
      </c>
      <c r="I114" s="152"/>
      <c r="J114" s="152"/>
      <c r="K114" s="151"/>
      <c r="L114" s="152"/>
      <c r="M114" s="152" t="str">
        <f t="shared" si="6"/>
        <v/>
      </c>
      <c r="N114" s="152"/>
      <c r="O114" s="110"/>
    </row>
    <row r="115" spans="1:15" ht="10.5" customHeight="1">
      <c r="B115" s="229"/>
      <c r="C115" s="230"/>
      <c r="D115" s="230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</row>
    <row r="116" spans="1:15" s="90" customFormat="1" ht="10.9" customHeight="1">
      <c r="B116" s="153"/>
      <c r="E116" s="156"/>
      <c r="F116" s="156"/>
      <c r="G116" s="231"/>
      <c r="H116" s="231"/>
      <c r="I116" s="231"/>
      <c r="J116" s="231"/>
      <c r="K116" s="156"/>
      <c r="L116" s="156"/>
      <c r="M116" s="156"/>
      <c r="N116" s="156"/>
      <c r="O116" s="156"/>
    </row>
    <row r="117" spans="1:15" s="90" customFormat="1" ht="10.9" customHeight="1">
      <c r="B117" s="153"/>
      <c r="E117" s="156"/>
      <c r="F117" s="156"/>
      <c r="G117" s="156"/>
      <c r="H117" s="231"/>
      <c r="I117" s="231"/>
      <c r="J117" s="231"/>
      <c r="K117" s="156"/>
      <c r="L117" s="156"/>
      <c r="M117" s="156"/>
      <c r="N117" s="156"/>
      <c r="O117" s="156"/>
    </row>
    <row r="118" spans="1:15" s="90" customFormat="1" ht="10.9" customHeight="1">
      <c r="B118" s="153"/>
      <c r="E118" s="156"/>
      <c r="F118" s="156"/>
      <c r="G118" s="156"/>
      <c r="H118" s="156"/>
      <c r="I118" s="156"/>
      <c r="J118" s="156"/>
      <c r="K118" s="156"/>
      <c r="L118" s="156"/>
      <c r="M118" s="156"/>
      <c r="N118" s="156"/>
      <c r="O118" s="156"/>
    </row>
    <row r="119" spans="1:15" s="90" customFormat="1" ht="10.9" customHeight="1">
      <c r="B119" s="153"/>
      <c r="E119" s="156"/>
      <c r="F119" s="156"/>
      <c r="G119" s="156"/>
      <c r="H119" s="156"/>
      <c r="I119" s="156"/>
      <c r="J119" s="156"/>
      <c r="K119" s="156"/>
      <c r="L119" s="156"/>
      <c r="M119" s="156"/>
      <c r="N119" s="156"/>
      <c r="O119" s="156"/>
    </row>
    <row r="120" spans="1:15" s="90" customFormat="1" ht="10.9" customHeight="1">
      <c r="B120" s="153"/>
      <c r="E120" s="156"/>
      <c r="F120" s="156"/>
      <c r="G120" s="156"/>
      <c r="H120" s="156"/>
      <c r="I120" s="156"/>
      <c r="J120" s="156"/>
      <c r="K120" s="156"/>
      <c r="L120" s="156"/>
      <c r="M120" s="156"/>
      <c r="N120" s="156"/>
      <c r="O120" s="156"/>
    </row>
    <row r="121" spans="1:15" s="90" customFormat="1" ht="10.9" customHeight="1">
      <c r="B121" s="153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56"/>
    </row>
    <row r="122" spans="1:15" s="90" customFormat="1" ht="10.9" customHeight="1">
      <c r="B122" s="153"/>
      <c r="E122" s="156"/>
      <c r="F122" s="156"/>
      <c r="G122" s="156"/>
      <c r="H122" s="156"/>
      <c r="I122" s="156"/>
      <c r="J122" s="156"/>
      <c r="K122" s="156"/>
      <c r="L122" s="156"/>
      <c r="M122" s="156"/>
      <c r="N122" s="156"/>
      <c r="O122" s="156"/>
    </row>
    <row r="123" spans="1:15" s="90" customFormat="1" ht="10.9" customHeight="1">
      <c r="B123" s="153"/>
      <c r="E123" s="156"/>
      <c r="F123" s="156"/>
      <c r="G123" s="156"/>
      <c r="H123" s="156"/>
      <c r="I123" s="156"/>
      <c r="J123" s="156"/>
      <c r="K123" s="156"/>
      <c r="L123" s="156"/>
      <c r="M123" s="156"/>
      <c r="N123" s="156"/>
      <c r="O123" s="156"/>
    </row>
    <row r="124" spans="1:15" s="90" customFormat="1" ht="10.9" customHeight="1">
      <c r="B124" s="153"/>
      <c r="E124" s="156"/>
      <c r="F124" s="156"/>
      <c r="G124" s="156"/>
      <c r="H124" s="156"/>
      <c r="I124" s="156"/>
      <c r="J124" s="156"/>
      <c r="K124" s="156"/>
      <c r="L124" s="156"/>
      <c r="M124" s="156"/>
      <c r="N124" s="156"/>
      <c r="O124" s="156"/>
    </row>
    <row r="125" spans="1:15" s="90" customFormat="1" ht="10.5">
      <c r="B125" s="153"/>
      <c r="E125" s="156"/>
      <c r="F125" s="156"/>
      <c r="G125" s="156"/>
      <c r="H125" s="156"/>
      <c r="I125" s="156"/>
      <c r="J125" s="156"/>
      <c r="K125" s="156"/>
      <c r="L125" s="156"/>
      <c r="M125" s="156"/>
      <c r="N125" s="156"/>
      <c r="O125" s="156"/>
    </row>
    <row r="126" spans="1:15" s="90" customFormat="1" ht="10.5">
      <c r="B126" s="153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56"/>
    </row>
    <row r="127" spans="1:15" s="90" customFormat="1" ht="10.5">
      <c r="B127" s="153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56"/>
    </row>
    <row r="128" spans="1:15" s="90" customFormat="1" ht="10.5">
      <c r="B128" s="153"/>
    </row>
    <row r="129" spans="2:2" s="90" customFormat="1" ht="10.5">
      <c r="B129" s="153"/>
    </row>
    <row r="130" spans="2:2" s="90" customFormat="1" ht="10.5">
      <c r="B130" s="153"/>
    </row>
    <row r="131" spans="2:2" s="90" customFormat="1" ht="10.5">
      <c r="B131" s="153"/>
    </row>
    <row r="132" spans="2:2" s="90" customFormat="1" ht="10.5">
      <c r="B132" s="153"/>
    </row>
    <row r="133" spans="2:2" s="90" customFormat="1" ht="10.5">
      <c r="B133" s="153"/>
    </row>
    <row r="134" spans="2:2" s="90" customFormat="1" ht="10.5">
      <c r="B134" s="153"/>
    </row>
    <row r="135" spans="2:2" s="90" customFormat="1" ht="10.5">
      <c r="B135" s="153"/>
    </row>
    <row r="136" spans="2:2" s="90" customFormat="1" ht="10.5">
      <c r="B136" s="153"/>
    </row>
    <row r="137" spans="2:2" s="90" customFormat="1" ht="10.5">
      <c r="B137" s="153"/>
    </row>
    <row r="138" spans="2:2" s="90" customFormat="1" ht="10.5">
      <c r="B138" s="153"/>
    </row>
    <row r="139" spans="2:2" s="90" customFormat="1" ht="10.5">
      <c r="B139" s="153"/>
    </row>
    <row r="140" spans="2:2" s="90" customFormat="1" ht="10.5">
      <c r="B140" s="153"/>
    </row>
    <row r="141" spans="2:2" s="90" customFormat="1" ht="10.5">
      <c r="B141" s="153"/>
    </row>
    <row r="142" spans="2:2" s="90" customFormat="1" ht="10.5">
      <c r="B142" s="153"/>
    </row>
    <row r="143" spans="2:2" s="90" customFormat="1" ht="10.5">
      <c r="B143" s="153"/>
    </row>
    <row r="144" spans="2:2" s="90" customFormat="1" ht="10.5">
      <c r="B144" s="153"/>
    </row>
    <row r="145" spans="2:2" s="90" customFormat="1" ht="10.5">
      <c r="B145" s="153"/>
    </row>
    <row r="146" spans="2:2" s="90" customFormat="1" ht="10.5">
      <c r="B146" s="153"/>
    </row>
    <row r="147" spans="2:2" s="90" customFormat="1" ht="10.5">
      <c r="B147" s="153"/>
    </row>
    <row r="148" spans="2:2" s="90" customFormat="1" ht="10.5">
      <c r="B148" s="153"/>
    </row>
    <row r="149" spans="2:2" s="90" customFormat="1" ht="10.5">
      <c r="B149" s="153"/>
    </row>
    <row r="150" spans="2:2" s="90" customFormat="1" ht="10.5">
      <c r="B150" s="153"/>
    </row>
    <row r="151" spans="2:2" s="90" customFormat="1" ht="10.5">
      <c r="B151" s="153"/>
    </row>
    <row r="152" spans="2:2" s="90" customFormat="1" ht="10.5">
      <c r="B152" s="153"/>
    </row>
    <row r="153" spans="2:2" s="90" customFormat="1" ht="10.5">
      <c r="B153" s="153"/>
    </row>
    <row r="154" spans="2:2" s="90" customFormat="1" ht="10.5">
      <c r="B154" s="153"/>
    </row>
    <row r="155" spans="2:2" s="90" customFormat="1" ht="10.5">
      <c r="B155" s="153"/>
    </row>
    <row r="156" spans="2:2" s="90" customFormat="1" ht="10.5">
      <c r="B156" s="153"/>
    </row>
    <row r="157" spans="2:2" s="90" customFormat="1" ht="10.5">
      <c r="B157" s="153"/>
    </row>
    <row r="158" spans="2:2" s="90" customFormat="1" ht="10.5">
      <c r="B158" s="153"/>
    </row>
    <row r="159" spans="2:2" s="90" customFormat="1" ht="10.5">
      <c r="B159" s="153"/>
    </row>
    <row r="160" spans="2:2" s="90" customFormat="1" ht="10.5">
      <c r="B160" s="153"/>
    </row>
    <row r="161" spans="2:2" s="90" customFormat="1" ht="10.5">
      <c r="B161" s="153"/>
    </row>
    <row r="162" spans="2:2" s="90" customFormat="1" ht="10.5">
      <c r="B162" s="153"/>
    </row>
    <row r="163" spans="2:2" s="90" customFormat="1" ht="10.5">
      <c r="B163" s="153"/>
    </row>
    <row r="164" spans="2:2" s="90" customFormat="1" ht="10.5">
      <c r="B164" s="153"/>
    </row>
    <row r="165" spans="2:2" s="90" customFormat="1" ht="10.5">
      <c r="B165" s="153"/>
    </row>
    <row r="166" spans="2:2" s="90" customFormat="1" ht="10.5">
      <c r="B166" s="153"/>
    </row>
    <row r="167" spans="2:2" s="90" customFormat="1" ht="10.5">
      <c r="B167" s="153"/>
    </row>
    <row r="168" spans="2:2" s="90" customFormat="1" ht="10.5">
      <c r="B168" s="153"/>
    </row>
    <row r="169" spans="2:2" s="90" customFormat="1" ht="10.5">
      <c r="B169" s="153"/>
    </row>
    <row r="170" spans="2:2" s="90" customFormat="1" ht="10.5">
      <c r="B170" s="153"/>
    </row>
    <row r="171" spans="2:2" s="90" customFormat="1" ht="10.5">
      <c r="B171" s="153"/>
    </row>
    <row r="172" spans="2:2" s="90" customFormat="1" ht="10.5">
      <c r="B172" s="153"/>
    </row>
    <row r="173" spans="2:2" s="90" customFormat="1" ht="10.5">
      <c r="B173" s="153"/>
    </row>
    <row r="174" spans="2:2" s="90" customFormat="1" ht="10.5">
      <c r="B174" s="153"/>
    </row>
    <row r="175" spans="2:2" s="90" customFormat="1" ht="10.5">
      <c r="B175" s="153"/>
    </row>
    <row r="176" spans="2:2" s="90" customFormat="1" ht="10.5">
      <c r="B176" s="153"/>
    </row>
    <row r="177" spans="2:2" s="90" customFormat="1" ht="10.5">
      <c r="B177" s="153"/>
    </row>
    <row r="178" spans="2:2" s="90" customFormat="1" ht="10.5">
      <c r="B178" s="153"/>
    </row>
    <row r="179" spans="2:2" s="90" customFormat="1" ht="10.5">
      <c r="B179" s="153"/>
    </row>
    <row r="180" spans="2:2" s="90" customFormat="1" ht="10.5">
      <c r="B180" s="153"/>
    </row>
    <row r="181" spans="2:2" s="90" customFormat="1" ht="10.5">
      <c r="B181" s="153"/>
    </row>
    <row r="182" spans="2:2" s="90" customFormat="1" ht="10.5">
      <c r="B182" s="153"/>
    </row>
    <row r="183" spans="2:2" s="90" customFormat="1" ht="10.5">
      <c r="B183" s="153"/>
    </row>
    <row r="184" spans="2:2" s="90" customFormat="1" ht="10.5">
      <c r="B184" s="153"/>
    </row>
    <row r="185" spans="2:2" s="90" customFormat="1" ht="10.5">
      <c r="B185" s="153"/>
    </row>
    <row r="186" spans="2:2" s="90" customFormat="1" ht="10.5">
      <c r="B186" s="153"/>
    </row>
    <row r="187" spans="2:2" s="90" customFormat="1" ht="10.5">
      <c r="B187" s="153"/>
    </row>
    <row r="188" spans="2:2" s="90" customFormat="1" ht="10.5">
      <c r="B188" s="153"/>
    </row>
    <row r="189" spans="2:2" s="90" customFormat="1" ht="10.5">
      <c r="B189" s="153"/>
    </row>
    <row r="190" spans="2:2" s="90" customFormat="1" ht="10.5">
      <c r="B190" s="153"/>
    </row>
    <row r="191" spans="2:2" s="90" customFormat="1" ht="10.5">
      <c r="B191" s="153"/>
    </row>
    <row r="192" spans="2:2" s="90" customFormat="1" ht="10.5">
      <c r="B192" s="153"/>
    </row>
    <row r="193" spans="2:2" s="90" customFormat="1" ht="10.5">
      <c r="B193" s="153"/>
    </row>
    <row r="194" spans="2:2" s="90" customFormat="1" ht="10.5">
      <c r="B194" s="153"/>
    </row>
    <row r="195" spans="2:2" s="90" customFormat="1" ht="10.5">
      <c r="B195" s="153"/>
    </row>
    <row r="196" spans="2:2" s="90" customFormat="1" ht="10.5">
      <c r="B196" s="153"/>
    </row>
    <row r="197" spans="2:2" s="90" customFormat="1" ht="10.5">
      <c r="B197" s="153"/>
    </row>
    <row r="198" spans="2:2" s="90" customFormat="1" ht="10.5">
      <c r="B198" s="153"/>
    </row>
    <row r="199" spans="2:2" s="90" customFormat="1" ht="10.5">
      <c r="B199" s="153"/>
    </row>
    <row r="200" spans="2:2" s="90" customFormat="1" ht="10.5">
      <c r="B200" s="153"/>
    </row>
    <row r="201" spans="2:2" s="90" customFormat="1" ht="10.5">
      <c r="B201" s="153"/>
    </row>
    <row r="202" spans="2:2" s="90" customFormat="1" ht="10.5">
      <c r="B202" s="153"/>
    </row>
    <row r="203" spans="2:2" s="90" customFormat="1" ht="10.5">
      <c r="B203" s="153"/>
    </row>
    <row r="204" spans="2:2" s="90" customFormat="1" ht="10.5">
      <c r="B204" s="153"/>
    </row>
    <row r="205" spans="2:2" s="90" customFormat="1" ht="10.5">
      <c r="B205" s="153"/>
    </row>
    <row r="206" spans="2:2" s="90" customFormat="1" ht="10.5">
      <c r="B206" s="153"/>
    </row>
    <row r="207" spans="2:2" s="90" customFormat="1" ht="10.5">
      <c r="B207" s="153"/>
    </row>
    <row r="208" spans="2:2" s="90" customFormat="1" ht="10.5">
      <c r="B208" s="153"/>
    </row>
    <row r="209" spans="2:2" s="90" customFormat="1" ht="10.5">
      <c r="B209" s="153"/>
    </row>
    <row r="210" spans="2:2" s="90" customFormat="1" ht="10.5">
      <c r="B210" s="153"/>
    </row>
    <row r="211" spans="2:2" s="90" customFormat="1" ht="10.5">
      <c r="B211" s="153"/>
    </row>
    <row r="212" spans="2:2" s="90" customFormat="1" ht="10.5">
      <c r="B212" s="153"/>
    </row>
    <row r="213" spans="2:2" s="90" customFormat="1" ht="10.5">
      <c r="B213" s="153"/>
    </row>
    <row r="214" spans="2:2" s="90" customFormat="1" ht="10.5">
      <c r="B214" s="153"/>
    </row>
    <row r="215" spans="2:2" s="90" customFormat="1" ht="10.5">
      <c r="B215" s="153"/>
    </row>
    <row r="216" spans="2:2" s="90" customFormat="1" ht="10.5">
      <c r="B216" s="153"/>
    </row>
    <row r="217" spans="2:2" s="90" customFormat="1" ht="10.5">
      <c r="B217" s="153"/>
    </row>
    <row r="218" spans="2:2" s="90" customFormat="1" ht="10.5">
      <c r="B218" s="153"/>
    </row>
    <row r="219" spans="2:2" s="90" customFormat="1" ht="10.5">
      <c r="B219" s="153"/>
    </row>
    <row r="220" spans="2:2" s="90" customFormat="1" ht="10.5">
      <c r="B220" s="153"/>
    </row>
    <row r="221" spans="2:2" s="90" customFormat="1" ht="10.5">
      <c r="B221" s="153"/>
    </row>
    <row r="222" spans="2:2" s="90" customFormat="1" ht="10.5">
      <c r="B222" s="153"/>
    </row>
    <row r="223" spans="2:2" s="90" customFormat="1" ht="10.5">
      <c r="B223" s="153"/>
    </row>
    <row r="224" spans="2:2" s="90" customFormat="1" ht="10.5">
      <c r="B224" s="153"/>
    </row>
    <row r="225" spans="2:2" s="90" customFormat="1" ht="10.5">
      <c r="B225" s="153"/>
    </row>
    <row r="226" spans="2:2" s="90" customFormat="1" ht="10.5">
      <c r="B226" s="153"/>
    </row>
    <row r="227" spans="2:2" s="90" customFormat="1" ht="10.5">
      <c r="B227" s="153"/>
    </row>
    <row r="228" spans="2:2" s="90" customFormat="1" ht="10.5">
      <c r="B228" s="153"/>
    </row>
    <row r="229" spans="2:2" s="90" customFormat="1" ht="10.5">
      <c r="B229" s="153"/>
    </row>
    <row r="230" spans="2:2" s="90" customFormat="1" ht="10.5">
      <c r="B230" s="153"/>
    </row>
    <row r="231" spans="2:2" s="90" customFormat="1" ht="10.5">
      <c r="B231" s="153"/>
    </row>
    <row r="232" spans="2:2" s="90" customFormat="1" ht="10.5">
      <c r="B232" s="153"/>
    </row>
    <row r="233" spans="2:2" s="90" customFormat="1" ht="10.5">
      <c r="B233" s="153"/>
    </row>
    <row r="234" spans="2:2" s="90" customFormat="1" ht="10.5">
      <c r="B234" s="153"/>
    </row>
    <row r="235" spans="2:2" s="90" customFormat="1" ht="10.5">
      <c r="B235" s="153"/>
    </row>
    <row r="236" spans="2:2" s="90" customFormat="1" ht="10.5">
      <c r="B236" s="153"/>
    </row>
    <row r="237" spans="2:2" s="90" customFormat="1" ht="10.5">
      <c r="B237" s="153"/>
    </row>
    <row r="238" spans="2:2" s="90" customFormat="1" ht="10.5">
      <c r="B238" s="153"/>
    </row>
    <row r="239" spans="2:2" s="90" customFormat="1" ht="10.5">
      <c r="B239" s="153"/>
    </row>
    <row r="240" spans="2:2" s="90" customFormat="1" ht="10.5">
      <c r="B240" s="153"/>
    </row>
    <row r="241" spans="2:2" s="90" customFormat="1" ht="10.5">
      <c r="B241" s="153"/>
    </row>
    <row r="242" spans="2:2" s="90" customFormat="1" ht="10.5">
      <c r="B242" s="153"/>
    </row>
    <row r="243" spans="2:2" s="90" customFormat="1" ht="10.5">
      <c r="B243" s="153"/>
    </row>
    <row r="244" spans="2:2" s="90" customFormat="1" ht="10.5">
      <c r="B244" s="153"/>
    </row>
    <row r="245" spans="2:2" s="90" customFormat="1" ht="10.5">
      <c r="B245" s="153"/>
    </row>
    <row r="246" spans="2:2" s="90" customFormat="1" ht="10.5">
      <c r="B246" s="153"/>
    </row>
    <row r="247" spans="2:2" s="90" customFormat="1" ht="10.5">
      <c r="B247" s="153"/>
    </row>
    <row r="248" spans="2:2" s="90" customFormat="1" ht="10.5">
      <c r="B248" s="153"/>
    </row>
    <row r="249" spans="2:2" s="90" customFormat="1" ht="10.5">
      <c r="B249" s="153"/>
    </row>
    <row r="250" spans="2:2" s="90" customFormat="1" ht="10.5">
      <c r="B250" s="153"/>
    </row>
    <row r="251" spans="2:2" s="90" customFormat="1" ht="10.5">
      <c r="B251" s="153"/>
    </row>
    <row r="252" spans="2:2" s="90" customFormat="1" ht="10.5">
      <c r="B252" s="153"/>
    </row>
    <row r="253" spans="2:2" s="90" customFormat="1" ht="10.5">
      <c r="B253" s="153"/>
    </row>
    <row r="254" spans="2:2" s="90" customFormat="1" ht="10.5">
      <c r="B254" s="153"/>
    </row>
    <row r="255" spans="2:2" s="90" customFormat="1" ht="10.5">
      <c r="B255" s="153"/>
    </row>
    <row r="256" spans="2:2" s="90" customFormat="1" ht="10.5">
      <c r="B256" s="153"/>
    </row>
    <row r="257" spans="2:2" s="90" customFormat="1" ht="10.5">
      <c r="B257" s="153"/>
    </row>
    <row r="258" spans="2:2" s="90" customFormat="1" ht="10.5">
      <c r="B258" s="153"/>
    </row>
    <row r="259" spans="2:2" s="90" customFormat="1" ht="10.5">
      <c r="B259" s="153"/>
    </row>
    <row r="260" spans="2:2" s="90" customFormat="1" ht="10.5">
      <c r="B260" s="153"/>
    </row>
    <row r="261" spans="2:2" s="90" customFormat="1" ht="10.5">
      <c r="B261" s="153"/>
    </row>
    <row r="262" spans="2:2" s="90" customFormat="1" ht="10.5">
      <c r="B262" s="153"/>
    </row>
    <row r="263" spans="2:2" s="90" customFormat="1" ht="10.5">
      <c r="B263" s="153"/>
    </row>
    <row r="264" spans="2:2" s="90" customFormat="1" ht="10.5">
      <c r="B264" s="153"/>
    </row>
    <row r="265" spans="2:2" s="90" customFormat="1" ht="10.5">
      <c r="B265" s="153"/>
    </row>
    <row r="266" spans="2:2" s="90" customFormat="1" ht="10.5">
      <c r="B266" s="153"/>
    </row>
    <row r="267" spans="2:2" s="90" customFormat="1" ht="10.5">
      <c r="B267" s="153"/>
    </row>
    <row r="268" spans="2:2" s="90" customFormat="1" ht="10.5">
      <c r="B268" s="153"/>
    </row>
    <row r="269" spans="2:2" s="90" customFormat="1" ht="10.5">
      <c r="B269" s="153"/>
    </row>
    <row r="270" spans="2:2" s="90" customFormat="1" ht="10.5">
      <c r="B270" s="153"/>
    </row>
    <row r="271" spans="2:2" s="90" customFormat="1" ht="10.5">
      <c r="B271" s="153"/>
    </row>
    <row r="272" spans="2:2" s="90" customFormat="1" ht="10.5">
      <c r="B272" s="153"/>
    </row>
    <row r="273" spans="2:2" s="90" customFormat="1" ht="10.5">
      <c r="B273" s="153"/>
    </row>
    <row r="274" spans="2:2" s="90" customFormat="1" ht="10.5">
      <c r="B274" s="153"/>
    </row>
    <row r="275" spans="2:2" s="90" customFormat="1" ht="10.5">
      <c r="B275" s="153"/>
    </row>
    <row r="276" spans="2:2" s="90" customFormat="1" ht="10.5">
      <c r="B276" s="153"/>
    </row>
    <row r="277" spans="2:2" s="90" customFormat="1" ht="10.5">
      <c r="B277" s="153"/>
    </row>
    <row r="278" spans="2:2" s="90" customFormat="1" ht="10.5">
      <c r="B278" s="153"/>
    </row>
    <row r="279" spans="2:2" s="90" customFormat="1" ht="10.5">
      <c r="B279" s="153"/>
    </row>
    <row r="280" spans="2:2" s="90" customFormat="1" ht="10.5">
      <c r="B280" s="153"/>
    </row>
    <row r="281" spans="2:2" s="90" customFormat="1" ht="10.5">
      <c r="B281" s="153"/>
    </row>
    <row r="282" spans="2:2" s="90" customFormat="1" ht="10.5">
      <c r="B282" s="153"/>
    </row>
    <row r="283" spans="2:2" s="90" customFormat="1" ht="10.5">
      <c r="B283" s="153"/>
    </row>
    <row r="284" spans="2:2" s="90" customFormat="1" ht="10.5">
      <c r="B284" s="153"/>
    </row>
    <row r="285" spans="2:2" s="90" customFormat="1" ht="10.5">
      <c r="B285" s="153"/>
    </row>
    <row r="286" spans="2:2" s="90" customFormat="1" ht="10.5">
      <c r="B286" s="153"/>
    </row>
    <row r="287" spans="2:2" s="90" customFormat="1" ht="10.5">
      <c r="B287" s="153"/>
    </row>
    <row r="288" spans="2:2" s="90" customFormat="1" ht="10.5">
      <c r="B288" s="153"/>
    </row>
    <row r="289" spans="2:2" s="90" customFormat="1" ht="10.5">
      <c r="B289" s="153"/>
    </row>
    <row r="290" spans="2:2" s="90" customFormat="1" ht="10.5">
      <c r="B290" s="153"/>
    </row>
    <row r="291" spans="2:2" s="90" customFormat="1" ht="10.5">
      <c r="B291" s="153"/>
    </row>
    <row r="292" spans="2:2" s="90" customFormat="1" ht="10.5">
      <c r="B292" s="153"/>
    </row>
    <row r="293" spans="2:2" s="90" customFormat="1" ht="10.5">
      <c r="B293" s="153"/>
    </row>
    <row r="294" spans="2:2" s="90" customFormat="1" ht="10.5">
      <c r="B294" s="153"/>
    </row>
    <row r="295" spans="2:2" s="90" customFormat="1" ht="10.5">
      <c r="B295" s="153"/>
    </row>
    <row r="296" spans="2:2" s="90" customFormat="1" ht="10.5">
      <c r="B296" s="153"/>
    </row>
    <row r="297" spans="2:2" s="90" customFormat="1" ht="10.5">
      <c r="B297" s="153"/>
    </row>
    <row r="298" spans="2:2" s="90" customFormat="1" ht="10.5">
      <c r="B298" s="153"/>
    </row>
    <row r="299" spans="2:2" s="90" customFormat="1" ht="10.5">
      <c r="B299" s="153"/>
    </row>
    <row r="300" spans="2:2" s="90" customFormat="1" ht="10.5">
      <c r="B300" s="153"/>
    </row>
    <row r="301" spans="2:2" s="90" customFormat="1" ht="10.5">
      <c r="B301" s="153"/>
    </row>
    <row r="302" spans="2:2" s="90" customFormat="1" ht="10.5">
      <c r="B302" s="153"/>
    </row>
    <row r="303" spans="2:2" s="90" customFormat="1" ht="10.5">
      <c r="B303" s="153"/>
    </row>
    <row r="304" spans="2:2" s="90" customFormat="1" ht="10.5">
      <c r="B304" s="153"/>
    </row>
    <row r="305" spans="2:2" s="90" customFormat="1" ht="10.5">
      <c r="B305" s="153"/>
    </row>
  </sheetData>
  <mergeCells count="11">
    <mergeCell ref="K4:K5"/>
    <mergeCell ref="B4:C5"/>
    <mergeCell ref="E4:H4"/>
    <mergeCell ref="I4:I5"/>
    <mergeCell ref="J4:J5"/>
    <mergeCell ref="M4:M5"/>
    <mergeCell ref="G1:M1"/>
    <mergeCell ref="F2:N2"/>
    <mergeCell ref="G3:H3"/>
    <mergeCell ref="N3:N5"/>
    <mergeCell ref="L4:L5"/>
  </mergeCells>
  <phoneticPr fontId="4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3"/>
  <sheetViews>
    <sheetView topLeftCell="B1" workbookViewId="0">
      <selection activeCell="K21" sqref="K21:K22"/>
    </sheetView>
  </sheetViews>
  <sheetFormatPr defaultRowHeight="15"/>
  <cols>
    <col min="1" max="1" width="9.140625" style="71" hidden="1" customWidth="1"/>
    <col min="2" max="2" width="7.28515625" style="157" customWidth="1"/>
    <col min="3" max="3" width="50.7109375" style="71" customWidth="1"/>
    <col min="4" max="4" width="0.85546875" style="71" customWidth="1"/>
    <col min="5" max="14" width="10" style="71" customWidth="1"/>
    <col min="15" max="15" width="3.28515625" style="71" customWidth="1"/>
    <col min="16" max="16384" width="9.140625" style="71"/>
  </cols>
  <sheetData>
    <row r="1" spans="1:15">
      <c r="B1" s="72" t="str">
        <f>+[1]Coverpage!A1</f>
        <v>GFSM2014_V1.2</v>
      </c>
      <c r="C1" s="73"/>
      <c r="D1" s="74"/>
      <c r="E1" s="75"/>
      <c r="F1" s="76"/>
      <c r="G1" s="509" t="str">
        <f>Reporting_Country_Name</f>
        <v>Россйиская Федерация</v>
      </c>
      <c r="H1" s="509"/>
      <c r="I1" s="509"/>
      <c r="J1" s="509"/>
      <c r="K1" s="509"/>
      <c r="L1" s="509"/>
      <c r="M1" s="509"/>
      <c r="N1" s="77">
        <f>Reporting_Country_Code</f>
        <v>0</v>
      </c>
      <c r="O1" s="78"/>
    </row>
    <row r="2" spans="1:15">
      <c r="B2" s="72" t="s">
        <v>1243</v>
      </c>
      <c r="C2" s="158"/>
      <c r="D2" s="159"/>
      <c r="E2" s="160"/>
      <c r="F2" s="510" t="str">
        <f>"In "&amp;[1]Coverpage!$I$14&amp;" of "&amp;[1]Coverpage!$I$12&amp;" / Fiscal year ends in "&amp;[1]Coverpage!$I$11</f>
        <v xml:space="preserve">In Billion of Domestic Currency / Fiscal year ends in </v>
      </c>
      <c r="G2" s="511"/>
      <c r="H2" s="511"/>
      <c r="I2" s="511"/>
      <c r="J2" s="511"/>
      <c r="K2" s="511"/>
      <c r="L2" s="511"/>
      <c r="M2" s="511"/>
      <c r="N2" s="511"/>
      <c r="O2" s="78"/>
    </row>
    <row r="3" spans="1:15" ht="12" customHeight="1">
      <c r="B3" s="83"/>
      <c r="C3" s="84"/>
      <c r="D3" s="85"/>
      <c r="E3" s="86"/>
      <c r="F3" s="87"/>
      <c r="G3" s="512" t="s">
        <v>548</v>
      </c>
      <c r="H3" s="512"/>
      <c r="I3" s="88">
        <f>Reporting_Period_Code</f>
        <v>2014</v>
      </c>
      <c r="J3" s="88"/>
      <c r="K3" s="87"/>
      <c r="L3" s="87"/>
      <c r="M3" s="89"/>
      <c r="N3" s="506" t="s">
        <v>647</v>
      </c>
      <c r="O3" s="90"/>
    </row>
    <row r="4" spans="1:15" ht="12" customHeight="1">
      <c r="B4" s="516" t="s">
        <v>1244</v>
      </c>
      <c r="C4" s="517"/>
      <c r="D4" s="91"/>
      <c r="E4" s="503" t="s">
        <v>551</v>
      </c>
      <c r="F4" s="504"/>
      <c r="G4" s="504"/>
      <c r="H4" s="505"/>
      <c r="I4" s="506" t="s">
        <v>552</v>
      </c>
      <c r="J4" s="506" t="s">
        <v>553</v>
      </c>
      <c r="K4" s="513" t="s">
        <v>554</v>
      </c>
      <c r="L4" s="506" t="s">
        <v>555</v>
      </c>
      <c r="M4" s="508" t="s">
        <v>556</v>
      </c>
      <c r="N4" s="507"/>
      <c r="O4" s="90"/>
    </row>
    <row r="5" spans="1:15" ht="30" customHeight="1">
      <c r="B5" s="516"/>
      <c r="C5" s="517"/>
      <c r="D5" s="91"/>
      <c r="E5" s="92" t="s">
        <v>557</v>
      </c>
      <c r="F5" s="93" t="s">
        <v>558</v>
      </c>
      <c r="G5" s="93" t="s">
        <v>555</v>
      </c>
      <c r="H5" s="94" t="s">
        <v>559</v>
      </c>
      <c r="I5" s="507"/>
      <c r="J5" s="507"/>
      <c r="K5" s="513"/>
      <c r="L5" s="507"/>
      <c r="M5" s="508"/>
      <c r="N5" s="507"/>
      <c r="O5" s="90"/>
    </row>
    <row r="6" spans="1:15" ht="30" hidden="1" customHeight="1">
      <c r="B6" s="232"/>
      <c r="C6" s="233"/>
      <c r="D6" s="91"/>
      <c r="E6" s="92" t="s">
        <v>649</v>
      </c>
      <c r="F6" s="93" t="s">
        <v>650</v>
      </c>
      <c r="G6" s="93" t="s">
        <v>651</v>
      </c>
      <c r="H6" s="94" t="s">
        <v>563</v>
      </c>
      <c r="I6" s="94" t="s">
        <v>652</v>
      </c>
      <c r="J6" s="93" t="s">
        <v>653</v>
      </c>
      <c r="K6" s="94" t="s">
        <v>566</v>
      </c>
      <c r="L6" s="93" t="s">
        <v>654</v>
      </c>
      <c r="M6" s="97" t="s">
        <v>655</v>
      </c>
      <c r="N6" s="97" t="s">
        <v>656</v>
      </c>
      <c r="O6" s="90"/>
    </row>
    <row r="7" spans="1:15" ht="10.5" customHeight="1">
      <c r="A7" s="111"/>
      <c r="B7" s="98"/>
      <c r="C7" s="99"/>
      <c r="D7" s="99"/>
      <c r="E7" s="100" t="s">
        <v>560</v>
      </c>
      <c r="F7" s="101" t="s">
        <v>561</v>
      </c>
      <c r="G7" s="102" t="s">
        <v>562</v>
      </c>
      <c r="H7" s="101" t="s">
        <v>563</v>
      </c>
      <c r="I7" s="102" t="s">
        <v>564</v>
      </c>
      <c r="J7" s="101" t="s">
        <v>565</v>
      </c>
      <c r="K7" s="102" t="s">
        <v>566</v>
      </c>
      <c r="L7" s="101" t="s">
        <v>567</v>
      </c>
      <c r="M7" s="103" t="s">
        <v>568</v>
      </c>
      <c r="N7" s="103" t="s">
        <v>569</v>
      </c>
      <c r="O7" s="90"/>
    </row>
    <row r="8" spans="1:15" ht="15" customHeight="1">
      <c r="A8" s="111" t="s">
        <v>1245</v>
      </c>
      <c r="B8" s="180" t="s">
        <v>584</v>
      </c>
      <c r="C8" s="181" t="s">
        <v>1246</v>
      </c>
      <c r="D8" s="166" t="s">
        <v>572</v>
      </c>
      <c r="E8" s="202">
        <v>15046.153719733931</v>
      </c>
      <c r="F8" s="203">
        <v>1643.9102738731099</v>
      </c>
      <c r="G8" s="202">
        <v>-1326.3497042594399</v>
      </c>
      <c r="H8" s="202">
        <v>15363.714289347599</v>
      </c>
      <c r="I8" s="202">
        <v>9486.0892283930098</v>
      </c>
      <c r="J8" s="202">
        <v>11211.427815684587</v>
      </c>
      <c r="K8" s="202">
        <v>5851.8363075783718</v>
      </c>
      <c r="L8" s="202">
        <v>-11540.049498594568</v>
      </c>
      <c r="M8" s="202">
        <v>30373.018142409001</v>
      </c>
      <c r="N8" s="202" t="str">
        <f>IF(OR(N9="NA",N14="NA",N15="NA",N16="NA",N20="NA",N24="NA",N34="NA",N38="NA"),"NA",IF(AND(N9="",N14="",N15="",N16="",N20="",N24="",N34="",N38=""),"",SUM(N9)+SUM(N14)+SUM(N15)+SUM(N16)+SUM(N20)+SUM(N24)+SUM(N34)+SUM(N38)))</f>
        <v/>
      </c>
      <c r="O8" s="110"/>
    </row>
    <row r="9" spans="1:15" ht="15.75" customHeight="1">
      <c r="A9" s="111" t="s">
        <v>1247</v>
      </c>
      <c r="B9" s="112" t="s">
        <v>586</v>
      </c>
      <c r="C9" s="113" t="s">
        <v>1248</v>
      </c>
      <c r="D9" s="91" t="s">
        <v>572</v>
      </c>
      <c r="E9" s="114">
        <v>2557.41819117872</v>
      </c>
      <c r="F9" s="115">
        <v>805.45346839705007</v>
      </c>
      <c r="G9" s="114" t="s">
        <v>575</v>
      </c>
      <c r="H9" s="114">
        <v>3362.8716595757705</v>
      </c>
      <c r="I9" s="114">
        <v>96.406541071809997</v>
      </c>
      <c r="J9" s="114">
        <v>2297.8384489121177</v>
      </c>
      <c r="K9" s="114">
        <v>1755.8884690775119</v>
      </c>
      <c r="L9" s="114" t="s">
        <v>575</v>
      </c>
      <c r="M9" s="114">
        <v>7513.0051186372093</v>
      </c>
      <c r="N9" s="114" t="str">
        <f>IF(OR(N10="NA",N11="NA"),"NA",IF(AND(N10="",N11=""),"",SUM(N10:N11)))</f>
        <v/>
      </c>
      <c r="O9" s="110"/>
    </row>
    <row r="10" spans="1:15" ht="10.35" customHeight="1">
      <c r="A10" s="111" t="s">
        <v>1249</v>
      </c>
      <c r="B10" s="111" t="s">
        <v>1250</v>
      </c>
      <c r="C10" s="116" t="s">
        <v>1251</v>
      </c>
      <c r="D10" s="91" t="s">
        <v>572</v>
      </c>
      <c r="E10" s="117">
        <v>2381.8433909995802</v>
      </c>
      <c r="F10" s="118">
        <v>640.05717286082006</v>
      </c>
      <c r="G10" s="117">
        <v>0</v>
      </c>
      <c r="H10" s="117">
        <v>3021.9005638604003</v>
      </c>
      <c r="I10" s="117">
        <v>74.918646429959992</v>
      </c>
      <c r="J10" s="117">
        <v>1791.6073128022158</v>
      </c>
      <c r="K10" s="117">
        <v>1365.668279140534</v>
      </c>
      <c r="L10" s="117">
        <v>0</v>
      </c>
      <c r="M10" s="117">
        <v>6254.0948022331095</v>
      </c>
      <c r="N10" s="117"/>
      <c r="O10" s="110"/>
    </row>
    <row r="11" spans="1:15" ht="10.35" customHeight="1">
      <c r="A11" s="111" t="s">
        <v>1252</v>
      </c>
      <c r="B11" s="111" t="s">
        <v>1253</v>
      </c>
      <c r="C11" s="116" t="s">
        <v>1254</v>
      </c>
      <c r="D11" s="91" t="s">
        <v>572</v>
      </c>
      <c r="E11" s="117">
        <v>175.57480017914003</v>
      </c>
      <c r="F11" s="118">
        <v>165.39629553623001</v>
      </c>
      <c r="G11" s="117" t="s">
        <v>575</v>
      </c>
      <c r="H11" s="117">
        <v>340.97109571537004</v>
      </c>
      <c r="I11" s="117">
        <v>21.487894641850001</v>
      </c>
      <c r="J11" s="117">
        <v>506.23113610990197</v>
      </c>
      <c r="K11" s="117">
        <v>390.22018993697804</v>
      </c>
      <c r="L11" s="117" t="s">
        <v>575</v>
      </c>
      <c r="M11" s="117">
        <v>1258.9103164041001</v>
      </c>
      <c r="N11" s="117" t="str">
        <f>IF(OR(N12="NA",N13="NA"),"NA",IF(AND(N12="",N13=""),"",SUM(N12:N13)))</f>
        <v/>
      </c>
      <c r="O11" s="110"/>
    </row>
    <row r="12" spans="1:15" ht="10.35" customHeight="1">
      <c r="A12" s="111" t="s">
        <v>1255</v>
      </c>
      <c r="B12" s="111" t="s">
        <v>1256</v>
      </c>
      <c r="C12" s="205" t="s">
        <v>1257</v>
      </c>
      <c r="D12" s="91" t="s">
        <v>572</v>
      </c>
      <c r="E12" s="117">
        <v>175.57480017914003</v>
      </c>
      <c r="F12" s="118">
        <v>165.39629553623001</v>
      </c>
      <c r="G12" s="117">
        <v>0</v>
      </c>
      <c r="H12" s="117">
        <v>340.97109571537004</v>
      </c>
      <c r="I12" s="117">
        <v>21.487894641850001</v>
      </c>
      <c r="J12" s="117">
        <v>506.23113610990197</v>
      </c>
      <c r="K12" s="117">
        <v>390.22018993697804</v>
      </c>
      <c r="L12" s="117">
        <v>0</v>
      </c>
      <c r="M12" s="117">
        <v>1258.9103164041001</v>
      </c>
      <c r="N12" s="117"/>
      <c r="O12" s="110"/>
    </row>
    <row r="13" spans="1:15" ht="10.35" customHeight="1">
      <c r="A13" s="111" t="s">
        <v>1258</v>
      </c>
      <c r="B13" s="120" t="s">
        <v>1259</v>
      </c>
      <c r="C13" s="208" t="s">
        <v>1260</v>
      </c>
      <c r="D13" s="174" t="s">
        <v>572</v>
      </c>
      <c r="E13" s="123">
        <v>0</v>
      </c>
      <c r="F13" s="129">
        <v>0</v>
      </c>
      <c r="G13" s="123">
        <v>0</v>
      </c>
      <c r="H13" s="123">
        <v>0</v>
      </c>
      <c r="I13" s="123">
        <v>0</v>
      </c>
      <c r="J13" s="123">
        <v>0</v>
      </c>
      <c r="K13" s="123">
        <v>0</v>
      </c>
      <c r="L13" s="123">
        <v>0</v>
      </c>
      <c r="M13" s="123">
        <v>0</v>
      </c>
      <c r="N13" s="123"/>
      <c r="O13" s="110"/>
    </row>
    <row r="14" spans="1:15" ht="15.75" customHeight="1">
      <c r="A14" s="111" t="s">
        <v>1261</v>
      </c>
      <c r="B14" s="234" t="s">
        <v>588</v>
      </c>
      <c r="C14" s="113" t="s">
        <v>1262</v>
      </c>
      <c r="D14" s="184" t="s">
        <v>572</v>
      </c>
      <c r="E14" s="127">
        <v>1639.2079355592002</v>
      </c>
      <c r="F14" s="235">
        <v>479.26397248809008</v>
      </c>
      <c r="G14" s="127">
        <v>0</v>
      </c>
      <c r="H14" s="127">
        <v>2118.4719080472905</v>
      </c>
      <c r="I14" s="127">
        <v>70.100033170730001</v>
      </c>
      <c r="J14" s="127">
        <v>1421.6376652611818</v>
      </c>
      <c r="K14" s="127">
        <v>982.68769208092795</v>
      </c>
      <c r="L14" s="127">
        <v>0</v>
      </c>
      <c r="M14" s="127">
        <v>4592.8972985601304</v>
      </c>
      <c r="N14" s="127"/>
      <c r="O14" s="110"/>
    </row>
    <row r="15" spans="1:15" ht="15.75" customHeight="1">
      <c r="A15" s="111" t="s">
        <v>1263</v>
      </c>
      <c r="B15" s="234" t="s">
        <v>590</v>
      </c>
      <c r="C15" s="236" t="s">
        <v>1264</v>
      </c>
      <c r="D15" s="184" t="s">
        <v>572</v>
      </c>
      <c r="E15" s="127">
        <v>584.04374622245996</v>
      </c>
      <c r="F15" s="235">
        <v>138.888730896</v>
      </c>
      <c r="G15" s="127">
        <v>0</v>
      </c>
      <c r="H15" s="127">
        <v>722.93247711845993</v>
      </c>
      <c r="I15" s="127">
        <v>10.824291432819999</v>
      </c>
      <c r="J15" s="127">
        <v>342.52040907080197</v>
      </c>
      <c r="K15" s="127">
        <v>242.46874823953803</v>
      </c>
      <c r="L15" s="127">
        <v>0</v>
      </c>
      <c r="M15" s="127">
        <v>1318.74592586162</v>
      </c>
      <c r="N15" s="127"/>
      <c r="O15" s="110"/>
    </row>
    <row r="16" spans="1:15" ht="15.75" customHeight="1">
      <c r="A16" s="111" t="s">
        <v>1265</v>
      </c>
      <c r="B16" s="112" t="s">
        <v>592</v>
      </c>
      <c r="C16" s="113" t="s">
        <v>1266</v>
      </c>
      <c r="D16" s="91" t="s">
        <v>572</v>
      </c>
      <c r="E16" s="114">
        <v>433.66788725058001</v>
      </c>
      <c r="F16" s="115">
        <v>8.3317435930000003E-2</v>
      </c>
      <c r="G16" s="114" t="s">
        <v>575</v>
      </c>
      <c r="H16" s="114">
        <v>433.75120468650999</v>
      </c>
      <c r="I16" s="114">
        <v>0</v>
      </c>
      <c r="J16" s="114">
        <v>115.758502102818</v>
      </c>
      <c r="K16" s="114">
        <v>16.087198012251999</v>
      </c>
      <c r="L16" s="114">
        <v>-14.107861184529998</v>
      </c>
      <c r="M16" s="114">
        <v>551.48904361705002</v>
      </c>
      <c r="N16" s="114" t="str">
        <f>IF(OR(N17="NA",N18="NA",N19="NA"),"NA",IF(AND(N17="",N18="",N19=""),"",SUM(N17:N19)))</f>
        <v/>
      </c>
      <c r="O16" s="110"/>
    </row>
    <row r="17" spans="1:15" ht="10.35" customHeight="1">
      <c r="A17" s="111" t="s">
        <v>1267</v>
      </c>
      <c r="B17" s="111" t="s">
        <v>1268</v>
      </c>
      <c r="C17" s="116" t="s">
        <v>1269</v>
      </c>
      <c r="D17" s="91" t="s">
        <v>572</v>
      </c>
      <c r="E17" s="117">
        <v>103.32385841663999</v>
      </c>
      <c r="F17" s="118">
        <v>0</v>
      </c>
      <c r="G17" s="117">
        <v>0</v>
      </c>
      <c r="H17" s="117">
        <v>103.32385841663999</v>
      </c>
      <c r="I17" s="117">
        <v>0</v>
      </c>
      <c r="J17" s="117">
        <v>1.06727042479</v>
      </c>
      <c r="K17" s="117">
        <v>0</v>
      </c>
      <c r="L17" s="117">
        <v>0</v>
      </c>
      <c r="M17" s="117">
        <v>104.39112884142999</v>
      </c>
      <c r="N17" s="117"/>
      <c r="O17" s="110"/>
    </row>
    <row r="18" spans="1:15" ht="10.35" customHeight="1">
      <c r="A18" s="111" t="s">
        <v>1270</v>
      </c>
      <c r="B18" s="111" t="s">
        <v>1271</v>
      </c>
      <c r="C18" s="116" t="s">
        <v>1272</v>
      </c>
      <c r="D18" s="91" t="s">
        <v>572</v>
      </c>
      <c r="E18" s="117">
        <v>330.34402883394</v>
      </c>
      <c r="F18" s="118">
        <v>8.3317435930000003E-2</v>
      </c>
      <c r="G18" s="117">
        <v>0</v>
      </c>
      <c r="H18" s="117">
        <v>330.42734626986999</v>
      </c>
      <c r="I18" s="117">
        <v>0</v>
      </c>
      <c r="J18" s="117">
        <v>100.775672712168</v>
      </c>
      <c r="K18" s="117">
        <v>15.894895793581998</v>
      </c>
      <c r="L18" s="117">
        <v>0</v>
      </c>
      <c r="M18" s="117">
        <v>447.09791477561998</v>
      </c>
      <c r="N18" s="117"/>
      <c r="O18" s="110"/>
    </row>
    <row r="19" spans="1:15" ht="10.35" customHeight="1">
      <c r="A19" s="111" t="s">
        <v>1273</v>
      </c>
      <c r="B19" s="120" t="s">
        <v>1274</v>
      </c>
      <c r="C19" s="121" t="s">
        <v>1275</v>
      </c>
      <c r="D19" s="174" t="s">
        <v>572</v>
      </c>
      <c r="E19" s="123">
        <v>0</v>
      </c>
      <c r="F19" s="129">
        <v>0</v>
      </c>
      <c r="G19" s="123">
        <v>0</v>
      </c>
      <c r="H19" s="123">
        <v>0</v>
      </c>
      <c r="I19" s="123">
        <v>0</v>
      </c>
      <c r="J19" s="123">
        <v>13.915558965860001</v>
      </c>
      <c r="K19" s="123">
        <v>0.19230221867</v>
      </c>
      <c r="L19" s="123">
        <v>-14.107861184529998</v>
      </c>
      <c r="M19" s="123">
        <v>0</v>
      </c>
      <c r="N19" s="123"/>
      <c r="O19" s="110"/>
    </row>
    <row r="20" spans="1:15" ht="15.75" customHeight="1">
      <c r="A20" s="111" t="s">
        <v>1276</v>
      </c>
      <c r="B20" s="112" t="s">
        <v>594</v>
      </c>
      <c r="C20" s="113" t="s">
        <v>1277</v>
      </c>
      <c r="D20" s="91" t="s">
        <v>572</v>
      </c>
      <c r="E20" s="114">
        <v>1809.6339017514101</v>
      </c>
      <c r="F20" s="115">
        <v>20.319735454380002</v>
      </c>
      <c r="G20" s="114" t="s">
        <v>575</v>
      </c>
      <c r="H20" s="114">
        <v>1829.9536372057898</v>
      </c>
      <c r="I20" s="114">
        <v>2.9455904322499999</v>
      </c>
      <c r="J20" s="114">
        <v>1341.3096916018862</v>
      </c>
      <c r="K20" s="114">
        <v>1119.1669412531737</v>
      </c>
      <c r="L20" s="114" t="s">
        <v>575</v>
      </c>
      <c r="M20" s="114">
        <v>4293.3758604930999</v>
      </c>
      <c r="N20" s="114" t="str">
        <f>IF(OR(N21="NA",N22="NA",N23="NA"),"NA",IF(AND(N21="",N22="",N23=""),"",SUM(N21:N23)))</f>
        <v/>
      </c>
      <c r="O20" s="110"/>
    </row>
    <row r="21" spans="1:15" ht="10.35" customHeight="1">
      <c r="A21" s="111" t="s">
        <v>1278</v>
      </c>
      <c r="B21" s="111" t="s">
        <v>1279</v>
      </c>
      <c r="C21" s="116" t="s">
        <v>1280</v>
      </c>
      <c r="D21" s="91" t="s">
        <v>572</v>
      </c>
      <c r="E21" s="117">
        <v>50.816187551629881</v>
      </c>
      <c r="F21" s="118">
        <v>20.089136882520002</v>
      </c>
      <c r="G21" s="117">
        <v>0</v>
      </c>
      <c r="H21" s="117">
        <v>70.90532443414989</v>
      </c>
      <c r="I21" s="117">
        <v>2.9455428031299999</v>
      </c>
      <c r="J21" s="117">
        <v>865.29477229929807</v>
      </c>
      <c r="K21" s="117">
        <v>959.9182628171518</v>
      </c>
      <c r="L21" s="117">
        <v>0</v>
      </c>
      <c r="M21" s="117">
        <v>1899.0639023537296</v>
      </c>
      <c r="N21" s="117"/>
      <c r="O21" s="110"/>
    </row>
    <row r="22" spans="1:15" ht="10.35" customHeight="1">
      <c r="A22" s="111" t="s">
        <v>1281</v>
      </c>
      <c r="B22" s="111" t="s">
        <v>1282</v>
      </c>
      <c r="C22" s="116" t="s">
        <v>1283</v>
      </c>
      <c r="D22" s="91" t="s">
        <v>572</v>
      </c>
      <c r="E22" s="117">
        <v>1758.8177141997801</v>
      </c>
      <c r="F22" s="118">
        <v>0.23059857186000002</v>
      </c>
      <c r="G22" s="117">
        <v>0</v>
      </c>
      <c r="H22" s="117">
        <v>1759.04831277164</v>
      </c>
      <c r="I22" s="117">
        <v>4.7629120000000002E-5</v>
      </c>
      <c r="J22" s="117">
        <v>476.014919302588</v>
      </c>
      <c r="K22" s="117">
        <v>159.248678436022</v>
      </c>
      <c r="L22" s="117">
        <v>0</v>
      </c>
      <c r="M22" s="117">
        <v>2394.3119581393703</v>
      </c>
      <c r="N22" s="117"/>
      <c r="O22" s="110"/>
    </row>
    <row r="23" spans="1:15" ht="10.35" customHeight="1">
      <c r="A23" s="111" t="s">
        <v>1284</v>
      </c>
      <c r="B23" s="120" t="s">
        <v>1285</v>
      </c>
      <c r="C23" s="116" t="s">
        <v>1286</v>
      </c>
      <c r="D23" s="174" t="s">
        <v>572</v>
      </c>
      <c r="E23" s="123">
        <v>0</v>
      </c>
      <c r="F23" s="129">
        <v>0</v>
      </c>
      <c r="G23" s="123">
        <v>0</v>
      </c>
      <c r="H23" s="123">
        <v>0</v>
      </c>
      <c r="I23" s="123">
        <v>0</v>
      </c>
      <c r="J23" s="123">
        <v>0</v>
      </c>
      <c r="K23" s="123">
        <v>0</v>
      </c>
      <c r="L23" s="123">
        <v>0</v>
      </c>
      <c r="M23" s="123">
        <v>0</v>
      </c>
      <c r="N23" s="123"/>
      <c r="O23" s="110"/>
    </row>
    <row r="24" spans="1:15" ht="15.75" customHeight="1">
      <c r="A24" s="111" t="s">
        <v>1287</v>
      </c>
      <c r="B24" s="112" t="s">
        <v>596</v>
      </c>
      <c r="C24" s="237" t="s">
        <v>1288</v>
      </c>
      <c r="D24" s="91" t="s">
        <v>572</v>
      </c>
      <c r="E24" s="114">
        <v>7075.30451771964</v>
      </c>
      <c r="F24" s="115">
        <v>73.906601612320017</v>
      </c>
      <c r="G24" s="114">
        <v>-1326.3497042594399</v>
      </c>
      <c r="H24" s="114">
        <v>5822.8614150725198</v>
      </c>
      <c r="I24" s="114">
        <v>1350.6349711910996</v>
      </c>
      <c r="J24" s="114">
        <v>4649.3237668111451</v>
      </c>
      <c r="K24" s="114">
        <v>1436.4442265999041</v>
      </c>
      <c r="L24" s="114">
        <v>-11525.941637410038</v>
      </c>
      <c r="M24" s="114">
        <v>1733.3227422646303</v>
      </c>
      <c r="N24" s="114" t="str">
        <f>IF(OR(N25="NA",N28="NA",N31="NA"),"NA",IF(AND(N25="",N28="",N31=""),"",SUM(N25)+SUM(N28)+SUM(N31)))</f>
        <v/>
      </c>
      <c r="O24" s="110"/>
    </row>
    <row r="25" spans="1:15" ht="10.35" customHeight="1">
      <c r="A25" s="111" t="s">
        <v>1289</v>
      </c>
      <c r="B25" s="111" t="s">
        <v>1290</v>
      </c>
      <c r="C25" s="116" t="s">
        <v>1291</v>
      </c>
      <c r="D25" s="91" t="s">
        <v>572</v>
      </c>
      <c r="E25" s="117">
        <v>1460.93208482517</v>
      </c>
      <c r="F25" s="118">
        <v>2.6926485559999998E-2</v>
      </c>
      <c r="G25" s="117" t="s">
        <v>575</v>
      </c>
      <c r="H25" s="117">
        <v>1460.9590113107299</v>
      </c>
      <c r="I25" s="117">
        <v>0</v>
      </c>
      <c r="J25" s="117">
        <v>1.1007388244960001</v>
      </c>
      <c r="K25" s="117">
        <v>4.9254966399999995E-4</v>
      </c>
      <c r="L25" s="117" t="s">
        <v>575</v>
      </c>
      <c r="M25" s="117">
        <v>1462.06024268489</v>
      </c>
      <c r="N25" s="117" t="str">
        <f>IF(OR(N26="NA",N27="NA"),"NA",IF(AND(N26="",N27=""),"",SUM(N26:N27)))</f>
        <v/>
      </c>
      <c r="O25" s="110"/>
    </row>
    <row r="26" spans="1:15" ht="10.35" customHeight="1">
      <c r="A26" s="111" t="s">
        <v>1292</v>
      </c>
      <c r="B26" s="111" t="s">
        <v>1293</v>
      </c>
      <c r="C26" s="205" t="s">
        <v>1294</v>
      </c>
      <c r="D26" s="91" t="s">
        <v>572</v>
      </c>
      <c r="E26" s="117">
        <v>20.40165061147</v>
      </c>
      <c r="F26" s="118">
        <v>2.6926485559999998E-2</v>
      </c>
      <c r="G26" s="117">
        <v>0</v>
      </c>
      <c r="H26" s="117">
        <v>20.428577097030001</v>
      </c>
      <c r="I26" s="117">
        <v>0</v>
      </c>
      <c r="J26" s="117">
        <v>1.1007388244960001</v>
      </c>
      <c r="K26" s="117">
        <v>4.9254966399999995E-4</v>
      </c>
      <c r="L26" s="117">
        <v>0</v>
      </c>
      <c r="M26" s="117">
        <v>21.529808471189998</v>
      </c>
      <c r="N26" s="117"/>
      <c r="O26" s="110"/>
    </row>
    <row r="27" spans="1:15" ht="10.35" customHeight="1">
      <c r="A27" s="111" t="s">
        <v>1295</v>
      </c>
      <c r="B27" s="111" t="s">
        <v>1296</v>
      </c>
      <c r="C27" s="205" t="s">
        <v>1297</v>
      </c>
      <c r="D27" s="91" t="s">
        <v>572</v>
      </c>
      <c r="E27" s="117">
        <v>1440.5304342136999</v>
      </c>
      <c r="F27" s="118">
        <v>0</v>
      </c>
      <c r="G27" s="117">
        <v>0</v>
      </c>
      <c r="H27" s="117">
        <v>1440.5304342136999</v>
      </c>
      <c r="I27" s="117">
        <v>0</v>
      </c>
      <c r="J27" s="117">
        <v>0</v>
      </c>
      <c r="K27" s="117">
        <v>0</v>
      </c>
      <c r="L27" s="117">
        <v>0</v>
      </c>
      <c r="M27" s="117">
        <v>1440.5304342136999</v>
      </c>
      <c r="N27" s="117"/>
      <c r="O27" s="110"/>
    </row>
    <row r="28" spans="1:15" ht="10.35" customHeight="1">
      <c r="A28" s="111" t="s">
        <v>1298</v>
      </c>
      <c r="B28" s="111" t="s">
        <v>1299</v>
      </c>
      <c r="C28" s="116" t="s">
        <v>1300</v>
      </c>
      <c r="D28" s="91" t="s">
        <v>572</v>
      </c>
      <c r="E28" s="117">
        <v>81.538655085169992</v>
      </c>
      <c r="F28" s="118">
        <v>2.9796751267600001</v>
      </c>
      <c r="G28" s="117" t="s">
        <v>575</v>
      </c>
      <c r="H28" s="117">
        <v>84.518330211929992</v>
      </c>
      <c r="I28" s="117">
        <v>1.6320794730000001E-2</v>
      </c>
      <c r="J28" s="117">
        <v>0.16511012239600001</v>
      </c>
      <c r="K28" s="117">
        <v>0.13636296275400001</v>
      </c>
      <c r="L28" s="117" t="s">
        <v>575</v>
      </c>
      <c r="M28" s="117">
        <v>84.836124091810007</v>
      </c>
      <c r="N28" s="117" t="str">
        <f>IF(OR(N29="NA",N30="NA"),"NA",IF(AND(N29="",N30=""),"",SUM(N29:N30)))</f>
        <v/>
      </c>
      <c r="O28" s="110"/>
    </row>
    <row r="29" spans="1:15" ht="10.35" customHeight="1">
      <c r="A29" s="111" t="s">
        <v>1301</v>
      </c>
      <c r="B29" s="111" t="s">
        <v>1302</v>
      </c>
      <c r="C29" s="205" t="s">
        <v>1294</v>
      </c>
      <c r="D29" s="91" t="s">
        <v>572</v>
      </c>
      <c r="E29" s="117">
        <v>81.538655085169992</v>
      </c>
      <c r="F29" s="118">
        <v>2.9796751267600001</v>
      </c>
      <c r="G29" s="117">
        <v>0</v>
      </c>
      <c r="H29" s="117">
        <v>84.518330211929992</v>
      </c>
      <c r="I29" s="117">
        <v>1.6320794730000001E-2</v>
      </c>
      <c r="J29" s="117">
        <v>0.16511012239600001</v>
      </c>
      <c r="K29" s="117">
        <v>0.13636296275400001</v>
      </c>
      <c r="L29" s="117">
        <v>0</v>
      </c>
      <c r="M29" s="117">
        <v>84.836124091810007</v>
      </c>
      <c r="N29" s="117"/>
      <c r="O29" s="110"/>
    </row>
    <row r="30" spans="1:15" ht="10.35" customHeight="1">
      <c r="A30" s="111" t="s">
        <v>1303</v>
      </c>
      <c r="B30" s="111" t="s">
        <v>1304</v>
      </c>
      <c r="C30" s="205" t="s">
        <v>1297</v>
      </c>
      <c r="D30" s="91" t="s">
        <v>572</v>
      </c>
      <c r="E30" s="117">
        <v>0</v>
      </c>
      <c r="F30" s="118">
        <v>0</v>
      </c>
      <c r="G30" s="117">
        <v>0</v>
      </c>
      <c r="H30" s="117">
        <v>0</v>
      </c>
      <c r="I30" s="117">
        <v>0</v>
      </c>
      <c r="J30" s="117">
        <v>0</v>
      </c>
      <c r="K30" s="117">
        <v>0</v>
      </c>
      <c r="L30" s="117">
        <v>0</v>
      </c>
      <c r="M30" s="117">
        <v>0</v>
      </c>
      <c r="N30" s="117"/>
      <c r="O30" s="110"/>
    </row>
    <row r="31" spans="1:15" ht="10.35" customHeight="1">
      <c r="A31" s="111" t="s">
        <v>1305</v>
      </c>
      <c r="B31" s="111" t="s">
        <v>1306</v>
      </c>
      <c r="C31" s="116" t="s">
        <v>1307</v>
      </c>
      <c r="D31" s="91" t="s">
        <v>572</v>
      </c>
      <c r="E31" s="117">
        <v>5532.8337778093</v>
      </c>
      <c r="F31" s="118">
        <v>70.900000000000006</v>
      </c>
      <c r="G31" s="117">
        <v>-1326.3497042594399</v>
      </c>
      <c r="H31" s="117">
        <v>4277.3840735498597</v>
      </c>
      <c r="I31" s="117">
        <v>1350.6186503963697</v>
      </c>
      <c r="J31" s="117">
        <v>4648.0579178642538</v>
      </c>
      <c r="K31" s="117">
        <v>1436.307371087486</v>
      </c>
      <c r="L31" s="117">
        <v>-11525.941637410038</v>
      </c>
      <c r="M31" s="117">
        <v>186.42637548793027</v>
      </c>
      <c r="N31" s="117" t="str">
        <f>IF(OR(N32="NA",N33="NA"),"NA",IF(AND(N32="",N33=""),"",SUM(N32:N33)))</f>
        <v/>
      </c>
      <c r="O31" s="110"/>
    </row>
    <row r="32" spans="1:15" ht="10.35" customHeight="1">
      <c r="A32" s="111" t="s">
        <v>1308</v>
      </c>
      <c r="B32" s="111" t="s">
        <v>1309</v>
      </c>
      <c r="C32" s="205" t="s">
        <v>1294</v>
      </c>
      <c r="D32" s="91" t="s">
        <v>572</v>
      </c>
      <c r="E32" s="117">
        <v>5532.8337778093</v>
      </c>
      <c r="F32" s="118">
        <v>70.900000000000006</v>
      </c>
      <c r="G32" s="117">
        <v>-1326.3497042594399</v>
      </c>
      <c r="H32" s="117">
        <v>4277.3840735498597</v>
      </c>
      <c r="I32" s="117">
        <v>1350.6186503963697</v>
      </c>
      <c r="J32" s="117">
        <v>4648.0579178642538</v>
      </c>
      <c r="K32" s="117">
        <v>1436.307371087486</v>
      </c>
      <c r="L32" s="117">
        <v>-11525.941637410038</v>
      </c>
      <c r="M32" s="117">
        <v>186.42637548793027</v>
      </c>
      <c r="N32" s="117"/>
      <c r="O32" s="110"/>
    </row>
    <row r="33" spans="1:15" ht="10.35" customHeight="1">
      <c r="A33" s="111" t="s">
        <v>1310</v>
      </c>
      <c r="B33" s="120" t="s">
        <v>1311</v>
      </c>
      <c r="C33" s="208" t="s">
        <v>1297</v>
      </c>
      <c r="D33" s="174" t="s">
        <v>572</v>
      </c>
      <c r="E33" s="123">
        <v>0</v>
      </c>
      <c r="F33" s="129">
        <v>0</v>
      </c>
      <c r="G33" s="123">
        <v>0</v>
      </c>
      <c r="H33" s="123">
        <v>0</v>
      </c>
      <c r="I33" s="123">
        <v>0</v>
      </c>
      <c r="J33" s="123">
        <v>0</v>
      </c>
      <c r="K33" s="123">
        <v>0</v>
      </c>
      <c r="L33" s="123">
        <v>0</v>
      </c>
      <c r="M33" s="123">
        <v>0</v>
      </c>
      <c r="N33" s="123"/>
      <c r="O33" s="110"/>
    </row>
    <row r="34" spans="1:15" ht="15.75" customHeight="1">
      <c r="A34" s="111" t="s">
        <v>1312</v>
      </c>
      <c r="B34" s="112" t="s">
        <v>597</v>
      </c>
      <c r="C34" s="113" t="s">
        <v>1313</v>
      </c>
      <c r="D34" s="91" t="s">
        <v>572</v>
      </c>
      <c r="E34" s="114">
        <v>836.02161541249995</v>
      </c>
      <c r="F34" s="115">
        <v>0.88780233996000002</v>
      </c>
      <c r="G34" s="114" t="s">
        <v>575</v>
      </c>
      <c r="H34" s="114">
        <v>836.90941775246006</v>
      </c>
      <c r="I34" s="114">
        <v>7952.2019255860896</v>
      </c>
      <c r="J34" s="114">
        <v>935.25710008453007</v>
      </c>
      <c r="K34" s="114">
        <v>234.39276560608002</v>
      </c>
      <c r="L34" s="114" t="s">
        <v>575</v>
      </c>
      <c r="M34" s="114">
        <v>9958.7612090291605</v>
      </c>
      <c r="N34" s="114" t="str">
        <f>IF(OR(N35="NA",N36="NA",N37="NA"),"NA",IF(AND(N35="",N36="",N37=""),"",SUM(N35:N37)))</f>
        <v/>
      </c>
      <c r="O34" s="110"/>
    </row>
    <row r="35" spans="1:15" ht="10.35" customHeight="1">
      <c r="A35" s="111" t="s">
        <v>1314</v>
      </c>
      <c r="B35" s="111" t="s">
        <v>1315</v>
      </c>
      <c r="C35" s="116" t="s">
        <v>1316</v>
      </c>
      <c r="D35" s="91" t="s">
        <v>572</v>
      </c>
      <c r="E35" s="117">
        <v>0</v>
      </c>
      <c r="F35" s="118">
        <v>0</v>
      </c>
      <c r="G35" s="117">
        <v>0</v>
      </c>
      <c r="H35" s="117">
        <v>0</v>
      </c>
      <c r="I35" s="117">
        <v>7217.6151072390094</v>
      </c>
      <c r="J35" s="117">
        <v>2.7267788766700001</v>
      </c>
      <c r="K35" s="117">
        <v>6.0966686219999996E-2</v>
      </c>
      <c r="L35" s="117">
        <v>0</v>
      </c>
      <c r="M35" s="117">
        <v>7220.4028528018998</v>
      </c>
      <c r="N35" s="117"/>
      <c r="O35" s="110"/>
    </row>
    <row r="36" spans="1:15" ht="10.35" customHeight="1">
      <c r="A36" s="111" t="s">
        <v>1317</v>
      </c>
      <c r="B36" s="111" t="s">
        <v>1318</v>
      </c>
      <c r="C36" s="116" t="s">
        <v>1319</v>
      </c>
      <c r="D36" s="91" t="s">
        <v>572</v>
      </c>
      <c r="E36" s="117">
        <v>243.50113830202</v>
      </c>
      <c r="F36" s="118">
        <v>0.81499567674000006</v>
      </c>
      <c r="G36" s="117">
        <v>0</v>
      </c>
      <c r="H36" s="117">
        <v>244.31613397876001</v>
      </c>
      <c r="I36" s="117">
        <v>724.74380024769005</v>
      </c>
      <c r="J36" s="117">
        <v>916.12667126428801</v>
      </c>
      <c r="K36" s="117">
        <v>225.92434274815201</v>
      </c>
      <c r="L36" s="117">
        <v>0</v>
      </c>
      <c r="M36" s="117">
        <v>2111.1109482388902</v>
      </c>
      <c r="N36" s="117"/>
      <c r="O36" s="110"/>
    </row>
    <row r="37" spans="1:15" ht="10.35" customHeight="1">
      <c r="A37" s="111" t="s">
        <v>1320</v>
      </c>
      <c r="B37" s="120" t="s">
        <v>1321</v>
      </c>
      <c r="C37" s="116" t="s">
        <v>1322</v>
      </c>
      <c r="D37" s="174" t="s">
        <v>572</v>
      </c>
      <c r="E37" s="123">
        <v>592.52047711047999</v>
      </c>
      <c r="F37" s="129">
        <v>7.2806663219999998E-2</v>
      </c>
      <c r="G37" s="123">
        <v>0</v>
      </c>
      <c r="H37" s="123">
        <v>592.59328377370002</v>
      </c>
      <c r="I37" s="123">
        <v>9.8430180993899992</v>
      </c>
      <c r="J37" s="123">
        <v>16.403649943571995</v>
      </c>
      <c r="K37" s="123">
        <v>8.4074561717080005</v>
      </c>
      <c r="L37" s="123">
        <v>0</v>
      </c>
      <c r="M37" s="123">
        <v>627.2474079883699</v>
      </c>
      <c r="N37" s="123"/>
      <c r="O37" s="110"/>
    </row>
    <row r="38" spans="1:15" ht="15.75" customHeight="1">
      <c r="A38" s="111" t="s">
        <v>1323</v>
      </c>
      <c r="B38" s="112" t="s">
        <v>599</v>
      </c>
      <c r="C38" s="237" t="s">
        <v>1324</v>
      </c>
      <c r="D38" s="91" t="s">
        <v>572</v>
      </c>
      <c r="E38" s="114">
        <v>110.85592463942</v>
      </c>
      <c r="F38" s="115">
        <v>125.10664524938001</v>
      </c>
      <c r="G38" s="114" t="s">
        <v>575</v>
      </c>
      <c r="H38" s="114">
        <v>235.9625698888</v>
      </c>
      <c r="I38" s="114">
        <v>2.9758755082100001</v>
      </c>
      <c r="J38" s="114">
        <v>107.78223184010599</v>
      </c>
      <c r="K38" s="114">
        <v>64.700266708984003</v>
      </c>
      <c r="L38" s="114" t="s">
        <v>575</v>
      </c>
      <c r="M38" s="114">
        <v>411.42094394610001</v>
      </c>
      <c r="N38" s="114" t="str">
        <f>IF(OR(N39="NA",N45="NA",N48="NA"),"NA",IF(AND(N39="",N45="",N48=""),"",SUM(N39)+SUM(N45)+SUM(N48)))</f>
        <v/>
      </c>
      <c r="O38" s="110"/>
    </row>
    <row r="39" spans="1:15" ht="10.35" customHeight="1">
      <c r="A39" s="111" t="s">
        <v>1325</v>
      </c>
      <c r="B39" s="111" t="s">
        <v>1326</v>
      </c>
      <c r="C39" s="116" t="s">
        <v>1327</v>
      </c>
      <c r="D39" s="91" t="s">
        <v>572</v>
      </c>
      <c r="E39" s="117">
        <v>0</v>
      </c>
      <c r="F39" s="118" t="s">
        <v>575</v>
      </c>
      <c r="G39" s="117" t="s">
        <v>575</v>
      </c>
      <c r="H39" s="117">
        <v>0</v>
      </c>
      <c r="I39" s="117" t="s">
        <v>575</v>
      </c>
      <c r="J39" s="117" t="s">
        <v>575</v>
      </c>
      <c r="K39" s="117" t="s">
        <v>575</v>
      </c>
      <c r="L39" s="117" t="s">
        <v>575</v>
      </c>
      <c r="M39" s="117">
        <v>0</v>
      </c>
      <c r="N39" s="117" t="str">
        <f>IF(OR(N40="NA",N41="NA",N42="NA",N43="NA",N44="NA"),"NA",IF(AND(N40="",N41="",N42="",N43="",N44=""),"",SUM(N40:N44)))</f>
        <v/>
      </c>
      <c r="O39" s="110"/>
    </row>
    <row r="40" spans="1:15" ht="10.35" customHeight="1">
      <c r="A40" s="111" t="s">
        <v>1328</v>
      </c>
      <c r="B40" s="111" t="s">
        <v>1329</v>
      </c>
      <c r="C40" s="205" t="s">
        <v>1330</v>
      </c>
      <c r="D40" s="91" t="s">
        <v>572</v>
      </c>
      <c r="E40" s="117">
        <v>0</v>
      </c>
      <c r="F40" s="118">
        <v>0</v>
      </c>
      <c r="G40" s="117">
        <v>0</v>
      </c>
      <c r="H40" s="117">
        <v>0</v>
      </c>
      <c r="I40" s="117">
        <v>0</v>
      </c>
      <c r="J40" s="117">
        <v>0</v>
      </c>
      <c r="K40" s="117">
        <v>0</v>
      </c>
      <c r="L40" s="117">
        <v>0</v>
      </c>
      <c r="M40" s="117">
        <v>0</v>
      </c>
      <c r="N40" s="117"/>
      <c r="O40" s="110"/>
    </row>
    <row r="41" spans="1:15" ht="10.35" customHeight="1">
      <c r="A41" s="111" t="s">
        <v>1331</v>
      </c>
      <c r="B41" s="111" t="s">
        <v>1332</v>
      </c>
      <c r="C41" s="205" t="s">
        <v>1333</v>
      </c>
      <c r="D41" s="91" t="s">
        <v>572</v>
      </c>
      <c r="E41" s="117">
        <v>0</v>
      </c>
      <c r="F41" s="118">
        <v>0</v>
      </c>
      <c r="G41" s="117">
        <v>0</v>
      </c>
      <c r="H41" s="117">
        <v>0</v>
      </c>
      <c r="I41" s="117">
        <v>0</v>
      </c>
      <c r="J41" s="117">
        <v>0</v>
      </c>
      <c r="K41" s="117">
        <v>0</v>
      </c>
      <c r="L41" s="117">
        <v>0</v>
      </c>
      <c r="M41" s="117">
        <v>0</v>
      </c>
      <c r="N41" s="117"/>
      <c r="O41" s="110"/>
    </row>
    <row r="42" spans="1:15" ht="10.35" customHeight="1">
      <c r="A42" s="111" t="s">
        <v>1334</v>
      </c>
      <c r="B42" s="111" t="s">
        <v>1335</v>
      </c>
      <c r="C42" s="205" t="s">
        <v>1336</v>
      </c>
      <c r="D42" s="91" t="s">
        <v>572</v>
      </c>
      <c r="E42" s="117">
        <v>0</v>
      </c>
      <c r="F42" s="118">
        <v>0</v>
      </c>
      <c r="G42" s="117">
        <v>0</v>
      </c>
      <c r="H42" s="117">
        <v>0</v>
      </c>
      <c r="I42" s="117">
        <v>0</v>
      </c>
      <c r="J42" s="117">
        <v>0</v>
      </c>
      <c r="K42" s="117">
        <v>0</v>
      </c>
      <c r="L42" s="117">
        <v>0</v>
      </c>
      <c r="M42" s="117">
        <v>0</v>
      </c>
      <c r="N42" s="117"/>
      <c r="O42" s="110"/>
    </row>
    <row r="43" spans="1:15" ht="10.35" customHeight="1">
      <c r="A43" s="111" t="s">
        <v>1337</v>
      </c>
      <c r="B43" s="111" t="s">
        <v>1338</v>
      </c>
      <c r="C43" s="205" t="s">
        <v>1339</v>
      </c>
      <c r="D43" s="91" t="s">
        <v>572</v>
      </c>
      <c r="E43" s="117">
        <v>0</v>
      </c>
      <c r="F43" s="118">
        <v>0</v>
      </c>
      <c r="G43" s="117">
        <v>0</v>
      </c>
      <c r="H43" s="117">
        <v>0</v>
      </c>
      <c r="I43" s="117">
        <v>0</v>
      </c>
      <c r="J43" s="117">
        <v>0</v>
      </c>
      <c r="K43" s="117">
        <v>0</v>
      </c>
      <c r="L43" s="117">
        <v>0</v>
      </c>
      <c r="M43" s="117">
        <v>0</v>
      </c>
      <c r="N43" s="117"/>
      <c r="O43" s="110"/>
    </row>
    <row r="44" spans="1:15" ht="10.35" customHeight="1">
      <c r="A44" s="111" t="s">
        <v>1340</v>
      </c>
      <c r="B44" s="111" t="s">
        <v>1341</v>
      </c>
      <c r="C44" s="205" t="s">
        <v>1342</v>
      </c>
      <c r="D44" s="91" t="s">
        <v>572</v>
      </c>
      <c r="E44" s="117">
        <v>0</v>
      </c>
      <c r="F44" s="118">
        <v>0</v>
      </c>
      <c r="G44" s="117">
        <v>0</v>
      </c>
      <c r="H44" s="117">
        <v>0</v>
      </c>
      <c r="I44" s="117">
        <v>0</v>
      </c>
      <c r="J44" s="117">
        <v>0</v>
      </c>
      <c r="K44" s="117">
        <v>0</v>
      </c>
      <c r="L44" s="117">
        <v>0</v>
      </c>
      <c r="M44" s="117">
        <v>0</v>
      </c>
      <c r="N44" s="117"/>
      <c r="O44" s="110"/>
    </row>
    <row r="45" spans="1:15" ht="10.35" customHeight="1">
      <c r="A45" s="111" t="s">
        <v>1343</v>
      </c>
      <c r="B45" s="111" t="s">
        <v>1344</v>
      </c>
      <c r="C45" s="116" t="s">
        <v>1345</v>
      </c>
      <c r="D45" s="91" t="s">
        <v>572</v>
      </c>
      <c r="E45" s="117">
        <v>110.85592463942</v>
      </c>
      <c r="F45" s="118">
        <v>125.10664524938001</v>
      </c>
      <c r="G45" s="117" t="s">
        <v>575</v>
      </c>
      <c r="H45" s="117">
        <v>235.9625698888</v>
      </c>
      <c r="I45" s="117">
        <v>2.9758755082100001</v>
      </c>
      <c r="J45" s="117">
        <v>107.78223184010599</v>
      </c>
      <c r="K45" s="117">
        <v>64.700266708984003</v>
      </c>
      <c r="L45" s="117" t="s">
        <v>575</v>
      </c>
      <c r="M45" s="117">
        <v>411.42094394610001</v>
      </c>
      <c r="N45" s="117" t="str">
        <f>IF(OR(N46="NA",N47="NA"),"NA",IF(AND(N46="",N47=""),"",SUM(N46:N47)))</f>
        <v/>
      </c>
      <c r="O45" s="110"/>
    </row>
    <row r="46" spans="1:15" ht="10.35" customHeight="1">
      <c r="A46" s="111" t="s">
        <v>1346</v>
      </c>
      <c r="B46" s="111" t="s">
        <v>1347</v>
      </c>
      <c r="C46" s="205" t="s">
        <v>1294</v>
      </c>
      <c r="D46" s="91" t="s">
        <v>572</v>
      </c>
      <c r="E46" s="117">
        <v>110.85592463942</v>
      </c>
      <c r="F46" s="118">
        <v>125.10664524938001</v>
      </c>
      <c r="G46" s="117">
        <v>0</v>
      </c>
      <c r="H46" s="117">
        <v>235.9625698888</v>
      </c>
      <c r="I46" s="117">
        <v>2.9758755082100001</v>
      </c>
      <c r="J46" s="117">
        <v>107.78223184010599</v>
      </c>
      <c r="K46" s="117">
        <v>64.700266708984003</v>
      </c>
      <c r="L46" s="117">
        <v>0</v>
      </c>
      <c r="M46" s="117">
        <v>411.42094394610001</v>
      </c>
      <c r="N46" s="117"/>
      <c r="O46" s="110"/>
    </row>
    <row r="47" spans="1:15" ht="10.35" customHeight="1">
      <c r="A47" s="111" t="s">
        <v>1348</v>
      </c>
      <c r="B47" s="111" t="s">
        <v>1349</v>
      </c>
      <c r="C47" s="205" t="s">
        <v>1297</v>
      </c>
      <c r="D47" s="91" t="s">
        <v>572</v>
      </c>
      <c r="E47" s="117">
        <v>0</v>
      </c>
      <c r="F47" s="118">
        <v>0</v>
      </c>
      <c r="G47" s="117">
        <v>0</v>
      </c>
      <c r="H47" s="117">
        <v>0</v>
      </c>
      <c r="I47" s="117">
        <v>0</v>
      </c>
      <c r="J47" s="117">
        <v>0</v>
      </c>
      <c r="K47" s="117">
        <v>0</v>
      </c>
      <c r="L47" s="117">
        <v>0</v>
      </c>
      <c r="M47" s="117">
        <v>0</v>
      </c>
      <c r="N47" s="117"/>
      <c r="O47" s="209"/>
    </row>
    <row r="48" spans="1:15" ht="25.35" customHeight="1">
      <c r="A48" s="111" t="s">
        <v>1350</v>
      </c>
      <c r="B48" s="111" t="s">
        <v>1351</v>
      </c>
      <c r="C48" s="238" t="s">
        <v>248</v>
      </c>
      <c r="D48" s="199" t="s">
        <v>572</v>
      </c>
      <c r="E48" s="117" t="str">
        <f t="shared" ref="E48:N48" si="0">IF(OR(E49="NA",E53="NA"),"NA",IF(AND(E49="",E53=""),"",SUM(E49)+SUM(E53)))</f>
        <v/>
      </c>
      <c r="F48" s="118" t="str">
        <f t="shared" si="0"/>
        <v/>
      </c>
      <c r="G48" s="117" t="str">
        <f t="shared" si="0"/>
        <v/>
      </c>
      <c r="H48" s="117" t="str">
        <f t="shared" si="0"/>
        <v/>
      </c>
      <c r="I48" s="117" t="str">
        <f t="shared" si="0"/>
        <v/>
      </c>
      <c r="J48" s="117" t="str">
        <f t="shared" si="0"/>
        <v/>
      </c>
      <c r="K48" s="117" t="str">
        <f t="shared" si="0"/>
        <v/>
      </c>
      <c r="L48" s="117" t="str">
        <f t="shared" si="0"/>
        <v/>
      </c>
      <c r="M48" s="117" t="str">
        <f t="shared" si="0"/>
        <v/>
      </c>
      <c r="N48" s="117" t="str">
        <f t="shared" si="0"/>
        <v/>
      </c>
      <c r="O48" s="110"/>
    </row>
    <row r="49" spans="1:15" ht="10.35" customHeight="1">
      <c r="A49" s="111" t="s">
        <v>1352</v>
      </c>
      <c r="B49" s="111" t="s">
        <v>1353</v>
      </c>
      <c r="C49" s="205" t="s">
        <v>251</v>
      </c>
      <c r="D49" s="199" t="s">
        <v>572</v>
      </c>
      <c r="E49" s="117" t="str">
        <f t="shared" ref="E49:N49" si="1">IF(OR(E50="NA",E51="NA",E52="NA"),"NA",IF(AND(E50="",E51="",E52=""),"",SUM(E50:E52)))</f>
        <v/>
      </c>
      <c r="F49" s="118" t="str">
        <f t="shared" si="1"/>
        <v/>
      </c>
      <c r="G49" s="117" t="str">
        <f t="shared" si="1"/>
        <v/>
      </c>
      <c r="H49" s="117" t="str">
        <f t="shared" si="1"/>
        <v/>
      </c>
      <c r="I49" s="117" t="str">
        <f t="shared" si="1"/>
        <v/>
      </c>
      <c r="J49" s="117" t="str">
        <f t="shared" si="1"/>
        <v/>
      </c>
      <c r="K49" s="117" t="str">
        <f t="shared" si="1"/>
        <v/>
      </c>
      <c r="L49" s="117" t="str">
        <f t="shared" si="1"/>
        <v/>
      </c>
      <c r="M49" s="117" t="str">
        <f t="shared" si="1"/>
        <v/>
      </c>
      <c r="N49" s="117" t="str">
        <f t="shared" si="1"/>
        <v/>
      </c>
      <c r="O49" s="110"/>
    </row>
    <row r="50" spans="1:15" ht="10.35" customHeight="1">
      <c r="A50" s="111" t="s">
        <v>1354</v>
      </c>
      <c r="B50" s="111" t="s">
        <v>1355</v>
      </c>
      <c r="C50" s="211" t="s">
        <v>254</v>
      </c>
      <c r="D50" s="199" t="s">
        <v>572</v>
      </c>
      <c r="E50" s="117"/>
      <c r="F50" s="118"/>
      <c r="G50" s="117"/>
      <c r="H50" s="117" t="str">
        <f>IF(OR(E50="NA",F50="NA",G50="NA"),"NA",IF(AND(E50="",F50="",G50=""),"",SUM(E50:G50)))</f>
        <v/>
      </c>
      <c r="I50" s="117"/>
      <c r="J50" s="117"/>
      <c r="K50" s="119"/>
      <c r="L50" s="117"/>
      <c r="M50" s="117" t="str">
        <f>IF(OR(H50="NA",I50="NA", J50="NA", K50="NA", L50="NA"),"NA",IF(AND(H50="",I50="", J50="", K50="", L50=""),"",SUM(H50:L50)))</f>
        <v/>
      </c>
      <c r="N50" s="117"/>
      <c r="O50" s="110"/>
    </row>
    <row r="51" spans="1:15" ht="10.35" customHeight="1">
      <c r="A51" s="111" t="s">
        <v>1356</v>
      </c>
      <c r="B51" s="111" t="s">
        <v>1357</v>
      </c>
      <c r="C51" s="206" t="s">
        <v>257</v>
      </c>
      <c r="D51" s="199" t="s">
        <v>572</v>
      </c>
      <c r="E51" s="117"/>
      <c r="F51" s="118"/>
      <c r="G51" s="117"/>
      <c r="H51" s="117" t="str">
        <f>IF(OR(E51="NA",F51="NA",G51="NA"),"NA",IF(AND(E51="",F51="",G51=""),"",SUM(E51:G51)))</f>
        <v/>
      </c>
      <c r="I51" s="117"/>
      <c r="J51" s="117"/>
      <c r="K51" s="119"/>
      <c r="L51" s="117"/>
      <c r="M51" s="117" t="str">
        <f>IF(OR(H51="NA",I51="NA", J51="NA", K51="NA", L51="NA"),"NA",IF(AND(H51="",I51="", J51="", K51="", L51=""),"",SUM(H51:L51)))</f>
        <v/>
      </c>
      <c r="N51" s="117"/>
      <c r="O51" s="110"/>
    </row>
    <row r="52" spans="1:15" ht="10.35" customHeight="1">
      <c r="A52" s="111" t="s">
        <v>1358</v>
      </c>
      <c r="B52" s="111" t="s">
        <v>1359</v>
      </c>
      <c r="C52" s="206" t="s">
        <v>260</v>
      </c>
      <c r="D52" s="199" t="s">
        <v>572</v>
      </c>
      <c r="E52" s="117"/>
      <c r="F52" s="118"/>
      <c r="G52" s="117"/>
      <c r="H52" s="117" t="str">
        <f>IF(OR(E52="NA",F52="NA",G52="NA"),"NA",IF(AND(E52="",F52="",G52=""),"",SUM(E52:G52)))</f>
        <v/>
      </c>
      <c r="I52" s="117"/>
      <c r="J52" s="117"/>
      <c r="K52" s="119"/>
      <c r="L52" s="117"/>
      <c r="M52" s="117" t="str">
        <f>IF(OR(H52="NA",I52="NA", J52="NA", K52="NA", L52="NA"),"NA",IF(AND(H52="",I52="", J52="", K52="", L52=""),"",SUM(H52:L52)))</f>
        <v/>
      </c>
      <c r="N52" s="117"/>
      <c r="O52" s="110"/>
    </row>
    <row r="53" spans="1:15" ht="10.35" customHeight="1">
      <c r="A53" s="111" t="s">
        <v>1360</v>
      </c>
      <c r="B53" s="98" t="s">
        <v>1361</v>
      </c>
      <c r="C53" s="213" t="s">
        <v>263</v>
      </c>
      <c r="D53" s="239" t="s">
        <v>572</v>
      </c>
      <c r="E53" s="152"/>
      <c r="F53" s="214"/>
      <c r="G53" s="152"/>
      <c r="H53" s="152" t="str">
        <f>IF(OR(E53="NA",F53="NA",G53="NA"),"NA",IF(AND(E53="",F53="",G53=""),"",SUM(E53:G53)))</f>
        <v/>
      </c>
      <c r="I53" s="152"/>
      <c r="J53" s="152"/>
      <c r="K53" s="151"/>
      <c r="L53" s="152"/>
      <c r="M53" s="152" t="str">
        <f>IF(OR(H53="NA",I53="NA", J53="NA", K53="NA", L53="NA"),"NA",IF(AND(H53="",I53="", J53="", K53="", L53=""),"",SUM(H53:L53)))</f>
        <v/>
      </c>
      <c r="N53" s="152"/>
      <c r="O53" s="110"/>
    </row>
    <row r="54" spans="1:15" ht="13.5" customHeight="1">
      <c r="A54" s="111"/>
      <c r="B54" s="240" t="s">
        <v>570</v>
      </c>
      <c r="C54" s="165" t="s">
        <v>635</v>
      </c>
      <c r="D54" s="174"/>
      <c r="E54" s="183"/>
      <c r="F54" s="183"/>
      <c r="G54" s="183"/>
      <c r="H54" s="188"/>
      <c r="I54" s="183"/>
      <c r="J54" s="183"/>
      <c r="K54" s="188"/>
      <c r="L54" s="183"/>
      <c r="M54" s="241"/>
      <c r="N54" s="183"/>
      <c r="O54" s="110"/>
    </row>
    <row r="55" spans="1:15" ht="15" customHeight="1">
      <c r="A55" s="111"/>
      <c r="B55" s="140" t="s">
        <v>570</v>
      </c>
      <c r="C55" s="221" t="s">
        <v>264</v>
      </c>
      <c r="D55" s="91"/>
      <c r="E55" s="107"/>
      <c r="F55" s="107"/>
      <c r="G55" s="107"/>
      <c r="H55" s="108"/>
      <c r="I55" s="107"/>
      <c r="J55" s="107"/>
      <c r="K55" s="108"/>
      <c r="L55" s="107"/>
      <c r="M55" s="109"/>
      <c r="N55" s="107"/>
      <c r="O55" s="110"/>
    </row>
    <row r="56" spans="1:15" ht="10.35" customHeight="1">
      <c r="A56" s="111" t="s">
        <v>1362</v>
      </c>
      <c r="B56" s="111" t="s">
        <v>1363</v>
      </c>
      <c r="C56" s="116" t="s">
        <v>1188</v>
      </c>
      <c r="D56" s="91" t="s">
        <v>572</v>
      </c>
      <c r="E56" s="117"/>
      <c r="F56" s="117"/>
      <c r="G56" s="117"/>
      <c r="H56" s="117" t="str">
        <f>IF(OR(E56="NA",F56="NA",G56="NA"),"NA",IF(AND(E56="",F56="",G56=""),"",SUM(E56:G56)))</f>
        <v/>
      </c>
      <c r="I56" s="117"/>
      <c r="J56" s="117"/>
      <c r="K56" s="119"/>
      <c r="L56" s="117"/>
      <c r="M56" s="117" t="str">
        <f>IF(OR(H56="NA",I56="NA", J56="NA", K56="NA", L56="NA"),"NA",IF(AND(H56="",I56="", J56="", K56="", L56=""),"",SUM(H56:L56)))</f>
        <v/>
      </c>
      <c r="N56" s="117"/>
      <c r="O56" s="110"/>
    </row>
    <row r="57" spans="1:15" ht="10.35" customHeight="1">
      <c r="A57" s="111" t="s">
        <v>1364</v>
      </c>
      <c r="B57" s="111" t="s">
        <v>1365</v>
      </c>
      <c r="C57" s="121" t="s">
        <v>1191</v>
      </c>
      <c r="D57" s="174" t="s">
        <v>572</v>
      </c>
      <c r="E57" s="123"/>
      <c r="F57" s="123"/>
      <c r="G57" s="123"/>
      <c r="H57" s="117" t="str">
        <f>IF(OR(E57="NA",F57="NA",G57="NA"),"NA",IF(AND(E57="",F57="",G57=""),"",SUM(E57:G57)))</f>
        <v/>
      </c>
      <c r="I57" s="123"/>
      <c r="J57" s="123"/>
      <c r="K57" s="130"/>
      <c r="L57" s="123"/>
      <c r="M57" s="117" t="str">
        <f>IF(OR(H57="NA",I57="NA", J57="NA", K57="NA", L57="NA"),"NA",IF(AND(H57="",I57="", J57="", K57="", L57=""),"",SUM(H57:L57)))</f>
        <v/>
      </c>
      <c r="N57" s="123"/>
      <c r="O57" s="110"/>
    </row>
    <row r="58" spans="1:15" ht="15" customHeight="1">
      <c r="A58" s="111"/>
      <c r="B58" s="242" t="s">
        <v>570</v>
      </c>
      <c r="C58" s="221" t="s">
        <v>1192</v>
      </c>
      <c r="D58" s="243"/>
      <c r="E58" s="244"/>
      <c r="F58" s="244"/>
      <c r="G58" s="244"/>
      <c r="H58" s="245"/>
      <c r="I58" s="244"/>
      <c r="J58" s="244"/>
      <c r="K58" s="245"/>
      <c r="L58" s="244"/>
      <c r="M58" s="246"/>
      <c r="N58" s="244"/>
      <c r="O58" s="110"/>
    </row>
    <row r="59" spans="1:15" ht="10.35" customHeight="1">
      <c r="A59" s="111" t="s">
        <v>1366</v>
      </c>
      <c r="B59" s="145" t="s">
        <v>1367</v>
      </c>
      <c r="C59" s="247" t="s">
        <v>1368</v>
      </c>
      <c r="D59" s="91" t="s">
        <v>572</v>
      </c>
      <c r="E59" s="117"/>
      <c r="F59" s="117"/>
      <c r="G59" s="117"/>
      <c r="H59" s="117" t="str">
        <f>IF(OR(E59="NA",F59="NA",G59="NA"),"NA",IF(AND(E59="",F59="",G59=""),"",SUM(E59:G59)))</f>
        <v/>
      </c>
      <c r="I59" s="117"/>
      <c r="J59" s="117"/>
      <c r="K59" s="117"/>
      <c r="L59" s="117"/>
      <c r="M59" s="117" t="str">
        <f>IF(OR(H59="NA",I59="NA", J59="NA", K59="NA", L59="NA"),"NA",IF(AND(H59="",I59="", J59="", K59="", L59=""),"",SUM(H59:L59)))</f>
        <v/>
      </c>
      <c r="N59" s="117"/>
      <c r="O59" s="110"/>
    </row>
    <row r="60" spans="1:15" ht="10.35" customHeight="1">
      <c r="A60" s="111" t="s">
        <v>1369</v>
      </c>
      <c r="B60" s="145" t="s">
        <v>1370</v>
      </c>
      <c r="C60" s="247" t="s">
        <v>1371</v>
      </c>
      <c r="D60" s="91" t="s">
        <v>572</v>
      </c>
      <c r="E60" s="117"/>
      <c r="F60" s="117"/>
      <c r="G60" s="117"/>
      <c r="H60" s="117" t="str">
        <f>IF(OR(E60="NA",F60="NA",G60="NA"),"NA",IF(AND(E60="",F60="",G60=""),"",SUM(E60:G60)))</f>
        <v/>
      </c>
      <c r="I60" s="117"/>
      <c r="J60" s="117"/>
      <c r="K60" s="119"/>
      <c r="L60" s="117"/>
      <c r="M60" s="117" t="str">
        <f>IF(OR(H60="NA",I60="NA", J60="NA", K60="NA", L60="NA"),"NA",IF(AND(H60="",I60="", J60="", K60="", L60=""),"",SUM(H60:L60)))</f>
        <v/>
      </c>
      <c r="N60" s="117"/>
      <c r="O60" s="110"/>
    </row>
    <row r="61" spans="1:15" ht="10.35" customHeight="1">
      <c r="A61" s="111" t="s">
        <v>1372</v>
      </c>
      <c r="B61" s="145" t="s">
        <v>1373</v>
      </c>
      <c r="C61" s="247" t="s">
        <v>1374</v>
      </c>
      <c r="D61" s="91" t="s">
        <v>572</v>
      </c>
      <c r="E61" s="117"/>
      <c r="F61" s="117"/>
      <c r="G61" s="117"/>
      <c r="H61" s="117" t="str">
        <f>IF(OR(E61="NA",F61="NA",G61="NA"),"NA",IF(AND(E61="",F61="",G61=""),"",SUM(E61:G61)))</f>
        <v/>
      </c>
      <c r="I61" s="117"/>
      <c r="J61" s="117"/>
      <c r="K61" s="119"/>
      <c r="L61" s="117"/>
      <c r="M61" s="117" t="str">
        <f>IF(OR(H61="NA",I61="NA", J61="NA", K61="NA", L61="NA"),"NA",IF(AND(H61="",I61="", J61="", K61="", L61=""),"",SUM(H61:L61)))</f>
        <v/>
      </c>
      <c r="N61" s="117"/>
      <c r="O61" s="110"/>
    </row>
    <row r="62" spans="1:15" ht="10.35" customHeight="1">
      <c r="A62" s="111" t="s">
        <v>1375</v>
      </c>
      <c r="B62" s="145" t="s">
        <v>1376</v>
      </c>
      <c r="C62" s="247" t="s">
        <v>1210</v>
      </c>
      <c r="D62" s="91" t="s">
        <v>572</v>
      </c>
      <c r="E62" s="117"/>
      <c r="F62" s="117"/>
      <c r="G62" s="117"/>
      <c r="H62" s="117" t="str">
        <f>IF(OR(E62="NA",F62="NA",G62="NA"),"NA",IF(AND(E62="",F62="",G62=""),"",SUM(E62:G62)))</f>
        <v/>
      </c>
      <c r="I62" s="117"/>
      <c r="J62" s="117"/>
      <c r="K62" s="119"/>
      <c r="L62" s="117"/>
      <c r="M62" s="117" t="str">
        <f>IF(OR(H62="NA",I62="NA", J62="NA", K62="NA", L62="NA"),"NA",IF(AND(H62="",I62="", J62="", K62="", L62=""),"",SUM(H62:L62)))</f>
        <v/>
      </c>
      <c r="N62" s="117"/>
      <c r="O62" s="110"/>
    </row>
    <row r="63" spans="1:15" ht="10.35" customHeight="1">
      <c r="A63" s="111" t="s">
        <v>1377</v>
      </c>
      <c r="B63" s="145" t="s">
        <v>1378</v>
      </c>
      <c r="C63" s="247" t="s">
        <v>1379</v>
      </c>
      <c r="D63" s="199" t="s">
        <v>572</v>
      </c>
      <c r="E63" s="117" t="str">
        <f t="shared" ref="E63:N63" si="2">IF(OR(E64="NA",E65="NA"),"NA",IF(AND(E64="",E65=""),"",SUM(E64:E65)))</f>
        <v/>
      </c>
      <c r="F63" s="117" t="str">
        <f t="shared" si="2"/>
        <v/>
      </c>
      <c r="G63" s="117" t="str">
        <f t="shared" si="2"/>
        <v/>
      </c>
      <c r="H63" s="117" t="str">
        <f t="shared" si="2"/>
        <v/>
      </c>
      <c r="I63" s="117" t="str">
        <f t="shared" si="2"/>
        <v/>
      </c>
      <c r="J63" s="117" t="str">
        <f t="shared" si="2"/>
        <v/>
      </c>
      <c r="K63" s="117" t="str">
        <f t="shared" si="2"/>
        <v/>
      </c>
      <c r="L63" s="117" t="str">
        <f t="shared" si="2"/>
        <v/>
      </c>
      <c r="M63" s="117" t="str">
        <f t="shared" si="2"/>
        <v/>
      </c>
      <c r="N63" s="117" t="str">
        <f t="shared" si="2"/>
        <v/>
      </c>
      <c r="O63" s="110"/>
    </row>
    <row r="64" spans="1:15" ht="10.35" customHeight="1">
      <c r="A64" s="111" t="s">
        <v>1380</v>
      </c>
      <c r="B64" s="145" t="s">
        <v>1381</v>
      </c>
      <c r="C64" s="248" t="s">
        <v>1382</v>
      </c>
      <c r="D64" s="199" t="s">
        <v>572</v>
      </c>
      <c r="E64" s="117"/>
      <c r="F64" s="117"/>
      <c r="G64" s="117"/>
      <c r="H64" s="117" t="str">
        <f>IF(OR(E64="NA",F64="NA",G64="NA"),"NA",IF(AND(E64="",F64="",G64=""),"",SUM(E64:G64)))</f>
        <v/>
      </c>
      <c r="I64" s="117"/>
      <c r="J64" s="117"/>
      <c r="K64" s="119"/>
      <c r="L64" s="117"/>
      <c r="M64" s="117" t="str">
        <f>IF(OR(H64="NA",I64="NA", J64="NA", K64="NA", L64="NA"),"NA",IF(AND(H64="",I64="", J64="", K64="", L64=""),"",SUM(H64:L64)))</f>
        <v/>
      </c>
      <c r="N64" s="117"/>
      <c r="O64" s="110"/>
    </row>
    <row r="65" spans="1:15" ht="10.35" customHeight="1">
      <c r="A65" s="111" t="s">
        <v>1383</v>
      </c>
      <c r="B65" s="145" t="s">
        <v>1384</v>
      </c>
      <c r="C65" s="248" t="s">
        <v>1385</v>
      </c>
      <c r="D65" s="199" t="s">
        <v>572</v>
      </c>
      <c r="E65" s="117"/>
      <c r="F65" s="117"/>
      <c r="G65" s="117"/>
      <c r="H65" s="117" t="str">
        <f>IF(OR(E65="NA",F65="NA",G65="NA"),"NA",IF(AND(E65="",F65="",G65=""),"",SUM(E65:G65)))</f>
        <v/>
      </c>
      <c r="I65" s="117"/>
      <c r="J65" s="117"/>
      <c r="K65" s="119"/>
      <c r="L65" s="117"/>
      <c r="M65" s="117" t="str">
        <f>IF(OR(H65="NA",I65="NA", J65="NA", K65="NA", L65="NA"),"NA",IF(AND(H65="",I65="", J65="", K65="", L65=""),"",SUM(H65:L65)))</f>
        <v/>
      </c>
      <c r="N65" s="117"/>
      <c r="O65" s="110"/>
    </row>
    <row r="66" spans="1:15" ht="10.35" customHeight="1">
      <c r="A66" s="111" t="s">
        <v>1386</v>
      </c>
      <c r="B66" s="222" t="s">
        <v>1387</v>
      </c>
      <c r="C66" s="223" t="s">
        <v>1388</v>
      </c>
      <c r="D66" s="249" t="s">
        <v>572</v>
      </c>
      <c r="E66" s="123"/>
      <c r="F66" s="123"/>
      <c r="G66" s="123"/>
      <c r="H66" s="123" t="str">
        <f>IF(OR(E66="NA",F66="NA",G66="NA"),"NA",IF(AND(E66="",F66="",G66=""),"",SUM(E66:G66)))</f>
        <v/>
      </c>
      <c r="I66" s="123"/>
      <c r="J66" s="123"/>
      <c r="K66" s="130"/>
      <c r="L66" s="123"/>
      <c r="M66" s="123" t="str">
        <f>IF(OR(H66="NA",I66="NA", J66="NA", K66="NA", L66="NA"),"NA",IF(AND(H66="",I66="", J66="", K66="", L66=""),"",SUM(H66:L66)))</f>
        <v/>
      </c>
      <c r="N66" s="123"/>
      <c r="O66" s="110"/>
    </row>
    <row r="67" spans="1:15" ht="15" customHeight="1">
      <c r="A67" s="111"/>
      <c r="B67" s="140" t="s">
        <v>570</v>
      </c>
      <c r="C67" s="221" t="s">
        <v>1211</v>
      </c>
      <c r="D67" s="199"/>
      <c r="E67" s="107"/>
      <c r="F67" s="107"/>
      <c r="G67" s="107"/>
      <c r="H67" s="108"/>
      <c r="I67" s="107"/>
      <c r="J67" s="107"/>
      <c r="K67" s="108"/>
      <c r="L67" s="107"/>
      <c r="M67" s="109"/>
      <c r="N67" s="107"/>
      <c r="O67" s="110"/>
    </row>
    <row r="68" spans="1:15" ht="10.35" customHeight="1">
      <c r="A68" s="111" t="s">
        <v>1389</v>
      </c>
      <c r="B68" s="145" t="s">
        <v>1390</v>
      </c>
      <c r="C68" s="116" t="s">
        <v>1391</v>
      </c>
      <c r="D68" s="226" t="s">
        <v>572</v>
      </c>
      <c r="E68" s="117"/>
      <c r="F68" s="117"/>
      <c r="G68" s="117"/>
      <c r="H68" s="117" t="str">
        <f t="shared" ref="H68:H73" si="3">IF(OR(E68="NA",F68="NA",G68="NA"),"NA",IF(AND(E68="",F68="",G68=""),"",SUM(E68:G68)))</f>
        <v/>
      </c>
      <c r="I68" s="117"/>
      <c r="J68" s="117"/>
      <c r="K68" s="119"/>
      <c r="L68" s="117"/>
      <c r="M68" s="117" t="str">
        <f t="shared" ref="M68:M73" si="4">IF(OR(H68="NA",I68="NA", J68="NA", K68="NA", L68="NA"),"NA",IF(AND(H68="",I68="", J68="", K68="", L68=""),"",SUM(H68:L68)))</f>
        <v/>
      </c>
      <c r="N68" s="117"/>
      <c r="O68" s="110"/>
    </row>
    <row r="69" spans="1:15" ht="10.35" customHeight="1">
      <c r="A69" s="111" t="s">
        <v>1392</v>
      </c>
      <c r="B69" s="145" t="s">
        <v>1393</v>
      </c>
      <c r="C69" s="116" t="s">
        <v>1394</v>
      </c>
      <c r="D69" s="226" t="s">
        <v>572</v>
      </c>
      <c r="E69" s="117"/>
      <c r="F69" s="117"/>
      <c r="G69" s="117"/>
      <c r="H69" s="117" t="str">
        <f t="shared" si="3"/>
        <v/>
      </c>
      <c r="I69" s="117"/>
      <c r="J69" s="117"/>
      <c r="K69" s="119"/>
      <c r="L69" s="117"/>
      <c r="M69" s="117" t="str">
        <f t="shared" si="4"/>
        <v/>
      </c>
      <c r="N69" s="117"/>
      <c r="O69" s="110"/>
    </row>
    <row r="70" spans="1:15" ht="10.35" customHeight="1">
      <c r="A70" s="111" t="s">
        <v>1395</v>
      </c>
      <c r="B70" s="145" t="s">
        <v>1396</v>
      </c>
      <c r="C70" s="116" t="s">
        <v>1397</v>
      </c>
      <c r="D70" s="226" t="s">
        <v>572</v>
      </c>
      <c r="E70" s="117"/>
      <c r="F70" s="117"/>
      <c r="G70" s="117"/>
      <c r="H70" s="117" t="str">
        <f t="shared" si="3"/>
        <v/>
      </c>
      <c r="I70" s="117"/>
      <c r="J70" s="117"/>
      <c r="K70" s="119"/>
      <c r="L70" s="117"/>
      <c r="M70" s="117" t="str">
        <f t="shared" si="4"/>
        <v/>
      </c>
      <c r="N70" s="117"/>
      <c r="O70" s="110"/>
    </row>
    <row r="71" spans="1:15" ht="10.35" customHeight="1">
      <c r="A71" s="111" t="s">
        <v>1398</v>
      </c>
      <c r="B71" s="145" t="s">
        <v>1399</v>
      </c>
      <c r="C71" s="116" t="s">
        <v>1400</v>
      </c>
      <c r="D71" s="226" t="s">
        <v>572</v>
      </c>
      <c r="E71" s="117"/>
      <c r="F71" s="117"/>
      <c r="G71" s="117"/>
      <c r="H71" s="117" t="str">
        <f t="shared" si="3"/>
        <v/>
      </c>
      <c r="I71" s="117"/>
      <c r="J71" s="117"/>
      <c r="K71" s="119"/>
      <c r="L71" s="117"/>
      <c r="M71" s="117" t="str">
        <f t="shared" si="4"/>
        <v/>
      </c>
      <c r="N71" s="117"/>
      <c r="O71" s="110"/>
    </row>
    <row r="72" spans="1:15" ht="10.35" customHeight="1">
      <c r="A72" s="111" t="s">
        <v>1401</v>
      </c>
      <c r="B72" s="145" t="s">
        <v>1402</v>
      </c>
      <c r="C72" s="116" t="s">
        <v>1403</v>
      </c>
      <c r="D72" s="226" t="s">
        <v>572</v>
      </c>
      <c r="E72" s="117"/>
      <c r="F72" s="117"/>
      <c r="G72" s="117"/>
      <c r="H72" s="117" t="str">
        <f t="shared" si="3"/>
        <v/>
      </c>
      <c r="I72" s="117"/>
      <c r="J72" s="117"/>
      <c r="K72" s="119"/>
      <c r="L72" s="117"/>
      <c r="M72" s="117" t="str">
        <f t="shared" si="4"/>
        <v/>
      </c>
      <c r="N72" s="117"/>
      <c r="O72" s="110"/>
    </row>
    <row r="73" spans="1:15" ht="10.35" customHeight="1">
      <c r="A73" s="111" t="s">
        <v>1404</v>
      </c>
      <c r="B73" s="145" t="s">
        <v>1405</v>
      </c>
      <c r="C73" s="116" t="s">
        <v>1406</v>
      </c>
      <c r="D73" s="226" t="s">
        <v>572</v>
      </c>
      <c r="E73" s="117"/>
      <c r="F73" s="117"/>
      <c r="G73" s="117"/>
      <c r="H73" s="117" t="str">
        <f t="shared" si="3"/>
        <v/>
      </c>
      <c r="I73" s="117"/>
      <c r="J73" s="117"/>
      <c r="K73" s="119"/>
      <c r="L73" s="117"/>
      <c r="M73" s="117" t="str">
        <f t="shared" si="4"/>
        <v/>
      </c>
      <c r="N73" s="117"/>
      <c r="O73" s="110"/>
    </row>
    <row r="74" spans="1:15" ht="15" customHeight="1">
      <c r="A74" s="111"/>
      <c r="B74" s="140" t="s">
        <v>570</v>
      </c>
      <c r="C74" s="221" t="s">
        <v>1230</v>
      </c>
      <c r="D74" s="199"/>
      <c r="E74" s="107"/>
      <c r="F74" s="107"/>
      <c r="G74" s="107"/>
      <c r="H74" s="108"/>
      <c r="I74" s="107"/>
      <c r="J74" s="107"/>
      <c r="K74" s="108"/>
      <c r="L74" s="107"/>
      <c r="M74" s="109"/>
      <c r="N74" s="107"/>
      <c r="O74" s="110"/>
    </row>
    <row r="75" spans="1:15" ht="10.35" customHeight="1">
      <c r="A75" s="111" t="s">
        <v>1407</v>
      </c>
      <c r="B75" s="145" t="s">
        <v>1408</v>
      </c>
      <c r="C75" s="116" t="s">
        <v>1391</v>
      </c>
      <c r="D75" s="226" t="s">
        <v>572</v>
      </c>
      <c r="E75" s="117"/>
      <c r="F75" s="117"/>
      <c r="G75" s="117"/>
      <c r="H75" s="117" t="str">
        <f t="shared" ref="H75:H80" si="5">IF(OR(E75="NA",F75="NA",G75="NA"),"NA",IF(AND(E75="",F75="",G75=""),"",SUM(E75:G75)))</f>
        <v/>
      </c>
      <c r="I75" s="117"/>
      <c r="J75" s="117"/>
      <c r="K75" s="119"/>
      <c r="L75" s="117"/>
      <c r="M75" s="117" t="str">
        <f t="shared" ref="M75:M80" si="6">IF(OR(H75="NA",I75="NA", J75="NA", K75="NA", L75="NA"),"NA",IF(AND(H75="",I75="", J75="", K75="", L75=""),"",SUM(H75:L75)))</f>
        <v/>
      </c>
      <c r="N75" s="117"/>
      <c r="O75" s="110"/>
    </row>
    <row r="76" spans="1:15" ht="10.35" customHeight="1">
      <c r="A76" s="111" t="s">
        <v>1409</v>
      </c>
      <c r="B76" s="145" t="s">
        <v>1410</v>
      </c>
      <c r="C76" s="116" t="s">
        <v>1394</v>
      </c>
      <c r="D76" s="226" t="s">
        <v>572</v>
      </c>
      <c r="E76" s="117"/>
      <c r="F76" s="117"/>
      <c r="G76" s="117"/>
      <c r="H76" s="117" t="str">
        <f t="shared" si="5"/>
        <v/>
      </c>
      <c r="I76" s="117"/>
      <c r="J76" s="117"/>
      <c r="K76" s="119"/>
      <c r="L76" s="117"/>
      <c r="M76" s="117" t="str">
        <f t="shared" si="6"/>
        <v/>
      </c>
      <c r="N76" s="117"/>
      <c r="O76" s="110"/>
    </row>
    <row r="77" spans="1:15" ht="10.35" customHeight="1">
      <c r="A77" s="111" t="s">
        <v>1411</v>
      </c>
      <c r="B77" s="145" t="s">
        <v>1412</v>
      </c>
      <c r="C77" s="116" t="s">
        <v>1397</v>
      </c>
      <c r="D77" s="226" t="s">
        <v>572</v>
      </c>
      <c r="E77" s="117"/>
      <c r="F77" s="117"/>
      <c r="G77" s="117"/>
      <c r="H77" s="117" t="str">
        <f t="shared" si="5"/>
        <v/>
      </c>
      <c r="I77" s="117"/>
      <c r="J77" s="117"/>
      <c r="K77" s="119"/>
      <c r="L77" s="117"/>
      <c r="M77" s="117" t="str">
        <f t="shared" si="6"/>
        <v/>
      </c>
      <c r="N77" s="117"/>
      <c r="O77" s="110"/>
    </row>
    <row r="78" spans="1:15" ht="10.35" customHeight="1">
      <c r="A78" s="111" t="s">
        <v>1413</v>
      </c>
      <c r="B78" s="145" t="s">
        <v>1414</v>
      </c>
      <c r="C78" s="116" t="s">
        <v>1400</v>
      </c>
      <c r="D78" s="226" t="s">
        <v>572</v>
      </c>
      <c r="E78" s="117"/>
      <c r="F78" s="117"/>
      <c r="G78" s="117"/>
      <c r="H78" s="117" t="str">
        <f t="shared" si="5"/>
        <v/>
      </c>
      <c r="I78" s="117"/>
      <c r="J78" s="117"/>
      <c r="K78" s="119"/>
      <c r="L78" s="117"/>
      <c r="M78" s="117" t="str">
        <f t="shared" si="6"/>
        <v/>
      </c>
      <c r="N78" s="117"/>
      <c r="O78" s="110"/>
    </row>
    <row r="79" spans="1:15" ht="10.35" customHeight="1">
      <c r="A79" s="111" t="s">
        <v>1415</v>
      </c>
      <c r="B79" s="145" t="s">
        <v>1416</v>
      </c>
      <c r="C79" s="116" t="s">
        <v>1403</v>
      </c>
      <c r="D79" s="226" t="s">
        <v>572</v>
      </c>
      <c r="E79" s="117"/>
      <c r="F79" s="117"/>
      <c r="G79" s="117"/>
      <c r="H79" s="117" t="str">
        <f t="shared" si="5"/>
        <v/>
      </c>
      <c r="I79" s="117"/>
      <c r="J79" s="117"/>
      <c r="K79" s="119"/>
      <c r="L79" s="117"/>
      <c r="M79" s="117" t="str">
        <f t="shared" si="6"/>
        <v/>
      </c>
      <c r="N79" s="117"/>
      <c r="O79" s="110"/>
    </row>
    <row r="80" spans="1:15" ht="10.35" customHeight="1">
      <c r="A80" s="111" t="s">
        <v>1417</v>
      </c>
      <c r="B80" s="146" t="s">
        <v>1418</v>
      </c>
      <c r="C80" s="227" t="s">
        <v>1406</v>
      </c>
      <c r="D80" s="228" t="s">
        <v>572</v>
      </c>
      <c r="E80" s="152"/>
      <c r="F80" s="152"/>
      <c r="G80" s="152"/>
      <c r="H80" s="152" t="str">
        <f t="shared" si="5"/>
        <v/>
      </c>
      <c r="I80" s="152"/>
      <c r="J80" s="152"/>
      <c r="K80" s="151"/>
      <c r="L80" s="152"/>
      <c r="M80" s="152" t="str">
        <f t="shared" si="6"/>
        <v/>
      </c>
      <c r="N80" s="152"/>
      <c r="O80" s="110"/>
    </row>
    <row r="81" spans="2:15" ht="10.5" customHeight="1">
      <c r="B81" s="153"/>
      <c r="C81" s="90"/>
      <c r="D81" s="9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</row>
    <row r="82" spans="2:15" s="230" customFormat="1" ht="10.35" customHeight="1">
      <c r="B82" s="153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</row>
    <row r="83" spans="2:15" s="230" customFormat="1" ht="10.35" customHeight="1">
      <c r="B83" s="153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90"/>
    </row>
    <row r="84" spans="2:15" s="230" customFormat="1" ht="10.35" customHeight="1">
      <c r="B84" s="153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</row>
    <row r="85" spans="2:15" s="230" customFormat="1" ht="10.35" customHeight="1">
      <c r="B85" s="153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</row>
    <row r="86" spans="2:15" s="230" customFormat="1" ht="10.35" customHeight="1">
      <c r="B86" s="153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0"/>
      <c r="N86" s="90"/>
      <c r="O86" s="90"/>
    </row>
    <row r="87" spans="2:15" s="230" customFormat="1" ht="10.35" customHeight="1">
      <c r="B87" s="153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</row>
    <row r="88" spans="2:15" s="230" customFormat="1" ht="10.35" customHeight="1">
      <c r="B88" s="153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0"/>
      <c r="N88" s="90"/>
      <c r="O88" s="90"/>
    </row>
    <row r="89" spans="2:15" s="230" customFormat="1" ht="10.35" customHeight="1">
      <c r="B89" s="153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</row>
    <row r="90" spans="2:15" s="230" customFormat="1" ht="10.35" customHeight="1">
      <c r="B90" s="153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</row>
    <row r="91" spans="2:15" s="230" customFormat="1" ht="10.35" customHeight="1">
      <c r="B91" s="153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</row>
    <row r="92" spans="2:15" s="230" customFormat="1" ht="10.35" customHeight="1">
      <c r="B92" s="153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0"/>
      <c r="N92" s="90"/>
      <c r="O92" s="90"/>
    </row>
    <row r="93" spans="2:15" s="230" customFormat="1" ht="10.5">
      <c r="B93" s="153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</row>
    <row r="94" spans="2:15" s="230" customFormat="1" ht="10.5">
      <c r="B94" s="153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0"/>
      <c r="N94" s="90"/>
      <c r="O94" s="90"/>
    </row>
    <row r="95" spans="2:15" s="230" customFormat="1" ht="10.5">
      <c r="B95" s="153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0"/>
      <c r="N95" s="90"/>
      <c r="O95" s="90"/>
    </row>
    <row r="96" spans="2:15" s="230" customFormat="1" ht="10.5">
      <c r="B96" s="153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0"/>
      <c r="N96" s="90"/>
      <c r="O96" s="90"/>
    </row>
    <row r="97" spans="2:15" s="230" customFormat="1" ht="10.5">
      <c r="B97" s="153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</row>
    <row r="98" spans="2:15" s="230" customFormat="1" ht="10.5">
      <c r="B98" s="153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0"/>
      <c r="N98" s="90"/>
      <c r="O98" s="90"/>
    </row>
    <row r="99" spans="2:15" s="230" customFormat="1" ht="10.5">
      <c r="B99" s="153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90"/>
    </row>
    <row r="100" spans="2:15" s="230" customFormat="1" ht="10.5">
      <c r="B100" s="153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</row>
    <row r="101" spans="2:15" s="230" customFormat="1" ht="10.5">
      <c r="B101" s="153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0"/>
      <c r="N101" s="90"/>
      <c r="O101" s="90"/>
    </row>
    <row r="102" spans="2:15" s="230" customFormat="1" ht="10.5">
      <c r="B102" s="153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0"/>
      <c r="N102" s="90"/>
      <c r="O102" s="90"/>
    </row>
    <row r="103" spans="2:15" s="230" customFormat="1" ht="10.5">
      <c r="B103" s="153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</row>
    <row r="104" spans="2:15" s="230" customFormat="1" ht="10.5">
      <c r="B104" s="153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</row>
    <row r="105" spans="2:15" s="230" customFormat="1" ht="10.5">
      <c r="B105" s="153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0"/>
      <c r="N105" s="90"/>
      <c r="O105" s="90"/>
    </row>
    <row r="106" spans="2:15" s="230" customFormat="1" ht="10.5">
      <c r="B106" s="153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</row>
    <row r="107" spans="2:15" s="230" customFormat="1" ht="10.5">
      <c r="B107" s="153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0"/>
      <c r="N107" s="90"/>
      <c r="O107" s="90"/>
    </row>
    <row r="108" spans="2:15" s="230" customFormat="1" ht="10.5">
      <c r="B108" s="153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0"/>
      <c r="N108" s="90"/>
      <c r="O108" s="90"/>
    </row>
    <row r="109" spans="2:15" s="230" customFormat="1" ht="10.5">
      <c r="B109" s="153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</row>
    <row r="110" spans="2:15" s="230" customFormat="1" ht="10.5">
      <c r="B110" s="153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</row>
    <row r="111" spans="2:15" s="230" customFormat="1" ht="10.5">
      <c r="B111" s="153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0"/>
      <c r="N111" s="90"/>
      <c r="O111" s="90"/>
    </row>
    <row r="112" spans="2:15" s="230" customFormat="1" ht="10.5">
      <c r="B112" s="153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0"/>
      <c r="N112" s="90"/>
      <c r="O112" s="90"/>
    </row>
    <row r="113" spans="2:15" s="230" customFormat="1" ht="10.5">
      <c r="B113" s="153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</row>
    <row r="114" spans="2:15" s="230" customFormat="1" ht="10.5">
      <c r="B114" s="153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</row>
    <row r="115" spans="2:15" s="230" customFormat="1" ht="10.5">
      <c r="B115" s="153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0"/>
      <c r="N115" s="90"/>
      <c r="O115" s="90"/>
    </row>
    <row r="116" spans="2:15" s="230" customFormat="1" ht="10.5">
      <c r="B116" s="153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</row>
    <row r="117" spans="2:15" s="230" customFormat="1" ht="10.5">
      <c r="B117" s="153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0"/>
      <c r="N117" s="90"/>
      <c r="O117" s="90"/>
    </row>
    <row r="118" spans="2:15" s="230" customFormat="1" ht="10.5">
      <c r="B118" s="153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0"/>
      <c r="N118" s="90"/>
      <c r="O118" s="90"/>
    </row>
    <row r="119" spans="2:15" s="230" customFormat="1" ht="10.5">
      <c r="B119" s="153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</row>
    <row r="120" spans="2:15" s="230" customFormat="1" ht="10.5">
      <c r="B120" s="153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</row>
    <row r="121" spans="2:15" s="230" customFormat="1" ht="10.5">
      <c r="B121" s="153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0"/>
      <c r="N121" s="90"/>
      <c r="O121" s="90"/>
    </row>
    <row r="122" spans="2:15" s="230" customFormat="1" ht="10.5">
      <c r="B122" s="153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</row>
    <row r="123" spans="2:15" s="230" customFormat="1" ht="10.5">
      <c r="B123" s="153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0"/>
      <c r="N123" s="90"/>
      <c r="O123" s="90"/>
    </row>
    <row r="124" spans="2:15" s="230" customFormat="1" ht="10.5">
      <c r="B124" s="153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0"/>
      <c r="N124" s="90"/>
      <c r="O124" s="90"/>
    </row>
    <row r="125" spans="2:15" s="230" customFormat="1" ht="10.5">
      <c r="B125" s="153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0"/>
      <c r="N125" s="90"/>
      <c r="O125" s="90"/>
    </row>
    <row r="126" spans="2:15" s="230" customFormat="1" ht="10.5">
      <c r="B126" s="229"/>
    </row>
    <row r="127" spans="2:15" s="230" customFormat="1" ht="10.5">
      <c r="B127" s="229"/>
    </row>
    <row r="128" spans="2:15" s="230" customFormat="1" ht="10.5">
      <c r="B128" s="229"/>
    </row>
    <row r="129" spans="2:2" s="230" customFormat="1" ht="10.5">
      <c r="B129" s="229"/>
    </row>
    <row r="130" spans="2:2" s="230" customFormat="1" ht="10.5">
      <c r="B130" s="229"/>
    </row>
    <row r="131" spans="2:2" s="230" customFormat="1" ht="10.5">
      <c r="B131" s="229"/>
    </row>
    <row r="132" spans="2:2" s="230" customFormat="1" ht="10.5">
      <c r="B132" s="229"/>
    </row>
    <row r="133" spans="2:2" s="230" customFormat="1" ht="10.5">
      <c r="B133" s="229"/>
    </row>
  </sheetData>
  <mergeCells count="11">
    <mergeCell ref="K4:K5"/>
    <mergeCell ref="B4:C5"/>
    <mergeCell ref="E4:H4"/>
    <mergeCell ref="I4:I5"/>
    <mergeCell ref="J4:J5"/>
    <mergeCell ref="M4:M5"/>
    <mergeCell ref="G1:M1"/>
    <mergeCell ref="F2:N2"/>
    <mergeCell ref="G3:H3"/>
    <mergeCell ref="N3:N5"/>
    <mergeCell ref="L4:L5"/>
  </mergeCells>
  <phoneticPr fontId="49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88"/>
  <sheetViews>
    <sheetView topLeftCell="B1" workbookViewId="0">
      <selection activeCell="C2" sqref="C2"/>
    </sheetView>
  </sheetViews>
  <sheetFormatPr defaultRowHeight="15"/>
  <cols>
    <col min="1" max="1" width="13.42578125" style="71" hidden="1" customWidth="1"/>
    <col min="2" max="2" width="7.28515625" style="157" customWidth="1"/>
    <col min="3" max="3" width="50.7109375" style="71" customWidth="1"/>
    <col min="4" max="4" width="0.85546875" style="71" customWidth="1"/>
    <col min="5" max="14" width="10" style="71" customWidth="1"/>
    <col min="15" max="15" width="3.28515625" style="71" customWidth="1"/>
    <col min="16" max="16384" width="9.140625" style="71"/>
  </cols>
  <sheetData>
    <row r="1" spans="1:15">
      <c r="B1" s="72" t="str">
        <f>+[1]Coverpage!A1</f>
        <v>GFSM2014_V1.2</v>
      </c>
      <c r="C1" s="73"/>
      <c r="D1" s="74"/>
      <c r="E1" s="75"/>
      <c r="F1" s="76"/>
      <c r="G1" s="509" t="str">
        <f>Reporting_Country_Name</f>
        <v>Россйиская Федерация</v>
      </c>
      <c r="H1" s="509"/>
      <c r="I1" s="509"/>
      <c r="J1" s="509"/>
      <c r="K1" s="509"/>
      <c r="L1" s="509"/>
      <c r="M1" s="509"/>
      <c r="N1" s="77">
        <f>Reporting_Country_Code</f>
        <v>0</v>
      </c>
      <c r="O1" s="78"/>
    </row>
    <row r="2" spans="1:15">
      <c r="B2" s="72" t="s">
        <v>1419</v>
      </c>
      <c r="C2" s="158"/>
      <c r="D2" s="159"/>
      <c r="E2" s="160"/>
      <c r="F2" s="510" t="str">
        <f>"In "&amp;[1]Coverpage!$I$14&amp;" of "&amp;[1]Coverpage!$I$12&amp;" / Fiscal year ends in "&amp;[1]Coverpage!$I$11</f>
        <v xml:space="preserve">In Billion of Domestic Currency / Fiscal year ends in </v>
      </c>
      <c r="G2" s="511"/>
      <c r="H2" s="511"/>
      <c r="I2" s="511"/>
      <c r="J2" s="511"/>
      <c r="K2" s="511"/>
      <c r="L2" s="511"/>
      <c r="M2" s="511"/>
      <c r="N2" s="511"/>
      <c r="O2" s="78"/>
    </row>
    <row r="3" spans="1:15" ht="12" customHeight="1">
      <c r="B3" s="83"/>
      <c r="C3" s="84"/>
      <c r="D3" s="85"/>
      <c r="E3" s="86"/>
      <c r="F3" s="87"/>
      <c r="G3" s="512" t="s">
        <v>548</v>
      </c>
      <c r="H3" s="512"/>
      <c r="I3" s="88">
        <f>Reporting_Period_Code</f>
        <v>2014</v>
      </c>
      <c r="J3" s="88"/>
      <c r="K3" s="87"/>
      <c r="L3" s="87"/>
      <c r="M3" s="89"/>
      <c r="N3" s="506" t="s">
        <v>647</v>
      </c>
      <c r="O3" s="90"/>
    </row>
    <row r="4" spans="1:15" ht="12" customHeight="1">
      <c r="B4" s="516" t="s">
        <v>1420</v>
      </c>
      <c r="C4" s="517"/>
      <c r="D4" s="91"/>
      <c r="E4" s="503" t="s">
        <v>551</v>
      </c>
      <c r="F4" s="504"/>
      <c r="G4" s="504"/>
      <c r="H4" s="505"/>
      <c r="I4" s="506" t="s">
        <v>552</v>
      </c>
      <c r="J4" s="506" t="s">
        <v>553</v>
      </c>
      <c r="K4" s="513" t="s">
        <v>554</v>
      </c>
      <c r="L4" s="506" t="s">
        <v>555</v>
      </c>
      <c r="M4" s="508" t="s">
        <v>556</v>
      </c>
      <c r="N4" s="507"/>
      <c r="O4" s="90"/>
    </row>
    <row r="5" spans="1:15" ht="30" customHeight="1">
      <c r="B5" s="516"/>
      <c r="C5" s="517"/>
      <c r="D5" s="91"/>
      <c r="E5" s="92" t="s">
        <v>557</v>
      </c>
      <c r="F5" s="93" t="s">
        <v>558</v>
      </c>
      <c r="G5" s="93" t="s">
        <v>555</v>
      </c>
      <c r="H5" s="94" t="s">
        <v>559</v>
      </c>
      <c r="I5" s="507"/>
      <c r="J5" s="507"/>
      <c r="K5" s="513"/>
      <c r="L5" s="507"/>
      <c r="M5" s="508"/>
      <c r="N5" s="507"/>
      <c r="O5" s="90"/>
    </row>
    <row r="6" spans="1:15" ht="30" hidden="1" customHeight="1">
      <c r="B6" s="232"/>
      <c r="C6" s="233"/>
      <c r="D6" s="91"/>
      <c r="E6" s="92" t="s">
        <v>649</v>
      </c>
      <c r="F6" s="93" t="s">
        <v>650</v>
      </c>
      <c r="G6" s="93" t="s">
        <v>651</v>
      </c>
      <c r="H6" s="94" t="s">
        <v>563</v>
      </c>
      <c r="I6" s="94" t="s">
        <v>652</v>
      </c>
      <c r="J6" s="93" t="s">
        <v>653</v>
      </c>
      <c r="K6" s="94" t="s">
        <v>566</v>
      </c>
      <c r="L6" s="93" t="s">
        <v>654</v>
      </c>
      <c r="M6" s="97" t="s">
        <v>655</v>
      </c>
      <c r="N6" s="97" t="s">
        <v>656</v>
      </c>
      <c r="O6" s="90"/>
    </row>
    <row r="7" spans="1:15" ht="10.5" customHeight="1">
      <c r="A7" s="111"/>
      <c r="B7" s="98"/>
      <c r="C7" s="99"/>
      <c r="D7" s="99"/>
      <c r="E7" s="100" t="s">
        <v>560</v>
      </c>
      <c r="F7" s="101" t="s">
        <v>561</v>
      </c>
      <c r="G7" s="102" t="s">
        <v>562</v>
      </c>
      <c r="H7" s="101" t="s">
        <v>563</v>
      </c>
      <c r="I7" s="102" t="s">
        <v>564</v>
      </c>
      <c r="J7" s="101" t="s">
        <v>565</v>
      </c>
      <c r="K7" s="102" t="s">
        <v>566</v>
      </c>
      <c r="L7" s="101" t="s">
        <v>567</v>
      </c>
      <c r="M7" s="103" t="s">
        <v>568</v>
      </c>
      <c r="N7" s="103" t="s">
        <v>569</v>
      </c>
      <c r="O7" s="90"/>
    </row>
    <row r="8" spans="1:15" ht="15" customHeight="1">
      <c r="A8" s="111" t="s">
        <v>1421</v>
      </c>
      <c r="B8" s="180" t="s">
        <v>1422</v>
      </c>
      <c r="C8" s="251" t="s">
        <v>1423</v>
      </c>
      <c r="D8" s="166" t="s">
        <v>572</v>
      </c>
      <c r="E8" s="252">
        <v>250.9546269460144</v>
      </c>
      <c r="F8" s="253">
        <v>142.66847025262041</v>
      </c>
      <c r="G8" s="252">
        <v>0</v>
      </c>
      <c r="H8" s="252">
        <v>393.62309719863492</v>
      </c>
      <c r="I8" s="252">
        <v>227.12885886012876</v>
      </c>
      <c r="J8" s="252">
        <v>-161.59241901569365</v>
      </c>
      <c r="K8" s="252">
        <v>213.36614067840648</v>
      </c>
      <c r="L8" s="252">
        <v>3.0517578125000002E-14</v>
      </c>
      <c r="M8" s="252">
        <v>672.52567772147722</v>
      </c>
      <c r="N8" s="202" t="str">
        <f>IF(OR(N9="NA",N22="NA",N49="NA"),"NA",IF(AND(N9="",N22="",N49=""),"",SUM(N9)+SUM(N22)-SUM(N49)))</f>
        <v/>
      </c>
      <c r="O8" s="110"/>
    </row>
    <row r="9" spans="1:15" ht="15" customHeight="1">
      <c r="A9" s="111" t="s">
        <v>1424</v>
      </c>
      <c r="B9" s="196" t="s">
        <v>606</v>
      </c>
      <c r="C9" s="197" t="s">
        <v>1425</v>
      </c>
      <c r="D9" s="174" t="s">
        <v>572</v>
      </c>
      <c r="E9" s="133">
        <v>1221.8987324578468</v>
      </c>
      <c r="F9" s="254">
        <v>123.84534088895016</v>
      </c>
      <c r="G9" s="133">
        <v>0</v>
      </c>
      <c r="H9" s="133">
        <v>1345.7440733467968</v>
      </c>
      <c r="I9" s="133">
        <v>4.2623872310299964</v>
      </c>
      <c r="J9" s="133">
        <v>-24.492016027284667</v>
      </c>
      <c r="K9" s="133">
        <v>26.088768820313842</v>
      </c>
      <c r="L9" s="133">
        <v>0</v>
      </c>
      <c r="M9" s="133">
        <v>1351.6032133708563</v>
      </c>
      <c r="N9" s="133" t="str">
        <f>IF(OR(N10="NA",N15="NA",N16="NA",N17="NA"),"NA",IF(AND(N10="",N15="",N16="",N17=""),"",SUM(N10)+SUM(N15:N17)))</f>
        <v/>
      </c>
      <c r="O9" s="110"/>
    </row>
    <row r="10" spans="1:15" ht="15" customHeight="1">
      <c r="A10" s="111" t="s">
        <v>1426</v>
      </c>
      <c r="B10" s="112" t="s">
        <v>608</v>
      </c>
      <c r="C10" s="204" t="s">
        <v>1427</v>
      </c>
      <c r="D10" s="91" t="s">
        <v>572</v>
      </c>
      <c r="E10" s="114">
        <v>821.64933260237945</v>
      </c>
      <c r="F10" s="115">
        <v>106.36991784283995</v>
      </c>
      <c r="G10" s="114">
        <v>0</v>
      </c>
      <c r="H10" s="114">
        <v>928.01925044521931</v>
      </c>
      <c r="I10" s="114">
        <v>3.747706199649997</v>
      </c>
      <c r="J10" s="114">
        <v>378.27368049253175</v>
      </c>
      <c r="K10" s="114">
        <v>276.6378557712477</v>
      </c>
      <c r="L10" s="114">
        <v>0</v>
      </c>
      <c r="M10" s="114">
        <v>1586.6784929086489</v>
      </c>
      <c r="N10" s="114" t="str">
        <f>IF(OR(N11="NA",N12="NA",N13="NA",N14="NA"),"NA",IF(AND(N11="",N12="",N13="",N14=""),"",SUM(N11:N14)))</f>
        <v/>
      </c>
      <c r="O10" s="110"/>
    </row>
    <row r="11" spans="1:15" ht="10.35" customHeight="1">
      <c r="A11" s="111" t="s">
        <v>1428</v>
      </c>
      <c r="B11" s="111" t="s">
        <v>1429</v>
      </c>
      <c r="C11" s="205" t="s">
        <v>1430</v>
      </c>
      <c r="D11" s="91" t="s">
        <v>572</v>
      </c>
      <c r="E11" s="117">
        <v>193.29141602202995</v>
      </c>
      <c r="F11" s="118">
        <v>120.87288747229</v>
      </c>
      <c r="G11" s="117">
        <v>0</v>
      </c>
      <c r="H11" s="117">
        <v>314.16430349431994</v>
      </c>
      <c r="I11" s="117">
        <v>3.6958635649399985</v>
      </c>
      <c r="J11" s="117">
        <v>197.38891725660199</v>
      </c>
      <c r="K11" s="117">
        <v>123.02407669190801</v>
      </c>
      <c r="L11" s="117">
        <v>0</v>
      </c>
      <c r="M11" s="117">
        <v>638.27316100776989</v>
      </c>
      <c r="N11" s="117"/>
      <c r="O11" s="110"/>
    </row>
    <row r="12" spans="1:15" ht="10.35" customHeight="1">
      <c r="A12" s="111" t="s">
        <v>1431</v>
      </c>
      <c r="B12" s="111" t="s">
        <v>1432</v>
      </c>
      <c r="C12" s="205" t="s">
        <v>267</v>
      </c>
      <c r="D12" s="91" t="s">
        <v>572</v>
      </c>
      <c r="E12" s="117">
        <v>239.43674189312</v>
      </c>
      <c r="F12" s="118">
        <v>31.106950218889999</v>
      </c>
      <c r="G12" s="117">
        <v>0</v>
      </c>
      <c r="H12" s="117">
        <v>270.54369211200998</v>
      </c>
      <c r="I12" s="117">
        <v>-0.67578245577999974</v>
      </c>
      <c r="J12" s="117">
        <v>-3.0974456500419989</v>
      </c>
      <c r="K12" s="117">
        <v>-2.9110210420380018</v>
      </c>
      <c r="L12" s="117">
        <v>0</v>
      </c>
      <c r="M12" s="117">
        <v>263.85944296414999</v>
      </c>
      <c r="N12" s="117"/>
      <c r="O12" s="110"/>
    </row>
    <row r="13" spans="1:15" ht="10.35" customHeight="1">
      <c r="A13" s="111" t="s">
        <v>268</v>
      </c>
      <c r="B13" s="111" t="s">
        <v>269</v>
      </c>
      <c r="C13" s="205" t="s">
        <v>270</v>
      </c>
      <c r="D13" s="91" t="s">
        <v>572</v>
      </c>
      <c r="E13" s="117">
        <v>388.92117468722944</v>
      </c>
      <c r="F13" s="118">
        <v>-45.609919848340041</v>
      </c>
      <c r="G13" s="117">
        <v>0</v>
      </c>
      <c r="H13" s="117">
        <v>343.3112548388894</v>
      </c>
      <c r="I13" s="117">
        <v>0.72762509048999802</v>
      </c>
      <c r="J13" s="117">
        <v>183.98220888597174</v>
      </c>
      <c r="K13" s="117">
        <v>156.52480012137769</v>
      </c>
      <c r="L13" s="117">
        <v>0</v>
      </c>
      <c r="M13" s="117">
        <v>684.54588893672883</v>
      </c>
      <c r="N13" s="117"/>
      <c r="O13" s="110"/>
    </row>
    <row r="14" spans="1:15" ht="10.35" customHeight="1">
      <c r="A14" s="111" t="s">
        <v>271</v>
      </c>
      <c r="B14" s="111" t="s">
        <v>272</v>
      </c>
      <c r="C14" s="205" t="s">
        <v>273</v>
      </c>
      <c r="D14" s="91" t="s">
        <v>572</v>
      </c>
      <c r="E14" s="117">
        <v>0</v>
      </c>
      <c r="F14" s="118">
        <v>0</v>
      </c>
      <c r="G14" s="117">
        <v>0</v>
      </c>
      <c r="H14" s="117">
        <v>0</v>
      </c>
      <c r="I14" s="117">
        <v>0</v>
      </c>
      <c r="J14" s="117">
        <v>0</v>
      </c>
      <c r="K14" s="117">
        <v>0</v>
      </c>
      <c r="L14" s="117">
        <v>0</v>
      </c>
      <c r="M14" s="117">
        <v>0</v>
      </c>
      <c r="N14" s="117"/>
      <c r="O14" s="110"/>
    </row>
    <row r="15" spans="1:15" ht="15" customHeight="1">
      <c r="A15" s="111" t="s">
        <v>274</v>
      </c>
      <c r="B15" s="112" t="s">
        <v>610</v>
      </c>
      <c r="C15" s="204" t="s">
        <v>275</v>
      </c>
      <c r="D15" s="91" t="s">
        <v>572</v>
      </c>
      <c r="E15" s="114">
        <v>417.19795348040998</v>
      </c>
      <c r="F15" s="118">
        <v>17.436567146729981</v>
      </c>
      <c r="G15" s="114">
        <v>0</v>
      </c>
      <c r="H15" s="114">
        <v>434.63452062713998</v>
      </c>
      <c r="I15" s="114">
        <v>0.51468103137999976</v>
      </c>
      <c r="J15" s="114">
        <v>23.130819134922181</v>
      </c>
      <c r="K15" s="114">
        <v>12.811491692808213</v>
      </c>
      <c r="L15" s="114">
        <v>0</v>
      </c>
      <c r="M15" s="117">
        <v>471.09151248625039</v>
      </c>
      <c r="N15" s="114"/>
      <c r="O15" s="110"/>
    </row>
    <row r="16" spans="1:15" ht="15" customHeight="1">
      <c r="A16" s="111" t="s">
        <v>276</v>
      </c>
      <c r="B16" s="112" t="s">
        <v>612</v>
      </c>
      <c r="C16" s="204" t="s">
        <v>277</v>
      </c>
      <c r="D16" s="91" t="s">
        <v>572</v>
      </c>
      <c r="E16" s="114">
        <v>0</v>
      </c>
      <c r="F16" s="118">
        <v>0</v>
      </c>
      <c r="G16" s="114">
        <v>0</v>
      </c>
      <c r="H16" s="114">
        <v>0</v>
      </c>
      <c r="I16" s="114">
        <v>0</v>
      </c>
      <c r="J16" s="114">
        <v>0</v>
      </c>
      <c r="K16" s="114">
        <v>0</v>
      </c>
      <c r="L16" s="114">
        <v>0</v>
      </c>
      <c r="M16" s="117">
        <v>0</v>
      </c>
      <c r="N16" s="114"/>
      <c r="O16" s="110"/>
    </row>
    <row r="17" spans="1:15" ht="15" customHeight="1">
      <c r="A17" s="111" t="s">
        <v>278</v>
      </c>
      <c r="B17" s="112" t="s">
        <v>614</v>
      </c>
      <c r="C17" s="204" t="s">
        <v>279</v>
      </c>
      <c r="D17" s="91" t="s">
        <v>572</v>
      </c>
      <c r="E17" s="114">
        <v>-16.948553624942811</v>
      </c>
      <c r="F17" s="115">
        <v>3.8855899380234496E-2</v>
      </c>
      <c r="G17" s="114" t="s">
        <v>575</v>
      </c>
      <c r="H17" s="114">
        <v>-16.90969772556258</v>
      </c>
      <c r="I17" s="114">
        <v>0</v>
      </c>
      <c r="J17" s="114">
        <v>-425.89651565473861</v>
      </c>
      <c r="K17" s="114">
        <v>-263.36057864374203</v>
      </c>
      <c r="L17" s="114" t="s">
        <v>575</v>
      </c>
      <c r="M17" s="114">
        <v>-706.16679202404305</v>
      </c>
      <c r="N17" s="114" t="str">
        <f>IF(OR(N18="NA",N19="NA",N20="NA",N21="NA"),"NA",IF(AND(N18="",N19="",N20="",N21=""),"",SUM(N18:N21)))</f>
        <v/>
      </c>
      <c r="O17" s="110"/>
    </row>
    <row r="18" spans="1:15" ht="10.35" customHeight="1">
      <c r="A18" s="111" t="s">
        <v>280</v>
      </c>
      <c r="B18" s="111" t="s">
        <v>281</v>
      </c>
      <c r="C18" s="205" t="s">
        <v>282</v>
      </c>
      <c r="D18" s="91" t="s">
        <v>572</v>
      </c>
      <c r="E18" s="117">
        <v>-18.400211124382814</v>
      </c>
      <c r="F18" s="118">
        <v>-0.20787772025976561</v>
      </c>
      <c r="G18" s="117">
        <v>0</v>
      </c>
      <c r="H18" s="117">
        <v>-18.60808884464258</v>
      </c>
      <c r="I18" s="117">
        <v>0</v>
      </c>
      <c r="J18" s="117">
        <v>-428.25421127010253</v>
      </c>
      <c r="K18" s="117">
        <v>-265.31568776498801</v>
      </c>
      <c r="L18" s="117">
        <v>0</v>
      </c>
      <c r="M18" s="117">
        <v>-712.17798787973311</v>
      </c>
      <c r="N18" s="117"/>
      <c r="O18" s="110"/>
    </row>
    <row r="19" spans="1:15" ht="10.35" customHeight="1">
      <c r="A19" s="111" t="s">
        <v>283</v>
      </c>
      <c r="B19" s="111" t="s">
        <v>284</v>
      </c>
      <c r="C19" s="205" t="s">
        <v>285</v>
      </c>
      <c r="D19" s="91" t="s">
        <v>572</v>
      </c>
      <c r="E19" s="117">
        <v>0.73242985333999999</v>
      </c>
      <c r="F19" s="118">
        <v>7.503975076000001E-2</v>
      </c>
      <c r="G19" s="117">
        <v>0</v>
      </c>
      <c r="H19" s="117">
        <v>0.80746960410000002</v>
      </c>
      <c r="I19" s="117">
        <v>0</v>
      </c>
      <c r="J19" s="117">
        <v>0.12557217347999999</v>
      </c>
      <c r="K19" s="117">
        <v>3.73134356E-2</v>
      </c>
      <c r="L19" s="117">
        <v>0</v>
      </c>
      <c r="M19" s="117">
        <v>0.97035521317999995</v>
      </c>
      <c r="N19" s="117"/>
      <c r="O19" s="110"/>
    </row>
    <row r="20" spans="1:15" ht="10.35" customHeight="1">
      <c r="A20" s="111" t="s">
        <v>286</v>
      </c>
      <c r="B20" s="111" t="s">
        <v>287</v>
      </c>
      <c r="C20" s="205" t="s">
        <v>288</v>
      </c>
      <c r="D20" s="91" t="s">
        <v>572</v>
      </c>
      <c r="E20" s="117">
        <v>0.7192276460999999</v>
      </c>
      <c r="F20" s="118">
        <v>0.17169386888000013</v>
      </c>
      <c r="G20" s="117">
        <v>0</v>
      </c>
      <c r="H20" s="117">
        <v>0.89092151498000005</v>
      </c>
      <c r="I20" s="117">
        <v>0</v>
      </c>
      <c r="J20" s="117">
        <v>2.2321234418840006</v>
      </c>
      <c r="K20" s="117">
        <v>1.9177956856460008</v>
      </c>
      <c r="L20" s="117">
        <v>0</v>
      </c>
      <c r="M20" s="117">
        <v>5.0408406425100019</v>
      </c>
      <c r="N20" s="117"/>
      <c r="O20" s="110"/>
    </row>
    <row r="21" spans="1:15" ht="10.35" customHeight="1">
      <c r="A21" s="111" t="s">
        <v>289</v>
      </c>
      <c r="B21" s="111" t="s">
        <v>290</v>
      </c>
      <c r="C21" s="205" t="s">
        <v>291</v>
      </c>
      <c r="D21" s="91" t="s">
        <v>572</v>
      </c>
      <c r="E21" s="117">
        <v>0</v>
      </c>
      <c r="F21" s="118">
        <v>0</v>
      </c>
      <c r="G21" s="117">
        <v>0</v>
      </c>
      <c r="H21" s="117">
        <v>0</v>
      </c>
      <c r="I21" s="117">
        <v>0</v>
      </c>
      <c r="J21" s="117">
        <v>0</v>
      </c>
      <c r="K21" s="117">
        <v>0</v>
      </c>
      <c r="L21" s="117">
        <v>0</v>
      </c>
      <c r="M21" s="117">
        <v>0</v>
      </c>
      <c r="N21" s="117"/>
      <c r="O21" s="110"/>
    </row>
    <row r="22" spans="1:15" ht="15" customHeight="1">
      <c r="A22" s="111" t="s">
        <v>292</v>
      </c>
      <c r="B22" s="180" t="s">
        <v>621</v>
      </c>
      <c r="C22" s="181" t="s">
        <v>293</v>
      </c>
      <c r="D22" s="166" t="s">
        <v>572</v>
      </c>
      <c r="E22" s="202">
        <v>248.0075750799331</v>
      </c>
      <c r="F22" s="203">
        <v>43.145156099320275</v>
      </c>
      <c r="G22" s="202">
        <v>0</v>
      </c>
      <c r="H22" s="202">
        <v>291.15273117925346</v>
      </c>
      <c r="I22" s="202">
        <v>208.95369371431025</v>
      </c>
      <c r="J22" s="202">
        <v>254.72881048609401</v>
      </c>
      <c r="K22" s="202">
        <v>235.57533854594874</v>
      </c>
      <c r="L22" s="202">
        <v>-178.13193608473998</v>
      </c>
      <c r="M22" s="202">
        <v>812.27863784086662</v>
      </c>
      <c r="N22" s="202" t="str">
        <f>IF(OR(N23="NA",N24="NA",N25="NA",N26="NA",N27="NA",N28="NA",N29="NA",N30="NA"),"NA",IF(AND(N23="",N24="",N25="",N26="",N27="",N28="",N29="",N30=""),"",SUM(N23:N30)))</f>
        <v/>
      </c>
      <c r="O22" s="110"/>
    </row>
    <row r="23" spans="1:15" ht="12.2" customHeight="1">
      <c r="A23" s="111" t="s">
        <v>294</v>
      </c>
      <c r="B23" s="145" t="s">
        <v>295</v>
      </c>
      <c r="C23" s="247" t="s">
        <v>296</v>
      </c>
      <c r="D23" s="91" t="s">
        <v>572</v>
      </c>
      <c r="E23" s="117" t="s">
        <v>575</v>
      </c>
      <c r="F23" s="118" t="s">
        <v>575</v>
      </c>
      <c r="G23" s="117" t="s">
        <v>575</v>
      </c>
      <c r="H23" s="117">
        <v>0</v>
      </c>
      <c r="I23" s="117" t="s">
        <v>575</v>
      </c>
      <c r="J23" s="117" t="s">
        <v>575</v>
      </c>
      <c r="K23" s="117" t="s">
        <v>575</v>
      </c>
      <c r="L23" s="117" t="s">
        <v>575</v>
      </c>
      <c r="M23" s="117">
        <v>0</v>
      </c>
      <c r="N23" s="117" t="str">
        <f t="shared" ref="N23:N30" si="0">IF(OR(N32="NA",N41="NA"),"NA",IF(AND(N32="",N41=""),"",SUM(N32)+SUM(N41)))</f>
        <v/>
      </c>
      <c r="O23" s="110"/>
    </row>
    <row r="24" spans="1:15" s="255" customFormat="1" ht="10.35" customHeight="1">
      <c r="A24" s="111" t="s">
        <v>297</v>
      </c>
      <c r="B24" s="145" t="s">
        <v>298</v>
      </c>
      <c r="C24" s="247" t="s">
        <v>299</v>
      </c>
      <c r="D24" s="91" t="s">
        <v>572</v>
      </c>
      <c r="E24" s="117">
        <v>107.89642412076319</v>
      </c>
      <c r="F24" s="118">
        <v>-2.2799510265999885</v>
      </c>
      <c r="G24" s="117" t="s">
        <v>575</v>
      </c>
      <c r="H24" s="117">
        <v>105.6164730941632</v>
      </c>
      <c r="I24" s="117">
        <v>-56.362275224939459</v>
      </c>
      <c r="J24" s="117">
        <v>-1.5250423496760825</v>
      </c>
      <c r="K24" s="117">
        <v>1.371696606936615</v>
      </c>
      <c r="L24" s="117" t="s">
        <v>575</v>
      </c>
      <c r="M24" s="117">
        <v>49.10085212648427</v>
      </c>
      <c r="N24" s="117" t="str">
        <f t="shared" si="0"/>
        <v/>
      </c>
      <c r="O24" s="110"/>
    </row>
    <row r="25" spans="1:15" s="255" customFormat="1" ht="10.35" customHeight="1">
      <c r="A25" s="111" t="s">
        <v>300</v>
      </c>
      <c r="B25" s="145" t="s">
        <v>301</v>
      </c>
      <c r="C25" s="247" t="s">
        <v>302</v>
      </c>
      <c r="D25" s="91" t="s">
        <v>572</v>
      </c>
      <c r="E25" s="117">
        <v>5.0666695262400054</v>
      </c>
      <c r="F25" s="118">
        <v>20.50257947279</v>
      </c>
      <c r="G25" s="117" t="s">
        <v>575</v>
      </c>
      <c r="H25" s="117">
        <v>25.569248999030005</v>
      </c>
      <c r="I25" s="117">
        <v>-1.2655292571100158</v>
      </c>
      <c r="J25" s="117">
        <v>1.0871073887080001</v>
      </c>
      <c r="K25" s="117">
        <v>3.3593738642E-2</v>
      </c>
      <c r="L25" s="117" t="s">
        <v>575</v>
      </c>
      <c r="M25" s="117">
        <v>25.424420869269991</v>
      </c>
      <c r="N25" s="117" t="str">
        <f t="shared" si="0"/>
        <v/>
      </c>
      <c r="O25" s="110"/>
    </row>
    <row r="26" spans="1:15" s="255" customFormat="1" ht="10.35" customHeight="1">
      <c r="A26" s="111" t="s">
        <v>303</v>
      </c>
      <c r="B26" s="145" t="s">
        <v>304</v>
      </c>
      <c r="C26" s="247" t="s">
        <v>305</v>
      </c>
      <c r="D26" s="91" t="s">
        <v>572</v>
      </c>
      <c r="E26" s="117">
        <v>-1174.2220897161401</v>
      </c>
      <c r="F26" s="118">
        <v>2.1603945908399997</v>
      </c>
      <c r="G26" s="117" t="s">
        <v>575</v>
      </c>
      <c r="H26" s="117">
        <v>-1172.0616951253</v>
      </c>
      <c r="I26" s="117">
        <v>2.5831747999999997E-4</v>
      </c>
      <c r="J26" s="117">
        <v>8.1290236425580016</v>
      </c>
      <c r="K26" s="117">
        <v>0.39234734483200051</v>
      </c>
      <c r="L26" s="117">
        <v>-177.79876278895</v>
      </c>
      <c r="M26" s="117">
        <v>-1341.33882860938</v>
      </c>
      <c r="N26" s="117" t="str">
        <f t="shared" si="0"/>
        <v/>
      </c>
      <c r="O26" s="110"/>
    </row>
    <row r="27" spans="1:15" s="255" customFormat="1" ht="10.35" customHeight="1">
      <c r="A27" s="111" t="s">
        <v>306</v>
      </c>
      <c r="B27" s="145" t="s">
        <v>307</v>
      </c>
      <c r="C27" s="247" t="s">
        <v>308</v>
      </c>
      <c r="D27" s="91" t="s">
        <v>572</v>
      </c>
      <c r="E27" s="117">
        <v>462.63988128729983</v>
      </c>
      <c r="F27" s="118">
        <v>4.2931431322599938</v>
      </c>
      <c r="G27" s="117" t="s">
        <v>575</v>
      </c>
      <c r="H27" s="117">
        <v>466.93302441955984</v>
      </c>
      <c r="I27" s="117">
        <v>0</v>
      </c>
      <c r="J27" s="117">
        <v>62.389098637050168</v>
      </c>
      <c r="K27" s="117">
        <v>173.70354725471992</v>
      </c>
      <c r="L27" s="117" t="s">
        <v>575</v>
      </c>
      <c r="M27" s="117">
        <v>703.02567031133003</v>
      </c>
      <c r="N27" s="117" t="str">
        <f t="shared" si="0"/>
        <v/>
      </c>
      <c r="O27" s="110"/>
    </row>
    <row r="28" spans="1:15" s="255" customFormat="1" ht="10.35" customHeight="1">
      <c r="A28" s="111" t="s">
        <v>309</v>
      </c>
      <c r="B28" s="145" t="s">
        <v>310</v>
      </c>
      <c r="C28" s="247" t="s">
        <v>311</v>
      </c>
      <c r="D28" s="91" t="s">
        <v>572</v>
      </c>
      <c r="E28" s="117" t="s">
        <v>575</v>
      </c>
      <c r="F28" s="118" t="s">
        <v>575</v>
      </c>
      <c r="G28" s="117" t="s">
        <v>575</v>
      </c>
      <c r="H28" s="117">
        <v>0</v>
      </c>
      <c r="I28" s="117" t="s">
        <v>575</v>
      </c>
      <c r="J28" s="117" t="s">
        <v>575</v>
      </c>
      <c r="K28" s="117" t="s">
        <v>575</v>
      </c>
      <c r="L28" s="117" t="s">
        <v>575</v>
      </c>
      <c r="M28" s="117">
        <v>0</v>
      </c>
      <c r="N28" s="117" t="str">
        <f t="shared" si="0"/>
        <v/>
      </c>
      <c r="O28" s="110"/>
    </row>
    <row r="29" spans="1:15" s="255" customFormat="1" ht="10.35" customHeight="1">
      <c r="A29" s="111" t="s">
        <v>312</v>
      </c>
      <c r="B29" s="145" t="s">
        <v>313</v>
      </c>
      <c r="C29" s="247" t="s">
        <v>314</v>
      </c>
      <c r="D29" s="91" t="s">
        <v>572</v>
      </c>
      <c r="E29" s="117" t="s">
        <v>575</v>
      </c>
      <c r="F29" s="118" t="s">
        <v>575</v>
      </c>
      <c r="G29" s="117" t="s">
        <v>575</v>
      </c>
      <c r="H29" s="117">
        <v>0</v>
      </c>
      <c r="I29" s="117" t="s">
        <v>575</v>
      </c>
      <c r="J29" s="117" t="s">
        <v>575</v>
      </c>
      <c r="K29" s="117" t="s">
        <v>575</v>
      </c>
      <c r="L29" s="117" t="s">
        <v>575</v>
      </c>
      <c r="M29" s="117">
        <v>0</v>
      </c>
      <c r="N29" s="117" t="str">
        <f t="shared" si="0"/>
        <v/>
      </c>
      <c r="O29" s="110"/>
    </row>
    <row r="30" spans="1:15" s="255" customFormat="1" ht="10.35" customHeight="1">
      <c r="A30" s="111" t="s">
        <v>315</v>
      </c>
      <c r="B30" s="145" t="s">
        <v>316</v>
      </c>
      <c r="C30" s="247" t="s">
        <v>317</v>
      </c>
      <c r="D30" s="91" t="s">
        <v>572</v>
      </c>
      <c r="E30" s="117">
        <v>846.62668986177027</v>
      </c>
      <c r="F30" s="118">
        <v>18.46898993003029</v>
      </c>
      <c r="G30" s="117">
        <v>0</v>
      </c>
      <c r="H30" s="117">
        <v>865.09567979180053</v>
      </c>
      <c r="I30" s="117">
        <v>266.58123987887973</v>
      </c>
      <c r="J30" s="117">
        <v>184.64862316745388</v>
      </c>
      <c r="K30" s="117">
        <v>60.0741536008182</v>
      </c>
      <c r="L30" s="117">
        <v>-0.33317329578998994</v>
      </c>
      <c r="M30" s="117">
        <v>1376.0665231431624</v>
      </c>
      <c r="N30" s="117" t="str">
        <f t="shared" si="0"/>
        <v/>
      </c>
      <c r="O30" s="110"/>
    </row>
    <row r="31" spans="1:15" ht="15" customHeight="1">
      <c r="A31" s="111" t="s">
        <v>318</v>
      </c>
      <c r="B31" s="256" t="s">
        <v>623</v>
      </c>
      <c r="C31" s="257" t="s">
        <v>319</v>
      </c>
      <c r="D31" s="91" t="s">
        <v>572</v>
      </c>
      <c r="E31" s="114">
        <v>248.0075750799331</v>
      </c>
      <c r="F31" s="115">
        <v>43.145156099320275</v>
      </c>
      <c r="G31" s="114">
        <v>0</v>
      </c>
      <c r="H31" s="114">
        <v>291.15273117925346</v>
      </c>
      <c r="I31" s="114">
        <v>208.95369371431025</v>
      </c>
      <c r="J31" s="114">
        <v>254.72881048609401</v>
      </c>
      <c r="K31" s="114">
        <v>235.57533854594874</v>
      </c>
      <c r="L31" s="114">
        <v>-178.13193608473998</v>
      </c>
      <c r="M31" s="114">
        <v>812.27863784086662</v>
      </c>
      <c r="N31" s="114" t="str">
        <f>IF(OR(N32="NA",N33="NA",N34="NA",N35="NA",N36="NA",N37="NA",N38="NA",N39="NA"),"NA",IF(AND(N32="",N33="",N34="",N35="",N36="",N37="",N38="",N39=""),"",SUM(N32:N39)))</f>
        <v/>
      </c>
      <c r="O31" s="110"/>
    </row>
    <row r="32" spans="1:15" s="258" customFormat="1" ht="10.35" customHeight="1">
      <c r="A32" s="111" t="s">
        <v>320</v>
      </c>
      <c r="B32" s="145" t="s">
        <v>321</v>
      </c>
      <c r="C32" s="247" t="s">
        <v>322</v>
      </c>
      <c r="D32" s="178" t="s">
        <v>572</v>
      </c>
      <c r="E32" s="117">
        <v>0</v>
      </c>
      <c r="F32" s="118">
        <v>0</v>
      </c>
      <c r="G32" s="117">
        <v>0</v>
      </c>
      <c r="H32" s="117">
        <v>0</v>
      </c>
      <c r="I32" s="117">
        <v>0</v>
      </c>
      <c r="J32" s="117">
        <v>0</v>
      </c>
      <c r="K32" s="117">
        <v>0</v>
      </c>
      <c r="L32" s="117">
        <v>0</v>
      </c>
      <c r="M32" s="117">
        <v>0</v>
      </c>
      <c r="N32" s="117"/>
      <c r="O32" s="110"/>
    </row>
    <row r="33" spans="1:15" ht="10.35" customHeight="1">
      <c r="A33" s="111" t="s">
        <v>323</v>
      </c>
      <c r="B33" s="145" t="s">
        <v>324</v>
      </c>
      <c r="C33" s="247" t="s">
        <v>325</v>
      </c>
      <c r="D33" s="91" t="s">
        <v>572</v>
      </c>
      <c r="E33" s="117">
        <v>107.89642412076319</v>
      </c>
      <c r="F33" s="118">
        <v>-2.2799510265999885</v>
      </c>
      <c r="G33" s="117">
        <v>0</v>
      </c>
      <c r="H33" s="117">
        <v>105.6164730941632</v>
      </c>
      <c r="I33" s="117">
        <v>-56.362275224939459</v>
      </c>
      <c r="J33" s="117">
        <v>-1.5250423496760825</v>
      </c>
      <c r="K33" s="117">
        <v>1.371696606936615</v>
      </c>
      <c r="L33" s="117">
        <v>0</v>
      </c>
      <c r="M33" s="117">
        <v>49.10085212648427</v>
      </c>
      <c r="N33" s="117"/>
      <c r="O33" s="110"/>
    </row>
    <row r="34" spans="1:15" ht="10.35" customHeight="1">
      <c r="A34" s="111" t="s">
        <v>326</v>
      </c>
      <c r="B34" s="145" t="s">
        <v>327</v>
      </c>
      <c r="C34" s="247" t="s">
        <v>328</v>
      </c>
      <c r="D34" s="91" t="s">
        <v>572</v>
      </c>
      <c r="E34" s="117">
        <v>5.0666695262400054</v>
      </c>
      <c r="F34" s="118">
        <v>20.50257947279</v>
      </c>
      <c r="G34" s="117">
        <v>0</v>
      </c>
      <c r="H34" s="117">
        <v>25.569248999030005</v>
      </c>
      <c r="I34" s="117">
        <v>-1.2655292571100158</v>
      </c>
      <c r="J34" s="117">
        <v>1.0871073887080001</v>
      </c>
      <c r="K34" s="117">
        <v>3.3593738642E-2</v>
      </c>
      <c r="L34" s="117">
        <v>0</v>
      </c>
      <c r="M34" s="117">
        <v>25.424420869269991</v>
      </c>
      <c r="N34" s="117"/>
      <c r="O34" s="110"/>
    </row>
    <row r="35" spans="1:15" ht="10.35" customHeight="1">
      <c r="A35" s="111" t="s">
        <v>329</v>
      </c>
      <c r="B35" s="145" t="s">
        <v>330</v>
      </c>
      <c r="C35" s="247" t="s">
        <v>331</v>
      </c>
      <c r="D35" s="91" t="s">
        <v>572</v>
      </c>
      <c r="E35" s="117">
        <v>-1174.2220897161401</v>
      </c>
      <c r="F35" s="118">
        <v>2.1603945908399997</v>
      </c>
      <c r="G35" s="117">
        <v>0</v>
      </c>
      <c r="H35" s="117">
        <v>-1172.0616951253</v>
      </c>
      <c r="I35" s="117">
        <v>2.5831747999999997E-4</v>
      </c>
      <c r="J35" s="117">
        <v>8.1290236425580016</v>
      </c>
      <c r="K35" s="117">
        <v>0.39234734483200051</v>
      </c>
      <c r="L35" s="117">
        <v>-177.79876278895</v>
      </c>
      <c r="M35" s="117">
        <v>-1341.33882860938</v>
      </c>
      <c r="N35" s="117"/>
      <c r="O35" s="110"/>
    </row>
    <row r="36" spans="1:15" ht="10.35" customHeight="1">
      <c r="A36" s="111" t="s">
        <v>332</v>
      </c>
      <c r="B36" s="145" t="s">
        <v>333</v>
      </c>
      <c r="C36" s="247" t="s">
        <v>334</v>
      </c>
      <c r="D36" s="91" t="s">
        <v>572</v>
      </c>
      <c r="E36" s="117">
        <v>462.63988128729983</v>
      </c>
      <c r="F36" s="118">
        <v>4.2931431322599938</v>
      </c>
      <c r="G36" s="117">
        <v>0</v>
      </c>
      <c r="H36" s="117">
        <v>466.93302441955984</v>
      </c>
      <c r="I36" s="117">
        <v>0</v>
      </c>
      <c r="J36" s="117">
        <v>62.389098637050168</v>
      </c>
      <c r="K36" s="117">
        <v>173.70354725471992</v>
      </c>
      <c r="L36" s="117">
        <v>0</v>
      </c>
      <c r="M36" s="117">
        <v>703.02567031133003</v>
      </c>
      <c r="N36" s="117"/>
      <c r="O36" s="110"/>
    </row>
    <row r="37" spans="1:15" ht="10.35" customHeight="1">
      <c r="A37" s="111" t="s">
        <v>335</v>
      </c>
      <c r="B37" s="145" t="s">
        <v>336</v>
      </c>
      <c r="C37" s="247" t="s">
        <v>337</v>
      </c>
      <c r="D37" s="91" t="s">
        <v>572</v>
      </c>
      <c r="E37" s="117">
        <v>0</v>
      </c>
      <c r="F37" s="118">
        <v>0</v>
      </c>
      <c r="G37" s="117">
        <v>0</v>
      </c>
      <c r="H37" s="117">
        <v>0</v>
      </c>
      <c r="I37" s="117">
        <v>0</v>
      </c>
      <c r="J37" s="117">
        <v>0</v>
      </c>
      <c r="K37" s="117">
        <v>0</v>
      </c>
      <c r="L37" s="117">
        <v>0</v>
      </c>
      <c r="M37" s="117">
        <v>0</v>
      </c>
      <c r="N37" s="117"/>
      <c r="O37" s="110"/>
    </row>
    <row r="38" spans="1:15" ht="10.35" customHeight="1">
      <c r="A38" s="111" t="s">
        <v>338</v>
      </c>
      <c r="B38" s="145" t="s">
        <v>339</v>
      </c>
      <c r="C38" s="247" t="s">
        <v>340</v>
      </c>
      <c r="D38" s="91" t="s">
        <v>572</v>
      </c>
      <c r="E38" s="117">
        <v>0</v>
      </c>
      <c r="F38" s="118">
        <v>0</v>
      </c>
      <c r="G38" s="117">
        <v>0</v>
      </c>
      <c r="H38" s="117">
        <v>0</v>
      </c>
      <c r="I38" s="117">
        <v>0</v>
      </c>
      <c r="J38" s="117">
        <v>0</v>
      </c>
      <c r="K38" s="117">
        <v>0</v>
      </c>
      <c r="L38" s="117">
        <v>0</v>
      </c>
      <c r="M38" s="117">
        <v>0</v>
      </c>
      <c r="N38" s="117"/>
      <c r="O38" s="110"/>
    </row>
    <row r="39" spans="1:15" ht="10.35" customHeight="1">
      <c r="A39" s="111" t="s">
        <v>341</v>
      </c>
      <c r="B39" s="145" t="s">
        <v>342</v>
      </c>
      <c r="C39" s="247" t="s">
        <v>343</v>
      </c>
      <c r="D39" s="91" t="s">
        <v>572</v>
      </c>
      <c r="E39" s="117">
        <v>846.62668986177027</v>
      </c>
      <c r="F39" s="118">
        <v>18.46898993003029</v>
      </c>
      <c r="G39" s="117">
        <v>0</v>
      </c>
      <c r="H39" s="117">
        <v>865.09567979180053</v>
      </c>
      <c r="I39" s="117">
        <v>266.58123987887973</v>
      </c>
      <c r="J39" s="117">
        <v>184.64862316745388</v>
      </c>
      <c r="K39" s="117">
        <v>60.0741536008182</v>
      </c>
      <c r="L39" s="117">
        <v>-0.33317329578998994</v>
      </c>
      <c r="M39" s="117">
        <v>1376.0665231431624</v>
      </c>
      <c r="N39" s="117"/>
      <c r="O39" s="110"/>
    </row>
    <row r="40" spans="1:15" ht="15" customHeight="1">
      <c r="A40" s="111" t="s">
        <v>344</v>
      </c>
      <c r="B40" s="256" t="s">
        <v>625</v>
      </c>
      <c r="C40" s="257" t="s">
        <v>345</v>
      </c>
      <c r="D40" s="91" t="s">
        <v>572</v>
      </c>
      <c r="E40" s="114" t="s">
        <v>575</v>
      </c>
      <c r="F40" s="115" t="s">
        <v>575</v>
      </c>
      <c r="G40" s="114" t="s">
        <v>575</v>
      </c>
      <c r="H40" s="114">
        <v>0</v>
      </c>
      <c r="I40" s="114" t="s">
        <v>575</v>
      </c>
      <c r="J40" s="114" t="s">
        <v>575</v>
      </c>
      <c r="K40" s="114" t="s">
        <v>575</v>
      </c>
      <c r="L40" s="114" t="s">
        <v>575</v>
      </c>
      <c r="M40" s="114">
        <v>0</v>
      </c>
      <c r="N40" s="114" t="str">
        <f>IF(OR(N41="NA",N42="NA",N43="NA",N44="NA",N45="NA",N46="NA",N47="NA",N48="NA"),"NA",IF(AND(N41="",N42="",N43="",N44="",N45="",N46="",N47="",N48=""),"",SUM(N41:N48)))</f>
        <v/>
      </c>
      <c r="O40" s="110"/>
    </row>
    <row r="41" spans="1:15" ht="10.35" customHeight="1">
      <c r="A41" s="111" t="s">
        <v>346</v>
      </c>
      <c r="B41" s="145" t="s">
        <v>347</v>
      </c>
      <c r="C41" s="247" t="s">
        <v>322</v>
      </c>
      <c r="D41" s="91" t="s">
        <v>572</v>
      </c>
      <c r="E41" s="114">
        <v>0</v>
      </c>
      <c r="F41" s="118">
        <v>0</v>
      </c>
      <c r="G41" s="114">
        <v>0</v>
      </c>
      <c r="H41" s="117">
        <v>0</v>
      </c>
      <c r="I41" s="117">
        <v>0</v>
      </c>
      <c r="J41" s="117">
        <v>0</v>
      </c>
      <c r="K41" s="259">
        <v>0</v>
      </c>
      <c r="L41" s="259">
        <v>0</v>
      </c>
      <c r="M41" s="117">
        <v>0</v>
      </c>
      <c r="N41" s="259"/>
      <c r="O41" s="110"/>
    </row>
    <row r="42" spans="1:15" ht="10.35" customHeight="1">
      <c r="A42" s="111" t="s">
        <v>348</v>
      </c>
      <c r="B42" s="145" t="s">
        <v>349</v>
      </c>
      <c r="C42" s="247" t="s">
        <v>325</v>
      </c>
      <c r="D42" s="91" t="s">
        <v>572</v>
      </c>
      <c r="E42" s="117">
        <v>0</v>
      </c>
      <c r="F42" s="118">
        <v>0</v>
      </c>
      <c r="G42" s="117">
        <v>0</v>
      </c>
      <c r="H42" s="117">
        <v>0</v>
      </c>
      <c r="I42" s="117">
        <v>0</v>
      </c>
      <c r="J42" s="117">
        <v>0</v>
      </c>
      <c r="K42" s="119">
        <v>0</v>
      </c>
      <c r="L42" s="117">
        <v>0</v>
      </c>
      <c r="M42" s="117">
        <v>0</v>
      </c>
      <c r="N42" s="117"/>
      <c r="O42" s="110"/>
    </row>
    <row r="43" spans="1:15" ht="10.35" customHeight="1">
      <c r="A43" s="111" t="s">
        <v>350</v>
      </c>
      <c r="B43" s="145" t="s">
        <v>351</v>
      </c>
      <c r="C43" s="247" t="s">
        <v>328</v>
      </c>
      <c r="D43" s="91" t="s">
        <v>572</v>
      </c>
      <c r="E43" s="117">
        <v>0</v>
      </c>
      <c r="F43" s="118">
        <v>0</v>
      </c>
      <c r="G43" s="117">
        <v>0</v>
      </c>
      <c r="H43" s="117">
        <v>0</v>
      </c>
      <c r="I43" s="117">
        <v>0</v>
      </c>
      <c r="J43" s="117">
        <v>0</v>
      </c>
      <c r="K43" s="119">
        <v>0</v>
      </c>
      <c r="L43" s="117">
        <v>0</v>
      </c>
      <c r="M43" s="117">
        <v>0</v>
      </c>
      <c r="N43" s="117"/>
      <c r="O43" s="110"/>
    </row>
    <row r="44" spans="1:15" ht="10.35" customHeight="1">
      <c r="A44" s="111" t="s">
        <v>352</v>
      </c>
      <c r="B44" s="145" t="s">
        <v>353</v>
      </c>
      <c r="C44" s="247" t="s">
        <v>331</v>
      </c>
      <c r="D44" s="91" t="s">
        <v>572</v>
      </c>
      <c r="E44" s="117">
        <v>0</v>
      </c>
      <c r="F44" s="118">
        <v>0</v>
      </c>
      <c r="G44" s="117">
        <v>0</v>
      </c>
      <c r="H44" s="117">
        <v>0</v>
      </c>
      <c r="I44" s="117">
        <v>0</v>
      </c>
      <c r="J44" s="117">
        <v>0</v>
      </c>
      <c r="K44" s="119">
        <v>0</v>
      </c>
      <c r="L44" s="117">
        <v>0</v>
      </c>
      <c r="M44" s="117">
        <v>0</v>
      </c>
      <c r="N44" s="117"/>
      <c r="O44" s="110"/>
    </row>
    <row r="45" spans="1:15" ht="10.35" customHeight="1">
      <c r="A45" s="111" t="s">
        <v>354</v>
      </c>
      <c r="B45" s="145" t="s">
        <v>355</v>
      </c>
      <c r="C45" s="247" t="s">
        <v>334</v>
      </c>
      <c r="D45" s="91" t="s">
        <v>572</v>
      </c>
      <c r="E45" s="117">
        <v>0</v>
      </c>
      <c r="F45" s="118">
        <v>0</v>
      </c>
      <c r="G45" s="117">
        <v>0</v>
      </c>
      <c r="H45" s="117">
        <v>0</v>
      </c>
      <c r="I45" s="117">
        <v>0</v>
      </c>
      <c r="J45" s="117">
        <v>0</v>
      </c>
      <c r="K45" s="119">
        <v>0</v>
      </c>
      <c r="L45" s="117">
        <v>0</v>
      </c>
      <c r="M45" s="117">
        <v>0</v>
      </c>
      <c r="N45" s="117"/>
      <c r="O45" s="110"/>
    </row>
    <row r="46" spans="1:15" ht="10.35" customHeight="1">
      <c r="A46" s="111" t="s">
        <v>356</v>
      </c>
      <c r="B46" s="145" t="s">
        <v>357</v>
      </c>
      <c r="C46" s="247" t="s">
        <v>337</v>
      </c>
      <c r="D46" s="91" t="s">
        <v>572</v>
      </c>
      <c r="E46" s="117">
        <v>0</v>
      </c>
      <c r="F46" s="118">
        <v>0</v>
      </c>
      <c r="G46" s="117">
        <v>0</v>
      </c>
      <c r="H46" s="117">
        <v>0</v>
      </c>
      <c r="I46" s="117">
        <v>0</v>
      </c>
      <c r="J46" s="117">
        <v>0</v>
      </c>
      <c r="K46" s="119">
        <v>0</v>
      </c>
      <c r="L46" s="117">
        <v>0</v>
      </c>
      <c r="M46" s="117">
        <v>0</v>
      </c>
      <c r="N46" s="117"/>
      <c r="O46" s="110"/>
    </row>
    <row r="47" spans="1:15" ht="10.35" customHeight="1">
      <c r="A47" s="111" t="s">
        <v>358</v>
      </c>
      <c r="B47" s="145" t="s">
        <v>359</v>
      </c>
      <c r="C47" s="247" t="s">
        <v>340</v>
      </c>
      <c r="D47" s="91" t="s">
        <v>572</v>
      </c>
      <c r="E47" s="117">
        <v>0</v>
      </c>
      <c r="F47" s="118">
        <v>0</v>
      </c>
      <c r="G47" s="117">
        <v>0</v>
      </c>
      <c r="H47" s="117">
        <v>0</v>
      </c>
      <c r="I47" s="117">
        <v>0</v>
      </c>
      <c r="J47" s="117">
        <v>0</v>
      </c>
      <c r="K47" s="119">
        <v>0</v>
      </c>
      <c r="L47" s="117">
        <v>0</v>
      </c>
      <c r="M47" s="117">
        <v>0</v>
      </c>
      <c r="N47" s="117"/>
      <c r="O47" s="110"/>
    </row>
    <row r="48" spans="1:15" ht="10.35" customHeight="1">
      <c r="A48" s="111" t="s">
        <v>360</v>
      </c>
      <c r="B48" s="145" t="s">
        <v>361</v>
      </c>
      <c r="C48" s="247" t="s">
        <v>343</v>
      </c>
      <c r="D48" s="91" t="s">
        <v>572</v>
      </c>
      <c r="E48" s="117">
        <v>0</v>
      </c>
      <c r="F48" s="118">
        <v>0</v>
      </c>
      <c r="G48" s="117">
        <v>0</v>
      </c>
      <c r="H48" s="117">
        <v>0</v>
      </c>
      <c r="I48" s="117">
        <v>0</v>
      </c>
      <c r="J48" s="117">
        <v>0</v>
      </c>
      <c r="K48" s="119">
        <v>0</v>
      </c>
      <c r="L48" s="117">
        <v>0</v>
      </c>
      <c r="M48" s="117">
        <v>0</v>
      </c>
      <c r="N48" s="117"/>
      <c r="O48" s="110"/>
    </row>
    <row r="49" spans="1:15" ht="15" customHeight="1">
      <c r="A49" s="111" t="s">
        <v>362</v>
      </c>
      <c r="B49" s="260" t="s">
        <v>627</v>
      </c>
      <c r="C49" s="251" t="s">
        <v>363</v>
      </c>
      <c r="D49" s="166" t="s">
        <v>572</v>
      </c>
      <c r="E49" s="202">
        <v>1218.9516805917654</v>
      </c>
      <c r="F49" s="203">
        <v>24.322026735650002</v>
      </c>
      <c r="G49" s="202">
        <v>0</v>
      </c>
      <c r="H49" s="202">
        <v>1243.2737073274154</v>
      </c>
      <c r="I49" s="202">
        <v>-13.912777914788524</v>
      </c>
      <c r="J49" s="202">
        <v>391.82921347450298</v>
      </c>
      <c r="K49" s="202">
        <v>48.297966687856075</v>
      </c>
      <c r="L49" s="202">
        <v>-178.13193608474003</v>
      </c>
      <c r="M49" s="202">
        <v>1491.356173490246</v>
      </c>
      <c r="N49" s="202" t="str">
        <f>IF(OR(N50="NA",N51="NA",N52="NA",N53="NA",N54="NA",N55="NA",N61="NA",N62="NA"),"NA",IF(AND(N50="",N51="",N52="",N53="",N54="",N55="",N61="",N62=""),"",SUM(N50:N55)+SUM(N61:N62)))</f>
        <v/>
      </c>
      <c r="O49" s="110"/>
    </row>
    <row r="50" spans="1:15" s="255" customFormat="1" ht="12.2" customHeight="1">
      <c r="A50" s="111" t="s">
        <v>364</v>
      </c>
      <c r="B50" s="145" t="s">
        <v>365</v>
      </c>
      <c r="C50" s="247" t="s">
        <v>366</v>
      </c>
      <c r="D50" s="91" t="s">
        <v>572</v>
      </c>
      <c r="E50" s="117" t="s">
        <v>575</v>
      </c>
      <c r="F50" s="118" t="s">
        <v>575</v>
      </c>
      <c r="G50" s="117" t="s">
        <v>575</v>
      </c>
      <c r="H50" s="117">
        <v>0</v>
      </c>
      <c r="I50" s="117" t="s">
        <v>575</v>
      </c>
      <c r="J50" s="117" t="s">
        <v>575</v>
      </c>
      <c r="K50" s="117" t="s">
        <v>575</v>
      </c>
      <c r="L50" s="117" t="s">
        <v>575</v>
      </c>
      <c r="M50" s="117">
        <v>0</v>
      </c>
      <c r="N50" s="117" t="str">
        <f>IF(+N72="","",+N72)</f>
        <v/>
      </c>
      <c r="O50" s="110"/>
    </row>
    <row r="51" spans="1:15" s="255" customFormat="1" ht="10.35" customHeight="1">
      <c r="A51" s="111" t="s">
        <v>367</v>
      </c>
      <c r="B51" s="145" t="s">
        <v>368</v>
      </c>
      <c r="C51" s="247" t="s">
        <v>369</v>
      </c>
      <c r="D51" s="91" t="s">
        <v>572</v>
      </c>
      <c r="E51" s="117" t="s">
        <v>575</v>
      </c>
      <c r="F51" s="118" t="s">
        <v>575</v>
      </c>
      <c r="G51" s="117" t="s">
        <v>575</v>
      </c>
      <c r="H51" s="117">
        <v>0</v>
      </c>
      <c r="I51" s="117" t="s">
        <v>575</v>
      </c>
      <c r="J51" s="117" t="s">
        <v>575</v>
      </c>
      <c r="K51" s="117" t="s">
        <v>575</v>
      </c>
      <c r="L51" s="117" t="s">
        <v>575</v>
      </c>
      <c r="M51" s="117">
        <v>0</v>
      </c>
      <c r="N51" s="117" t="str">
        <f>IF(OR(N64="NA",N73="NA"),"NA",IF(AND(N64="",N73=""),"",SUM(N64)+SUM(N73)))</f>
        <v/>
      </c>
      <c r="O51" s="110"/>
    </row>
    <row r="52" spans="1:15" s="255" customFormat="1" ht="10.35" customHeight="1">
      <c r="A52" s="111" t="s">
        <v>370</v>
      </c>
      <c r="B52" s="145" t="s">
        <v>371</v>
      </c>
      <c r="C52" s="247" t="s">
        <v>372</v>
      </c>
      <c r="D52" s="91" t="s">
        <v>572</v>
      </c>
      <c r="E52" s="117">
        <v>925.33125246204008</v>
      </c>
      <c r="F52" s="118" t="s">
        <v>575</v>
      </c>
      <c r="G52" s="117" t="s">
        <v>575</v>
      </c>
      <c r="H52" s="117">
        <v>925.33125246204008</v>
      </c>
      <c r="I52" s="117">
        <v>0</v>
      </c>
      <c r="J52" s="117">
        <v>9.5127296000000001</v>
      </c>
      <c r="K52" s="117">
        <v>0</v>
      </c>
      <c r="L52" s="117" t="s">
        <v>575</v>
      </c>
      <c r="M52" s="117">
        <v>934.84398206204014</v>
      </c>
      <c r="N52" s="117" t="str">
        <f>IF(OR(N65="NA",N74="NA"),"NA",IF(AND(N65="",N74=""),"",SUM(N65)+SUM(N74)))</f>
        <v/>
      </c>
      <c r="O52" s="110"/>
    </row>
    <row r="53" spans="1:15" s="255" customFormat="1" ht="10.35" customHeight="1">
      <c r="A53" s="111" t="s">
        <v>373</v>
      </c>
      <c r="B53" s="145" t="s">
        <v>374</v>
      </c>
      <c r="C53" s="247" t="s">
        <v>375</v>
      </c>
      <c r="D53" s="91" t="s">
        <v>572</v>
      </c>
      <c r="E53" s="117">
        <v>50.438379863530081</v>
      </c>
      <c r="F53" s="118">
        <v>11.16188478222</v>
      </c>
      <c r="G53" s="117" t="s">
        <v>575</v>
      </c>
      <c r="H53" s="117">
        <v>61.60026464575008</v>
      </c>
      <c r="I53" s="117">
        <v>0</v>
      </c>
      <c r="J53" s="117">
        <v>367.70071531559216</v>
      </c>
      <c r="K53" s="117">
        <v>33.523620004247995</v>
      </c>
      <c r="L53" s="117">
        <v>-177.83768419295001</v>
      </c>
      <c r="M53" s="117">
        <v>284.98691577264026</v>
      </c>
      <c r="N53" s="117" t="str">
        <f>IF(OR(N66="NA",N75="NA"),"NA",IF(AND(N66="",N75=""),"",SUM(N66)+SUM(N75)))</f>
        <v/>
      </c>
      <c r="O53" s="110"/>
    </row>
    <row r="54" spans="1:15" s="255" customFormat="1" ht="10.35" customHeight="1">
      <c r="A54" s="111" t="s">
        <v>376</v>
      </c>
      <c r="B54" s="145" t="s">
        <v>377</v>
      </c>
      <c r="C54" s="247" t="s">
        <v>378</v>
      </c>
      <c r="D54" s="91" t="s">
        <v>572</v>
      </c>
      <c r="E54" s="117" t="s">
        <v>575</v>
      </c>
      <c r="F54" s="118" t="s">
        <v>575</v>
      </c>
      <c r="G54" s="117" t="s">
        <v>575</v>
      </c>
      <c r="H54" s="117">
        <v>0</v>
      </c>
      <c r="I54" s="117" t="s">
        <v>575</v>
      </c>
      <c r="J54" s="117" t="s">
        <v>575</v>
      </c>
      <c r="K54" s="117" t="s">
        <v>575</v>
      </c>
      <c r="L54" s="117" t="s">
        <v>575</v>
      </c>
      <c r="M54" s="117">
        <v>0</v>
      </c>
      <c r="N54" s="117" t="str">
        <f>IF(OR(N67="NA",N76="NA"),"NA",IF(AND(N67="",N76=""),"",SUM(N67)+SUM(N76)))</f>
        <v/>
      </c>
      <c r="O54" s="110"/>
    </row>
    <row r="55" spans="1:15" s="255" customFormat="1" ht="10.35" customHeight="1">
      <c r="A55" s="111" t="s">
        <v>379</v>
      </c>
      <c r="B55" s="145" t="s">
        <v>380</v>
      </c>
      <c r="C55" s="247" t="s">
        <v>381</v>
      </c>
      <c r="D55" s="91" t="s">
        <v>572</v>
      </c>
      <c r="E55" s="117" t="s">
        <v>575</v>
      </c>
      <c r="F55" s="118" t="s">
        <v>575</v>
      </c>
      <c r="G55" s="117" t="s">
        <v>575</v>
      </c>
      <c r="H55" s="117">
        <v>0</v>
      </c>
      <c r="I55" s="117" t="s">
        <v>575</v>
      </c>
      <c r="J55" s="117" t="s">
        <v>575</v>
      </c>
      <c r="K55" s="117" t="s">
        <v>575</v>
      </c>
      <c r="L55" s="117" t="s">
        <v>575</v>
      </c>
      <c r="M55" s="117">
        <v>0</v>
      </c>
      <c r="N55" s="117" t="str">
        <f>IF(OR(N68="NA",N77="NA"),"NA",IF(AND(N68="",N77=""),"",SUM(N68)+SUM(N77)))</f>
        <v/>
      </c>
      <c r="O55" s="110"/>
    </row>
    <row r="56" spans="1:15" s="255" customFormat="1" ht="10.35" customHeight="1">
      <c r="A56" s="111" t="s">
        <v>382</v>
      </c>
      <c r="B56" s="145" t="s">
        <v>383</v>
      </c>
      <c r="C56" s="248" t="s">
        <v>384</v>
      </c>
      <c r="D56" s="178" t="s">
        <v>572</v>
      </c>
      <c r="E56" s="117">
        <v>0</v>
      </c>
      <c r="F56" s="118">
        <v>0</v>
      </c>
      <c r="G56" s="117">
        <v>0</v>
      </c>
      <c r="H56" s="117">
        <v>0</v>
      </c>
      <c r="I56" s="117">
        <v>0</v>
      </c>
      <c r="J56" s="117">
        <v>0</v>
      </c>
      <c r="K56" s="117">
        <v>0</v>
      </c>
      <c r="L56" s="117">
        <v>0</v>
      </c>
      <c r="M56" s="117">
        <v>0</v>
      </c>
      <c r="N56" s="117"/>
      <c r="O56" s="110"/>
    </row>
    <row r="57" spans="1:15" s="255" customFormat="1" ht="10.35" customHeight="1">
      <c r="A57" s="111" t="s">
        <v>385</v>
      </c>
      <c r="B57" s="145" t="s">
        <v>386</v>
      </c>
      <c r="C57" s="248" t="s">
        <v>387</v>
      </c>
      <c r="D57" s="178" t="s">
        <v>572</v>
      </c>
      <c r="E57" s="117">
        <v>0</v>
      </c>
      <c r="F57" s="118">
        <v>0</v>
      </c>
      <c r="G57" s="117">
        <v>0</v>
      </c>
      <c r="H57" s="117">
        <v>0</v>
      </c>
      <c r="I57" s="117">
        <v>0</v>
      </c>
      <c r="J57" s="117">
        <v>0</v>
      </c>
      <c r="K57" s="117">
        <v>0</v>
      </c>
      <c r="L57" s="117">
        <v>0</v>
      </c>
      <c r="M57" s="117">
        <v>0</v>
      </c>
      <c r="N57" s="117"/>
      <c r="O57" s="110"/>
    </row>
    <row r="58" spans="1:15" s="255" customFormat="1" ht="10.35" customHeight="1">
      <c r="A58" s="111" t="s">
        <v>388</v>
      </c>
      <c r="B58" s="145" t="s">
        <v>389</v>
      </c>
      <c r="C58" s="248" t="s">
        <v>390</v>
      </c>
      <c r="D58" s="178" t="s">
        <v>572</v>
      </c>
      <c r="E58" s="117">
        <v>0</v>
      </c>
      <c r="F58" s="118">
        <v>0</v>
      </c>
      <c r="G58" s="117">
        <v>0</v>
      </c>
      <c r="H58" s="117">
        <v>0</v>
      </c>
      <c r="I58" s="117">
        <v>0</v>
      </c>
      <c r="J58" s="117">
        <v>0</v>
      </c>
      <c r="K58" s="117">
        <v>0</v>
      </c>
      <c r="L58" s="117">
        <v>0</v>
      </c>
      <c r="M58" s="117">
        <v>0</v>
      </c>
      <c r="N58" s="117"/>
      <c r="O58" s="110"/>
    </row>
    <row r="59" spans="1:15" s="255" customFormat="1" ht="10.35" customHeight="1">
      <c r="A59" s="111" t="s">
        <v>391</v>
      </c>
      <c r="B59" s="145" t="s">
        <v>392</v>
      </c>
      <c r="C59" s="248" t="s">
        <v>393</v>
      </c>
      <c r="D59" s="178" t="s">
        <v>572</v>
      </c>
      <c r="E59" s="117">
        <v>0</v>
      </c>
      <c r="F59" s="118">
        <v>0</v>
      </c>
      <c r="G59" s="117">
        <v>0</v>
      </c>
      <c r="H59" s="117">
        <v>0</v>
      </c>
      <c r="I59" s="117">
        <v>0</v>
      </c>
      <c r="J59" s="117">
        <v>0</v>
      </c>
      <c r="K59" s="117">
        <v>0</v>
      </c>
      <c r="L59" s="117">
        <v>0</v>
      </c>
      <c r="M59" s="117">
        <v>0</v>
      </c>
      <c r="N59" s="117"/>
      <c r="O59" s="110"/>
    </row>
    <row r="60" spans="1:15" s="255" customFormat="1" ht="10.35" customHeight="1">
      <c r="A60" s="111" t="s">
        <v>394</v>
      </c>
      <c r="B60" s="145" t="s">
        <v>395</v>
      </c>
      <c r="C60" s="248" t="s">
        <v>396</v>
      </c>
      <c r="D60" s="178" t="s">
        <v>572</v>
      </c>
      <c r="E60" s="117">
        <v>0</v>
      </c>
      <c r="F60" s="118">
        <v>0</v>
      </c>
      <c r="G60" s="117">
        <v>0</v>
      </c>
      <c r="H60" s="117">
        <v>0</v>
      </c>
      <c r="I60" s="117">
        <v>0</v>
      </c>
      <c r="J60" s="117">
        <v>0</v>
      </c>
      <c r="K60" s="117">
        <v>0</v>
      </c>
      <c r="L60" s="117">
        <v>0</v>
      </c>
      <c r="M60" s="117">
        <v>0</v>
      </c>
      <c r="N60" s="117"/>
      <c r="O60" s="110"/>
    </row>
    <row r="61" spans="1:15" s="255" customFormat="1" ht="10.35" customHeight="1">
      <c r="A61" s="111" t="s">
        <v>397</v>
      </c>
      <c r="B61" s="145" t="s">
        <v>398</v>
      </c>
      <c r="C61" s="247" t="s">
        <v>399</v>
      </c>
      <c r="D61" s="91" t="s">
        <v>572</v>
      </c>
      <c r="E61" s="117" t="s">
        <v>575</v>
      </c>
      <c r="F61" s="118" t="s">
        <v>575</v>
      </c>
      <c r="G61" s="117" t="s">
        <v>575</v>
      </c>
      <c r="H61" s="117">
        <v>0</v>
      </c>
      <c r="I61" s="117" t="s">
        <v>575</v>
      </c>
      <c r="J61" s="117" t="s">
        <v>575</v>
      </c>
      <c r="K61" s="117" t="s">
        <v>575</v>
      </c>
      <c r="L61" s="117" t="s">
        <v>575</v>
      </c>
      <c r="M61" s="117">
        <v>0</v>
      </c>
      <c r="N61" s="117" t="str">
        <f>IF(OR(N69="NA",N78="NA"),"NA",IF(AND(N69="",N78=""),"",SUM(N69)+SUM(N78)))</f>
        <v/>
      </c>
      <c r="O61" s="110"/>
    </row>
    <row r="62" spans="1:15" s="255" customFormat="1" ht="10.35" customHeight="1">
      <c r="A62" s="111" t="s">
        <v>400</v>
      </c>
      <c r="B62" s="145" t="s">
        <v>401</v>
      </c>
      <c r="C62" s="247" t="s">
        <v>402</v>
      </c>
      <c r="D62" s="91" t="s">
        <v>572</v>
      </c>
      <c r="E62" s="117">
        <v>243.18204826619532</v>
      </c>
      <c r="F62" s="118">
        <v>13.160141953430001</v>
      </c>
      <c r="G62" s="117">
        <v>0</v>
      </c>
      <c r="H62" s="117">
        <v>256.34219021962531</v>
      </c>
      <c r="I62" s="117">
        <v>-13.912777914788524</v>
      </c>
      <c r="J62" s="117">
        <v>14.615768558910828</v>
      </c>
      <c r="K62" s="117">
        <v>14.774346683608078</v>
      </c>
      <c r="L62" s="117">
        <v>-0.29425189179001104</v>
      </c>
      <c r="M62" s="117">
        <v>271.52527565556568</v>
      </c>
      <c r="N62" s="117" t="str">
        <f>IF(OR(N70="NA",N79="NA"),"NA",IF(AND(N70="",N79=""),"",SUM(N70)+SUM(N79)))</f>
        <v/>
      </c>
      <c r="O62" s="110"/>
    </row>
    <row r="63" spans="1:15" ht="15" customHeight="1">
      <c r="A63" s="111" t="s">
        <v>403</v>
      </c>
      <c r="B63" s="256" t="s">
        <v>629</v>
      </c>
      <c r="C63" s="257" t="s">
        <v>404</v>
      </c>
      <c r="D63" s="91" t="s">
        <v>572</v>
      </c>
      <c r="E63" s="114">
        <v>292.6699449108354</v>
      </c>
      <c r="F63" s="115">
        <v>24.322026735650002</v>
      </c>
      <c r="G63" s="114">
        <v>0</v>
      </c>
      <c r="H63" s="114">
        <v>316.99197164648541</v>
      </c>
      <c r="I63" s="114">
        <v>-13.912777914788524</v>
      </c>
      <c r="J63" s="114">
        <v>382.31133578368701</v>
      </c>
      <c r="K63" s="114">
        <v>48.294534627312075</v>
      </c>
      <c r="L63" s="114">
        <v>-178.13193608474003</v>
      </c>
      <c r="M63" s="114">
        <v>555.55312805795597</v>
      </c>
      <c r="N63" s="114" t="str">
        <f>IF(OR(N64="NA",N65="NA",N66="NA",N67="NA",N68="NA",N69="NA",N70="NA"),"NA",IF(AND(N64="",N65="",N66="",N67="",N68="",N69="",N70=""),"",SUM(N64:N70)))</f>
        <v/>
      </c>
      <c r="O63" s="110"/>
    </row>
    <row r="64" spans="1:15" ht="10.35" customHeight="1">
      <c r="A64" s="111" t="s">
        <v>405</v>
      </c>
      <c r="B64" s="145" t="s">
        <v>406</v>
      </c>
      <c r="C64" s="247" t="s">
        <v>325</v>
      </c>
      <c r="D64" s="91" t="s">
        <v>572</v>
      </c>
      <c r="E64" s="117">
        <v>0</v>
      </c>
      <c r="F64" s="118">
        <v>0</v>
      </c>
      <c r="G64" s="117">
        <v>0</v>
      </c>
      <c r="H64" s="117">
        <v>0</v>
      </c>
      <c r="I64" s="117">
        <v>0</v>
      </c>
      <c r="J64" s="117">
        <v>0</v>
      </c>
      <c r="K64" s="117">
        <v>0</v>
      </c>
      <c r="L64" s="117">
        <v>0</v>
      </c>
      <c r="M64" s="117">
        <v>0</v>
      </c>
      <c r="N64" s="117"/>
      <c r="O64" s="110"/>
    </row>
    <row r="65" spans="1:15" ht="10.35" customHeight="1">
      <c r="A65" s="111" t="s">
        <v>407</v>
      </c>
      <c r="B65" s="145" t="s">
        <v>408</v>
      </c>
      <c r="C65" s="247" t="s">
        <v>328</v>
      </c>
      <c r="D65" s="91" t="s">
        <v>572</v>
      </c>
      <c r="E65" s="117">
        <v>-0.95048321888999998</v>
      </c>
      <c r="F65" s="118" t="s">
        <v>575</v>
      </c>
      <c r="G65" s="117">
        <v>0</v>
      </c>
      <c r="H65" s="117">
        <v>-0.95048321888999998</v>
      </c>
      <c r="I65" s="117">
        <v>0</v>
      </c>
      <c r="J65" s="117">
        <v>0</v>
      </c>
      <c r="K65" s="117">
        <v>0</v>
      </c>
      <c r="L65" s="117">
        <v>0</v>
      </c>
      <c r="M65" s="117">
        <v>-0.95048321888999998</v>
      </c>
      <c r="N65" s="117"/>
      <c r="O65" s="110"/>
    </row>
    <row r="66" spans="1:15" ht="10.35" customHeight="1">
      <c r="A66" s="111" t="s">
        <v>409</v>
      </c>
      <c r="B66" s="145" t="s">
        <v>410</v>
      </c>
      <c r="C66" s="247" t="s">
        <v>331</v>
      </c>
      <c r="D66" s="91" t="s">
        <v>572</v>
      </c>
      <c r="E66" s="117">
        <v>50.438379863530081</v>
      </c>
      <c r="F66" s="118">
        <v>11.16188478222</v>
      </c>
      <c r="G66" s="117">
        <v>0</v>
      </c>
      <c r="H66" s="117">
        <v>61.60026464575008</v>
      </c>
      <c r="I66" s="117">
        <v>0</v>
      </c>
      <c r="J66" s="117">
        <v>367.6955672247762</v>
      </c>
      <c r="K66" s="117">
        <v>33.520187943703995</v>
      </c>
      <c r="L66" s="117">
        <v>-177.83768419295001</v>
      </c>
      <c r="M66" s="117">
        <v>284.97833562128028</v>
      </c>
      <c r="N66" s="117"/>
      <c r="O66" s="110"/>
    </row>
    <row r="67" spans="1:15" ht="10.35" customHeight="1">
      <c r="A67" s="111" t="s">
        <v>411</v>
      </c>
      <c r="B67" s="145" t="s">
        <v>412</v>
      </c>
      <c r="C67" s="247" t="s">
        <v>334</v>
      </c>
      <c r="D67" s="91" t="s">
        <v>572</v>
      </c>
      <c r="E67" s="117">
        <v>0</v>
      </c>
      <c r="F67" s="118">
        <v>0</v>
      </c>
      <c r="G67" s="117">
        <v>0</v>
      </c>
      <c r="H67" s="117">
        <v>0</v>
      </c>
      <c r="I67" s="117">
        <v>0</v>
      </c>
      <c r="J67" s="117">
        <v>0</v>
      </c>
      <c r="K67" s="117">
        <v>0</v>
      </c>
      <c r="L67" s="117">
        <v>0</v>
      </c>
      <c r="M67" s="117">
        <v>0</v>
      </c>
      <c r="N67" s="117"/>
      <c r="O67" s="110"/>
    </row>
    <row r="68" spans="1:15" ht="10.35" customHeight="1">
      <c r="A68" s="111" t="s">
        <v>413</v>
      </c>
      <c r="B68" s="145" t="s">
        <v>414</v>
      </c>
      <c r="C68" s="247" t="s">
        <v>337</v>
      </c>
      <c r="D68" s="91" t="s">
        <v>572</v>
      </c>
      <c r="E68" s="117">
        <v>0</v>
      </c>
      <c r="F68" s="118">
        <v>0</v>
      </c>
      <c r="G68" s="117">
        <v>0</v>
      </c>
      <c r="H68" s="117">
        <v>0</v>
      </c>
      <c r="I68" s="117">
        <v>0</v>
      </c>
      <c r="J68" s="117">
        <v>0</v>
      </c>
      <c r="K68" s="117">
        <v>0</v>
      </c>
      <c r="L68" s="117">
        <v>0</v>
      </c>
      <c r="M68" s="117">
        <v>0</v>
      </c>
      <c r="N68" s="117"/>
      <c r="O68" s="110"/>
    </row>
    <row r="69" spans="1:15" ht="10.35" customHeight="1">
      <c r="A69" s="111" t="s">
        <v>415</v>
      </c>
      <c r="B69" s="145" t="s">
        <v>416</v>
      </c>
      <c r="C69" s="247" t="s">
        <v>340</v>
      </c>
      <c r="D69" s="91" t="s">
        <v>572</v>
      </c>
      <c r="E69" s="117">
        <v>0</v>
      </c>
      <c r="F69" s="118">
        <v>0</v>
      </c>
      <c r="G69" s="117">
        <v>0</v>
      </c>
      <c r="H69" s="117">
        <v>0</v>
      </c>
      <c r="I69" s="117">
        <v>0</v>
      </c>
      <c r="J69" s="117">
        <v>0</v>
      </c>
      <c r="K69" s="117">
        <v>0</v>
      </c>
      <c r="L69" s="117">
        <v>0</v>
      </c>
      <c r="M69" s="117">
        <v>0</v>
      </c>
      <c r="N69" s="117"/>
      <c r="O69" s="110"/>
    </row>
    <row r="70" spans="1:15" ht="10.35" customHeight="1">
      <c r="A70" s="111" t="s">
        <v>417</v>
      </c>
      <c r="B70" s="145" t="s">
        <v>418</v>
      </c>
      <c r="C70" s="247" t="s">
        <v>419</v>
      </c>
      <c r="D70" s="91" t="s">
        <v>572</v>
      </c>
      <c r="E70" s="117">
        <v>243.18204826619532</v>
      </c>
      <c r="F70" s="118">
        <v>13.160141953430001</v>
      </c>
      <c r="G70" s="117">
        <v>0</v>
      </c>
      <c r="H70" s="117">
        <v>256.34219021962531</v>
      </c>
      <c r="I70" s="117">
        <v>-13.912777914788524</v>
      </c>
      <c r="J70" s="117">
        <v>14.615768558910828</v>
      </c>
      <c r="K70" s="117">
        <v>14.774346683608078</v>
      </c>
      <c r="L70" s="117">
        <v>-0.29425189179001104</v>
      </c>
      <c r="M70" s="117">
        <v>271.52527565556568</v>
      </c>
      <c r="N70" s="117"/>
      <c r="O70" s="110"/>
    </row>
    <row r="71" spans="1:15" ht="15" customHeight="1">
      <c r="A71" s="111" t="s">
        <v>420</v>
      </c>
      <c r="B71" s="256" t="s">
        <v>631</v>
      </c>
      <c r="C71" s="257" t="s">
        <v>421</v>
      </c>
      <c r="D71" s="91" t="s">
        <v>572</v>
      </c>
      <c r="E71" s="114">
        <v>926.28173568093007</v>
      </c>
      <c r="F71" s="115" t="s">
        <v>575</v>
      </c>
      <c r="G71" s="114" t="s">
        <v>575</v>
      </c>
      <c r="H71" s="114">
        <v>926.28173568093007</v>
      </c>
      <c r="I71" s="114">
        <v>0</v>
      </c>
      <c r="J71" s="114">
        <v>9.5178776908160003</v>
      </c>
      <c r="K71" s="114">
        <v>3.4320605439999998E-3</v>
      </c>
      <c r="L71" s="114" t="s">
        <v>575</v>
      </c>
      <c r="M71" s="114">
        <v>935.80304543229011</v>
      </c>
      <c r="N71" s="114" t="str">
        <f>IF(OR(N72="NA",N73="NA",N74="NA",N75="NA",N76="NA",N77="NA",N78="NA",N79="NA"),"NA",IF(AND(N72="",N73="",N74="",N75="",N76="",N77="",N78="",N79=""),"",SUM(N72:N79)))</f>
        <v/>
      </c>
      <c r="O71" s="110"/>
    </row>
    <row r="72" spans="1:15" ht="10.35" customHeight="1">
      <c r="A72" s="145" t="s">
        <v>422</v>
      </c>
      <c r="B72" s="145" t="s">
        <v>423</v>
      </c>
      <c r="C72" s="248" t="s">
        <v>424</v>
      </c>
      <c r="D72" s="91" t="s">
        <v>572</v>
      </c>
      <c r="E72" s="114">
        <v>0</v>
      </c>
      <c r="F72" s="118">
        <v>0</v>
      </c>
      <c r="G72" s="114">
        <v>0</v>
      </c>
      <c r="H72" s="117">
        <v>0</v>
      </c>
      <c r="I72" s="117">
        <v>0</v>
      </c>
      <c r="J72" s="117">
        <v>0</v>
      </c>
      <c r="K72" s="119">
        <v>0</v>
      </c>
      <c r="L72" s="117">
        <v>0</v>
      </c>
      <c r="M72" s="117">
        <v>0</v>
      </c>
      <c r="N72" s="117"/>
      <c r="O72" s="110"/>
    </row>
    <row r="73" spans="1:15" ht="10.35" customHeight="1">
      <c r="A73" s="111" t="s">
        <v>425</v>
      </c>
      <c r="B73" s="145" t="s">
        <v>426</v>
      </c>
      <c r="C73" s="247" t="s">
        <v>325</v>
      </c>
      <c r="D73" s="91" t="s">
        <v>572</v>
      </c>
      <c r="E73" s="117">
        <v>0</v>
      </c>
      <c r="F73" s="118">
        <v>0</v>
      </c>
      <c r="G73" s="117">
        <v>0</v>
      </c>
      <c r="H73" s="117">
        <v>0</v>
      </c>
      <c r="I73" s="117">
        <v>0</v>
      </c>
      <c r="J73" s="117">
        <v>0</v>
      </c>
      <c r="K73" s="119">
        <v>0</v>
      </c>
      <c r="L73" s="117">
        <v>0</v>
      </c>
      <c r="M73" s="117">
        <v>0</v>
      </c>
      <c r="N73" s="117"/>
      <c r="O73" s="110"/>
    </row>
    <row r="74" spans="1:15" ht="10.35" customHeight="1">
      <c r="A74" s="111" t="s">
        <v>427</v>
      </c>
      <c r="B74" s="145" t="s">
        <v>428</v>
      </c>
      <c r="C74" s="247" t="s">
        <v>328</v>
      </c>
      <c r="D74" s="91" t="s">
        <v>572</v>
      </c>
      <c r="E74" s="117">
        <v>926.28173568093007</v>
      </c>
      <c r="F74" s="118">
        <v>0</v>
      </c>
      <c r="G74" s="117">
        <v>0</v>
      </c>
      <c r="H74" s="117">
        <v>926.28173568093007</v>
      </c>
      <c r="I74" s="117">
        <v>0</v>
      </c>
      <c r="J74" s="117">
        <v>9.5127296000000001</v>
      </c>
      <c r="K74" s="119">
        <v>0</v>
      </c>
      <c r="L74" s="117">
        <v>0</v>
      </c>
      <c r="M74" s="117">
        <v>935.79446528093013</v>
      </c>
      <c r="N74" s="117"/>
      <c r="O74" s="110"/>
    </row>
    <row r="75" spans="1:15" ht="10.35" customHeight="1">
      <c r="A75" s="111" t="s">
        <v>429</v>
      </c>
      <c r="B75" s="145" t="s">
        <v>430</v>
      </c>
      <c r="C75" s="247" t="s">
        <v>331</v>
      </c>
      <c r="D75" s="91" t="s">
        <v>572</v>
      </c>
      <c r="E75" s="117">
        <v>0</v>
      </c>
      <c r="F75" s="118">
        <v>0</v>
      </c>
      <c r="G75" s="117">
        <v>0</v>
      </c>
      <c r="H75" s="117">
        <v>0</v>
      </c>
      <c r="I75" s="117">
        <v>0</v>
      </c>
      <c r="J75" s="117">
        <v>5.1480908159999995E-3</v>
      </c>
      <c r="K75" s="119">
        <v>3.4320605439999998E-3</v>
      </c>
      <c r="L75" s="117">
        <v>0</v>
      </c>
      <c r="M75" s="117">
        <v>8.5801513599999997E-3</v>
      </c>
      <c r="N75" s="117"/>
      <c r="O75" s="110"/>
    </row>
    <row r="76" spans="1:15" ht="10.35" customHeight="1">
      <c r="A76" s="111" t="s">
        <v>431</v>
      </c>
      <c r="B76" s="145" t="s">
        <v>432</v>
      </c>
      <c r="C76" s="247" t="s">
        <v>334</v>
      </c>
      <c r="D76" s="91" t="s">
        <v>572</v>
      </c>
      <c r="E76" s="117">
        <v>0</v>
      </c>
      <c r="F76" s="118">
        <v>0</v>
      </c>
      <c r="G76" s="117">
        <v>0</v>
      </c>
      <c r="H76" s="117">
        <v>0</v>
      </c>
      <c r="I76" s="117">
        <v>0</v>
      </c>
      <c r="J76" s="117">
        <v>0</v>
      </c>
      <c r="K76" s="119">
        <v>0</v>
      </c>
      <c r="L76" s="117">
        <v>0</v>
      </c>
      <c r="M76" s="117">
        <v>0</v>
      </c>
      <c r="N76" s="117"/>
      <c r="O76" s="110"/>
    </row>
    <row r="77" spans="1:15" ht="10.35" customHeight="1">
      <c r="A77" s="111" t="s">
        <v>433</v>
      </c>
      <c r="B77" s="145" t="s">
        <v>434</v>
      </c>
      <c r="C77" s="247" t="s">
        <v>337</v>
      </c>
      <c r="D77" s="91" t="s">
        <v>572</v>
      </c>
      <c r="E77" s="117">
        <v>0</v>
      </c>
      <c r="F77" s="118">
        <v>0</v>
      </c>
      <c r="G77" s="117">
        <v>0</v>
      </c>
      <c r="H77" s="117">
        <v>0</v>
      </c>
      <c r="I77" s="117">
        <v>0</v>
      </c>
      <c r="J77" s="117">
        <v>0</v>
      </c>
      <c r="K77" s="119">
        <v>0</v>
      </c>
      <c r="L77" s="117">
        <v>0</v>
      </c>
      <c r="M77" s="117">
        <v>0</v>
      </c>
      <c r="N77" s="117"/>
      <c r="O77" s="110"/>
    </row>
    <row r="78" spans="1:15" ht="10.35" customHeight="1">
      <c r="A78" s="111" t="s">
        <v>435</v>
      </c>
      <c r="B78" s="145" t="s">
        <v>436</v>
      </c>
      <c r="C78" s="247" t="s">
        <v>340</v>
      </c>
      <c r="D78" s="91" t="s">
        <v>572</v>
      </c>
      <c r="E78" s="117">
        <v>0</v>
      </c>
      <c r="F78" s="118">
        <v>0</v>
      </c>
      <c r="G78" s="117">
        <v>0</v>
      </c>
      <c r="H78" s="117">
        <v>0</v>
      </c>
      <c r="I78" s="117">
        <v>0</v>
      </c>
      <c r="J78" s="117">
        <v>0</v>
      </c>
      <c r="K78" s="119">
        <v>0</v>
      </c>
      <c r="L78" s="117">
        <v>0</v>
      </c>
      <c r="M78" s="117">
        <v>0</v>
      </c>
      <c r="N78" s="117"/>
      <c r="O78" s="110"/>
    </row>
    <row r="79" spans="1:15" ht="10.35" customHeight="1">
      <c r="A79" s="111" t="s">
        <v>437</v>
      </c>
      <c r="B79" s="146" t="s">
        <v>438</v>
      </c>
      <c r="C79" s="147" t="s">
        <v>419</v>
      </c>
      <c r="D79" s="99" t="s">
        <v>572</v>
      </c>
      <c r="E79" s="152"/>
      <c r="F79" s="214"/>
      <c r="G79" s="152"/>
      <c r="H79" s="152" t="s">
        <v>575</v>
      </c>
      <c r="I79" s="152"/>
      <c r="J79" s="152"/>
      <c r="K79" s="151"/>
      <c r="L79" s="152"/>
      <c r="M79" s="152" t="s">
        <v>575</v>
      </c>
      <c r="N79" s="152"/>
      <c r="O79" s="110"/>
    </row>
    <row r="80" spans="1:15" ht="13.5" customHeight="1">
      <c r="A80" s="111"/>
      <c r="B80" s="140" t="s">
        <v>570</v>
      </c>
      <c r="C80" s="141" t="s">
        <v>635</v>
      </c>
      <c r="D80" s="91"/>
      <c r="E80" s="107"/>
      <c r="F80" s="107"/>
      <c r="G80" s="107"/>
      <c r="H80" s="108"/>
      <c r="I80" s="107"/>
      <c r="J80" s="107"/>
      <c r="K80" s="108"/>
      <c r="L80" s="107"/>
      <c r="M80" s="109"/>
      <c r="N80" s="107"/>
      <c r="O80" s="110"/>
    </row>
    <row r="81" spans="1:15" ht="10.35" customHeight="1">
      <c r="A81" s="111" t="s">
        <v>439</v>
      </c>
      <c r="B81" s="145" t="s">
        <v>440</v>
      </c>
      <c r="C81" s="247" t="s">
        <v>441</v>
      </c>
      <c r="D81" s="91" t="s">
        <v>572</v>
      </c>
      <c r="E81" s="117" t="s">
        <v>575</v>
      </c>
      <c r="F81" s="117" t="s">
        <v>575</v>
      </c>
      <c r="G81" s="117" t="s">
        <v>575</v>
      </c>
      <c r="H81" s="117" t="s">
        <v>575</v>
      </c>
      <c r="I81" s="117" t="s">
        <v>575</v>
      </c>
      <c r="J81" s="117" t="s">
        <v>575</v>
      </c>
      <c r="K81" s="117" t="s">
        <v>575</v>
      </c>
      <c r="L81" s="117" t="s">
        <v>575</v>
      </c>
      <c r="M81" s="117" t="s">
        <v>575</v>
      </c>
      <c r="N81" s="117" t="str">
        <f>IF(OR(N82="NA",N83="NA",N84="NA"),"NA",IF(AND(N82="",N83="",N84=""),"",SUM(N82:N84)))</f>
        <v/>
      </c>
      <c r="O81" s="110"/>
    </row>
    <row r="82" spans="1:15" ht="10.35" customHeight="1">
      <c r="A82" s="111" t="s">
        <v>442</v>
      </c>
      <c r="B82" s="145" t="s">
        <v>443</v>
      </c>
      <c r="C82" s="248" t="s">
        <v>444</v>
      </c>
      <c r="D82" s="91" t="s">
        <v>572</v>
      </c>
      <c r="E82" s="117"/>
      <c r="F82" s="117"/>
      <c r="G82" s="117"/>
      <c r="H82" s="117" t="s">
        <v>575</v>
      </c>
      <c r="I82" s="117"/>
      <c r="J82" s="117"/>
      <c r="K82" s="117"/>
      <c r="L82" s="117"/>
      <c r="M82" s="117" t="s">
        <v>575</v>
      </c>
      <c r="N82" s="117"/>
      <c r="O82" s="110"/>
    </row>
    <row r="83" spans="1:15" ht="10.35" customHeight="1">
      <c r="A83" s="111" t="s">
        <v>445</v>
      </c>
      <c r="B83" s="145" t="s">
        <v>446</v>
      </c>
      <c r="C83" s="248" t="s">
        <v>447</v>
      </c>
      <c r="D83" s="91" t="s">
        <v>572</v>
      </c>
      <c r="E83" s="117"/>
      <c r="F83" s="117"/>
      <c r="G83" s="117"/>
      <c r="H83" s="117" t="s">
        <v>575</v>
      </c>
      <c r="I83" s="117"/>
      <c r="J83" s="117"/>
      <c r="K83" s="117"/>
      <c r="L83" s="117"/>
      <c r="M83" s="117" t="s">
        <v>575</v>
      </c>
      <c r="N83" s="117"/>
      <c r="O83" s="110"/>
    </row>
    <row r="84" spans="1:15" ht="10.35" customHeight="1">
      <c r="A84" s="111" t="s">
        <v>448</v>
      </c>
      <c r="B84" s="145" t="s">
        <v>449</v>
      </c>
      <c r="C84" s="248" t="s">
        <v>450</v>
      </c>
      <c r="D84" s="91" t="s">
        <v>572</v>
      </c>
      <c r="E84" s="117"/>
      <c r="F84" s="117"/>
      <c r="G84" s="117"/>
      <c r="H84" s="117" t="s">
        <v>575</v>
      </c>
      <c r="I84" s="117"/>
      <c r="J84" s="117"/>
      <c r="K84" s="117"/>
      <c r="L84" s="117"/>
      <c r="M84" s="117" t="s">
        <v>575</v>
      </c>
      <c r="N84" s="117"/>
      <c r="O84" s="110"/>
    </row>
    <row r="85" spans="1:15" ht="10.35" customHeight="1">
      <c r="A85" s="111" t="s">
        <v>451</v>
      </c>
      <c r="B85" s="145" t="s">
        <v>452</v>
      </c>
      <c r="C85" s="247" t="s">
        <v>453</v>
      </c>
      <c r="D85" s="91" t="s">
        <v>572</v>
      </c>
      <c r="E85" s="117" t="s">
        <v>575</v>
      </c>
      <c r="F85" s="117" t="s">
        <v>575</v>
      </c>
      <c r="G85" s="117" t="s">
        <v>575</v>
      </c>
      <c r="H85" s="117" t="s">
        <v>575</v>
      </c>
      <c r="I85" s="117" t="s">
        <v>575</v>
      </c>
      <c r="J85" s="117" t="s">
        <v>575</v>
      </c>
      <c r="K85" s="117" t="s">
        <v>575</v>
      </c>
      <c r="L85" s="117" t="s">
        <v>575</v>
      </c>
      <c r="M85" s="117" t="s">
        <v>575</v>
      </c>
      <c r="N85" s="117" t="str">
        <f>IF(OR(N86="NA",N87="NA",N88="NA"),"NA",IF(AND(N86="",N87="",N88=""),"",SUM(N86:N88)))</f>
        <v/>
      </c>
      <c r="O85" s="110"/>
    </row>
    <row r="86" spans="1:15" ht="10.35" customHeight="1">
      <c r="A86" s="111" t="s">
        <v>454</v>
      </c>
      <c r="B86" s="145" t="s">
        <v>455</v>
      </c>
      <c r="C86" s="248" t="s">
        <v>456</v>
      </c>
      <c r="D86" s="91" t="s">
        <v>572</v>
      </c>
      <c r="E86" s="117"/>
      <c r="F86" s="117"/>
      <c r="G86" s="117"/>
      <c r="H86" s="117" t="s">
        <v>575</v>
      </c>
      <c r="I86" s="117"/>
      <c r="J86" s="117"/>
      <c r="K86" s="117"/>
      <c r="L86" s="117"/>
      <c r="M86" s="117" t="s">
        <v>575</v>
      </c>
      <c r="N86" s="117"/>
      <c r="O86" s="110"/>
    </row>
    <row r="87" spans="1:15" ht="10.35" customHeight="1">
      <c r="A87" s="111" t="s">
        <v>457</v>
      </c>
      <c r="B87" s="145" t="s">
        <v>458</v>
      </c>
      <c r="C87" s="248" t="s">
        <v>459</v>
      </c>
      <c r="D87" s="91" t="s">
        <v>572</v>
      </c>
      <c r="E87" s="117"/>
      <c r="F87" s="117"/>
      <c r="G87" s="117"/>
      <c r="H87" s="117" t="s">
        <v>575</v>
      </c>
      <c r="I87" s="117"/>
      <c r="J87" s="117"/>
      <c r="K87" s="117"/>
      <c r="L87" s="117"/>
      <c r="M87" s="117" t="s">
        <v>575</v>
      </c>
      <c r="N87" s="117"/>
      <c r="O87" s="110"/>
    </row>
    <row r="88" spans="1:15" ht="10.35" customHeight="1">
      <c r="A88" s="111" t="s">
        <v>460</v>
      </c>
      <c r="B88" s="145" t="s">
        <v>461</v>
      </c>
      <c r="C88" s="248" t="s">
        <v>462</v>
      </c>
      <c r="D88" s="91" t="s">
        <v>572</v>
      </c>
      <c r="E88" s="117"/>
      <c r="F88" s="117"/>
      <c r="G88" s="117"/>
      <c r="H88" s="117" t="s">
        <v>575</v>
      </c>
      <c r="I88" s="117"/>
      <c r="J88" s="117"/>
      <c r="K88" s="117"/>
      <c r="L88" s="117"/>
      <c r="M88" s="117" t="s">
        <v>575</v>
      </c>
      <c r="N88" s="117"/>
      <c r="O88" s="110"/>
    </row>
    <row r="89" spans="1:15" ht="10.35" customHeight="1">
      <c r="A89" s="111" t="s">
        <v>463</v>
      </c>
      <c r="B89" s="222" t="s">
        <v>464</v>
      </c>
      <c r="C89" s="223" t="s">
        <v>465</v>
      </c>
      <c r="D89" s="174" t="s">
        <v>572</v>
      </c>
      <c r="E89" s="123">
        <v>584.04374622245996</v>
      </c>
      <c r="F89" s="123">
        <v>138.888730896</v>
      </c>
      <c r="G89" s="123">
        <v>0</v>
      </c>
      <c r="H89" s="123">
        <v>722.93247711845993</v>
      </c>
      <c r="I89" s="123">
        <v>10.824291432819999</v>
      </c>
      <c r="J89" s="123">
        <v>342.52040907080197</v>
      </c>
      <c r="K89" s="123">
        <v>242.46874823953803</v>
      </c>
      <c r="L89" s="123">
        <v>0</v>
      </c>
      <c r="M89" s="123">
        <v>1318.74592586162</v>
      </c>
      <c r="N89" s="123"/>
      <c r="O89" s="110"/>
    </row>
    <row r="90" spans="1:15" ht="10.35" customHeight="1">
      <c r="A90" s="111" t="s">
        <v>466</v>
      </c>
      <c r="B90" s="145" t="s">
        <v>467</v>
      </c>
      <c r="C90" s="247" t="s">
        <v>468</v>
      </c>
      <c r="D90" s="91" t="s">
        <v>572</v>
      </c>
      <c r="E90" s="117" t="s">
        <v>575</v>
      </c>
      <c r="F90" s="117" t="s">
        <v>575</v>
      </c>
      <c r="G90" s="117" t="s">
        <v>575</v>
      </c>
      <c r="H90" s="117" t="s">
        <v>575</v>
      </c>
      <c r="I90" s="117" t="s">
        <v>575</v>
      </c>
      <c r="J90" s="117" t="s">
        <v>575</v>
      </c>
      <c r="K90" s="117" t="s">
        <v>575</v>
      </c>
      <c r="L90" s="117" t="s">
        <v>575</v>
      </c>
      <c r="M90" s="117" t="s">
        <v>575</v>
      </c>
      <c r="N90" s="117" t="str">
        <f>IF(OR(N91="NA",N92="NA",N93="NA",N94="NA"),"NA",IF(AND(N91="",N92="",N93="",N94=""),"",SUM(N91:N94)))</f>
        <v/>
      </c>
      <c r="O90" s="110"/>
    </row>
    <row r="91" spans="1:15" ht="10.35" customHeight="1">
      <c r="A91" s="111" t="s">
        <v>469</v>
      </c>
      <c r="B91" s="145" t="s">
        <v>470</v>
      </c>
      <c r="C91" s="248" t="s">
        <v>471</v>
      </c>
      <c r="D91" s="91" t="s">
        <v>572</v>
      </c>
      <c r="E91" s="117"/>
      <c r="F91" s="117"/>
      <c r="G91" s="117"/>
      <c r="H91" s="117" t="s">
        <v>575</v>
      </c>
      <c r="I91" s="117"/>
      <c r="J91" s="117"/>
      <c r="K91" s="119"/>
      <c r="L91" s="117"/>
      <c r="M91" s="117" t="s">
        <v>575</v>
      </c>
      <c r="N91" s="117"/>
      <c r="O91" s="110"/>
    </row>
    <row r="92" spans="1:15" ht="10.35" customHeight="1">
      <c r="A92" s="111" t="s">
        <v>472</v>
      </c>
      <c r="B92" s="145" t="s">
        <v>473</v>
      </c>
      <c r="C92" s="248" t="s">
        <v>474</v>
      </c>
      <c r="D92" s="91" t="s">
        <v>572</v>
      </c>
      <c r="E92" s="117"/>
      <c r="F92" s="117"/>
      <c r="G92" s="117"/>
      <c r="H92" s="117" t="s">
        <v>575</v>
      </c>
      <c r="I92" s="117"/>
      <c r="J92" s="117"/>
      <c r="K92" s="119"/>
      <c r="L92" s="117"/>
      <c r="M92" s="117" t="s">
        <v>575</v>
      </c>
      <c r="N92" s="117"/>
      <c r="O92" s="110"/>
    </row>
    <row r="93" spans="1:15" ht="10.35" customHeight="1">
      <c r="A93" s="111" t="s">
        <v>475</v>
      </c>
      <c r="B93" s="145" t="s">
        <v>476</v>
      </c>
      <c r="C93" s="248" t="s">
        <v>477</v>
      </c>
      <c r="D93" s="91" t="s">
        <v>572</v>
      </c>
      <c r="E93" s="117"/>
      <c r="F93" s="117"/>
      <c r="G93" s="117"/>
      <c r="H93" s="117" t="s">
        <v>575</v>
      </c>
      <c r="I93" s="117"/>
      <c r="J93" s="117"/>
      <c r="K93" s="119"/>
      <c r="L93" s="117"/>
      <c r="M93" s="117" t="s">
        <v>575</v>
      </c>
      <c r="N93" s="117"/>
      <c r="O93" s="110"/>
    </row>
    <row r="94" spans="1:15" ht="10.35" customHeight="1">
      <c r="A94" s="111" t="s">
        <v>478</v>
      </c>
      <c r="B94" s="222" t="s">
        <v>479</v>
      </c>
      <c r="C94" s="261" t="s">
        <v>480</v>
      </c>
      <c r="D94" s="174" t="s">
        <v>572</v>
      </c>
      <c r="E94" s="123"/>
      <c r="F94" s="123"/>
      <c r="G94" s="123"/>
      <c r="H94" s="123" t="s">
        <v>575</v>
      </c>
      <c r="I94" s="123"/>
      <c r="J94" s="123"/>
      <c r="K94" s="130"/>
      <c r="L94" s="123"/>
      <c r="M94" s="123" t="s">
        <v>575</v>
      </c>
      <c r="N94" s="123"/>
      <c r="O94" s="110"/>
    </row>
    <row r="95" spans="1:15" ht="10.35" customHeight="1">
      <c r="A95" s="111" t="s">
        <v>481</v>
      </c>
      <c r="B95" s="145" t="s">
        <v>764</v>
      </c>
      <c r="C95" s="247" t="s">
        <v>482</v>
      </c>
      <c r="D95" s="91" t="s">
        <v>572</v>
      </c>
      <c r="E95" s="117">
        <v>-970.94410551183228</v>
      </c>
      <c r="F95" s="117">
        <v>18.823129363670272</v>
      </c>
      <c r="G95" s="117">
        <v>0</v>
      </c>
      <c r="H95" s="117">
        <v>-952.12097614816196</v>
      </c>
      <c r="I95" s="117">
        <v>222.86647162909878</v>
      </c>
      <c r="J95" s="117">
        <v>-137.10040298840897</v>
      </c>
      <c r="K95" s="117">
        <v>187.27737185809266</v>
      </c>
      <c r="L95" s="117">
        <v>5.6843418860808015E-14</v>
      </c>
      <c r="M95" s="117">
        <v>-679.07753564937934</v>
      </c>
      <c r="N95" s="117" t="str">
        <f>IF(OR(N22="NA",N49="NA"),"NA",IF(AND(N22="",N49=""),"",SUM(N22)-SUM(N49)))</f>
        <v/>
      </c>
      <c r="O95" s="110"/>
    </row>
    <row r="96" spans="1:15" ht="10.35" customHeight="1">
      <c r="A96" s="111" t="s">
        <v>483</v>
      </c>
      <c r="B96" s="145" t="s">
        <v>484</v>
      </c>
      <c r="C96" s="247" t="s">
        <v>485</v>
      </c>
      <c r="D96" s="91" t="s">
        <v>572</v>
      </c>
      <c r="E96" s="117"/>
      <c r="F96" s="117"/>
      <c r="G96" s="117"/>
      <c r="H96" s="117" t="str">
        <f>IF(OR(E96="NA",F96="NA",G96="NA"),"NA",IF(AND(E96="",F96="",G96=""),"",SUM(E96:G96)))</f>
        <v/>
      </c>
      <c r="I96" s="117"/>
      <c r="J96" s="117"/>
      <c r="K96" s="119"/>
      <c r="L96" s="117"/>
      <c r="M96" s="117" t="str">
        <f>IF(OR(H96="NA",I96="NA",J96="NA",K96="NA",L96="NA"),"NA",IF(AND(H96="",I96="",J96="",K96="",L96=""),"",SUM(H96:L96)))</f>
        <v/>
      </c>
      <c r="N96" s="117"/>
      <c r="O96" s="110"/>
    </row>
    <row r="97" spans="1:15" ht="10.35" customHeight="1">
      <c r="A97" s="111" t="s">
        <v>486</v>
      </c>
      <c r="B97" s="145" t="s">
        <v>487</v>
      </c>
      <c r="C97" s="248" t="s">
        <v>488</v>
      </c>
      <c r="D97" s="91" t="s">
        <v>572</v>
      </c>
      <c r="E97" s="117"/>
      <c r="F97" s="117"/>
      <c r="G97" s="117"/>
      <c r="H97" s="117" t="str">
        <f>IF(OR(E97="NA",F97="NA",G97="NA"),"NA",IF(AND(E97="",F97="",G97=""),"",SUM(E97:G97)))</f>
        <v/>
      </c>
      <c r="I97" s="117"/>
      <c r="J97" s="117"/>
      <c r="K97" s="119"/>
      <c r="L97" s="117"/>
      <c r="M97" s="117" t="str">
        <f>IF(OR(H97="NA",I97="NA",J97="NA",K97="NA",L97="NA"),"NA",IF(AND(H97="",I97="",J97="",K97="",L97=""),"",SUM(H97:L97)))</f>
        <v/>
      </c>
      <c r="N97" s="117"/>
      <c r="O97" s="110"/>
    </row>
    <row r="98" spans="1:15" ht="10.35" customHeight="1">
      <c r="A98" s="111" t="s">
        <v>489</v>
      </c>
      <c r="B98" s="145" t="s">
        <v>490</v>
      </c>
      <c r="C98" s="248" t="s">
        <v>491</v>
      </c>
      <c r="D98" s="199" t="s">
        <v>572</v>
      </c>
      <c r="E98" s="117"/>
      <c r="F98" s="117"/>
      <c r="G98" s="117"/>
      <c r="H98" s="117" t="str">
        <f>IF(OR(E98="NA",F98="NA",G98="NA"),"NA",IF(AND(E98="",F98="",G98=""),"",SUM(E98:G98)))</f>
        <v/>
      </c>
      <c r="I98" s="117"/>
      <c r="J98" s="117"/>
      <c r="K98" s="119"/>
      <c r="L98" s="117"/>
      <c r="M98" s="117" t="str">
        <f>IF(OR(H98="NA",I98="NA",J98="NA",K98="NA",L98="NA"),"NA",IF(AND(H98="",I98="",J98="",K98="",L98=""),"",SUM(H98:L98)))</f>
        <v/>
      </c>
      <c r="N98" s="117"/>
      <c r="O98" s="110"/>
    </row>
    <row r="99" spans="1:15" ht="10.35" customHeight="1">
      <c r="A99" s="111" t="s">
        <v>492</v>
      </c>
      <c r="B99" s="146" t="s">
        <v>771</v>
      </c>
      <c r="C99" s="262" t="s">
        <v>493</v>
      </c>
      <c r="D99" s="239" t="s">
        <v>572</v>
      </c>
      <c r="E99" s="152"/>
      <c r="F99" s="152"/>
      <c r="G99" s="152"/>
      <c r="H99" s="152" t="str">
        <f>IF(OR(E99="NA",F99="NA",G99="NA"),"NA",IF(AND(E99="",F99="",G99=""),"",SUM(E99:G99)))</f>
        <v/>
      </c>
      <c r="I99" s="152"/>
      <c r="J99" s="152"/>
      <c r="K99" s="151"/>
      <c r="L99" s="152"/>
      <c r="M99" s="152" t="str">
        <f>IF(OR(H99="NA",I99="NA",J99="NA",K99="NA",L99="NA"),"NA",IF(AND(H99="",I99="",J99="",K99="",L99=""),"",SUM(H99:L99)))</f>
        <v/>
      </c>
      <c r="N99" s="152"/>
      <c r="O99" s="110"/>
    </row>
    <row r="100" spans="1:15" ht="10.35" customHeight="1">
      <c r="B100" s="263"/>
      <c r="C100" s="248"/>
      <c r="D100" s="9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</row>
    <row r="101" spans="1:15" ht="10.35" customHeight="1">
      <c r="B101" s="229"/>
      <c r="C101" s="230"/>
      <c r="D101" s="230"/>
      <c r="E101" s="266"/>
      <c r="F101" s="258"/>
      <c r="G101" s="258"/>
    </row>
    <row r="102" spans="1:15" ht="10.35" customHeight="1">
      <c r="B102" s="229"/>
      <c r="C102" s="230"/>
      <c r="D102" s="230"/>
    </row>
    <row r="103" spans="1:15" ht="10.35" customHeight="1">
      <c r="B103" s="229"/>
      <c r="C103" s="230"/>
      <c r="D103" s="230"/>
    </row>
    <row r="104" spans="1:15" ht="10.35" customHeight="1">
      <c r="B104" s="229"/>
      <c r="C104" s="230"/>
      <c r="D104" s="230"/>
    </row>
    <row r="105" spans="1:15" ht="10.35" customHeight="1">
      <c r="B105" s="229"/>
      <c r="C105" s="230"/>
      <c r="D105" s="230"/>
    </row>
    <row r="106" spans="1:15" ht="10.35" customHeight="1">
      <c r="B106" s="229"/>
      <c r="C106" s="230"/>
      <c r="D106" s="230"/>
    </row>
    <row r="107" spans="1:15" ht="10.35" customHeight="1">
      <c r="B107" s="229"/>
      <c r="C107" s="230"/>
      <c r="D107" s="230"/>
    </row>
    <row r="108" spans="1:15">
      <c r="B108" s="229"/>
      <c r="C108" s="230"/>
      <c r="D108" s="230"/>
    </row>
    <row r="109" spans="1:15">
      <c r="B109" s="229"/>
      <c r="C109" s="230"/>
      <c r="D109" s="230"/>
    </row>
    <row r="110" spans="1:15">
      <c r="B110" s="229"/>
      <c r="C110" s="230"/>
      <c r="D110" s="230"/>
    </row>
    <row r="111" spans="1:15">
      <c r="B111" s="229"/>
      <c r="C111" s="230"/>
      <c r="D111" s="230"/>
    </row>
    <row r="112" spans="1:15">
      <c r="B112" s="229"/>
      <c r="C112" s="230"/>
      <c r="D112" s="230"/>
    </row>
    <row r="113" spans="2:4">
      <c r="B113" s="229"/>
      <c r="C113" s="230"/>
      <c r="D113" s="230"/>
    </row>
    <row r="114" spans="2:4">
      <c r="B114" s="229"/>
      <c r="C114" s="230"/>
      <c r="D114" s="230"/>
    </row>
    <row r="115" spans="2:4">
      <c r="B115" s="229"/>
      <c r="C115" s="230"/>
      <c r="D115" s="230"/>
    </row>
    <row r="116" spans="2:4">
      <c r="B116" s="229"/>
      <c r="C116" s="230"/>
      <c r="D116" s="230"/>
    </row>
    <row r="117" spans="2:4">
      <c r="B117" s="229"/>
      <c r="C117" s="230"/>
      <c r="D117" s="230"/>
    </row>
    <row r="118" spans="2:4">
      <c r="B118" s="229"/>
      <c r="C118" s="230"/>
      <c r="D118" s="230"/>
    </row>
    <row r="119" spans="2:4">
      <c r="B119" s="229"/>
      <c r="C119" s="230"/>
      <c r="D119" s="230"/>
    </row>
    <row r="120" spans="2:4">
      <c r="B120" s="229"/>
      <c r="C120" s="230"/>
      <c r="D120" s="230"/>
    </row>
    <row r="121" spans="2:4">
      <c r="B121" s="229"/>
      <c r="C121" s="230"/>
      <c r="D121" s="230"/>
    </row>
    <row r="122" spans="2:4">
      <c r="B122" s="229"/>
      <c r="C122" s="230"/>
      <c r="D122" s="230"/>
    </row>
    <row r="123" spans="2:4">
      <c r="B123" s="229"/>
      <c r="C123" s="230"/>
      <c r="D123" s="230"/>
    </row>
    <row r="124" spans="2:4">
      <c r="B124" s="229"/>
      <c r="C124" s="230"/>
      <c r="D124" s="230"/>
    </row>
    <row r="125" spans="2:4">
      <c r="B125" s="229"/>
      <c r="C125" s="230"/>
      <c r="D125" s="230"/>
    </row>
    <row r="126" spans="2:4">
      <c r="B126" s="229"/>
      <c r="C126" s="230"/>
      <c r="D126" s="230"/>
    </row>
    <row r="127" spans="2:4">
      <c r="B127" s="229"/>
      <c r="C127" s="230"/>
      <c r="D127" s="230"/>
    </row>
    <row r="128" spans="2:4">
      <c r="B128" s="229"/>
      <c r="C128" s="230"/>
      <c r="D128" s="230"/>
    </row>
    <row r="129" spans="2:4">
      <c r="B129" s="229"/>
      <c r="C129" s="230"/>
      <c r="D129" s="230"/>
    </row>
    <row r="130" spans="2:4">
      <c r="B130" s="229"/>
      <c r="C130" s="230"/>
      <c r="D130" s="230"/>
    </row>
    <row r="131" spans="2:4">
      <c r="B131" s="229"/>
      <c r="C131" s="230"/>
      <c r="D131" s="230"/>
    </row>
    <row r="132" spans="2:4">
      <c r="B132" s="229"/>
      <c r="C132" s="230"/>
      <c r="D132" s="230"/>
    </row>
    <row r="133" spans="2:4">
      <c r="B133" s="229"/>
      <c r="C133" s="230"/>
      <c r="D133" s="230"/>
    </row>
    <row r="134" spans="2:4">
      <c r="B134" s="229"/>
      <c r="C134" s="230"/>
      <c r="D134" s="230"/>
    </row>
    <row r="135" spans="2:4">
      <c r="B135" s="229"/>
      <c r="C135" s="230"/>
      <c r="D135" s="230"/>
    </row>
    <row r="136" spans="2:4">
      <c r="B136" s="229"/>
      <c r="C136" s="230"/>
      <c r="D136" s="230"/>
    </row>
    <row r="137" spans="2:4">
      <c r="B137" s="229"/>
      <c r="C137" s="230"/>
      <c r="D137" s="230"/>
    </row>
    <row r="138" spans="2:4">
      <c r="B138" s="229"/>
      <c r="C138" s="230"/>
      <c r="D138" s="230"/>
    </row>
    <row r="139" spans="2:4">
      <c r="B139" s="229"/>
      <c r="C139" s="230"/>
      <c r="D139" s="230"/>
    </row>
    <row r="140" spans="2:4">
      <c r="B140" s="229"/>
      <c r="C140" s="230"/>
      <c r="D140" s="230"/>
    </row>
    <row r="141" spans="2:4">
      <c r="B141" s="229"/>
      <c r="C141" s="230"/>
      <c r="D141" s="230"/>
    </row>
    <row r="142" spans="2:4">
      <c r="B142" s="229"/>
      <c r="C142" s="230"/>
      <c r="D142" s="230"/>
    </row>
    <row r="143" spans="2:4">
      <c r="B143" s="229"/>
      <c r="C143" s="230"/>
      <c r="D143" s="230"/>
    </row>
    <row r="144" spans="2:4">
      <c r="B144" s="229"/>
      <c r="C144" s="230"/>
      <c r="D144" s="230"/>
    </row>
    <row r="145" spans="2:4">
      <c r="B145" s="229"/>
      <c r="C145" s="230"/>
      <c r="D145" s="230"/>
    </row>
    <row r="146" spans="2:4">
      <c r="B146" s="229"/>
      <c r="C146" s="230"/>
      <c r="D146" s="230"/>
    </row>
    <row r="147" spans="2:4">
      <c r="B147" s="229"/>
      <c r="C147" s="230"/>
      <c r="D147" s="230"/>
    </row>
    <row r="148" spans="2:4">
      <c r="B148" s="229"/>
      <c r="C148" s="230"/>
      <c r="D148" s="230"/>
    </row>
    <row r="149" spans="2:4">
      <c r="B149" s="229"/>
      <c r="C149" s="230"/>
      <c r="D149" s="230"/>
    </row>
    <row r="150" spans="2:4">
      <c r="B150" s="229"/>
      <c r="C150" s="230"/>
      <c r="D150" s="230"/>
    </row>
    <row r="151" spans="2:4">
      <c r="B151" s="229"/>
      <c r="C151" s="230"/>
      <c r="D151" s="230"/>
    </row>
    <row r="152" spans="2:4">
      <c r="B152" s="229"/>
      <c r="C152" s="230"/>
      <c r="D152" s="230"/>
    </row>
    <row r="153" spans="2:4">
      <c r="B153" s="229"/>
      <c r="C153" s="230"/>
      <c r="D153" s="230"/>
    </row>
    <row r="154" spans="2:4">
      <c r="B154" s="229"/>
      <c r="C154" s="230"/>
      <c r="D154" s="230"/>
    </row>
    <row r="155" spans="2:4">
      <c r="B155" s="229"/>
      <c r="C155" s="230"/>
      <c r="D155" s="230"/>
    </row>
    <row r="156" spans="2:4">
      <c r="B156" s="229"/>
      <c r="C156" s="230"/>
      <c r="D156" s="230"/>
    </row>
    <row r="157" spans="2:4">
      <c r="B157" s="229"/>
      <c r="C157" s="230"/>
      <c r="D157" s="230"/>
    </row>
    <row r="158" spans="2:4">
      <c r="B158" s="229"/>
      <c r="C158" s="230"/>
      <c r="D158" s="230"/>
    </row>
    <row r="159" spans="2:4">
      <c r="B159" s="229"/>
      <c r="C159" s="230"/>
      <c r="D159" s="230"/>
    </row>
    <row r="160" spans="2:4">
      <c r="B160" s="229"/>
      <c r="C160" s="230"/>
      <c r="D160" s="230"/>
    </row>
    <row r="161" spans="2:4">
      <c r="B161" s="229"/>
      <c r="C161" s="230"/>
      <c r="D161" s="230"/>
    </row>
    <row r="162" spans="2:4">
      <c r="B162" s="229"/>
      <c r="C162" s="230"/>
      <c r="D162" s="230"/>
    </row>
    <row r="163" spans="2:4">
      <c r="B163" s="229"/>
      <c r="C163" s="230"/>
      <c r="D163" s="230"/>
    </row>
    <row r="164" spans="2:4">
      <c r="B164" s="229"/>
      <c r="C164" s="230"/>
      <c r="D164" s="230"/>
    </row>
    <row r="165" spans="2:4">
      <c r="B165" s="229"/>
      <c r="C165" s="230"/>
      <c r="D165" s="230"/>
    </row>
    <row r="166" spans="2:4">
      <c r="B166" s="229"/>
      <c r="C166" s="230"/>
      <c r="D166" s="230"/>
    </row>
    <row r="167" spans="2:4">
      <c r="B167" s="229"/>
      <c r="C167" s="230"/>
      <c r="D167" s="230"/>
    </row>
    <row r="168" spans="2:4">
      <c r="B168" s="229"/>
      <c r="C168" s="230"/>
      <c r="D168" s="230"/>
    </row>
    <row r="169" spans="2:4">
      <c r="B169" s="229"/>
      <c r="C169" s="230"/>
      <c r="D169" s="230"/>
    </row>
    <row r="170" spans="2:4">
      <c r="B170" s="229"/>
      <c r="C170" s="230"/>
      <c r="D170" s="230"/>
    </row>
    <row r="171" spans="2:4">
      <c r="B171" s="229"/>
      <c r="C171" s="230"/>
      <c r="D171" s="230"/>
    </row>
    <row r="172" spans="2:4">
      <c r="B172" s="229"/>
      <c r="C172" s="230"/>
      <c r="D172" s="230"/>
    </row>
    <row r="173" spans="2:4">
      <c r="B173" s="229"/>
      <c r="C173" s="230"/>
      <c r="D173" s="230"/>
    </row>
    <row r="174" spans="2:4">
      <c r="B174" s="229"/>
      <c r="C174" s="230"/>
      <c r="D174" s="230"/>
    </row>
    <row r="175" spans="2:4">
      <c r="B175" s="229"/>
      <c r="C175" s="230"/>
      <c r="D175" s="230"/>
    </row>
    <row r="176" spans="2:4">
      <c r="B176" s="229"/>
      <c r="C176" s="230"/>
      <c r="D176" s="230"/>
    </row>
    <row r="177" spans="2:4">
      <c r="B177" s="229"/>
      <c r="C177" s="230"/>
      <c r="D177" s="230"/>
    </row>
    <row r="178" spans="2:4">
      <c r="B178" s="229"/>
      <c r="C178" s="230"/>
      <c r="D178" s="230"/>
    </row>
    <row r="179" spans="2:4">
      <c r="B179" s="229"/>
      <c r="C179" s="230"/>
      <c r="D179" s="230"/>
    </row>
    <row r="180" spans="2:4">
      <c r="B180" s="229"/>
      <c r="C180" s="230"/>
      <c r="D180" s="230"/>
    </row>
    <row r="181" spans="2:4">
      <c r="B181" s="229"/>
      <c r="C181" s="230"/>
      <c r="D181" s="230"/>
    </row>
    <row r="182" spans="2:4">
      <c r="B182" s="229"/>
      <c r="C182" s="230"/>
      <c r="D182" s="230"/>
    </row>
    <row r="183" spans="2:4">
      <c r="B183" s="229"/>
      <c r="C183" s="230"/>
      <c r="D183" s="230"/>
    </row>
    <row r="184" spans="2:4">
      <c r="B184" s="229"/>
      <c r="C184" s="230"/>
      <c r="D184" s="230"/>
    </row>
    <row r="185" spans="2:4">
      <c r="B185" s="229"/>
      <c r="C185" s="230"/>
      <c r="D185" s="230"/>
    </row>
    <row r="186" spans="2:4">
      <c r="B186" s="229"/>
      <c r="C186" s="230"/>
      <c r="D186" s="230"/>
    </row>
    <row r="187" spans="2:4">
      <c r="B187" s="229"/>
      <c r="C187" s="230"/>
      <c r="D187" s="230"/>
    </row>
    <row r="188" spans="2:4">
      <c r="B188" s="229"/>
      <c r="C188" s="230"/>
      <c r="D188" s="230"/>
    </row>
  </sheetData>
  <mergeCells count="11">
    <mergeCell ref="K4:K5"/>
    <mergeCell ref="B4:C5"/>
    <mergeCell ref="E4:H4"/>
    <mergeCell ref="I4:I5"/>
    <mergeCell ref="J4:J5"/>
    <mergeCell ref="M4:M5"/>
    <mergeCell ref="G1:M1"/>
    <mergeCell ref="F2:N2"/>
    <mergeCell ref="G3:H3"/>
    <mergeCell ref="N3:N5"/>
    <mergeCell ref="L4:L5"/>
  </mergeCells>
  <phoneticPr fontId="49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Q308"/>
  <sheetViews>
    <sheetView topLeftCell="B1" workbookViewId="0">
      <selection activeCell="C3" sqref="C3"/>
    </sheetView>
  </sheetViews>
  <sheetFormatPr defaultRowHeight="15"/>
  <cols>
    <col min="1" max="1" width="14.5703125" style="71" hidden="1" customWidth="1"/>
    <col min="2" max="2" width="7.28515625" style="157" customWidth="1"/>
    <col min="3" max="3" width="50.7109375" style="71" customWidth="1"/>
    <col min="4" max="4" width="0.85546875" style="71" customWidth="1"/>
    <col min="5" max="14" width="10" style="71" customWidth="1"/>
    <col min="15" max="15" width="3.28515625" style="71" customWidth="1"/>
    <col min="16" max="16384" width="9.140625" style="71"/>
  </cols>
  <sheetData>
    <row r="1" spans="1:15">
      <c r="B1" s="72" t="str">
        <f>+[1]Coverpage!A1</f>
        <v>GFSM2014_V1.2</v>
      </c>
      <c r="C1" s="73"/>
      <c r="D1" s="74"/>
      <c r="E1" s="75"/>
      <c r="F1" s="76"/>
      <c r="G1" s="509" t="str">
        <f>Reporting_Country_Name</f>
        <v>Россйиская Федерация</v>
      </c>
      <c r="H1" s="509"/>
      <c r="I1" s="509"/>
      <c r="J1" s="509"/>
      <c r="K1" s="509"/>
      <c r="L1" s="509"/>
      <c r="M1" s="509"/>
      <c r="N1" s="77">
        <f>Reporting_Country_Code</f>
        <v>0</v>
      </c>
      <c r="O1" s="78"/>
    </row>
    <row r="2" spans="1:15">
      <c r="B2" s="72" t="s">
        <v>494</v>
      </c>
      <c r="C2" s="158"/>
      <c r="D2" s="159"/>
      <c r="E2" s="160"/>
      <c r="F2" s="510" t="str">
        <f>"In "&amp;[1]Coverpage!$I$14&amp;" of "&amp;[1]Coverpage!$I$12&amp;" / Fiscal year ends in "&amp;[1]Coverpage!$I$11</f>
        <v xml:space="preserve">In Billion of Domestic Currency / Fiscal year ends in </v>
      </c>
      <c r="G2" s="511"/>
      <c r="H2" s="511"/>
      <c r="I2" s="511"/>
      <c r="J2" s="511"/>
      <c r="K2" s="511"/>
      <c r="L2" s="511"/>
      <c r="M2" s="511"/>
      <c r="N2" s="511"/>
      <c r="O2" s="78"/>
    </row>
    <row r="3" spans="1:15">
      <c r="B3" s="83"/>
      <c r="C3" s="84"/>
      <c r="D3" s="85"/>
      <c r="E3" s="86"/>
      <c r="F3" s="87"/>
      <c r="G3" s="512" t="s">
        <v>548</v>
      </c>
      <c r="H3" s="512"/>
      <c r="I3" s="88">
        <f>Reporting_Period_Code</f>
        <v>2014</v>
      </c>
      <c r="J3" s="88"/>
      <c r="K3" s="87"/>
      <c r="L3" s="87"/>
      <c r="M3" s="89"/>
      <c r="N3" s="506" t="s">
        <v>647</v>
      </c>
      <c r="O3" s="90"/>
    </row>
    <row r="4" spans="1:15">
      <c r="B4" s="516" t="s">
        <v>495</v>
      </c>
      <c r="C4" s="517"/>
      <c r="D4" s="91"/>
      <c r="E4" s="503" t="s">
        <v>551</v>
      </c>
      <c r="F4" s="504"/>
      <c r="G4" s="504"/>
      <c r="H4" s="505"/>
      <c r="I4" s="506" t="s">
        <v>552</v>
      </c>
      <c r="J4" s="506" t="s">
        <v>553</v>
      </c>
      <c r="K4" s="513" t="s">
        <v>554</v>
      </c>
      <c r="L4" s="506" t="s">
        <v>555</v>
      </c>
      <c r="M4" s="508" t="s">
        <v>556</v>
      </c>
      <c r="N4" s="507"/>
      <c r="O4" s="90"/>
    </row>
    <row r="5" spans="1:15" ht="42">
      <c r="B5" s="516"/>
      <c r="C5" s="517"/>
      <c r="D5" s="91"/>
      <c r="E5" s="92" t="s">
        <v>557</v>
      </c>
      <c r="F5" s="93" t="s">
        <v>558</v>
      </c>
      <c r="G5" s="93" t="s">
        <v>555</v>
      </c>
      <c r="H5" s="94" t="s">
        <v>559</v>
      </c>
      <c r="I5" s="507"/>
      <c r="J5" s="507"/>
      <c r="K5" s="513"/>
      <c r="L5" s="507"/>
      <c r="M5" s="508"/>
      <c r="N5" s="507"/>
      <c r="O5" s="90"/>
    </row>
    <row r="6" spans="1:15">
      <c r="B6" s="232"/>
      <c r="C6" s="233"/>
      <c r="D6" s="91"/>
      <c r="E6" s="92" t="s">
        <v>649</v>
      </c>
      <c r="F6" s="93" t="s">
        <v>650</v>
      </c>
      <c r="G6" s="93" t="s">
        <v>651</v>
      </c>
      <c r="H6" s="94" t="s">
        <v>563</v>
      </c>
      <c r="I6" s="94" t="s">
        <v>652</v>
      </c>
      <c r="J6" s="93" t="s">
        <v>653</v>
      </c>
      <c r="K6" s="94" t="s">
        <v>566</v>
      </c>
      <c r="L6" s="93" t="s">
        <v>654</v>
      </c>
      <c r="M6" s="97" t="s">
        <v>655</v>
      </c>
      <c r="N6" s="97" t="s">
        <v>656</v>
      </c>
      <c r="O6" s="90"/>
    </row>
    <row r="7" spans="1:15">
      <c r="A7" s="111"/>
      <c r="B7" s="98"/>
      <c r="C7" s="99"/>
      <c r="D7" s="99"/>
      <c r="E7" s="100" t="s">
        <v>560</v>
      </c>
      <c r="F7" s="101" t="s">
        <v>561</v>
      </c>
      <c r="G7" s="102" t="s">
        <v>562</v>
      </c>
      <c r="H7" s="101" t="s">
        <v>563</v>
      </c>
      <c r="I7" s="102" t="s">
        <v>564</v>
      </c>
      <c r="J7" s="101" t="s">
        <v>565</v>
      </c>
      <c r="K7" s="102" t="s">
        <v>566</v>
      </c>
      <c r="L7" s="101" t="s">
        <v>567</v>
      </c>
      <c r="M7" s="103" t="s">
        <v>568</v>
      </c>
      <c r="N7" s="103" t="s">
        <v>569</v>
      </c>
      <c r="O7" s="90"/>
    </row>
    <row r="8" spans="1:15">
      <c r="A8" s="111" t="s">
        <v>496</v>
      </c>
      <c r="B8" s="180" t="s">
        <v>497</v>
      </c>
      <c r="C8" s="251" t="s">
        <v>498</v>
      </c>
      <c r="D8" s="166" t="s">
        <v>572</v>
      </c>
      <c r="E8" s="267">
        <v>18510.41788062677</v>
      </c>
      <c r="F8" s="267">
        <v>-2.7358310354204103</v>
      </c>
      <c r="G8" s="267">
        <v>0</v>
      </c>
      <c r="H8" s="267">
        <v>18507.682049591353</v>
      </c>
      <c r="I8" s="267">
        <v>8.6644791666600014</v>
      </c>
      <c r="J8" s="267">
        <v>4548.7851228890586</v>
      </c>
      <c r="K8" s="267">
        <v>2791.5935373539014</v>
      </c>
      <c r="L8" s="267">
        <v>0</v>
      </c>
      <c r="M8" s="267">
        <v>25856.725189000972</v>
      </c>
      <c r="N8" s="202" t="str">
        <f>IF(OR(N9="NA",N14="NA",N25="NA"),"NA",IF(AND(N9="",N14="",N25=""),"",SUM(N9)+SUM(N14)-SUM(N25)))</f>
        <v/>
      </c>
      <c r="O8" s="110"/>
    </row>
    <row r="9" spans="1:15">
      <c r="A9" s="111" t="s">
        <v>499</v>
      </c>
      <c r="B9" s="196" t="s">
        <v>8</v>
      </c>
      <c r="C9" s="197" t="s">
        <v>500</v>
      </c>
      <c r="D9" s="174" t="s">
        <v>572</v>
      </c>
      <c r="E9" s="133">
        <v>10732.21474856991</v>
      </c>
      <c r="F9" s="133">
        <v>4123.8144572137298</v>
      </c>
      <c r="G9" s="133">
        <v>0</v>
      </c>
      <c r="H9" s="133">
        <v>14856.029205783641</v>
      </c>
      <c r="I9" s="133">
        <v>9.9936723519200026</v>
      </c>
      <c r="J9" s="133">
        <v>4643.2648806572606</v>
      </c>
      <c r="K9" s="133">
        <v>2792.73659045868</v>
      </c>
      <c r="L9" s="133">
        <v>0</v>
      </c>
      <c r="M9" s="133">
        <v>22302.024349251504</v>
      </c>
      <c r="N9" s="133" t="str">
        <f>IF(OR(N10="NA",N11="NA",N12="NA",N13="NA"),"NA",IF(AND(N10="",N11="",N12="",N13=""),"",SUM(N10:N13)))</f>
        <v/>
      </c>
      <c r="O9" s="110"/>
    </row>
    <row r="10" spans="1:15">
      <c r="A10" s="111" t="s">
        <v>501</v>
      </c>
      <c r="B10" s="111" t="s">
        <v>502</v>
      </c>
      <c r="C10" s="116" t="s">
        <v>1427</v>
      </c>
      <c r="D10" s="91" t="s">
        <v>572</v>
      </c>
      <c r="E10" s="117">
        <v>1511.5009930253898</v>
      </c>
      <c r="F10" s="117">
        <v>217.28870661079003</v>
      </c>
      <c r="G10" s="117">
        <v>0</v>
      </c>
      <c r="H10" s="117">
        <v>1728.7896996361799</v>
      </c>
      <c r="I10" s="117">
        <v>-0.27653738145999907</v>
      </c>
      <c r="J10" s="117">
        <v>104.67485204629229</v>
      </c>
      <c r="K10" s="117">
        <v>82.33084349349825</v>
      </c>
      <c r="L10" s="117">
        <v>0</v>
      </c>
      <c r="M10" s="117">
        <v>1915.5188577945103</v>
      </c>
      <c r="N10" s="117"/>
      <c r="O10" s="110"/>
    </row>
    <row r="11" spans="1:15">
      <c r="A11" s="111" t="s">
        <v>503</v>
      </c>
      <c r="B11" s="111" t="s">
        <v>504</v>
      </c>
      <c r="C11" s="116" t="s">
        <v>505</v>
      </c>
      <c r="D11" s="91" t="s">
        <v>572</v>
      </c>
      <c r="E11" s="117">
        <v>1.0656695649999999E-2</v>
      </c>
      <c r="F11" s="117">
        <v>0</v>
      </c>
      <c r="G11" s="117">
        <v>0</v>
      </c>
      <c r="H11" s="117">
        <v>1.0656695649999999E-2</v>
      </c>
      <c r="I11" s="117">
        <v>0</v>
      </c>
      <c r="J11" s="117">
        <v>0</v>
      </c>
      <c r="K11" s="117">
        <v>0</v>
      </c>
      <c r="L11" s="117">
        <v>0</v>
      </c>
      <c r="M11" s="117">
        <v>1.0656695649999999E-2</v>
      </c>
      <c r="N11" s="117"/>
      <c r="O11" s="110"/>
    </row>
    <row r="12" spans="1:15">
      <c r="A12" s="111" t="s">
        <v>506</v>
      </c>
      <c r="B12" s="111" t="s">
        <v>507</v>
      </c>
      <c r="C12" s="116" t="s">
        <v>277</v>
      </c>
      <c r="D12" s="91" t="s">
        <v>572</v>
      </c>
      <c r="E12" s="117">
        <v>0</v>
      </c>
      <c r="F12" s="117">
        <v>0</v>
      </c>
      <c r="G12" s="117">
        <v>0</v>
      </c>
      <c r="H12" s="117">
        <v>0</v>
      </c>
      <c r="I12" s="117">
        <v>0</v>
      </c>
      <c r="J12" s="117">
        <v>0</v>
      </c>
      <c r="K12" s="117">
        <v>0</v>
      </c>
      <c r="L12" s="117">
        <v>0</v>
      </c>
      <c r="M12" s="117">
        <v>0</v>
      </c>
      <c r="N12" s="117"/>
      <c r="O12" s="110"/>
    </row>
    <row r="13" spans="1:15">
      <c r="A13" s="111" t="s">
        <v>508</v>
      </c>
      <c r="B13" s="111" t="s">
        <v>509</v>
      </c>
      <c r="C13" s="227" t="s">
        <v>279</v>
      </c>
      <c r="D13" s="91" t="s">
        <v>572</v>
      </c>
      <c r="E13" s="117">
        <v>9220.7030988488714</v>
      </c>
      <c r="F13" s="117">
        <v>3906.5257506029398</v>
      </c>
      <c r="G13" s="117">
        <v>0</v>
      </c>
      <c r="H13" s="117">
        <v>13127.228849451811</v>
      </c>
      <c r="I13" s="117">
        <v>10.270209733380002</v>
      </c>
      <c r="J13" s="117">
        <v>4538.5900286109691</v>
      </c>
      <c r="K13" s="117">
        <v>2710.4057469651821</v>
      </c>
      <c r="L13" s="117">
        <v>0</v>
      </c>
      <c r="M13" s="117">
        <v>20386.494834761343</v>
      </c>
      <c r="N13" s="117"/>
      <c r="O13" s="110"/>
    </row>
    <row r="14" spans="1:15">
      <c r="A14" s="111" t="s">
        <v>510</v>
      </c>
      <c r="B14" s="180" t="s">
        <v>13</v>
      </c>
      <c r="C14" s="197" t="s">
        <v>511</v>
      </c>
      <c r="D14" s="166" t="s">
        <v>572</v>
      </c>
      <c r="E14" s="202">
        <v>8777.9850826369311</v>
      </c>
      <c r="F14" s="202">
        <v>3.9888333928200002</v>
      </c>
      <c r="G14" s="202">
        <v>-4130.5391216419703</v>
      </c>
      <c r="H14" s="202">
        <v>4651.4347943877801</v>
      </c>
      <c r="I14" s="202">
        <v>7.858442244299999</v>
      </c>
      <c r="J14" s="202">
        <v>2618.5129423866397</v>
      </c>
      <c r="K14" s="202">
        <v>1807.5187469984498</v>
      </c>
      <c r="L14" s="202">
        <v>-4530.8420798015404</v>
      </c>
      <c r="M14" s="202">
        <v>4554.4828462156302</v>
      </c>
      <c r="N14" s="202" t="str">
        <f>IF(OR(N15="NA",N16="NA",N17="NA",N18="NA",N19="NA",N20="NA",N21="NA",N22="NA"),"NA",IF(AND(N15="",N16="",N17="",N18="",N19="",N20="",N21="",N22=""),"",SUM(N15:N22)))</f>
        <v/>
      </c>
      <c r="O14" s="110"/>
    </row>
    <row r="15" spans="1:15">
      <c r="A15" s="111" t="s">
        <v>512</v>
      </c>
      <c r="B15" s="145" t="s">
        <v>513</v>
      </c>
      <c r="C15" s="247" t="s">
        <v>514</v>
      </c>
      <c r="D15" s="91" t="s">
        <v>572</v>
      </c>
      <c r="E15" s="268">
        <v>0</v>
      </c>
      <c r="F15" s="268">
        <v>0</v>
      </c>
      <c r="G15" s="268">
        <v>0</v>
      </c>
      <c r="H15" s="117">
        <v>0</v>
      </c>
      <c r="I15" s="268">
        <v>0</v>
      </c>
      <c r="J15" s="268">
        <v>0</v>
      </c>
      <c r="K15" s="268">
        <v>0</v>
      </c>
      <c r="L15" s="268">
        <v>0</v>
      </c>
      <c r="M15" s="117">
        <v>0</v>
      </c>
      <c r="N15" s="268"/>
      <c r="O15" s="110"/>
    </row>
    <row r="16" spans="1:15" s="255" customFormat="1" ht="12.75">
      <c r="A16" s="111" t="s">
        <v>515</v>
      </c>
      <c r="B16" s="145" t="s">
        <v>516</v>
      </c>
      <c r="C16" s="247" t="s">
        <v>517</v>
      </c>
      <c r="D16" s="91" t="s">
        <v>572</v>
      </c>
      <c r="E16" s="117">
        <v>3487.0247041820398</v>
      </c>
      <c r="F16" s="117">
        <v>3.35320011082</v>
      </c>
      <c r="G16" s="117">
        <v>0</v>
      </c>
      <c r="H16" s="117">
        <v>3490.37790429286</v>
      </c>
      <c r="I16" s="117">
        <v>-5.6528297749999998E-2</v>
      </c>
      <c r="J16" s="117">
        <v>4.5099164942000003E-2</v>
      </c>
      <c r="K16" s="117">
        <v>8.5612094479999984E-3</v>
      </c>
      <c r="L16" s="117">
        <v>0</v>
      </c>
      <c r="M16" s="117">
        <v>3490.3750363694999</v>
      </c>
      <c r="N16" s="117"/>
      <c r="O16" s="110"/>
    </row>
    <row r="17" spans="1:15" s="255" customFormat="1" ht="12.75">
      <c r="A17" s="111" t="s">
        <v>518</v>
      </c>
      <c r="B17" s="145" t="s">
        <v>519</v>
      </c>
      <c r="C17" s="247" t="s">
        <v>520</v>
      </c>
      <c r="D17" s="91" t="s">
        <v>572</v>
      </c>
      <c r="E17" s="117">
        <v>71.523328123639999</v>
      </c>
      <c r="F17" s="117">
        <v>0</v>
      </c>
      <c r="G17" s="117">
        <v>0</v>
      </c>
      <c r="H17" s="117">
        <v>71.523328123639999</v>
      </c>
      <c r="I17" s="117">
        <v>0</v>
      </c>
      <c r="J17" s="117">
        <v>0</v>
      </c>
      <c r="K17" s="117">
        <v>0</v>
      </c>
      <c r="L17" s="117">
        <v>0</v>
      </c>
      <c r="M17" s="117">
        <v>71.523328123639999</v>
      </c>
      <c r="N17" s="117"/>
      <c r="O17" s="110"/>
    </row>
    <row r="18" spans="1:15" s="255" customFormat="1" ht="12.75">
      <c r="A18" s="111" t="s">
        <v>521</v>
      </c>
      <c r="B18" s="145" t="s">
        <v>522</v>
      </c>
      <c r="C18" s="247" t="s">
        <v>523</v>
      </c>
      <c r="D18" s="91" t="s">
        <v>572</v>
      </c>
      <c r="E18" s="117">
        <v>1122.13171065148</v>
      </c>
      <c r="F18" s="117">
        <v>0</v>
      </c>
      <c r="G18" s="117">
        <v>0</v>
      </c>
      <c r="H18" s="117">
        <v>1122.13171065148</v>
      </c>
      <c r="I18" s="117">
        <v>0</v>
      </c>
      <c r="J18" s="117">
        <v>0</v>
      </c>
      <c r="K18" s="117">
        <v>0</v>
      </c>
      <c r="L18" s="117">
        <v>0</v>
      </c>
      <c r="M18" s="117">
        <v>1122.13171065148</v>
      </c>
      <c r="N18" s="117"/>
      <c r="O18" s="110"/>
    </row>
    <row r="19" spans="1:15" s="255" customFormat="1" ht="12.75">
      <c r="A19" s="111" t="s">
        <v>524</v>
      </c>
      <c r="B19" s="145" t="s">
        <v>525</v>
      </c>
      <c r="C19" s="247" t="s">
        <v>526</v>
      </c>
      <c r="D19" s="91" t="s">
        <v>572</v>
      </c>
      <c r="E19" s="117">
        <v>3935.4499045101102</v>
      </c>
      <c r="F19" s="117">
        <v>0</v>
      </c>
      <c r="G19" s="117">
        <v>-4130.5391216419703</v>
      </c>
      <c r="H19" s="117">
        <v>-195.0892171318601</v>
      </c>
      <c r="I19" s="117">
        <v>9.1876354295600002</v>
      </c>
      <c r="J19" s="117">
        <v>2712.99266662319</v>
      </c>
      <c r="K19" s="117">
        <v>1808.66177774879</v>
      </c>
      <c r="L19" s="117">
        <v>-4530.8420798015404</v>
      </c>
      <c r="M19" s="117">
        <v>-195.0892171318601</v>
      </c>
      <c r="N19" s="117"/>
      <c r="O19" s="110"/>
    </row>
    <row r="20" spans="1:15" s="255" customFormat="1" ht="12.75">
      <c r="A20" s="111" t="s">
        <v>527</v>
      </c>
      <c r="B20" s="145" t="s">
        <v>528</v>
      </c>
      <c r="C20" s="247" t="s">
        <v>529</v>
      </c>
      <c r="D20" s="91" t="s">
        <v>572</v>
      </c>
      <c r="E20" s="117">
        <v>0</v>
      </c>
      <c r="F20" s="117">
        <v>0</v>
      </c>
      <c r="G20" s="117">
        <v>0</v>
      </c>
      <c r="H20" s="117">
        <v>0</v>
      </c>
      <c r="I20" s="117">
        <v>0</v>
      </c>
      <c r="J20" s="117">
        <v>0</v>
      </c>
      <c r="K20" s="117">
        <v>0</v>
      </c>
      <c r="L20" s="117">
        <v>0</v>
      </c>
      <c r="M20" s="117">
        <v>0</v>
      </c>
      <c r="N20" s="117"/>
      <c r="O20" s="110"/>
    </row>
    <row r="21" spans="1:15" s="255" customFormat="1" ht="12.75">
      <c r="A21" s="111" t="s">
        <v>530</v>
      </c>
      <c r="B21" s="145" t="s">
        <v>531</v>
      </c>
      <c r="C21" s="247" t="s">
        <v>532</v>
      </c>
      <c r="D21" s="91" t="s">
        <v>572</v>
      </c>
      <c r="E21" s="117">
        <v>0</v>
      </c>
      <c r="F21" s="117">
        <v>0</v>
      </c>
      <c r="G21" s="117">
        <v>0</v>
      </c>
      <c r="H21" s="117">
        <v>0</v>
      </c>
      <c r="I21" s="117">
        <v>0</v>
      </c>
      <c r="J21" s="117">
        <v>0</v>
      </c>
      <c r="K21" s="117">
        <v>0</v>
      </c>
      <c r="L21" s="117">
        <v>0</v>
      </c>
      <c r="M21" s="117">
        <v>0</v>
      </c>
      <c r="N21" s="117"/>
      <c r="O21" s="110"/>
    </row>
    <row r="22" spans="1:15" s="255" customFormat="1" ht="12.75">
      <c r="A22" s="111" t="s">
        <v>533</v>
      </c>
      <c r="B22" s="145" t="s">
        <v>534</v>
      </c>
      <c r="C22" s="247" t="s">
        <v>535</v>
      </c>
      <c r="D22" s="91" t="s">
        <v>572</v>
      </c>
      <c r="E22" s="117">
        <v>161.85543516966004</v>
      </c>
      <c r="F22" s="117">
        <v>0.63563328200000002</v>
      </c>
      <c r="G22" s="117">
        <v>0</v>
      </c>
      <c r="H22" s="117">
        <v>162.49106845166003</v>
      </c>
      <c r="I22" s="117">
        <v>-1.27266488751</v>
      </c>
      <c r="J22" s="117">
        <v>-94.524823401492</v>
      </c>
      <c r="K22" s="117">
        <v>-1.151591959788</v>
      </c>
      <c r="L22" s="117">
        <v>0</v>
      </c>
      <c r="M22" s="117">
        <v>65.541988202870044</v>
      </c>
      <c r="N22" s="117"/>
      <c r="O22" s="110"/>
    </row>
    <row r="23" spans="1:15">
      <c r="A23" s="111" t="s">
        <v>536</v>
      </c>
      <c r="B23" s="256" t="s">
        <v>537</v>
      </c>
      <c r="C23" s="257" t="s">
        <v>319</v>
      </c>
      <c r="D23" s="91" t="s">
        <v>572</v>
      </c>
      <c r="E23" s="117">
        <v>3932.1450216419698</v>
      </c>
      <c r="F23" s="117">
        <v>0</v>
      </c>
      <c r="G23" s="117">
        <v>-4130.5391216419703</v>
      </c>
      <c r="H23" s="117">
        <v>-198.39410000000044</v>
      </c>
      <c r="I23" s="117">
        <v>9.1876354295600002</v>
      </c>
      <c r="J23" s="117">
        <v>2712.99266662319</v>
      </c>
      <c r="K23" s="117">
        <v>1808.66177774879</v>
      </c>
      <c r="L23" s="117">
        <v>-4530.8420798015404</v>
      </c>
      <c r="M23" s="117">
        <v>-198.39410000000044</v>
      </c>
      <c r="N23" s="117"/>
      <c r="O23" s="110"/>
    </row>
    <row r="24" spans="1:15">
      <c r="A24" s="111" t="s">
        <v>538</v>
      </c>
      <c r="B24" s="256" t="s">
        <v>539</v>
      </c>
      <c r="C24" s="269" t="s">
        <v>345</v>
      </c>
      <c r="D24" s="91" t="s">
        <v>572</v>
      </c>
      <c r="E24" s="117">
        <v>4845.8400609949613</v>
      </c>
      <c r="F24" s="117">
        <v>3.9888333928200002</v>
      </c>
      <c r="G24" s="117">
        <v>0</v>
      </c>
      <c r="H24" s="117">
        <v>4849.8288943877815</v>
      </c>
      <c r="I24" s="117">
        <v>-1.3291931852600001</v>
      </c>
      <c r="J24" s="117">
        <v>-94.479724236549984</v>
      </c>
      <c r="K24" s="117">
        <v>-1.1430307503400001</v>
      </c>
      <c r="L24" s="117">
        <v>0</v>
      </c>
      <c r="M24" s="117">
        <v>4752.8769462156315</v>
      </c>
      <c r="N24" s="117"/>
      <c r="O24" s="110"/>
    </row>
    <row r="25" spans="1:15">
      <c r="A25" s="111" t="s">
        <v>540</v>
      </c>
      <c r="B25" s="260" t="s">
        <v>17</v>
      </c>
      <c r="C25" s="197" t="s">
        <v>541</v>
      </c>
      <c r="D25" s="166" t="s">
        <v>572</v>
      </c>
      <c r="E25" s="202">
        <v>999.78195058007009</v>
      </c>
      <c r="F25" s="202">
        <v>4130.5391216419703</v>
      </c>
      <c r="G25" s="202">
        <v>-4130.5391216419703</v>
      </c>
      <c r="H25" s="202">
        <v>999.78195058006997</v>
      </c>
      <c r="I25" s="202">
        <v>9.1876354295600002</v>
      </c>
      <c r="J25" s="202">
        <v>2712.9927001548417</v>
      </c>
      <c r="K25" s="202">
        <v>1808.6618001032282</v>
      </c>
      <c r="L25" s="202">
        <v>-4530.8420798015404</v>
      </c>
      <c r="M25" s="202">
        <v>999.78200646616006</v>
      </c>
      <c r="N25" s="202" t="str">
        <f>IF(OR(N26="NA",N27="NA",N28="NA",N29="NA",N30="NA",N31="NA",N32="NA",N33="NA"),"NA",IF(AND(N26="",N27="",N28="",N29="",N30="",N31="",N32="",N33=""),"",SUM(N26:N33)))</f>
        <v/>
      </c>
      <c r="O25" s="110"/>
    </row>
    <row r="26" spans="1:15" s="255" customFormat="1" ht="12.75">
      <c r="A26" s="111" t="s">
        <v>542</v>
      </c>
      <c r="B26" s="145" t="s">
        <v>543</v>
      </c>
      <c r="C26" s="247" t="s">
        <v>1915</v>
      </c>
      <c r="D26" s="91" t="s">
        <v>572</v>
      </c>
      <c r="E26" s="117">
        <v>0</v>
      </c>
      <c r="F26" s="117">
        <v>0</v>
      </c>
      <c r="G26" s="117">
        <v>0</v>
      </c>
      <c r="H26" s="117">
        <v>0</v>
      </c>
      <c r="I26" s="117">
        <v>0</v>
      </c>
      <c r="J26" s="117">
        <v>0</v>
      </c>
      <c r="K26" s="117">
        <v>0</v>
      </c>
      <c r="L26" s="117">
        <v>0</v>
      </c>
      <c r="M26" s="117">
        <v>0</v>
      </c>
      <c r="N26" s="117"/>
      <c r="O26" s="110"/>
    </row>
    <row r="27" spans="1:15" s="255" customFormat="1" ht="12.75">
      <c r="A27" s="111" t="s">
        <v>1916</v>
      </c>
      <c r="B27" s="145" t="s">
        <v>1917</v>
      </c>
      <c r="C27" s="247" t="s">
        <v>517</v>
      </c>
      <c r="D27" s="91" t="s">
        <v>572</v>
      </c>
      <c r="E27" s="117">
        <v>0</v>
      </c>
      <c r="F27" s="117">
        <v>0</v>
      </c>
      <c r="G27" s="117">
        <v>0</v>
      </c>
      <c r="H27" s="117">
        <v>0</v>
      </c>
      <c r="I27" s="117">
        <v>0</v>
      </c>
      <c r="J27" s="117">
        <v>0</v>
      </c>
      <c r="K27" s="117">
        <v>0</v>
      </c>
      <c r="L27" s="117">
        <v>0</v>
      </c>
      <c r="M27" s="117">
        <v>0</v>
      </c>
      <c r="N27" s="117"/>
      <c r="O27" s="110"/>
    </row>
    <row r="28" spans="1:15" s="255" customFormat="1" ht="12.75">
      <c r="A28" s="111" t="s">
        <v>1918</v>
      </c>
      <c r="B28" s="145" t="s">
        <v>1919</v>
      </c>
      <c r="C28" s="247" t="s">
        <v>520</v>
      </c>
      <c r="D28" s="91" t="s">
        <v>572</v>
      </c>
      <c r="E28" s="117">
        <v>0</v>
      </c>
      <c r="F28" s="117">
        <v>0</v>
      </c>
      <c r="G28" s="117">
        <v>0</v>
      </c>
      <c r="H28" s="117">
        <v>0</v>
      </c>
      <c r="I28" s="117">
        <v>0</v>
      </c>
      <c r="J28" s="117">
        <v>0</v>
      </c>
      <c r="K28" s="117">
        <v>0</v>
      </c>
      <c r="L28" s="117">
        <v>0</v>
      </c>
      <c r="M28" s="117">
        <v>0</v>
      </c>
      <c r="N28" s="117"/>
      <c r="O28" s="110"/>
    </row>
    <row r="29" spans="1:15" s="255" customFormat="1" ht="12.75">
      <c r="A29" s="111" t="s">
        <v>1920</v>
      </c>
      <c r="B29" s="145" t="s">
        <v>1921</v>
      </c>
      <c r="C29" s="247" t="s">
        <v>523</v>
      </c>
      <c r="D29" s="91" t="s">
        <v>572</v>
      </c>
      <c r="E29" s="117">
        <v>999.46507194329001</v>
      </c>
      <c r="F29" s="117">
        <v>0</v>
      </c>
      <c r="G29" s="117">
        <v>0</v>
      </c>
      <c r="H29" s="117">
        <v>999.46507194329001</v>
      </c>
      <c r="I29" s="117">
        <v>0</v>
      </c>
      <c r="J29" s="117">
        <v>0</v>
      </c>
      <c r="K29" s="117">
        <v>0</v>
      </c>
      <c r="L29" s="117">
        <v>0</v>
      </c>
      <c r="M29" s="117">
        <v>999.46507194329001</v>
      </c>
      <c r="N29" s="117"/>
      <c r="O29" s="110"/>
    </row>
    <row r="30" spans="1:15" s="255" customFormat="1" ht="12.75">
      <c r="A30" s="111" t="s">
        <v>1922</v>
      </c>
      <c r="B30" s="145" t="s">
        <v>1923</v>
      </c>
      <c r="C30" s="247" t="s">
        <v>526</v>
      </c>
      <c r="D30" s="91" t="s">
        <v>572</v>
      </c>
      <c r="E30" s="117">
        <v>0</v>
      </c>
      <c r="F30" s="117">
        <v>4130.5391216419703</v>
      </c>
      <c r="G30" s="117">
        <v>-4130.5391216419703</v>
      </c>
      <c r="H30" s="117">
        <v>0</v>
      </c>
      <c r="I30" s="117">
        <v>9.1876354295600002</v>
      </c>
      <c r="J30" s="117">
        <v>2712.9926666231881</v>
      </c>
      <c r="K30" s="117">
        <v>1808.6617777487922</v>
      </c>
      <c r="L30" s="117">
        <v>-4530.8420798015404</v>
      </c>
      <c r="M30" s="117">
        <v>0</v>
      </c>
      <c r="N30" s="117"/>
      <c r="O30" s="110"/>
    </row>
    <row r="31" spans="1:15" s="255" customFormat="1" ht="12.75">
      <c r="A31" s="111" t="s">
        <v>1924</v>
      </c>
      <c r="B31" s="145" t="s">
        <v>1925</v>
      </c>
      <c r="C31" s="247" t="s">
        <v>529</v>
      </c>
      <c r="D31" s="91" t="s">
        <v>572</v>
      </c>
      <c r="E31" s="117">
        <v>0</v>
      </c>
      <c r="F31" s="117">
        <v>0</v>
      </c>
      <c r="G31" s="117">
        <v>0</v>
      </c>
      <c r="H31" s="117">
        <v>0</v>
      </c>
      <c r="I31" s="117">
        <v>0</v>
      </c>
      <c r="J31" s="117">
        <v>0</v>
      </c>
      <c r="K31" s="117">
        <v>0</v>
      </c>
      <c r="L31" s="117">
        <v>0</v>
      </c>
      <c r="M31" s="117">
        <v>0</v>
      </c>
      <c r="N31" s="117"/>
      <c r="O31" s="110"/>
    </row>
    <row r="32" spans="1:15" s="255" customFormat="1" ht="12.75">
      <c r="A32" s="111" t="s">
        <v>1926</v>
      </c>
      <c r="B32" s="145" t="s">
        <v>1927</v>
      </c>
      <c r="C32" s="247" t="s">
        <v>532</v>
      </c>
      <c r="D32" s="91" t="s">
        <v>572</v>
      </c>
      <c r="E32" s="117">
        <v>0</v>
      </c>
      <c r="F32" s="117">
        <v>0</v>
      </c>
      <c r="G32" s="117">
        <v>0</v>
      </c>
      <c r="H32" s="117">
        <v>0</v>
      </c>
      <c r="I32" s="117">
        <v>0</v>
      </c>
      <c r="J32" s="117">
        <v>0</v>
      </c>
      <c r="K32" s="117">
        <v>0</v>
      </c>
      <c r="L32" s="117">
        <v>0</v>
      </c>
      <c r="M32" s="117">
        <v>0</v>
      </c>
      <c r="N32" s="117"/>
      <c r="O32" s="110"/>
    </row>
    <row r="33" spans="1:17" s="255" customFormat="1" ht="10.35" customHeight="1">
      <c r="A33" s="111" t="s">
        <v>1928</v>
      </c>
      <c r="B33" s="145" t="s">
        <v>1929</v>
      </c>
      <c r="C33" s="247" t="s">
        <v>1930</v>
      </c>
      <c r="D33" s="91" t="s">
        <v>572</v>
      </c>
      <c r="E33" s="117">
        <v>0.31687863677999994</v>
      </c>
      <c r="F33" s="117">
        <v>0</v>
      </c>
      <c r="G33" s="117">
        <v>0</v>
      </c>
      <c r="H33" s="117">
        <v>0.31687863677999994</v>
      </c>
      <c r="I33" s="117">
        <v>0</v>
      </c>
      <c r="J33" s="117">
        <v>3.3531653999999997E-5</v>
      </c>
      <c r="K33" s="117">
        <v>2.2354436000000002E-5</v>
      </c>
      <c r="L33" s="117">
        <v>0</v>
      </c>
      <c r="M33" s="117">
        <v>0.31693452286999996</v>
      </c>
      <c r="N33" s="117"/>
      <c r="O33" s="110"/>
    </row>
    <row r="34" spans="1:17" ht="15" customHeight="1">
      <c r="A34" s="111" t="s">
        <v>1931</v>
      </c>
      <c r="B34" s="256" t="s">
        <v>1932</v>
      </c>
      <c r="C34" s="257" t="s">
        <v>404</v>
      </c>
      <c r="D34" s="91" t="s">
        <v>572</v>
      </c>
      <c r="E34" s="117">
        <v>0.3</v>
      </c>
      <c r="F34" s="117">
        <v>4130.5391216419703</v>
      </c>
      <c r="G34" s="117">
        <v>-4130.5391216419703</v>
      </c>
      <c r="H34" s="117">
        <v>0.3000000000001819</v>
      </c>
      <c r="I34" s="117">
        <v>9.1876354295600002</v>
      </c>
      <c r="J34" s="117">
        <v>2712.9927001548417</v>
      </c>
      <c r="K34" s="117">
        <v>1808.6618001032282</v>
      </c>
      <c r="L34" s="117">
        <v>-4530.8420798015404</v>
      </c>
      <c r="M34" s="117">
        <v>0.30005588608946709</v>
      </c>
      <c r="N34" s="117"/>
      <c r="O34" s="110"/>
    </row>
    <row r="35" spans="1:17" ht="15" customHeight="1">
      <c r="A35" s="111" t="s">
        <v>1933</v>
      </c>
      <c r="B35" s="270" t="s">
        <v>1934</v>
      </c>
      <c r="C35" s="269" t="s">
        <v>421</v>
      </c>
      <c r="D35" s="99" t="s">
        <v>572</v>
      </c>
      <c r="E35" s="152">
        <v>999.5</v>
      </c>
      <c r="F35" s="152"/>
      <c r="G35" s="152"/>
      <c r="H35" s="152">
        <v>999.5</v>
      </c>
      <c r="I35" s="152"/>
      <c r="J35" s="152"/>
      <c r="K35" s="152"/>
      <c r="L35" s="152"/>
      <c r="M35" s="152">
        <v>999.5</v>
      </c>
      <c r="N35" s="152"/>
      <c r="O35" s="110"/>
    </row>
    <row r="36" spans="1:17" ht="15" customHeight="1">
      <c r="A36" s="111"/>
      <c r="B36" s="140" t="s">
        <v>570</v>
      </c>
      <c r="C36" s="141" t="s">
        <v>635</v>
      </c>
      <c r="D36" s="91" t="s">
        <v>572</v>
      </c>
      <c r="E36" s="107"/>
      <c r="F36" s="107"/>
      <c r="G36" s="107"/>
      <c r="H36" s="108"/>
      <c r="I36" s="107"/>
      <c r="J36" s="107"/>
      <c r="K36" s="108"/>
      <c r="L36" s="107"/>
      <c r="M36" s="109"/>
      <c r="N36" s="107"/>
      <c r="O36" s="110"/>
    </row>
    <row r="37" spans="1:17" ht="10.9" customHeight="1">
      <c r="A37" s="111" t="s">
        <v>1935</v>
      </c>
      <c r="B37" s="145" t="s">
        <v>1936</v>
      </c>
      <c r="C37" s="247" t="s">
        <v>1937</v>
      </c>
      <c r="D37" s="91" t="s">
        <v>572</v>
      </c>
      <c r="E37" s="117">
        <v>7778.2031320568613</v>
      </c>
      <c r="F37" s="117">
        <v>-4126.5502882491501</v>
      </c>
      <c r="G37" s="117">
        <v>0</v>
      </c>
      <c r="H37" s="117">
        <v>3651.6528438077103</v>
      </c>
      <c r="I37" s="117">
        <v>-1.3291931852600012</v>
      </c>
      <c r="J37" s="117">
        <v>-94.479757768202035</v>
      </c>
      <c r="K37" s="117">
        <v>-1.1430531047783461</v>
      </c>
      <c r="L37" s="117">
        <v>0</v>
      </c>
      <c r="M37" s="117">
        <v>3554.7008397494701</v>
      </c>
      <c r="N37" s="117" t="str">
        <f>IF(OR(N14="NA",N25="NA"),"NA",IF(AND(N14="",N25=""),"",SUM(N14)-SUM(N25)))</f>
        <v/>
      </c>
      <c r="O37" s="110"/>
    </row>
    <row r="38" spans="1:17" ht="10.9" customHeight="1">
      <c r="A38" s="111" t="s">
        <v>1938</v>
      </c>
      <c r="B38" s="145" t="s">
        <v>1939</v>
      </c>
      <c r="C38" s="247" t="s">
        <v>1940</v>
      </c>
      <c r="D38" s="91" t="s">
        <v>572</v>
      </c>
      <c r="E38" s="117"/>
      <c r="F38" s="117"/>
      <c r="G38" s="117"/>
      <c r="H38" s="117" t="s">
        <v>575</v>
      </c>
      <c r="I38" s="117"/>
      <c r="J38" s="117"/>
      <c r="K38" s="119"/>
      <c r="L38" s="117"/>
      <c r="M38" s="117" t="s">
        <v>575</v>
      </c>
      <c r="N38" s="117"/>
      <c r="O38" s="110"/>
    </row>
    <row r="39" spans="1:17" ht="10.9" customHeight="1">
      <c r="A39" s="111" t="s">
        <v>1941</v>
      </c>
      <c r="B39" s="145" t="s">
        <v>1942</v>
      </c>
      <c r="C39" s="248" t="s">
        <v>1943</v>
      </c>
      <c r="D39" s="91" t="s">
        <v>572</v>
      </c>
      <c r="E39" s="117"/>
      <c r="F39" s="117"/>
      <c r="G39" s="117"/>
      <c r="H39" s="117" t="str">
        <f>IF(OR(E39="NA",F39="NA",G39="NA"),"NA",IF(AND(E39="",F39="",G39=""),"",SUM(E39:G39)))</f>
        <v/>
      </c>
      <c r="I39" s="117"/>
      <c r="J39" s="117"/>
      <c r="K39" s="119"/>
      <c r="L39" s="117"/>
      <c r="M39" s="117" t="str">
        <f>IF(OR(H39="NA",I39="NA",J39="NA",K39="NA",L39="NA"),"NA",IF(AND(H39="",I39="",J39="",K39="",L39=""),"",SUM(H39:L39)))</f>
        <v/>
      </c>
      <c r="N39" s="117"/>
      <c r="O39" s="110"/>
      <c r="P39" s="78"/>
      <c r="Q39" s="78"/>
    </row>
    <row r="40" spans="1:17" ht="10.9" customHeight="1">
      <c r="A40" s="111" t="s">
        <v>1944</v>
      </c>
      <c r="B40" s="145" t="s">
        <v>1945</v>
      </c>
      <c r="C40" s="248" t="s">
        <v>1946</v>
      </c>
      <c r="D40" s="91" t="s">
        <v>572</v>
      </c>
      <c r="E40" s="117"/>
      <c r="F40" s="117"/>
      <c r="G40" s="117"/>
      <c r="H40" s="117" t="str">
        <f>IF(OR(E40="NA",F40="NA",G40="NA"),"NA",IF(AND(E40="",F40="",G40=""),"",SUM(E40:G40)))</f>
        <v/>
      </c>
      <c r="I40" s="117"/>
      <c r="J40" s="117"/>
      <c r="K40" s="119"/>
      <c r="L40" s="117"/>
      <c r="M40" s="117" t="str">
        <f>IF(OR(H40="NA",I40="NA",J40="NA",K40="NA",L40="NA"),"NA",IF(AND(H40="",I40="",J40="",K40="",L40=""),"",SUM(H40:L40)))</f>
        <v/>
      </c>
      <c r="N40" s="117"/>
      <c r="O40" s="110"/>
      <c r="P40" s="78"/>
      <c r="Q40" s="78"/>
    </row>
    <row r="41" spans="1:17" ht="10.9" customHeight="1">
      <c r="A41" s="111" t="s">
        <v>1947</v>
      </c>
      <c r="B41" s="146" t="s">
        <v>1948</v>
      </c>
      <c r="C41" s="262" t="s">
        <v>1949</v>
      </c>
      <c r="D41" s="99" t="s">
        <v>572</v>
      </c>
      <c r="E41" s="152"/>
      <c r="F41" s="152"/>
      <c r="G41" s="152"/>
      <c r="H41" s="152" t="str">
        <f>IF(OR(E41="NA",F41="NA",G41="NA"),"NA",IF(AND(E41="",F41="",G41=""),"",SUM(E41:G41)))</f>
        <v/>
      </c>
      <c r="I41" s="152"/>
      <c r="J41" s="152"/>
      <c r="K41" s="151"/>
      <c r="L41" s="152"/>
      <c r="M41" s="152" t="str">
        <f>IF(OR(H41="NA",I41="NA",J41="NA",K41="NA",L41="NA"),"NA",IF(AND(H41="",I41="",J41="",K41="",L41=""),"",SUM(H41:L41)))</f>
        <v/>
      </c>
      <c r="N41" s="152"/>
      <c r="O41" s="110"/>
      <c r="P41" s="78"/>
      <c r="Q41" s="78"/>
    </row>
    <row r="42" spans="1:17" ht="10.35" customHeight="1">
      <c r="B42" s="265"/>
      <c r="C42" s="262"/>
      <c r="D42" s="90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10"/>
      <c r="P42" s="78"/>
      <c r="Q42" s="78"/>
    </row>
    <row r="43" spans="1:17" ht="10.35" customHeight="1">
      <c r="B43" s="229"/>
      <c r="C43" s="230"/>
      <c r="D43" s="230"/>
    </row>
    <row r="44" spans="1:17" ht="10.35" customHeight="1">
      <c r="B44" s="229"/>
      <c r="C44" s="230"/>
      <c r="D44" s="230"/>
    </row>
    <row r="45" spans="1:17" ht="10.35" customHeight="1">
      <c r="B45" s="229"/>
      <c r="C45" s="230"/>
      <c r="D45" s="230"/>
    </row>
    <row r="46" spans="1:17" ht="10.35" customHeight="1">
      <c r="B46" s="229"/>
      <c r="C46" s="230"/>
      <c r="D46" s="230"/>
    </row>
    <row r="47" spans="1:17">
      <c r="B47" s="229"/>
      <c r="C47" s="230"/>
      <c r="D47" s="230"/>
    </row>
    <row r="48" spans="1:17">
      <c r="B48" s="229"/>
      <c r="C48" s="230"/>
      <c r="D48" s="230"/>
    </row>
    <row r="49" spans="2:4">
      <c r="B49" s="229"/>
      <c r="C49" s="230"/>
      <c r="D49" s="230"/>
    </row>
    <row r="50" spans="2:4">
      <c r="B50" s="229"/>
      <c r="C50" s="230"/>
      <c r="D50" s="230"/>
    </row>
    <row r="51" spans="2:4">
      <c r="B51" s="229"/>
      <c r="C51" s="230"/>
      <c r="D51" s="230"/>
    </row>
    <row r="52" spans="2:4">
      <c r="B52" s="229"/>
      <c r="C52" s="230"/>
      <c r="D52" s="230"/>
    </row>
    <row r="53" spans="2:4">
      <c r="B53" s="229"/>
      <c r="C53" s="230"/>
      <c r="D53" s="230"/>
    </row>
    <row r="54" spans="2:4">
      <c r="B54" s="229"/>
      <c r="C54" s="230"/>
      <c r="D54" s="230"/>
    </row>
    <row r="55" spans="2:4">
      <c r="B55" s="229"/>
      <c r="C55" s="230"/>
      <c r="D55" s="230"/>
    </row>
    <row r="56" spans="2:4">
      <c r="B56" s="229"/>
      <c r="C56" s="230"/>
      <c r="D56" s="230"/>
    </row>
    <row r="57" spans="2:4">
      <c r="B57" s="229"/>
      <c r="C57" s="230"/>
      <c r="D57" s="230"/>
    </row>
    <row r="58" spans="2:4">
      <c r="B58" s="229"/>
      <c r="C58" s="230"/>
      <c r="D58" s="230"/>
    </row>
    <row r="59" spans="2:4">
      <c r="B59" s="229"/>
      <c r="C59" s="230"/>
      <c r="D59" s="230"/>
    </row>
    <row r="60" spans="2:4">
      <c r="B60" s="229"/>
      <c r="C60" s="230"/>
      <c r="D60" s="230"/>
    </row>
    <row r="61" spans="2:4">
      <c r="B61" s="229"/>
      <c r="C61" s="230"/>
      <c r="D61" s="230"/>
    </row>
    <row r="62" spans="2:4">
      <c r="B62" s="229"/>
      <c r="C62" s="230"/>
      <c r="D62" s="230"/>
    </row>
    <row r="63" spans="2:4">
      <c r="B63" s="229"/>
      <c r="C63" s="230"/>
      <c r="D63" s="230"/>
    </row>
    <row r="64" spans="2:4">
      <c r="B64" s="229"/>
      <c r="C64" s="230"/>
      <c r="D64" s="230"/>
    </row>
    <row r="65" spans="2:4">
      <c r="B65" s="229"/>
      <c r="C65" s="230"/>
      <c r="D65" s="230"/>
    </row>
    <row r="66" spans="2:4">
      <c r="B66" s="229"/>
      <c r="C66" s="230"/>
      <c r="D66" s="230"/>
    </row>
    <row r="67" spans="2:4">
      <c r="B67" s="229"/>
      <c r="C67" s="230"/>
      <c r="D67" s="230"/>
    </row>
    <row r="68" spans="2:4">
      <c r="B68" s="229"/>
      <c r="C68" s="230"/>
      <c r="D68" s="230"/>
    </row>
    <row r="69" spans="2:4">
      <c r="B69" s="229"/>
      <c r="C69" s="230"/>
      <c r="D69" s="230"/>
    </row>
    <row r="70" spans="2:4">
      <c r="B70" s="229"/>
      <c r="C70" s="230"/>
      <c r="D70" s="230"/>
    </row>
    <row r="71" spans="2:4">
      <c r="B71" s="229"/>
      <c r="C71" s="230"/>
      <c r="D71" s="230"/>
    </row>
    <row r="72" spans="2:4">
      <c r="B72" s="229"/>
      <c r="C72" s="230"/>
      <c r="D72" s="230"/>
    </row>
    <row r="73" spans="2:4">
      <c r="B73" s="229"/>
      <c r="C73" s="230"/>
      <c r="D73" s="230"/>
    </row>
    <row r="74" spans="2:4">
      <c r="B74" s="229"/>
      <c r="C74" s="230"/>
      <c r="D74" s="230"/>
    </row>
    <row r="75" spans="2:4">
      <c r="B75" s="229"/>
      <c r="C75" s="230"/>
      <c r="D75" s="230"/>
    </row>
    <row r="76" spans="2:4">
      <c r="B76" s="229"/>
      <c r="C76" s="230"/>
      <c r="D76" s="230"/>
    </row>
    <row r="77" spans="2:4">
      <c r="B77" s="229"/>
      <c r="C77" s="230"/>
      <c r="D77" s="230"/>
    </row>
    <row r="78" spans="2:4">
      <c r="B78" s="229"/>
      <c r="C78" s="230"/>
      <c r="D78" s="230"/>
    </row>
    <row r="79" spans="2:4">
      <c r="B79" s="229"/>
      <c r="C79" s="230"/>
      <c r="D79" s="230"/>
    </row>
    <row r="80" spans="2:4">
      <c r="B80" s="229"/>
      <c r="C80" s="230"/>
      <c r="D80" s="230"/>
    </row>
    <row r="81" spans="2:4">
      <c r="B81" s="229"/>
      <c r="C81" s="230"/>
      <c r="D81" s="230"/>
    </row>
    <row r="82" spans="2:4">
      <c r="B82" s="229"/>
      <c r="C82" s="230"/>
      <c r="D82" s="230"/>
    </row>
    <row r="83" spans="2:4">
      <c r="B83" s="229"/>
      <c r="C83" s="230"/>
      <c r="D83" s="230"/>
    </row>
    <row r="84" spans="2:4">
      <c r="B84" s="229"/>
      <c r="C84" s="230"/>
      <c r="D84" s="230"/>
    </row>
    <row r="85" spans="2:4">
      <c r="B85" s="229"/>
      <c r="C85" s="230"/>
      <c r="D85" s="230"/>
    </row>
    <row r="86" spans="2:4">
      <c r="B86" s="229"/>
      <c r="C86" s="230"/>
      <c r="D86" s="230"/>
    </row>
    <row r="87" spans="2:4">
      <c r="B87" s="229"/>
      <c r="C87" s="230"/>
      <c r="D87" s="230"/>
    </row>
    <row r="88" spans="2:4">
      <c r="B88" s="229"/>
      <c r="C88" s="230"/>
      <c r="D88" s="230"/>
    </row>
    <row r="89" spans="2:4">
      <c r="B89" s="229"/>
      <c r="C89" s="230"/>
      <c r="D89" s="230"/>
    </row>
    <row r="90" spans="2:4">
      <c r="B90" s="229"/>
      <c r="C90" s="230"/>
      <c r="D90" s="230"/>
    </row>
    <row r="91" spans="2:4">
      <c r="B91" s="229"/>
      <c r="C91" s="230"/>
      <c r="D91" s="230"/>
    </row>
    <row r="92" spans="2:4">
      <c r="B92" s="229"/>
      <c r="C92" s="230"/>
      <c r="D92" s="230"/>
    </row>
    <row r="93" spans="2:4">
      <c r="B93" s="229"/>
      <c r="C93" s="230"/>
      <c r="D93" s="230"/>
    </row>
    <row r="94" spans="2:4">
      <c r="B94" s="229"/>
      <c r="C94" s="230"/>
      <c r="D94" s="230"/>
    </row>
    <row r="95" spans="2:4">
      <c r="B95" s="229"/>
      <c r="C95" s="230"/>
      <c r="D95" s="230"/>
    </row>
    <row r="96" spans="2:4">
      <c r="B96" s="229"/>
      <c r="C96" s="230"/>
      <c r="D96" s="230"/>
    </row>
    <row r="97" spans="2:4">
      <c r="B97" s="229"/>
      <c r="C97" s="230"/>
      <c r="D97" s="230"/>
    </row>
    <row r="98" spans="2:4">
      <c r="B98" s="229"/>
      <c r="C98" s="230"/>
      <c r="D98" s="230"/>
    </row>
    <row r="99" spans="2:4">
      <c r="B99" s="229"/>
      <c r="C99" s="230"/>
      <c r="D99" s="230"/>
    </row>
    <row r="100" spans="2:4">
      <c r="B100" s="229"/>
      <c r="C100" s="230"/>
      <c r="D100" s="230"/>
    </row>
    <row r="101" spans="2:4">
      <c r="B101" s="229"/>
      <c r="C101" s="230"/>
      <c r="D101" s="230"/>
    </row>
    <row r="102" spans="2:4">
      <c r="B102" s="229"/>
      <c r="C102" s="230"/>
      <c r="D102" s="230"/>
    </row>
    <row r="103" spans="2:4">
      <c r="B103" s="229"/>
      <c r="C103" s="230"/>
      <c r="D103" s="230"/>
    </row>
    <row r="104" spans="2:4">
      <c r="B104" s="229"/>
      <c r="C104" s="230"/>
      <c r="D104" s="230"/>
    </row>
    <row r="105" spans="2:4">
      <c r="B105" s="229"/>
      <c r="C105" s="230"/>
      <c r="D105" s="230"/>
    </row>
    <row r="106" spans="2:4">
      <c r="B106" s="229"/>
      <c r="C106" s="230"/>
      <c r="D106" s="230"/>
    </row>
    <row r="107" spans="2:4">
      <c r="B107" s="229"/>
      <c r="C107" s="230"/>
      <c r="D107" s="230"/>
    </row>
    <row r="108" spans="2:4">
      <c r="B108" s="229"/>
      <c r="C108" s="230"/>
      <c r="D108" s="230"/>
    </row>
    <row r="109" spans="2:4">
      <c r="B109" s="229"/>
      <c r="C109" s="230"/>
      <c r="D109" s="230"/>
    </row>
    <row r="110" spans="2:4">
      <c r="B110" s="229"/>
      <c r="C110" s="230"/>
      <c r="D110" s="230"/>
    </row>
    <row r="111" spans="2:4">
      <c r="B111" s="229"/>
      <c r="C111" s="230"/>
      <c r="D111" s="230"/>
    </row>
    <row r="112" spans="2:4">
      <c r="B112" s="229"/>
      <c r="C112" s="230"/>
      <c r="D112" s="230"/>
    </row>
    <row r="113" spans="2:4">
      <c r="B113" s="229"/>
      <c r="C113" s="230"/>
      <c r="D113" s="230"/>
    </row>
    <row r="114" spans="2:4">
      <c r="B114" s="229"/>
      <c r="C114" s="230"/>
      <c r="D114" s="230"/>
    </row>
    <row r="115" spans="2:4">
      <c r="B115" s="229"/>
      <c r="C115" s="230"/>
      <c r="D115" s="230"/>
    </row>
    <row r="116" spans="2:4">
      <c r="B116" s="229"/>
      <c r="C116" s="230"/>
      <c r="D116" s="230"/>
    </row>
    <row r="117" spans="2:4">
      <c r="B117" s="229"/>
      <c r="C117" s="230"/>
      <c r="D117" s="230"/>
    </row>
    <row r="118" spans="2:4">
      <c r="B118" s="229"/>
      <c r="C118" s="230"/>
      <c r="D118" s="230"/>
    </row>
    <row r="119" spans="2:4">
      <c r="B119" s="229"/>
      <c r="C119" s="230"/>
      <c r="D119" s="230"/>
    </row>
    <row r="120" spans="2:4">
      <c r="B120" s="229"/>
      <c r="C120" s="230"/>
      <c r="D120" s="230"/>
    </row>
    <row r="121" spans="2:4">
      <c r="B121" s="229"/>
      <c r="C121" s="230"/>
      <c r="D121" s="230"/>
    </row>
    <row r="122" spans="2:4">
      <c r="B122" s="229"/>
      <c r="C122" s="230"/>
      <c r="D122" s="230"/>
    </row>
    <row r="123" spans="2:4">
      <c r="B123" s="229"/>
      <c r="C123" s="230"/>
      <c r="D123" s="230"/>
    </row>
    <row r="124" spans="2:4">
      <c r="B124" s="229"/>
      <c r="C124" s="230"/>
      <c r="D124" s="230"/>
    </row>
    <row r="125" spans="2:4">
      <c r="B125" s="229"/>
      <c r="C125" s="230"/>
      <c r="D125" s="230"/>
    </row>
    <row r="126" spans="2:4">
      <c r="B126" s="229"/>
      <c r="C126" s="230"/>
      <c r="D126" s="230"/>
    </row>
    <row r="127" spans="2:4">
      <c r="B127" s="229"/>
      <c r="C127" s="230"/>
      <c r="D127" s="230"/>
    </row>
    <row r="128" spans="2:4">
      <c r="B128" s="229"/>
      <c r="C128" s="230"/>
      <c r="D128" s="230"/>
    </row>
    <row r="129" spans="2:4">
      <c r="B129" s="229"/>
      <c r="C129" s="230"/>
      <c r="D129" s="230"/>
    </row>
    <row r="130" spans="2:4">
      <c r="B130" s="229"/>
      <c r="C130" s="230"/>
      <c r="D130" s="230"/>
    </row>
    <row r="131" spans="2:4">
      <c r="B131" s="229"/>
      <c r="C131" s="230"/>
      <c r="D131" s="230"/>
    </row>
    <row r="132" spans="2:4">
      <c r="B132" s="229"/>
      <c r="C132" s="230"/>
      <c r="D132" s="230"/>
    </row>
    <row r="133" spans="2:4">
      <c r="B133" s="229"/>
      <c r="C133" s="230"/>
      <c r="D133" s="230"/>
    </row>
    <row r="134" spans="2:4">
      <c r="B134" s="229"/>
      <c r="C134" s="230"/>
      <c r="D134" s="230"/>
    </row>
    <row r="135" spans="2:4">
      <c r="B135" s="229"/>
      <c r="C135" s="230"/>
      <c r="D135" s="230"/>
    </row>
    <row r="136" spans="2:4">
      <c r="B136" s="229"/>
      <c r="C136" s="230"/>
      <c r="D136" s="230"/>
    </row>
    <row r="137" spans="2:4">
      <c r="B137" s="229"/>
      <c r="C137" s="230"/>
      <c r="D137" s="230"/>
    </row>
    <row r="138" spans="2:4">
      <c r="B138" s="229"/>
      <c r="C138" s="230"/>
      <c r="D138" s="230"/>
    </row>
    <row r="139" spans="2:4">
      <c r="B139" s="229"/>
      <c r="C139" s="230"/>
      <c r="D139" s="230"/>
    </row>
    <row r="140" spans="2:4">
      <c r="B140" s="229"/>
      <c r="C140" s="230"/>
      <c r="D140" s="230"/>
    </row>
    <row r="141" spans="2:4">
      <c r="B141" s="229"/>
      <c r="C141" s="230"/>
      <c r="D141" s="230"/>
    </row>
    <row r="142" spans="2:4">
      <c r="B142" s="229"/>
      <c r="C142" s="230"/>
      <c r="D142" s="230"/>
    </row>
    <row r="143" spans="2:4">
      <c r="B143" s="229"/>
      <c r="C143" s="230"/>
      <c r="D143" s="230"/>
    </row>
    <row r="144" spans="2:4">
      <c r="B144" s="229"/>
      <c r="C144" s="230"/>
      <c r="D144" s="230"/>
    </row>
    <row r="145" spans="2:4">
      <c r="B145" s="229"/>
      <c r="C145" s="230"/>
      <c r="D145" s="230"/>
    </row>
    <row r="146" spans="2:4">
      <c r="B146" s="229"/>
      <c r="C146" s="230"/>
      <c r="D146" s="230"/>
    </row>
    <row r="147" spans="2:4">
      <c r="B147" s="229"/>
      <c r="C147" s="230"/>
      <c r="D147" s="230"/>
    </row>
    <row r="148" spans="2:4">
      <c r="B148" s="229"/>
      <c r="C148" s="230"/>
      <c r="D148" s="230"/>
    </row>
    <row r="149" spans="2:4">
      <c r="B149" s="229"/>
      <c r="C149" s="230"/>
      <c r="D149" s="230"/>
    </row>
    <row r="150" spans="2:4">
      <c r="B150" s="229"/>
      <c r="C150" s="230"/>
      <c r="D150" s="230"/>
    </row>
    <row r="151" spans="2:4">
      <c r="B151" s="229"/>
      <c r="C151" s="230"/>
      <c r="D151" s="230"/>
    </row>
    <row r="152" spans="2:4">
      <c r="B152" s="229"/>
      <c r="C152" s="230"/>
      <c r="D152" s="230"/>
    </row>
    <row r="153" spans="2:4">
      <c r="B153" s="229"/>
      <c r="C153" s="230"/>
      <c r="D153" s="230"/>
    </row>
    <row r="154" spans="2:4">
      <c r="B154" s="229"/>
      <c r="C154" s="230"/>
      <c r="D154" s="230"/>
    </row>
    <row r="155" spans="2:4">
      <c r="B155" s="229"/>
      <c r="C155" s="230"/>
      <c r="D155" s="230"/>
    </row>
    <row r="156" spans="2:4">
      <c r="B156" s="229"/>
      <c r="C156" s="230"/>
      <c r="D156" s="230"/>
    </row>
    <row r="157" spans="2:4">
      <c r="B157" s="229"/>
      <c r="C157" s="230"/>
      <c r="D157" s="230"/>
    </row>
    <row r="158" spans="2:4">
      <c r="B158" s="229"/>
      <c r="C158" s="230"/>
      <c r="D158" s="230"/>
    </row>
    <row r="159" spans="2:4">
      <c r="B159" s="229"/>
      <c r="C159" s="230"/>
      <c r="D159" s="230"/>
    </row>
    <row r="160" spans="2:4">
      <c r="B160" s="229"/>
      <c r="C160" s="230"/>
      <c r="D160" s="230"/>
    </row>
    <row r="161" spans="2:4">
      <c r="B161" s="229"/>
      <c r="C161" s="230"/>
      <c r="D161" s="230"/>
    </row>
    <row r="162" spans="2:4">
      <c r="B162" s="229"/>
      <c r="C162" s="230"/>
      <c r="D162" s="230"/>
    </row>
    <row r="163" spans="2:4">
      <c r="B163" s="229"/>
      <c r="C163" s="230"/>
      <c r="D163" s="230"/>
    </row>
    <row r="164" spans="2:4">
      <c r="B164" s="229"/>
      <c r="C164" s="230"/>
      <c r="D164" s="230"/>
    </row>
    <row r="165" spans="2:4">
      <c r="B165" s="229"/>
      <c r="C165" s="230"/>
      <c r="D165" s="230"/>
    </row>
    <row r="166" spans="2:4">
      <c r="B166" s="229"/>
      <c r="C166" s="230"/>
      <c r="D166" s="230"/>
    </row>
    <row r="167" spans="2:4">
      <c r="B167" s="229"/>
      <c r="C167" s="230"/>
      <c r="D167" s="230"/>
    </row>
    <row r="168" spans="2:4">
      <c r="B168" s="229"/>
      <c r="C168" s="230"/>
      <c r="D168" s="230"/>
    </row>
    <row r="169" spans="2:4">
      <c r="B169" s="229"/>
      <c r="C169" s="230"/>
      <c r="D169" s="230"/>
    </row>
    <row r="170" spans="2:4">
      <c r="B170" s="229"/>
      <c r="C170" s="230"/>
      <c r="D170" s="230"/>
    </row>
    <row r="171" spans="2:4">
      <c r="B171" s="229"/>
      <c r="C171" s="230"/>
      <c r="D171" s="230"/>
    </row>
    <row r="172" spans="2:4">
      <c r="B172" s="229"/>
      <c r="C172" s="230"/>
      <c r="D172" s="230"/>
    </row>
    <row r="173" spans="2:4">
      <c r="B173" s="229"/>
      <c r="C173" s="230"/>
      <c r="D173" s="230"/>
    </row>
    <row r="174" spans="2:4">
      <c r="B174" s="229"/>
      <c r="C174" s="230"/>
      <c r="D174" s="230"/>
    </row>
    <row r="175" spans="2:4">
      <c r="B175" s="229"/>
      <c r="C175" s="230"/>
      <c r="D175" s="230"/>
    </row>
    <row r="176" spans="2:4">
      <c r="B176" s="229"/>
      <c r="C176" s="230"/>
      <c r="D176" s="230"/>
    </row>
    <row r="177" spans="2:4">
      <c r="B177" s="229"/>
      <c r="C177" s="230"/>
      <c r="D177" s="230"/>
    </row>
    <row r="178" spans="2:4">
      <c r="B178" s="229"/>
      <c r="C178" s="230"/>
      <c r="D178" s="230"/>
    </row>
    <row r="179" spans="2:4">
      <c r="B179" s="229"/>
      <c r="C179" s="230"/>
      <c r="D179" s="230"/>
    </row>
    <row r="180" spans="2:4">
      <c r="B180" s="229"/>
      <c r="C180" s="230"/>
      <c r="D180" s="230"/>
    </row>
    <row r="181" spans="2:4">
      <c r="B181" s="229"/>
      <c r="C181" s="230"/>
      <c r="D181" s="230"/>
    </row>
    <row r="182" spans="2:4">
      <c r="B182" s="229"/>
      <c r="C182" s="230"/>
      <c r="D182" s="230"/>
    </row>
    <row r="183" spans="2:4">
      <c r="B183" s="229"/>
      <c r="C183" s="230"/>
      <c r="D183" s="230"/>
    </row>
    <row r="184" spans="2:4">
      <c r="B184" s="229"/>
      <c r="C184" s="230"/>
      <c r="D184" s="230"/>
    </row>
    <row r="185" spans="2:4">
      <c r="B185" s="229"/>
      <c r="C185" s="230"/>
      <c r="D185" s="230"/>
    </row>
    <row r="186" spans="2:4">
      <c r="B186" s="229"/>
      <c r="C186" s="230"/>
      <c r="D186" s="230"/>
    </row>
    <row r="187" spans="2:4">
      <c r="B187" s="229"/>
      <c r="C187" s="230"/>
      <c r="D187" s="230"/>
    </row>
    <row r="188" spans="2:4">
      <c r="B188" s="229"/>
      <c r="C188" s="230"/>
      <c r="D188" s="230"/>
    </row>
    <row r="189" spans="2:4">
      <c r="B189" s="229"/>
      <c r="C189" s="230"/>
      <c r="D189" s="230"/>
    </row>
    <row r="190" spans="2:4">
      <c r="B190" s="229"/>
      <c r="C190" s="230"/>
      <c r="D190" s="230"/>
    </row>
    <row r="191" spans="2:4">
      <c r="B191" s="229"/>
      <c r="C191" s="230"/>
      <c r="D191" s="230"/>
    </row>
    <row r="192" spans="2:4">
      <c r="B192" s="229"/>
      <c r="C192" s="230"/>
      <c r="D192" s="230"/>
    </row>
    <row r="193" spans="2:4">
      <c r="B193" s="229"/>
      <c r="C193" s="230"/>
      <c r="D193" s="230"/>
    </row>
    <row r="194" spans="2:4">
      <c r="B194" s="229"/>
      <c r="C194" s="230"/>
      <c r="D194" s="230"/>
    </row>
    <row r="195" spans="2:4">
      <c r="B195" s="229"/>
      <c r="C195" s="230"/>
      <c r="D195" s="230"/>
    </row>
    <row r="196" spans="2:4">
      <c r="B196" s="229"/>
      <c r="C196" s="230"/>
      <c r="D196" s="230"/>
    </row>
    <row r="197" spans="2:4">
      <c r="B197" s="229"/>
      <c r="C197" s="230"/>
      <c r="D197" s="230"/>
    </row>
    <row r="198" spans="2:4">
      <c r="B198" s="229"/>
      <c r="C198" s="230"/>
      <c r="D198" s="230"/>
    </row>
    <row r="199" spans="2:4">
      <c r="B199" s="229"/>
      <c r="C199" s="230"/>
      <c r="D199" s="230"/>
    </row>
    <row r="200" spans="2:4">
      <c r="B200" s="229"/>
      <c r="C200" s="230"/>
      <c r="D200" s="230"/>
    </row>
    <row r="201" spans="2:4">
      <c r="B201" s="229"/>
      <c r="C201" s="230"/>
      <c r="D201" s="230"/>
    </row>
    <row r="202" spans="2:4">
      <c r="B202" s="229"/>
      <c r="C202" s="230"/>
      <c r="D202" s="230"/>
    </row>
    <row r="203" spans="2:4">
      <c r="B203" s="229"/>
      <c r="C203" s="230"/>
      <c r="D203" s="230"/>
    </row>
    <row r="204" spans="2:4">
      <c r="B204" s="229"/>
      <c r="C204" s="230"/>
      <c r="D204" s="230"/>
    </row>
    <row r="205" spans="2:4">
      <c r="B205" s="229"/>
      <c r="C205" s="230"/>
      <c r="D205" s="230"/>
    </row>
    <row r="206" spans="2:4">
      <c r="B206" s="229"/>
      <c r="C206" s="230"/>
      <c r="D206" s="230"/>
    </row>
    <row r="207" spans="2:4">
      <c r="B207" s="229"/>
      <c r="C207" s="230"/>
      <c r="D207" s="230"/>
    </row>
    <row r="208" spans="2:4">
      <c r="B208" s="229"/>
      <c r="C208" s="230"/>
      <c r="D208" s="230"/>
    </row>
    <row r="209" spans="2:4">
      <c r="B209" s="229"/>
      <c r="C209" s="230"/>
      <c r="D209" s="230"/>
    </row>
    <row r="210" spans="2:4">
      <c r="B210" s="229"/>
      <c r="C210" s="230"/>
      <c r="D210" s="230"/>
    </row>
    <row r="211" spans="2:4">
      <c r="B211" s="229"/>
      <c r="C211" s="230"/>
      <c r="D211" s="230"/>
    </row>
    <row r="212" spans="2:4">
      <c r="B212" s="229"/>
      <c r="C212" s="230"/>
      <c r="D212" s="230"/>
    </row>
    <row r="213" spans="2:4">
      <c r="B213" s="229"/>
      <c r="C213" s="230"/>
      <c r="D213" s="230"/>
    </row>
    <row r="214" spans="2:4">
      <c r="B214" s="229"/>
      <c r="C214" s="230"/>
      <c r="D214" s="230"/>
    </row>
    <row r="215" spans="2:4">
      <c r="B215" s="229"/>
      <c r="C215" s="230"/>
      <c r="D215" s="230"/>
    </row>
    <row r="216" spans="2:4">
      <c r="B216" s="229"/>
      <c r="C216" s="230"/>
      <c r="D216" s="230"/>
    </row>
    <row r="217" spans="2:4">
      <c r="B217" s="229"/>
      <c r="C217" s="230"/>
      <c r="D217" s="230"/>
    </row>
    <row r="218" spans="2:4">
      <c r="B218" s="229"/>
      <c r="C218" s="230"/>
      <c r="D218" s="230"/>
    </row>
    <row r="219" spans="2:4">
      <c r="B219" s="229"/>
      <c r="C219" s="230"/>
      <c r="D219" s="230"/>
    </row>
    <row r="220" spans="2:4">
      <c r="B220" s="229"/>
      <c r="C220" s="230"/>
      <c r="D220" s="230"/>
    </row>
    <row r="221" spans="2:4">
      <c r="B221" s="229"/>
      <c r="C221" s="230"/>
      <c r="D221" s="230"/>
    </row>
    <row r="222" spans="2:4">
      <c r="B222" s="229"/>
      <c r="C222" s="230"/>
      <c r="D222" s="230"/>
    </row>
    <row r="223" spans="2:4">
      <c r="B223" s="229"/>
      <c r="C223" s="230"/>
      <c r="D223" s="230"/>
    </row>
    <row r="224" spans="2:4">
      <c r="B224" s="229"/>
      <c r="C224" s="230"/>
      <c r="D224" s="230"/>
    </row>
    <row r="225" spans="2:4">
      <c r="B225" s="229"/>
      <c r="C225" s="230"/>
      <c r="D225" s="230"/>
    </row>
    <row r="226" spans="2:4">
      <c r="B226" s="229"/>
      <c r="C226" s="230"/>
      <c r="D226" s="230"/>
    </row>
    <row r="227" spans="2:4">
      <c r="B227" s="229"/>
      <c r="C227" s="230"/>
      <c r="D227" s="230"/>
    </row>
    <row r="228" spans="2:4">
      <c r="B228" s="229"/>
      <c r="C228" s="230"/>
      <c r="D228" s="230"/>
    </row>
    <row r="229" spans="2:4">
      <c r="B229" s="229"/>
      <c r="C229" s="230"/>
      <c r="D229" s="230"/>
    </row>
    <row r="230" spans="2:4">
      <c r="B230" s="229"/>
      <c r="C230" s="230"/>
      <c r="D230" s="230"/>
    </row>
    <row r="231" spans="2:4">
      <c r="B231" s="229"/>
      <c r="C231" s="230"/>
      <c r="D231" s="230"/>
    </row>
    <row r="232" spans="2:4">
      <c r="B232" s="229"/>
      <c r="C232" s="230"/>
      <c r="D232" s="230"/>
    </row>
    <row r="233" spans="2:4">
      <c r="B233" s="229"/>
      <c r="C233" s="230"/>
      <c r="D233" s="230"/>
    </row>
    <row r="234" spans="2:4">
      <c r="B234" s="229"/>
      <c r="C234" s="230"/>
      <c r="D234" s="230"/>
    </row>
    <row r="235" spans="2:4">
      <c r="B235" s="229"/>
      <c r="C235" s="230"/>
      <c r="D235" s="230"/>
    </row>
    <row r="236" spans="2:4">
      <c r="B236" s="229"/>
      <c r="C236" s="230"/>
      <c r="D236" s="230"/>
    </row>
    <row r="237" spans="2:4">
      <c r="B237" s="229"/>
      <c r="C237" s="230"/>
      <c r="D237" s="230"/>
    </row>
    <row r="238" spans="2:4">
      <c r="B238" s="229"/>
      <c r="C238" s="230"/>
      <c r="D238" s="230"/>
    </row>
    <row r="239" spans="2:4">
      <c r="B239" s="229"/>
      <c r="C239" s="230"/>
      <c r="D239" s="230"/>
    </row>
    <row r="240" spans="2:4">
      <c r="B240" s="229"/>
      <c r="C240" s="230"/>
      <c r="D240" s="230"/>
    </row>
    <row r="241" spans="2:4">
      <c r="B241" s="229"/>
      <c r="C241" s="230"/>
      <c r="D241" s="230"/>
    </row>
    <row r="242" spans="2:4">
      <c r="B242" s="229"/>
      <c r="C242" s="230"/>
      <c r="D242" s="230"/>
    </row>
    <row r="243" spans="2:4">
      <c r="B243" s="229"/>
      <c r="C243" s="230"/>
      <c r="D243" s="230"/>
    </row>
    <row r="244" spans="2:4">
      <c r="B244" s="229"/>
      <c r="C244" s="230"/>
      <c r="D244" s="230"/>
    </row>
    <row r="245" spans="2:4">
      <c r="B245" s="229"/>
      <c r="C245" s="230"/>
      <c r="D245" s="230"/>
    </row>
    <row r="246" spans="2:4">
      <c r="B246" s="229"/>
      <c r="C246" s="230"/>
      <c r="D246" s="230"/>
    </row>
    <row r="247" spans="2:4">
      <c r="B247" s="229"/>
      <c r="C247" s="230"/>
      <c r="D247" s="230"/>
    </row>
    <row r="248" spans="2:4">
      <c r="B248" s="229"/>
      <c r="C248" s="230"/>
      <c r="D248" s="230"/>
    </row>
    <row r="249" spans="2:4">
      <c r="B249" s="229"/>
      <c r="C249" s="230"/>
      <c r="D249" s="230"/>
    </row>
    <row r="250" spans="2:4">
      <c r="B250" s="229"/>
      <c r="C250" s="230"/>
      <c r="D250" s="230"/>
    </row>
    <row r="251" spans="2:4">
      <c r="B251" s="229"/>
      <c r="C251" s="230"/>
      <c r="D251" s="230"/>
    </row>
    <row r="252" spans="2:4">
      <c r="B252" s="229"/>
      <c r="C252" s="230"/>
      <c r="D252" s="230"/>
    </row>
    <row r="253" spans="2:4">
      <c r="B253" s="229"/>
      <c r="C253" s="230"/>
      <c r="D253" s="230"/>
    </row>
    <row r="254" spans="2:4">
      <c r="B254" s="229"/>
      <c r="C254" s="230"/>
      <c r="D254" s="230"/>
    </row>
    <row r="255" spans="2:4">
      <c r="B255" s="229"/>
      <c r="C255" s="230"/>
      <c r="D255" s="230"/>
    </row>
    <row r="256" spans="2:4">
      <c r="B256" s="229"/>
      <c r="C256" s="230"/>
      <c r="D256" s="230"/>
    </row>
    <row r="257" spans="2:4">
      <c r="B257" s="229"/>
      <c r="C257" s="230"/>
      <c r="D257" s="230"/>
    </row>
    <row r="258" spans="2:4">
      <c r="B258" s="229"/>
      <c r="C258" s="230"/>
      <c r="D258" s="230"/>
    </row>
    <row r="259" spans="2:4">
      <c r="B259" s="229"/>
      <c r="C259" s="230"/>
      <c r="D259" s="230"/>
    </row>
    <row r="260" spans="2:4">
      <c r="B260" s="229"/>
      <c r="C260" s="230"/>
      <c r="D260" s="230"/>
    </row>
    <row r="261" spans="2:4">
      <c r="B261" s="229"/>
      <c r="C261" s="230"/>
      <c r="D261" s="230"/>
    </row>
    <row r="262" spans="2:4">
      <c r="B262" s="229"/>
      <c r="C262" s="230"/>
      <c r="D262" s="230"/>
    </row>
    <row r="263" spans="2:4">
      <c r="B263" s="229"/>
      <c r="C263" s="230"/>
      <c r="D263" s="230"/>
    </row>
    <row r="264" spans="2:4">
      <c r="B264" s="229"/>
      <c r="C264" s="230"/>
      <c r="D264" s="230"/>
    </row>
    <row r="265" spans="2:4">
      <c r="B265" s="229"/>
      <c r="C265" s="230"/>
      <c r="D265" s="230"/>
    </row>
    <row r="266" spans="2:4">
      <c r="B266" s="229"/>
      <c r="C266" s="230"/>
      <c r="D266" s="230"/>
    </row>
    <row r="267" spans="2:4">
      <c r="B267" s="229"/>
      <c r="C267" s="230"/>
      <c r="D267" s="230"/>
    </row>
    <row r="268" spans="2:4">
      <c r="B268" s="229"/>
      <c r="C268" s="230"/>
      <c r="D268" s="230"/>
    </row>
    <row r="269" spans="2:4">
      <c r="B269" s="229"/>
      <c r="C269" s="230"/>
      <c r="D269" s="230"/>
    </row>
    <row r="270" spans="2:4">
      <c r="B270" s="229"/>
      <c r="C270" s="230"/>
      <c r="D270" s="230"/>
    </row>
    <row r="271" spans="2:4">
      <c r="B271" s="229"/>
      <c r="C271" s="230"/>
      <c r="D271" s="230"/>
    </row>
    <row r="272" spans="2:4">
      <c r="B272" s="229"/>
      <c r="C272" s="230"/>
      <c r="D272" s="230"/>
    </row>
    <row r="273" spans="2:4">
      <c r="B273" s="229"/>
      <c r="C273" s="230"/>
      <c r="D273" s="230"/>
    </row>
    <row r="274" spans="2:4">
      <c r="B274" s="229"/>
      <c r="C274" s="230"/>
      <c r="D274" s="230"/>
    </row>
    <row r="275" spans="2:4">
      <c r="B275" s="229"/>
      <c r="C275" s="230"/>
      <c r="D275" s="230"/>
    </row>
    <row r="276" spans="2:4">
      <c r="B276" s="229"/>
      <c r="C276" s="230"/>
      <c r="D276" s="230"/>
    </row>
    <row r="277" spans="2:4">
      <c r="B277" s="229"/>
      <c r="C277" s="230"/>
      <c r="D277" s="230"/>
    </row>
    <row r="278" spans="2:4">
      <c r="B278" s="229"/>
      <c r="C278" s="230"/>
      <c r="D278" s="230"/>
    </row>
    <row r="279" spans="2:4">
      <c r="B279" s="229"/>
      <c r="C279" s="230"/>
      <c r="D279" s="230"/>
    </row>
    <row r="280" spans="2:4">
      <c r="B280" s="229"/>
      <c r="C280" s="230"/>
      <c r="D280" s="230"/>
    </row>
    <row r="281" spans="2:4">
      <c r="B281" s="229"/>
      <c r="C281" s="230"/>
      <c r="D281" s="230"/>
    </row>
    <row r="282" spans="2:4">
      <c r="B282" s="229"/>
      <c r="C282" s="230"/>
      <c r="D282" s="230"/>
    </row>
    <row r="283" spans="2:4">
      <c r="B283" s="229"/>
      <c r="C283" s="230"/>
      <c r="D283" s="230"/>
    </row>
    <row r="284" spans="2:4">
      <c r="B284" s="229"/>
      <c r="C284" s="230"/>
      <c r="D284" s="230"/>
    </row>
    <row r="285" spans="2:4">
      <c r="B285" s="229"/>
      <c r="C285" s="230"/>
      <c r="D285" s="230"/>
    </row>
    <row r="286" spans="2:4">
      <c r="B286" s="229"/>
      <c r="C286" s="230"/>
      <c r="D286" s="230"/>
    </row>
    <row r="287" spans="2:4">
      <c r="B287" s="229"/>
      <c r="C287" s="230"/>
      <c r="D287" s="230"/>
    </row>
    <row r="288" spans="2:4">
      <c r="B288" s="229"/>
      <c r="C288" s="230"/>
      <c r="D288" s="230"/>
    </row>
    <row r="289" spans="2:4">
      <c r="B289" s="229"/>
      <c r="C289" s="230"/>
      <c r="D289" s="230"/>
    </row>
    <row r="290" spans="2:4">
      <c r="B290" s="229"/>
      <c r="C290" s="230"/>
      <c r="D290" s="230"/>
    </row>
    <row r="291" spans="2:4">
      <c r="B291" s="229"/>
      <c r="C291" s="230"/>
      <c r="D291" s="230"/>
    </row>
    <row r="292" spans="2:4">
      <c r="B292" s="229"/>
      <c r="C292" s="230"/>
      <c r="D292" s="230"/>
    </row>
    <row r="293" spans="2:4">
      <c r="B293" s="229"/>
      <c r="C293" s="230"/>
      <c r="D293" s="230"/>
    </row>
    <row r="294" spans="2:4">
      <c r="B294" s="229"/>
      <c r="C294" s="230"/>
      <c r="D294" s="230"/>
    </row>
    <row r="295" spans="2:4">
      <c r="B295" s="229"/>
      <c r="C295" s="230"/>
      <c r="D295" s="230"/>
    </row>
    <row r="296" spans="2:4">
      <c r="B296" s="229"/>
      <c r="C296" s="230"/>
      <c r="D296" s="230"/>
    </row>
    <row r="297" spans="2:4">
      <c r="B297" s="229"/>
      <c r="C297" s="230"/>
      <c r="D297" s="230"/>
    </row>
    <row r="298" spans="2:4">
      <c r="B298" s="229"/>
      <c r="C298" s="230"/>
      <c r="D298" s="230"/>
    </row>
    <row r="299" spans="2:4">
      <c r="B299" s="229"/>
      <c r="C299" s="230"/>
      <c r="D299" s="230"/>
    </row>
    <row r="300" spans="2:4">
      <c r="B300" s="229"/>
      <c r="C300" s="230"/>
      <c r="D300" s="230"/>
    </row>
    <row r="301" spans="2:4">
      <c r="B301" s="229"/>
      <c r="C301" s="230"/>
      <c r="D301" s="230"/>
    </row>
    <row r="302" spans="2:4">
      <c r="B302" s="229"/>
      <c r="C302" s="230"/>
      <c r="D302" s="230"/>
    </row>
    <row r="303" spans="2:4">
      <c r="B303" s="229"/>
      <c r="C303" s="230"/>
      <c r="D303" s="230"/>
    </row>
    <row r="304" spans="2:4">
      <c r="B304" s="229"/>
      <c r="C304" s="230"/>
      <c r="D304" s="230"/>
    </row>
    <row r="305" spans="2:4">
      <c r="B305" s="229"/>
      <c r="C305" s="230"/>
      <c r="D305" s="230"/>
    </row>
    <row r="306" spans="2:4">
      <c r="B306" s="229"/>
      <c r="C306" s="230"/>
      <c r="D306" s="230"/>
    </row>
    <row r="307" spans="2:4">
      <c r="B307" s="229"/>
      <c r="C307" s="230"/>
      <c r="D307" s="230"/>
    </row>
    <row r="308" spans="2:4">
      <c r="B308" s="229"/>
      <c r="C308" s="230"/>
      <c r="D308" s="230"/>
    </row>
  </sheetData>
  <mergeCells count="11">
    <mergeCell ref="K4:K5"/>
    <mergeCell ref="B4:C5"/>
    <mergeCell ref="E4:H4"/>
    <mergeCell ref="I4:I5"/>
    <mergeCell ref="J4:J5"/>
    <mergeCell ref="M4:M5"/>
    <mergeCell ref="G1:M1"/>
    <mergeCell ref="F2:N2"/>
    <mergeCell ref="G3:H3"/>
    <mergeCell ref="N3:N5"/>
    <mergeCell ref="L4:L5"/>
  </mergeCells>
  <phoneticPr fontId="4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Coverpage</vt:lpstr>
      <vt:lpstr>StatementI</vt:lpstr>
      <vt:lpstr>StatementII</vt:lpstr>
      <vt:lpstr>StatementIII</vt:lpstr>
      <vt:lpstr>StatementIV</vt:lpstr>
      <vt:lpstr>Table1</vt:lpstr>
      <vt:lpstr>Table2</vt:lpstr>
      <vt:lpstr>Table3</vt:lpstr>
      <vt:lpstr>Table4</vt:lpstr>
      <vt:lpstr>Table5</vt:lpstr>
      <vt:lpstr>Table6</vt:lpstr>
      <vt:lpstr>Table6A</vt:lpstr>
      <vt:lpstr>Table6B</vt:lpstr>
      <vt:lpstr>Table7</vt:lpstr>
      <vt:lpstr>Table8A</vt:lpstr>
      <vt:lpstr>Table8B</vt:lpstr>
      <vt:lpstr>Table9</vt:lpstr>
      <vt:lpstr>Annex1</vt:lpstr>
      <vt:lpstr>Annex2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Бобкова Евгения Александровна</dc:creator>
  <cp:lastModifiedBy>PogrebnyakEV</cp:lastModifiedBy>
  <dcterms:created xsi:type="dcterms:W3CDTF">2015-11-18T08:45:37Z</dcterms:created>
  <dcterms:modified xsi:type="dcterms:W3CDTF">2016-03-25T09:39:08Z</dcterms:modified>
</cp:coreProperties>
</file>