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len\Jupyter WorkFolder\Queueing\"/>
    </mc:Choice>
  </mc:AlternateContent>
  <xr:revisionPtr revIDLastSave="0" documentId="13_ncr:1_{99B4A848-F362-4452-984B-C55CF21FA4DF}" xr6:coauthVersionLast="44" xr6:coauthVersionMax="44" xr10:uidLastSave="{00000000-0000-0000-0000-000000000000}"/>
  <bookViews>
    <workbookView xWindow="-108" yWindow="-108" windowWidth="23256" windowHeight="12576" tabRatio="854" xr2:uid="{00000000-000D-0000-FFFF-FFFF00000000}"/>
  </bookViews>
  <sheets>
    <sheet name="Parameters" sheetId="7" r:id="rId1"/>
    <sheet name="MMs" sheetId="4" state="hidden" r:id="rId2"/>
  </sheets>
  <definedNames>
    <definedName name="_Fill" hidden="1">#REF!</definedName>
    <definedName name="_Regression_Out" hidden="1">#REF!</definedName>
    <definedName name="_Regression_X" hidden="1">#REF!</definedName>
    <definedName name="_Regression_Y" hidden="1">#REF!</definedName>
    <definedName name="Arrivals_per_hr">#REF!</definedName>
    <definedName name="Total_Server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4" l="1"/>
  <c r="D7" i="4" l="1"/>
  <c r="D6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C73" i="4"/>
  <c r="E73" i="4" s="1"/>
  <c r="C74" i="4"/>
  <c r="C75" i="4"/>
  <c r="E75" i="4" s="1"/>
  <c r="C76" i="4"/>
  <c r="C77" i="4"/>
  <c r="E77" i="4" s="1"/>
  <c r="C78" i="4"/>
  <c r="E78" i="4" s="1"/>
  <c r="C79" i="4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90" i="4"/>
  <c r="E90" i="4" s="1"/>
  <c r="C91" i="4"/>
  <c r="E91" i="4" s="1"/>
  <c r="C92" i="4"/>
  <c r="E92" i="4" s="1"/>
  <c r="D43" i="4"/>
  <c r="E74" i="4" l="1"/>
  <c r="E79" i="4"/>
  <c r="E76" i="4"/>
  <c r="H7" i="4"/>
  <c r="H6" i="4"/>
  <c r="D4" i="4"/>
  <c r="G3" i="4" l="1"/>
  <c r="C44" i="4"/>
  <c r="C45" i="4"/>
  <c r="E45" i="4" s="1"/>
  <c r="C46" i="4"/>
  <c r="E46" i="4" s="1"/>
  <c r="C47" i="4"/>
  <c r="E47" i="4" s="1"/>
  <c r="G47" i="4"/>
  <c r="G43" i="4"/>
  <c r="G46" i="4"/>
  <c r="C48" i="4"/>
  <c r="E48" i="4" s="1"/>
  <c r="C49" i="4"/>
  <c r="E49" i="4" s="1"/>
  <c r="C50" i="4"/>
  <c r="E50" i="4" s="1"/>
  <c r="C51" i="4"/>
  <c r="E51" i="4" s="1"/>
  <c r="C52" i="4"/>
  <c r="E52" i="4" s="1"/>
  <c r="G52" i="4"/>
  <c r="G45" i="4"/>
  <c r="G48" i="4"/>
  <c r="G44" i="4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G64" i="4"/>
  <c r="B17" i="4"/>
  <c r="B18" i="4" s="1"/>
  <c r="G49" i="4"/>
  <c r="G50" i="4"/>
  <c r="G51" i="4"/>
  <c r="G53" i="4"/>
  <c r="G54" i="4"/>
  <c r="G55" i="4"/>
  <c r="G56" i="4"/>
  <c r="G57" i="4"/>
  <c r="G58" i="4"/>
  <c r="G59" i="4"/>
  <c r="G60" i="4"/>
  <c r="G61" i="4"/>
  <c r="G62" i="4"/>
  <c r="G63" i="4"/>
  <c r="C65" i="4"/>
  <c r="E65" i="4" s="1"/>
  <c r="G65" i="4"/>
  <c r="C66" i="4"/>
  <c r="E66" i="4" s="1"/>
  <c r="G66" i="4"/>
  <c r="C67" i="4"/>
  <c r="E67" i="4" s="1"/>
  <c r="G67" i="4"/>
  <c r="C68" i="4"/>
  <c r="E68" i="4" s="1"/>
  <c r="G68" i="4"/>
  <c r="C69" i="4"/>
  <c r="E69" i="4" s="1"/>
  <c r="G69" i="4"/>
  <c r="C70" i="4"/>
  <c r="E70" i="4" s="1"/>
  <c r="G70" i="4"/>
  <c r="C71" i="4"/>
  <c r="E71" i="4" s="1"/>
  <c r="G71" i="4"/>
  <c r="C72" i="4"/>
  <c r="E72" i="4" s="1"/>
  <c r="G72" i="4"/>
  <c r="D74" i="4" l="1"/>
  <c r="F74" i="4" s="1"/>
  <c r="H74" i="4" s="1"/>
  <c r="D92" i="4"/>
  <c r="F92" i="4" s="1"/>
  <c r="H92" i="4" s="1"/>
  <c r="D44" i="4"/>
  <c r="E43" i="4"/>
  <c r="F43" i="4" s="1"/>
  <c r="H43" i="4" s="1"/>
  <c r="D75" i="4"/>
  <c r="F75" i="4" s="1"/>
  <c r="H75" i="4" s="1"/>
  <c r="D84" i="4"/>
  <c r="F84" i="4" s="1"/>
  <c r="H84" i="4" s="1"/>
  <c r="D77" i="4"/>
  <c r="F77" i="4" s="1"/>
  <c r="H77" i="4" s="1"/>
  <c r="D73" i="4"/>
  <c r="F73" i="4" s="1"/>
  <c r="H73" i="4" s="1"/>
  <c r="D76" i="4"/>
  <c r="F76" i="4" s="1"/>
  <c r="H76" i="4" s="1"/>
  <c r="D85" i="4"/>
  <c r="F85" i="4" s="1"/>
  <c r="H85" i="4" s="1"/>
  <c r="D78" i="4"/>
  <c r="F78" i="4" s="1"/>
  <c r="H78" i="4" s="1"/>
  <c r="D83" i="4"/>
  <c r="F83" i="4" s="1"/>
  <c r="H83" i="4" s="1"/>
  <c r="D80" i="4"/>
  <c r="F80" i="4" s="1"/>
  <c r="H80" i="4" s="1"/>
  <c r="D90" i="4"/>
  <c r="F90" i="4" s="1"/>
  <c r="H90" i="4" s="1"/>
  <c r="D82" i="4"/>
  <c r="F82" i="4" s="1"/>
  <c r="H82" i="4" s="1"/>
  <c r="D86" i="4"/>
  <c r="F86" i="4" s="1"/>
  <c r="H86" i="4" s="1"/>
  <c r="D87" i="4"/>
  <c r="F87" i="4" s="1"/>
  <c r="H87" i="4" s="1"/>
  <c r="D81" i="4"/>
  <c r="F81" i="4" s="1"/>
  <c r="H81" i="4" s="1"/>
  <c r="D91" i="4"/>
  <c r="F91" i="4" s="1"/>
  <c r="H91" i="4" s="1"/>
  <c r="D79" i="4"/>
  <c r="F79" i="4" s="1"/>
  <c r="H79" i="4" s="1"/>
  <c r="D88" i="4"/>
  <c r="F88" i="4" s="1"/>
  <c r="H88" i="4" s="1"/>
  <c r="D89" i="4"/>
  <c r="F89" i="4" s="1"/>
  <c r="H89" i="4" s="1"/>
  <c r="D53" i="4"/>
  <c r="F53" i="4" s="1"/>
  <c r="H53" i="4" s="1"/>
  <c r="I53" i="4" s="1"/>
  <c r="D61" i="4"/>
  <c r="F61" i="4" s="1"/>
  <c r="H61" i="4" s="1"/>
  <c r="I61" i="4" s="1"/>
  <c r="B19" i="4"/>
  <c r="D48" i="4"/>
  <c r="F48" i="4" s="1"/>
  <c r="H48" i="4" s="1"/>
  <c r="I48" i="4" s="1"/>
  <c r="D57" i="4"/>
  <c r="F57" i="4" s="1"/>
  <c r="H57" i="4" s="1"/>
  <c r="D69" i="4"/>
  <c r="F69" i="4" s="1"/>
  <c r="H69" i="4" s="1"/>
  <c r="I69" i="4" s="1"/>
  <c r="D62" i="4"/>
  <c r="F62" i="4" s="1"/>
  <c r="H62" i="4" s="1"/>
  <c r="J62" i="4" s="1"/>
  <c r="K62" i="4" s="1"/>
  <c r="D58" i="4"/>
  <c r="F58" i="4" s="1"/>
  <c r="H58" i="4" s="1"/>
  <c r="J58" i="4" s="1"/>
  <c r="K58" i="4" s="1"/>
  <c r="D54" i="4"/>
  <c r="F54" i="4" s="1"/>
  <c r="H54" i="4" s="1"/>
  <c r="J54" i="4" s="1"/>
  <c r="K54" i="4" s="1"/>
  <c r="B20" i="4"/>
  <c r="D70" i="4"/>
  <c r="F70" i="4" s="1"/>
  <c r="H70" i="4" s="1"/>
  <c r="J70" i="4" s="1"/>
  <c r="K70" i="4" s="1"/>
  <c r="D64" i="4"/>
  <c r="F64" i="4" s="1"/>
  <c r="H64" i="4" s="1"/>
  <c r="D72" i="4"/>
  <c r="F72" i="4" s="1"/>
  <c r="H72" i="4" s="1"/>
  <c r="D68" i="4"/>
  <c r="F68" i="4" s="1"/>
  <c r="H68" i="4" s="1"/>
  <c r="D63" i="4"/>
  <c r="F63" i="4" s="1"/>
  <c r="H63" i="4" s="1"/>
  <c r="D60" i="4"/>
  <c r="F60" i="4" s="1"/>
  <c r="H60" i="4" s="1"/>
  <c r="D59" i="4"/>
  <c r="F59" i="4" s="1"/>
  <c r="H59" i="4" s="1"/>
  <c r="D56" i="4"/>
  <c r="F56" i="4" s="1"/>
  <c r="H56" i="4" s="1"/>
  <c r="D55" i="4"/>
  <c r="F55" i="4" s="1"/>
  <c r="H55" i="4" s="1"/>
  <c r="D50" i="4"/>
  <c r="F50" i="4" s="1"/>
  <c r="H50" i="4" s="1"/>
  <c r="D47" i="4"/>
  <c r="F47" i="4" s="1"/>
  <c r="H47" i="4" s="1"/>
  <c r="D46" i="4"/>
  <c r="F46" i="4" s="1"/>
  <c r="H46" i="4" s="1"/>
  <c r="D52" i="4"/>
  <c r="F52" i="4" s="1"/>
  <c r="H52" i="4" s="1"/>
  <c r="D45" i="4"/>
  <c r="F45" i="4" s="1"/>
  <c r="H45" i="4" s="1"/>
  <c r="E44" i="4"/>
  <c r="D49" i="4"/>
  <c r="F49" i="4" s="1"/>
  <c r="H49" i="4" s="1"/>
  <c r="D51" i="4"/>
  <c r="F51" i="4" s="1"/>
  <c r="H51" i="4" s="1"/>
  <c r="D65" i="4"/>
  <c r="F65" i="4" s="1"/>
  <c r="H65" i="4" s="1"/>
  <c r="D66" i="4"/>
  <c r="F66" i="4" s="1"/>
  <c r="H66" i="4" s="1"/>
  <c r="D67" i="4"/>
  <c r="F67" i="4" s="1"/>
  <c r="H67" i="4" s="1"/>
  <c r="D71" i="4"/>
  <c r="F71" i="4" s="1"/>
  <c r="H71" i="4" s="1"/>
  <c r="F44" i="4" l="1"/>
  <c r="H44" i="4" s="1"/>
  <c r="I44" i="4" s="1"/>
  <c r="J89" i="4"/>
  <c r="K89" i="4" s="1"/>
  <c r="I89" i="4"/>
  <c r="J43" i="4"/>
  <c r="K43" i="4" s="1"/>
  <c r="I43" i="4"/>
  <c r="I86" i="4"/>
  <c r="J86" i="4"/>
  <c r="K86" i="4" s="1"/>
  <c r="I73" i="4"/>
  <c r="J73" i="4"/>
  <c r="K73" i="4" s="1"/>
  <c r="J82" i="4"/>
  <c r="K82" i="4" s="1"/>
  <c r="I82" i="4"/>
  <c r="I77" i="4"/>
  <c r="J77" i="4"/>
  <c r="K77" i="4" s="1"/>
  <c r="J75" i="4"/>
  <c r="K75" i="4" s="1"/>
  <c r="I75" i="4"/>
  <c r="J83" i="4"/>
  <c r="K83" i="4" s="1"/>
  <c r="I83" i="4"/>
  <c r="J91" i="4"/>
  <c r="K91" i="4" s="1"/>
  <c r="I91" i="4"/>
  <c r="I78" i="4"/>
  <c r="J78" i="4"/>
  <c r="K78" i="4" s="1"/>
  <c r="I84" i="4"/>
  <c r="J84" i="4"/>
  <c r="K84" i="4" s="1"/>
  <c r="I88" i="4"/>
  <c r="J88" i="4"/>
  <c r="K88" i="4" s="1"/>
  <c r="I81" i="4"/>
  <c r="J81" i="4"/>
  <c r="K81" i="4" s="1"/>
  <c r="J85" i="4"/>
  <c r="K85" i="4" s="1"/>
  <c r="I85" i="4"/>
  <c r="I92" i="4"/>
  <c r="J92" i="4"/>
  <c r="K92" i="4" s="1"/>
  <c r="J90" i="4"/>
  <c r="K90" i="4" s="1"/>
  <c r="I90" i="4"/>
  <c r="I80" i="4"/>
  <c r="J80" i="4"/>
  <c r="K80" i="4" s="1"/>
  <c r="I79" i="4"/>
  <c r="J79" i="4"/>
  <c r="K79" i="4" s="1"/>
  <c r="J87" i="4"/>
  <c r="K87" i="4" s="1"/>
  <c r="I87" i="4"/>
  <c r="I76" i="4"/>
  <c r="J76" i="4"/>
  <c r="K76" i="4" s="1"/>
  <c r="J74" i="4"/>
  <c r="K74" i="4" s="1"/>
  <c r="I74" i="4"/>
  <c r="J48" i="4"/>
  <c r="K48" i="4" s="1"/>
  <c r="I58" i="4"/>
  <c r="I54" i="4"/>
  <c r="I62" i="4"/>
  <c r="I57" i="4"/>
  <c r="J57" i="4"/>
  <c r="K57" i="4" s="1"/>
  <c r="J69" i="4"/>
  <c r="K69" i="4" s="1"/>
  <c r="J53" i="4"/>
  <c r="K53" i="4" s="1"/>
  <c r="J61" i="4"/>
  <c r="K61" i="4" s="1"/>
  <c r="I70" i="4"/>
  <c r="B21" i="4"/>
  <c r="J67" i="4"/>
  <c r="K67" i="4" s="1"/>
  <c r="I67" i="4"/>
  <c r="J65" i="4"/>
  <c r="K65" i="4" s="1"/>
  <c r="I65" i="4"/>
  <c r="J49" i="4"/>
  <c r="K49" i="4" s="1"/>
  <c r="I49" i="4"/>
  <c r="J45" i="4"/>
  <c r="K45" i="4" s="1"/>
  <c r="I45" i="4"/>
  <c r="J46" i="4"/>
  <c r="K46" i="4" s="1"/>
  <c r="I46" i="4"/>
  <c r="I56" i="4"/>
  <c r="J56" i="4"/>
  <c r="K56" i="4" s="1"/>
  <c r="I59" i="4"/>
  <c r="J59" i="4"/>
  <c r="K59" i="4" s="1"/>
  <c r="I68" i="4"/>
  <c r="J68" i="4"/>
  <c r="K68" i="4" s="1"/>
  <c r="I64" i="4"/>
  <c r="J64" i="4"/>
  <c r="K64" i="4" s="1"/>
  <c r="J71" i="4"/>
  <c r="K71" i="4" s="1"/>
  <c r="I71" i="4"/>
  <c r="J66" i="4"/>
  <c r="K66" i="4" s="1"/>
  <c r="I66" i="4"/>
  <c r="I51" i="4"/>
  <c r="J51" i="4"/>
  <c r="K51" i="4" s="1"/>
  <c r="I52" i="4"/>
  <c r="J52" i="4"/>
  <c r="K52" i="4" s="1"/>
  <c r="J47" i="4"/>
  <c r="K47" i="4" s="1"/>
  <c r="I47" i="4"/>
  <c r="J50" i="4"/>
  <c r="K50" i="4" s="1"/>
  <c r="I50" i="4"/>
  <c r="I55" i="4"/>
  <c r="J55" i="4"/>
  <c r="K55" i="4" s="1"/>
  <c r="I60" i="4"/>
  <c r="J60" i="4"/>
  <c r="K60" i="4" s="1"/>
  <c r="I63" i="4"/>
  <c r="J63" i="4"/>
  <c r="K63" i="4" s="1"/>
  <c r="J72" i="4"/>
  <c r="K72" i="4" s="1"/>
  <c r="I72" i="4"/>
  <c r="C16" i="4" l="1"/>
  <c r="D16" i="4" s="1"/>
  <c r="G8" i="4"/>
  <c r="C17" i="4" s="1"/>
  <c r="G4" i="4"/>
  <c r="G6" i="4" s="1"/>
  <c r="J44" i="4"/>
  <c r="K44" i="4" s="1"/>
  <c r="B22" i="4"/>
  <c r="I6" i="4" l="1"/>
  <c r="J6" i="4" s="1"/>
  <c r="C20" i="4"/>
  <c r="C19" i="4"/>
  <c r="C21" i="4"/>
  <c r="C18" i="4"/>
  <c r="D17" i="4"/>
  <c r="G5" i="4"/>
  <c r="G7" i="4"/>
  <c r="B23" i="4"/>
  <c r="C22" i="4"/>
  <c r="D18" i="4" l="1"/>
  <c r="D19" i="4" s="1"/>
  <c r="D20" i="4" s="1"/>
  <c r="D21" i="4" s="1"/>
  <c r="D22" i="4" s="1"/>
  <c r="B24" i="4"/>
  <c r="C23" i="4"/>
  <c r="D23" i="4" l="1"/>
  <c r="B25" i="4"/>
  <c r="C24" i="4"/>
  <c r="D24" i="4" l="1"/>
  <c r="B26" i="4"/>
  <c r="C25" i="4"/>
  <c r="D25" i="4" l="1"/>
  <c r="B27" i="4"/>
  <c r="C26" i="4"/>
  <c r="D26" i="4" l="1"/>
  <c r="B28" i="4"/>
  <c r="C27" i="4"/>
  <c r="D27" i="4" l="1"/>
  <c r="B29" i="4"/>
  <c r="C28" i="4"/>
  <c r="D28" i="4" l="1"/>
  <c r="B30" i="4"/>
  <c r="C29" i="4"/>
  <c r="D29" i="4" l="1"/>
  <c r="B31" i="4"/>
  <c r="C30" i="4"/>
  <c r="D30" i="4" l="1"/>
  <c r="B32" i="4"/>
  <c r="C31" i="4"/>
  <c r="D31" i="4" l="1"/>
  <c r="B33" i="4"/>
  <c r="C32" i="4"/>
  <c r="D32" i="4" l="1"/>
  <c r="B34" i="4"/>
  <c r="C33" i="4"/>
  <c r="D33" i="4" l="1"/>
  <c r="B35" i="4"/>
  <c r="C34" i="4"/>
  <c r="D34" i="4" l="1"/>
  <c r="B36" i="4"/>
  <c r="C35" i="4"/>
  <c r="D35" i="4" l="1"/>
  <c r="C36" i="4"/>
  <c r="D3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  <author>Windows User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Test:</t>
        </r>
        <r>
          <rPr>
            <sz val="9"/>
            <color indexed="81"/>
            <rFont val="Tahoma"/>
            <family val="2"/>
          </rPr>
          <t xml:space="preserve">
Arrival rate must be less than effective service rate (numer of servers * service rate, i.e. s*mu)</t>
        </r>
      </text>
    </comment>
    <comment ref="C15" authorId="1" shapeId="0" xr:uid="{00000000-0006-0000-0000-000002000000}">
      <text>
        <r>
          <rPr>
            <sz val="9"/>
            <color indexed="81"/>
            <rFont val="Tahoma"/>
            <family val="2"/>
          </rPr>
          <t xml:space="preserve">Probability of EXACTLY x number in the SYSTEM
P(x)=n
</t>
        </r>
      </text>
    </comment>
    <comment ref="D15" authorId="1" shapeId="0" xr:uid="{00000000-0006-0000-0000-000003000000}">
      <text>
        <r>
          <rPr>
            <sz val="9"/>
            <color indexed="81"/>
            <rFont val="Tahoma"/>
            <family val="2"/>
          </rPr>
          <t>Probability of LESS THAN x number in the SYSTEM
P(X)&lt;=n</t>
        </r>
      </text>
    </comment>
  </commentList>
</comments>
</file>

<file path=xl/sharedStrings.xml><?xml version="1.0" encoding="utf-8"?>
<sst xmlns="http://schemas.openxmlformats.org/spreadsheetml/2006/main" count="70" uniqueCount="69">
  <si>
    <t>Input Data</t>
  </si>
  <si>
    <t>Number of servers (s)</t>
  </si>
  <si>
    <t>Average number of customers in the system (L)</t>
  </si>
  <si>
    <t>Average time in the system (W)</t>
  </si>
  <si>
    <t>Probabilities</t>
  </si>
  <si>
    <t>Computations</t>
  </si>
  <si>
    <t>n or s</t>
  </si>
  <si>
    <r>
      <t>Arrival rate (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>)</t>
    </r>
  </si>
  <si>
    <r>
      <t>Average server utilization (</t>
    </r>
    <r>
      <rPr>
        <sz val="10"/>
        <rFont val="Symbol"/>
        <family val="1"/>
        <charset val="2"/>
      </rPr>
      <t>r</t>
    </r>
    <r>
      <rPr>
        <sz val="10"/>
        <rFont val="Arial"/>
        <family val="2"/>
      </rPr>
      <t>)</t>
    </r>
  </si>
  <si>
    <r>
      <t>Service rate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)</t>
    </r>
  </si>
  <si>
    <r>
      <t>Average number of customers in the queue (L</t>
    </r>
    <r>
      <rPr>
        <vertAlign val="subscript"/>
        <sz val="10"/>
        <rFont val="Arial"/>
        <family val="2"/>
      </rPr>
      <t>q</t>
    </r>
    <r>
      <rPr>
        <sz val="10"/>
        <rFont val="Arial"/>
        <family val="2"/>
      </rPr>
      <t>)</t>
    </r>
  </si>
  <si>
    <r>
      <t>Average waiting time in the queue (W</t>
    </r>
    <r>
      <rPr>
        <vertAlign val="subscript"/>
        <sz val="10"/>
        <rFont val="Arial"/>
        <family val="2"/>
      </rPr>
      <t>q</t>
    </r>
    <r>
      <rPr>
        <sz val="10"/>
        <rFont val="Arial"/>
        <family val="2"/>
      </rPr>
      <t>)</t>
    </r>
  </si>
  <si>
    <r>
      <t>Probability (% of time) system is empty (P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</si>
  <si>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t>Cum. Prob</t>
  </si>
  <si>
    <t>Prob</t>
  </si>
  <si>
    <t>Cost of Service</t>
  </si>
  <si>
    <t>Cost of Waiting</t>
  </si>
  <si>
    <t>in queue</t>
  </si>
  <si>
    <t>in system</t>
  </si>
  <si>
    <t>empty</t>
  </si>
  <si>
    <t>Number in System</t>
  </si>
  <si>
    <t>hour</t>
  </si>
  <si>
    <t>Queue Performance/Operating Characteristics</t>
  </si>
  <si>
    <t>for queue</t>
  </si>
  <si>
    <t xml:space="preserve"> </t>
  </si>
  <si>
    <t>Color Key</t>
  </si>
  <si>
    <t>Model Input (change)</t>
  </si>
  <si>
    <t>Model Output (read)</t>
  </si>
  <si>
    <t>Decision Metric (act on)</t>
  </si>
  <si>
    <t>(𝜆/𝜇)^𝑛/𝑛!</t>
  </si>
  <si>
    <t>∑ from n0 to n-1</t>
  </si>
  <si>
    <t>((𝜆/𝜇)^s/s!)/(1-𝜆/(s*𝜇))</t>
  </si>
  <si>
    <t>P0</t>
  </si>
  <si>
    <t>(𝜆/s𝜇)</t>
  </si>
  <si>
    <t>Rho</t>
  </si>
  <si>
    <t>Term 1</t>
  </si>
  <si>
    <t>Term 2</t>
  </si>
  <si>
    <t>1/(Term1 + Term2)</t>
  </si>
  <si>
    <t>P0*((𝜆/𝜇)^𝑛/𝑛!)*rho/(1-rh)^2</t>
  </si>
  <si>
    <t>Lq</t>
  </si>
  <si>
    <t>L</t>
  </si>
  <si>
    <t>Lq+𝜆/𝜇</t>
  </si>
  <si>
    <t>Wq</t>
  </si>
  <si>
    <t>Lq/𝜆</t>
  </si>
  <si>
    <t>W</t>
  </si>
  <si>
    <t>Wq+1/𝜇</t>
  </si>
  <si>
    <t>Queue Template M/M/s</t>
  </si>
  <si>
    <t>**Arrival and service rate must use the same units of time as must cost of service and waiting</t>
  </si>
  <si>
    <t>busy</t>
  </si>
  <si>
    <t>MIN</t>
  </si>
  <si>
    <t>SS</t>
  </si>
  <si>
    <t>Description</t>
  </si>
  <si>
    <t>Estimate Service Time (mins)</t>
  </si>
  <si>
    <t>Estimate Service Time (secs)</t>
  </si>
  <si>
    <t>Growth Rate</t>
  </si>
  <si>
    <t>Service Rate (Txns per hr)</t>
  </si>
  <si>
    <t xml:space="preserve"> Estimate Service Time to be used in analysis (secs).</t>
  </si>
  <si>
    <t xml:space="preserve"> Estimate Service Time to be used in analysis (mins).</t>
  </si>
  <si>
    <t xml:space="preserve"> Transactions per hour per server. This parameter will be used in analysis.</t>
  </si>
  <si>
    <t>Expected increase in number of customers</t>
  </si>
  <si>
    <t>Parameter</t>
  </si>
  <si>
    <t>Value</t>
  </si>
  <si>
    <t>PID</t>
  </si>
  <si>
    <t>Code</t>
  </si>
  <si>
    <t>Mu</t>
  </si>
  <si>
    <t>s</t>
  </si>
  <si>
    <t>Number of servers</t>
  </si>
  <si>
    <t>Number of queue processors</t>
  </si>
  <si>
    <t>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</si>
</sst>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0000"/>
    <numFmt numFmtId="166" formatCode="0.0000"/>
    <numFmt numFmtId="167" formatCode="0.000"/>
    <numFmt numFmtId="168" formatCode="0.0"/>
    <numFmt numFmtId="169" formatCode="0.0000000"/>
    <numFmt numFmtId="170" formatCode="0.00000"/>
  </numFmts>
  <fonts count="19" x14ac:knownFonts="1">
    <font>
      <sz val="10"/>
      <name val="Arial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color indexed="16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8"/>
      <color rgb="FFC00000"/>
      <name val="Arial"/>
      <family val="2"/>
    </font>
    <font>
      <b/>
      <sz val="9"/>
      <color indexed="81"/>
      <name val="Tahoma"/>
      <family val="2"/>
    </font>
    <font>
      <b/>
      <sz val="9"/>
      <name val="Arial"/>
      <family val="2"/>
    </font>
    <font>
      <sz val="11"/>
      <name val="Cambria"/>
      <family val="1"/>
      <scheme val="major"/>
    </font>
    <font>
      <sz val="11"/>
      <color rgb="FF000000"/>
      <name val="Cambria"/>
      <family val="1"/>
      <scheme val="major"/>
    </font>
    <font>
      <sz val="1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0" borderId="0">
      <protection locked="0"/>
    </xf>
    <xf numFmtId="0" fontId="1" fillId="0" borderId="0">
      <protection locked="0"/>
    </xf>
    <xf numFmtId="0" fontId="2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2" fillId="0" borderId="0">
      <protection locked="0"/>
    </xf>
    <xf numFmtId="9" fontId="7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98">
    <xf numFmtId="0" fontId="0" fillId="0" borderId="0" xfId="0"/>
    <xf numFmtId="0" fontId="4" fillId="0" borderId="0" xfId="0" applyFont="1"/>
    <xf numFmtId="0" fontId="4" fillId="0" borderId="0" xfId="0" applyFont="1" applyBorder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168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Fill="1"/>
    <xf numFmtId="2" fontId="4" fillId="0" borderId="0" xfId="0" applyNumberFormat="1" applyFont="1"/>
    <xf numFmtId="0" fontId="10" fillId="0" borderId="0" xfId="0" applyFont="1" applyFill="1"/>
    <xf numFmtId="0" fontId="4" fillId="0" borderId="0" xfId="0" applyFont="1" applyFill="1" applyAlignment="1">
      <alignment wrapText="1"/>
    </xf>
    <xf numFmtId="2" fontId="4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64" fontId="4" fillId="0" borderId="0" xfId="0" applyNumberFormat="1" applyFont="1" applyFill="1"/>
    <xf numFmtId="164" fontId="4" fillId="0" borderId="0" xfId="0" applyNumberFormat="1" applyFont="1" applyFill="1" applyAlignment="1">
      <alignment horizontal="center"/>
    </xf>
    <xf numFmtId="164" fontId="4" fillId="0" borderId="0" xfId="9" applyNumberFormat="1" applyFont="1" applyFill="1" applyAlignment="1">
      <alignment horizontal="center"/>
    </xf>
    <xf numFmtId="164" fontId="4" fillId="0" borderId="0" xfId="0" applyNumberFormat="1" applyFont="1" applyFill="1" applyAlignment="1">
      <alignment wrapText="1"/>
    </xf>
    <xf numFmtId="0" fontId="3" fillId="0" borderId="0" xfId="0" applyFont="1" applyFill="1" applyAlignment="1"/>
    <xf numFmtId="0" fontId="8" fillId="0" borderId="0" xfId="0" applyFont="1" applyFill="1" applyAlignment="1"/>
    <xf numFmtId="0" fontId="4" fillId="0" borderId="0" xfId="0" applyFont="1" applyBorder="1" applyAlignment="1">
      <alignment wrapText="1"/>
    </xf>
    <xf numFmtId="0" fontId="12" fillId="4" borderId="0" xfId="0" applyFont="1" applyFill="1"/>
    <xf numFmtId="165" fontId="12" fillId="4" borderId="0" xfId="0" applyNumberFormat="1" applyFont="1" applyFill="1"/>
    <xf numFmtId="0" fontId="4" fillId="0" borderId="0" xfId="0" applyFont="1" applyFill="1" applyAlignment="1">
      <alignment horizontal="left"/>
    </xf>
    <xf numFmtId="166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 wrapText="1"/>
    </xf>
    <xf numFmtId="164" fontId="4" fillId="0" borderId="0" xfId="0" applyNumberFormat="1" applyFont="1" applyFill="1" applyAlignment="1">
      <alignment horizontal="left" wrapText="1"/>
    </xf>
    <xf numFmtId="2" fontId="4" fillId="0" borderId="0" xfId="0" applyNumberFormat="1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167" fontId="10" fillId="0" borderId="0" xfId="0" applyNumberFormat="1" applyFont="1" applyFill="1" applyBorder="1" applyAlignment="1">
      <alignment horizontal="center"/>
    </xf>
    <xf numFmtId="0" fontId="10" fillId="0" borderId="0" xfId="9" applyNumberFormat="1" applyFont="1" applyFill="1" applyBorder="1" applyAlignment="1">
      <alignment horizontal="left"/>
    </xf>
    <xf numFmtId="0" fontId="10" fillId="7" borderId="2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10" fillId="7" borderId="4" xfId="0" applyFont="1" applyFill="1" applyBorder="1" applyAlignment="1">
      <alignment horizontal="left"/>
    </xf>
    <xf numFmtId="0" fontId="4" fillId="7" borderId="4" xfId="0" applyFont="1" applyFill="1" applyBorder="1" applyAlignment="1">
      <alignment horizontal="left"/>
    </xf>
    <xf numFmtId="0" fontId="10" fillId="2" borderId="5" xfId="0" applyNumberFormat="1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left"/>
    </xf>
    <xf numFmtId="0" fontId="10" fillId="2" borderId="7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left"/>
    </xf>
    <xf numFmtId="166" fontId="4" fillId="0" borderId="5" xfId="0" applyNumberFormat="1" applyFont="1" applyFill="1" applyBorder="1" applyAlignment="1">
      <alignment horizontal="left"/>
    </xf>
    <xf numFmtId="166" fontId="4" fillId="0" borderId="10" xfId="0" applyNumberFormat="1" applyFont="1" applyFill="1" applyBorder="1" applyAlignment="1">
      <alignment horizontal="left"/>
    </xf>
    <xf numFmtId="166" fontId="4" fillId="0" borderId="12" xfId="0" applyNumberFormat="1" applyFont="1" applyFill="1" applyBorder="1" applyAlignment="1">
      <alignment horizontal="left"/>
    </xf>
    <xf numFmtId="166" fontId="4" fillId="0" borderId="13" xfId="0" applyNumberFormat="1" applyFont="1" applyFill="1" applyBorder="1" applyAlignment="1">
      <alignment horizontal="left"/>
    </xf>
    <xf numFmtId="0" fontId="10" fillId="6" borderId="14" xfId="0" applyFont="1" applyFill="1" applyBorder="1" applyAlignment="1">
      <alignment horizontal="left" vertical="center" wrapText="1"/>
    </xf>
    <xf numFmtId="0" fontId="4" fillId="6" borderId="15" xfId="0" applyFont="1" applyFill="1" applyBorder="1" applyAlignment="1">
      <alignment horizontal="left" vertical="center" wrapText="1"/>
    </xf>
    <xf numFmtId="0" fontId="4" fillId="6" borderId="16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/>
    </xf>
    <xf numFmtId="166" fontId="4" fillId="0" borderId="18" xfId="0" applyNumberFormat="1" applyFont="1" applyFill="1" applyBorder="1" applyAlignment="1">
      <alignment horizontal="left"/>
    </xf>
    <xf numFmtId="166" fontId="4" fillId="0" borderId="19" xfId="0" applyNumberFormat="1" applyFont="1" applyFill="1" applyBorder="1" applyAlignment="1">
      <alignment horizontal="left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left" vertical="center" wrapText="1"/>
    </xf>
    <xf numFmtId="0" fontId="10" fillId="0" borderId="0" xfId="0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5" borderId="24" xfId="0" applyFont="1" applyFill="1" applyBorder="1" applyAlignment="1">
      <alignment horizontal="left"/>
    </xf>
    <xf numFmtId="0" fontId="4" fillId="3" borderId="25" xfId="0" applyFont="1" applyFill="1" applyBorder="1" applyAlignment="1">
      <alignment horizontal="left"/>
    </xf>
    <xf numFmtId="165" fontId="4" fillId="0" borderId="0" xfId="0" applyNumberFormat="1" applyFont="1" applyFill="1"/>
    <xf numFmtId="0" fontId="4" fillId="0" borderId="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4" fillId="2" borderId="8" xfId="0" applyFont="1" applyFill="1" applyBorder="1" applyAlignment="1">
      <alignment horizontal="left"/>
    </xf>
    <xf numFmtId="17" fontId="4" fillId="0" borderId="0" xfId="0" applyNumberFormat="1" applyFont="1" applyFill="1" applyAlignment="1">
      <alignment horizontal="left" wrapText="1"/>
    </xf>
    <xf numFmtId="0" fontId="0" fillId="0" borderId="5" xfId="0" applyBorder="1"/>
    <xf numFmtId="169" fontId="4" fillId="0" borderId="0" xfId="0" applyNumberFormat="1" applyFont="1" applyAlignment="1">
      <alignment horizontal="right"/>
    </xf>
    <xf numFmtId="170" fontId="10" fillId="5" borderId="5" xfId="0" applyNumberFormat="1" applyFont="1" applyFill="1" applyBorder="1" applyAlignment="1">
      <alignment horizontal="center"/>
    </xf>
    <xf numFmtId="165" fontId="4" fillId="0" borderId="0" xfId="0" applyNumberFormat="1" applyFont="1"/>
    <xf numFmtId="170" fontId="10" fillId="5" borderId="7" xfId="8" applyNumberFormat="1" applyFont="1" applyFill="1" applyBorder="1" applyAlignment="1">
      <alignment horizontal="center"/>
    </xf>
    <xf numFmtId="170" fontId="10" fillId="5" borderId="12" xfId="0" applyNumberFormat="1" applyFont="1" applyFill="1" applyBorder="1" applyAlignment="1">
      <alignment horizontal="center"/>
    </xf>
    <xf numFmtId="0" fontId="10" fillId="0" borderId="5" xfId="0" applyFont="1" applyFill="1" applyBorder="1"/>
    <xf numFmtId="0" fontId="15" fillId="0" borderId="5" xfId="0" applyFont="1" applyFill="1" applyBorder="1"/>
    <xf numFmtId="0" fontId="10" fillId="8" borderId="5" xfId="0" applyFont="1" applyFill="1" applyBorder="1" applyAlignment="1">
      <alignment horizontal="center"/>
    </xf>
    <xf numFmtId="168" fontId="10" fillId="0" borderId="5" xfId="0" applyNumberFormat="1" applyFont="1" applyFill="1" applyBorder="1"/>
    <xf numFmtId="0" fontId="10" fillId="8" borderId="5" xfId="0" applyFont="1" applyFill="1" applyBorder="1" applyAlignment="1">
      <alignment horizontal="center" wrapText="1"/>
    </xf>
    <xf numFmtId="0" fontId="16" fillId="9" borderId="5" xfId="0" applyFont="1" applyFill="1" applyBorder="1"/>
    <xf numFmtId="0" fontId="4" fillId="0" borderId="5" xfId="0" applyFont="1" applyBorder="1"/>
    <xf numFmtId="0" fontId="0" fillId="0" borderId="5" xfId="0" applyFill="1" applyBorder="1"/>
    <xf numFmtId="1" fontId="10" fillId="0" borderId="5" xfId="0" applyNumberFormat="1" applyFont="1" applyBorder="1"/>
    <xf numFmtId="0" fontId="17" fillId="9" borderId="5" xfId="0" applyFont="1" applyFill="1" applyBorder="1"/>
    <xf numFmtId="0" fontId="16" fillId="0" borderId="5" xfId="0" applyFont="1" applyFill="1" applyBorder="1"/>
    <xf numFmtId="0" fontId="16" fillId="0" borderId="5" xfId="0" applyFont="1" applyBorder="1"/>
    <xf numFmtId="0" fontId="18" fillId="0" borderId="0" xfId="0" applyFont="1"/>
  </cellXfs>
  <cellStyles count="10">
    <cellStyle name="Comma" xfId="9" builtinId="3"/>
    <cellStyle name="F2" xfId="1" xr:uid="{00000000-0005-0000-0000-000002000000}"/>
    <cellStyle name="F3" xfId="2" xr:uid="{00000000-0005-0000-0000-000003000000}"/>
    <cellStyle name="F4" xfId="3" xr:uid="{00000000-0005-0000-0000-000004000000}"/>
    <cellStyle name="F5" xfId="4" xr:uid="{00000000-0005-0000-0000-000005000000}"/>
    <cellStyle name="F6" xfId="5" xr:uid="{00000000-0005-0000-0000-000006000000}"/>
    <cellStyle name="F7" xfId="6" xr:uid="{00000000-0005-0000-0000-000007000000}"/>
    <cellStyle name="F8" xfId="7" xr:uid="{00000000-0005-0000-0000-000008000000}"/>
    <cellStyle name="Normal" xfId="0" builtinId="0"/>
    <cellStyle name="Percent" xfId="8" builtinId="5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3300"/>
      <color rgb="FF4EE4DD"/>
      <color rgb="FFE2DA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291A-4528-4AE5-9855-EBE97EDDDA16}">
  <dimension ref="A1:G6"/>
  <sheetViews>
    <sheetView tabSelected="1" topLeftCell="A2" zoomScale="90" zoomScaleNormal="90" workbookViewId="0">
      <selection activeCell="D6" sqref="D6"/>
    </sheetView>
  </sheetViews>
  <sheetFormatPr defaultRowHeight="13.2" x14ac:dyDescent="0.25"/>
  <cols>
    <col min="1" max="1" width="3.88671875" customWidth="1"/>
    <col min="2" max="2" width="8.5546875" customWidth="1"/>
    <col min="3" max="3" width="25.77734375" customWidth="1"/>
    <col min="4" max="4" width="8.88671875" customWidth="1"/>
    <col min="5" max="5" width="68.109375" customWidth="1"/>
  </cols>
  <sheetData>
    <row r="1" spans="1:7" ht="26.4" customHeight="1" x14ac:dyDescent="0.25">
      <c r="A1" s="87" t="s">
        <v>62</v>
      </c>
      <c r="B1" s="87" t="s">
        <v>63</v>
      </c>
      <c r="C1" s="87" t="s">
        <v>60</v>
      </c>
      <c r="D1" s="89" t="s">
        <v>61</v>
      </c>
      <c r="E1" s="87" t="s">
        <v>51</v>
      </c>
    </row>
    <row r="2" spans="1:7" ht="14.4" x14ac:dyDescent="0.3">
      <c r="A2" s="79">
        <v>1</v>
      </c>
      <c r="B2" s="79"/>
      <c r="C2" s="86" t="s">
        <v>53</v>
      </c>
      <c r="D2" s="85">
        <v>99</v>
      </c>
      <c r="E2" s="90" t="s">
        <v>56</v>
      </c>
      <c r="G2" s="97" t="s">
        <v>68</v>
      </c>
    </row>
    <row r="3" spans="1:7" ht="13.8" x14ac:dyDescent="0.25">
      <c r="A3" s="79">
        <v>2</v>
      </c>
      <c r="B3" s="79"/>
      <c r="C3" s="86" t="s">
        <v>52</v>
      </c>
      <c r="D3" s="88">
        <v>1.6</v>
      </c>
      <c r="E3" s="90" t="s">
        <v>57</v>
      </c>
    </row>
    <row r="4" spans="1:7" ht="13.8" x14ac:dyDescent="0.25">
      <c r="A4" s="79">
        <v>3</v>
      </c>
      <c r="B4" s="91" t="s">
        <v>64</v>
      </c>
      <c r="C4" s="86" t="s">
        <v>55</v>
      </c>
      <c r="D4" s="85">
        <v>33</v>
      </c>
      <c r="E4" s="94" t="s">
        <v>58</v>
      </c>
    </row>
    <row r="5" spans="1:7" ht="13.8" x14ac:dyDescent="0.25">
      <c r="A5" s="79">
        <v>4</v>
      </c>
      <c r="B5" s="79"/>
      <c r="C5" s="85" t="s">
        <v>54</v>
      </c>
      <c r="D5" s="85">
        <v>10</v>
      </c>
      <c r="E5" s="95" t="s">
        <v>59</v>
      </c>
    </row>
    <row r="6" spans="1:7" ht="13.8" x14ac:dyDescent="0.25">
      <c r="A6" s="92">
        <v>5</v>
      </c>
      <c r="B6" s="91" t="s">
        <v>65</v>
      </c>
      <c r="C6" s="86" t="s">
        <v>66</v>
      </c>
      <c r="D6" s="93">
        <v>2</v>
      </c>
      <c r="E6" s="96" t="s">
        <v>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92"/>
  <sheetViews>
    <sheetView topLeftCell="B1" zoomScale="110" zoomScaleNormal="110" workbookViewId="0">
      <selection activeCell="F15" sqref="F15"/>
    </sheetView>
  </sheetViews>
  <sheetFormatPr defaultColWidth="9.109375" defaultRowHeight="13.2" x14ac:dyDescent="0.25"/>
  <cols>
    <col min="1" max="1" width="2.6640625" style="1" customWidth="1"/>
    <col min="2" max="2" width="22.5546875" style="1" customWidth="1"/>
    <col min="3" max="3" width="12.6640625" style="1" bestFit="1" customWidth="1"/>
    <col min="4" max="4" width="18.88671875" style="1" bestFit="1" customWidth="1"/>
    <col min="5" max="5" width="19.6640625" style="1" bestFit="1" customWidth="1"/>
    <col min="6" max="6" width="44.6640625" style="1" bestFit="1" customWidth="1"/>
    <col min="7" max="7" width="14.5546875" style="1" customWidth="1"/>
    <col min="8" max="8" width="10.6640625" style="1" customWidth="1"/>
    <col min="9" max="9" width="19.109375" style="1" customWidth="1"/>
    <col min="10" max="10" width="13.6640625" style="1" bestFit="1" customWidth="1"/>
    <col min="11" max="16384" width="9.109375" style="1"/>
  </cols>
  <sheetData>
    <row r="1" spans="1:11" ht="18" thickBot="1" x14ac:dyDescent="0.35">
      <c r="B1" s="23" t="s">
        <v>46</v>
      </c>
      <c r="C1" s="22"/>
      <c r="D1" s="22"/>
      <c r="E1" s="12"/>
      <c r="F1" s="12"/>
      <c r="G1" s="12"/>
      <c r="J1" s="7"/>
      <c r="K1" s="7"/>
    </row>
    <row r="2" spans="1:11" ht="13.8" thickBot="1" x14ac:dyDescent="0.3">
      <c r="B2" s="40" t="s">
        <v>0</v>
      </c>
      <c r="C2" s="41"/>
      <c r="D2" s="42"/>
      <c r="F2" s="40" t="s">
        <v>22</v>
      </c>
      <c r="G2" s="41"/>
      <c r="H2" s="43"/>
      <c r="I2" s="1" t="s">
        <v>49</v>
      </c>
      <c r="J2" s="30" t="s">
        <v>50</v>
      </c>
      <c r="K2" s="31"/>
    </row>
    <row r="3" spans="1:11" x14ac:dyDescent="0.25">
      <c r="B3" s="73" t="s">
        <v>7</v>
      </c>
      <c r="C3" s="47">
        <v>3</v>
      </c>
      <c r="D3" s="77" t="s">
        <v>21</v>
      </c>
      <c r="F3" s="46" t="s">
        <v>8</v>
      </c>
      <c r="G3" s="83">
        <f>C3/(C4*C5)</f>
        <v>2.2727272727272728E-2</v>
      </c>
      <c r="H3" s="48" t="s">
        <v>48</v>
      </c>
      <c r="J3" s="31"/>
      <c r="K3" s="67"/>
    </row>
    <row r="4" spans="1:11" ht="15.6" x14ac:dyDescent="0.35">
      <c r="B4" s="74" t="s">
        <v>9</v>
      </c>
      <c r="C4" s="44">
        <v>33</v>
      </c>
      <c r="D4" s="50" t="str">
        <f>D3</f>
        <v>hour</v>
      </c>
      <c r="F4" s="49" t="s">
        <v>10</v>
      </c>
      <c r="G4" s="81">
        <f>VLOOKUP($C$5,$B$43:$H$72,7,)</f>
        <v>6.183757655569276E-8</v>
      </c>
      <c r="H4" s="50" t="s">
        <v>17</v>
      </c>
      <c r="J4" s="31"/>
      <c r="K4" s="38"/>
    </row>
    <row r="5" spans="1:11" x14ac:dyDescent="0.25">
      <c r="B5" s="74" t="s">
        <v>1</v>
      </c>
      <c r="C5" s="44">
        <v>4</v>
      </c>
      <c r="D5" s="50" t="s">
        <v>23</v>
      </c>
      <c r="F5" s="49" t="s">
        <v>2</v>
      </c>
      <c r="G5" s="81">
        <f>G4+C3/C4</f>
        <v>9.0909152746667471E-2</v>
      </c>
      <c r="H5" s="50" t="s">
        <v>18</v>
      </c>
      <c r="J5" s="31"/>
      <c r="K5" s="67"/>
    </row>
    <row r="6" spans="1:11" ht="15.6" x14ac:dyDescent="0.35">
      <c r="B6" s="74" t="s">
        <v>15</v>
      </c>
      <c r="C6" s="45">
        <v>0</v>
      </c>
      <c r="D6" s="50" t="str">
        <f>D3</f>
        <v>hour</v>
      </c>
      <c r="F6" s="49" t="s">
        <v>11</v>
      </c>
      <c r="G6" s="81">
        <f>G4/C3</f>
        <v>2.0612525518564252E-8</v>
      </c>
      <c r="H6" s="50" t="str">
        <f>D3</f>
        <v>hour</v>
      </c>
      <c r="I6" s="82">
        <f>G6*60</f>
        <v>1.2367515311138552E-6</v>
      </c>
      <c r="J6" s="7">
        <f>I6*60</f>
        <v>7.4205091866831306E-5</v>
      </c>
      <c r="K6" s="7"/>
    </row>
    <row r="7" spans="1:11" ht="13.8" thickBot="1" x14ac:dyDescent="0.3">
      <c r="B7" s="75" t="s">
        <v>16</v>
      </c>
      <c r="C7" s="52">
        <v>0</v>
      </c>
      <c r="D7" s="53" t="str">
        <f>D3</f>
        <v>hour</v>
      </c>
      <c r="F7" s="49" t="s">
        <v>3</v>
      </c>
      <c r="G7" s="81">
        <f>G6+1/C4</f>
        <v>3.0303050915555824E-2</v>
      </c>
      <c r="H7" s="50" t="str">
        <f>D3</f>
        <v>hour</v>
      </c>
      <c r="J7" s="7"/>
    </row>
    <row r="8" spans="1:11" ht="16.2" thickBot="1" x14ac:dyDescent="0.4">
      <c r="B8" s="76" t="s">
        <v>47</v>
      </c>
      <c r="C8" s="11"/>
      <c r="D8" s="27"/>
      <c r="F8" s="51" t="s">
        <v>12</v>
      </c>
      <c r="G8" s="84">
        <f>VLOOKUP($C$5,$B$43:$H$72,5)</f>
        <v>0.91310070490508644</v>
      </c>
      <c r="H8" s="53" t="s">
        <v>19</v>
      </c>
      <c r="J8" s="7"/>
    </row>
    <row r="9" spans="1:11" ht="13.8" thickBot="1" x14ac:dyDescent="0.3">
      <c r="B9" s="68" t="s">
        <v>25</v>
      </c>
      <c r="C9" s="11"/>
      <c r="D9" s="27"/>
      <c r="E9" s="31"/>
      <c r="F9" s="31"/>
      <c r="G9" s="31"/>
      <c r="J9" s="13"/>
    </row>
    <row r="10" spans="1:11" x14ac:dyDescent="0.25">
      <c r="B10" s="69" t="s">
        <v>26</v>
      </c>
      <c r="C10" s="11"/>
      <c r="D10" s="27"/>
      <c r="E10" s="31"/>
      <c r="F10" s="31"/>
      <c r="G10" s="31"/>
      <c r="J10" s="13"/>
    </row>
    <row r="11" spans="1:11" x14ac:dyDescent="0.25">
      <c r="B11" s="70" t="s">
        <v>27</v>
      </c>
      <c r="C11" s="11"/>
      <c r="D11" s="27"/>
      <c r="E11" s="31"/>
      <c r="F11" s="31"/>
      <c r="G11" s="31"/>
      <c r="J11" s="13"/>
    </row>
    <row r="12" spans="1:11" ht="13.8" thickBot="1" x14ac:dyDescent="0.3">
      <c r="B12" s="71" t="s">
        <v>28</v>
      </c>
      <c r="C12" s="11"/>
      <c r="D12" s="27"/>
      <c r="E12" s="31"/>
      <c r="F12" s="30"/>
      <c r="G12" s="30"/>
      <c r="H12" s="14"/>
      <c r="I12" s="14"/>
      <c r="J12" s="14"/>
      <c r="K12" s="12"/>
    </row>
    <row r="13" spans="1:11" ht="13.8" thickBot="1" x14ac:dyDescent="0.3">
      <c r="A13" s="2"/>
      <c r="B13" s="32"/>
      <c r="C13" s="32"/>
      <c r="D13" s="31"/>
      <c r="E13" s="27"/>
      <c r="F13" s="39"/>
      <c r="G13" s="33" t="s">
        <v>24</v>
      </c>
      <c r="H13" s="20"/>
      <c r="I13" s="19"/>
      <c r="J13" s="19"/>
      <c r="K13" s="12"/>
    </row>
    <row r="14" spans="1:11" s="3" customFormat="1" ht="13.8" thickBot="1" x14ac:dyDescent="0.3">
      <c r="A14" s="24"/>
      <c r="B14" s="58" t="s">
        <v>4</v>
      </c>
      <c r="C14" s="59"/>
      <c r="D14" s="60"/>
      <c r="E14" s="34"/>
      <c r="F14" s="78"/>
      <c r="G14" s="35"/>
      <c r="H14" s="21"/>
      <c r="I14" s="21"/>
      <c r="J14" s="21"/>
      <c r="K14" s="15"/>
    </row>
    <row r="15" spans="1:11" ht="13.8" thickBot="1" x14ac:dyDescent="0.3">
      <c r="A15" s="2"/>
      <c r="B15" s="64" t="s">
        <v>20</v>
      </c>
      <c r="C15" s="65" t="s">
        <v>14</v>
      </c>
      <c r="D15" s="66" t="s">
        <v>13</v>
      </c>
      <c r="E15" s="27"/>
      <c r="F15" s="31"/>
      <c r="G15" s="33"/>
      <c r="H15" s="19"/>
      <c r="I15" s="18"/>
      <c r="J15" s="18"/>
      <c r="K15" s="12"/>
    </row>
    <row r="16" spans="1:11" x14ac:dyDescent="0.25">
      <c r="A16" s="2"/>
      <c r="B16" s="61">
        <v>0</v>
      </c>
      <c r="C16" s="62">
        <f>VLOOKUP(C5,B42:F72,5)</f>
        <v>0.91310070490508644</v>
      </c>
      <c r="D16" s="63">
        <f>C16</f>
        <v>0.91310070490508644</v>
      </c>
      <c r="E16" s="27"/>
      <c r="F16" s="27"/>
      <c r="G16" s="33"/>
      <c r="H16" s="19"/>
      <c r="I16" s="18"/>
      <c r="J16" s="18"/>
      <c r="K16" s="12"/>
    </row>
    <row r="17" spans="1:11" x14ac:dyDescent="0.25">
      <c r="A17" s="2"/>
      <c r="B17" s="49">
        <f t="shared" ref="B17:B36" si="0">B16+1</f>
        <v>1</v>
      </c>
      <c r="C17" s="54">
        <f t="shared" ref="C17:C36" si="1">IF(B17&lt;=$C$5,($C$3/$C$4)^B17*$G$8/FACT(B17),($C$3/$C$4)^B17*$G$8/(FACT($C$5)*$C$5^(B17-$C$5)))</f>
        <v>8.30091549913715E-2</v>
      </c>
      <c r="D17" s="55">
        <f t="shared" ref="D17:D36" si="2">D16+C17</f>
        <v>0.99610985989645795</v>
      </c>
      <c r="E17" s="27"/>
      <c r="F17" s="27"/>
      <c r="G17" s="36"/>
      <c r="H17" s="16"/>
      <c r="I17" s="17"/>
      <c r="J17" s="17"/>
      <c r="K17" s="12"/>
    </row>
    <row r="18" spans="1:11" x14ac:dyDescent="0.25">
      <c r="A18" s="2"/>
      <c r="B18" s="49">
        <f t="shared" si="0"/>
        <v>2</v>
      </c>
      <c r="C18" s="54">
        <f t="shared" si="1"/>
        <v>3.7731434086987043E-3</v>
      </c>
      <c r="D18" s="55">
        <f t="shared" si="2"/>
        <v>0.99988300330515667</v>
      </c>
      <c r="E18" s="27"/>
      <c r="F18" s="27"/>
      <c r="G18" s="36"/>
      <c r="H18" s="16"/>
      <c r="I18" s="17"/>
      <c r="J18" s="17"/>
      <c r="K18" s="12"/>
    </row>
    <row r="19" spans="1:11" x14ac:dyDescent="0.25">
      <c r="A19" s="2"/>
      <c r="B19" s="49">
        <f t="shared" si="0"/>
        <v>3</v>
      </c>
      <c r="C19" s="54">
        <f t="shared" si="1"/>
        <v>1.143376790514759E-4</v>
      </c>
      <c r="D19" s="55">
        <f t="shared" si="2"/>
        <v>0.99999734098420812</v>
      </c>
      <c r="E19" s="27"/>
      <c r="F19" s="27"/>
      <c r="G19" s="37"/>
      <c r="H19" s="9"/>
      <c r="I19" s="10"/>
      <c r="J19" s="10"/>
    </row>
    <row r="20" spans="1:11" x14ac:dyDescent="0.25">
      <c r="A20" s="2"/>
      <c r="B20" s="49">
        <f t="shared" si="0"/>
        <v>4</v>
      </c>
      <c r="C20" s="54">
        <f t="shared" si="1"/>
        <v>2.5985836148062704E-6</v>
      </c>
      <c r="D20" s="55">
        <f t="shared" si="2"/>
        <v>0.99999993956782296</v>
      </c>
      <c r="E20" s="27"/>
      <c r="F20" s="27"/>
      <c r="G20" s="37"/>
      <c r="H20" s="9"/>
      <c r="I20" s="10"/>
      <c r="J20" s="10"/>
    </row>
    <row r="21" spans="1:11" x14ac:dyDescent="0.25">
      <c r="A21" s="2"/>
      <c r="B21" s="49">
        <f t="shared" si="0"/>
        <v>5</v>
      </c>
      <c r="C21" s="54">
        <f t="shared" si="1"/>
        <v>5.9058718518324325E-8</v>
      </c>
      <c r="D21" s="55">
        <f t="shared" si="2"/>
        <v>0.99999999862654143</v>
      </c>
      <c r="E21" s="27"/>
      <c r="F21" s="27"/>
      <c r="G21" s="37"/>
      <c r="H21" s="9"/>
      <c r="I21" s="10"/>
      <c r="J21" s="10"/>
    </row>
    <row r="22" spans="1:11" x14ac:dyDescent="0.25">
      <c r="A22" s="2"/>
      <c r="B22" s="49">
        <f t="shared" si="0"/>
        <v>6</v>
      </c>
      <c r="C22" s="54">
        <f t="shared" si="1"/>
        <v>1.3422436026891894E-9</v>
      </c>
      <c r="D22" s="55">
        <f t="shared" si="2"/>
        <v>0.99999999996878508</v>
      </c>
      <c r="E22" s="27"/>
      <c r="F22" s="27"/>
      <c r="G22" s="27"/>
      <c r="H22" s="5"/>
    </row>
    <row r="23" spans="1:11" x14ac:dyDescent="0.25">
      <c r="A23" s="2"/>
      <c r="B23" s="49">
        <f t="shared" si="0"/>
        <v>7</v>
      </c>
      <c r="C23" s="54">
        <f t="shared" si="1"/>
        <v>3.0505536424754306E-11</v>
      </c>
      <c r="D23" s="55">
        <f t="shared" si="2"/>
        <v>0.99999999999929057</v>
      </c>
      <c r="E23" s="27"/>
      <c r="F23" s="27"/>
      <c r="G23" s="27"/>
      <c r="H23" s="5"/>
    </row>
    <row r="24" spans="1:11" x14ac:dyDescent="0.25">
      <c r="A24" s="2"/>
      <c r="B24" s="49">
        <f t="shared" si="0"/>
        <v>8</v>
      </c>
      <c r="C24" s="54">
        <f t="shared" si="1"/>
        <v>6.9330764601714328E-13</v>
      </c>
      <c r="D24" s="55">
        <f t="shared" si="2"/>
        <v>0.9999999999999839</v>
      </c>
      <c r="E24" s="27"/>
      <c r="F24" s="27"/>
      <c r="G24" s="37"/>
      <c r="H24" s="11"/>
    </row>
    <row r="25" spans="1:11" x14ac:dyDescent="0.25">
      <c r="A25" s="2"/>
      <c r="B25" s="49">
        <f t="shared" si="0"/>
        <v>9</v>
      </c>
      <c r="C25" s="54">
        <f t="shared" si="1"/>
        <v>1.5756991954935074E-14</v>
      </c>
      <c r="D25" s="55">
        <f t="shared" si="2"/>
        <v>0.99999999999999967</v>
      </c>
      <c r="E25" s="27"/>
      <c r="F25" s="27"/>
      <c r="G25" s="27"/>
      <c r="H25" s="6"/>
    </row>
    <row r="26" spans="1:11" x14ac:dyDescent="0.25">
      <c r="A26" s="2"/>
      <c r="B26" s="49">
        <f t="shared" si="0"/>
        <v>10</v>
      </c>
      <c r="C26" s="54">
        <f t="shared" si="1"/>
        <v>3.5811345352125167E-16</v>
      </c>
      <c r="D26" s="55">
        <f t="shared" si="2"/>
        <v>1</v>
      </c>
      <c r="E26" s="27"/>
      <c r="F26" s="27"/>
      <c r="G26" s="27"/>
      <c r="H26" s="6"/>
    </row>
    <row r="27" spans="1:11" x14ac:dyDescent="0.25">
      <c r="A27" s="2"/>
      <c r="B27" s="49">
        <f t="shared" si="0"/>
        <v>11</v>
      </c>
      <c r="C27" s="54">
        <f t="shared" si="1"/>
        <v>8.1389421254829935E-18</v>
      </c>
      <c r="D27" s="55">
        <f t="shared" si="2"/>
        <v>1</v>
      </c>
      <c r="E27" s="27"/>
      <c r="F27" s="27"/>
      <c r="G27" s="27"/>
      <c r="H27" s="6"/>
    </row>
    <row r="28" spans="1:11" x14ac:dyDescent="0.25">
      <c r="A28" s="2"/>
      <c r="B28" s="49">
        <f t="shared" si="0"/>
        <v>12</v>
      </c>
      <c r="C28" s="54">
        <f t="shared" si="1"/>
        <v>1.8497595739734075E-19</v>
      </c>
      <c r="D28" s="55">
        <f t="shared" si="2"/>
        <v>1</v>
      </c>
      <c r="E28" s="27"/>
      <c r="F28" s="27"/>
      <c r="G28" s="27"/>
      <c r="H28" s="6"/>
    </row>
    <row r="29" spans="1:11" x14ac:dyDescent="0.25">
      <c r="A29" s="2"/>
      <c r="B29" s="49">
        <f t="shared" si="0"/>
        <v>13</v>
      </c>
      <c r="C29" s="54">
        <f t="shared" si="1"/>
        <v>4.203999031757744E-21</v>
      </c>
      <c r="D29" s="55">
        <f t="shared" si="2"/>
        <v>1</v>
      </c>
      <c r="E29" s="27"/>
      <c r="F29" s="27"/>
      <c r="G29" s="27"/>
    </row>
    <row r="30" spans="1:11" x14ac:dyDescent="0.25">
      <c r="A30" s="2"/>
      <c r="B30" s="49">
        <f t="shared" si="0"/>
        <v>14</v>
      </c>
      <c r="C30" s="54">
        <f t="shared" si="1"/>
        <v>9.5545432539948744E-23</v>
      </c>
      <c r="D30" s="55">
        <f t="shared" si="2"/>
        <v>1</v>
      </c>
      <c r="E30" s="27"/>
      <c r="F30" s="27"/>
      <c r="G30" s="27"/>
    </row>
    <row r="31" spans="1:11" x14ac:dyDescent="0.25">
      <c r="A31" s="2"/>
      <c r="B31" s="49">
        <f t="shared" si="0"/>
        <v>15</v>
      </c>
      <c r="C31" s="54">
        <f t="shared" si="1"/>
        <v>2.1714871031806534E-24</v>
      </c>
      <c r="D31" s="55">
        <f t="shared" si="2"/>
        <v>1</v>
      </c>
      <c r="E31" s="27"/>
      <c r="F31" s="27"/>
      <c r="G31" s="27"/>
    </row>
    <row r="32" spans="1:11" x14ac:dyDescent="0.25">
      <c r="A32" s="2"/>
      <c r="B32" s="49">
        <f t="shared" si="0"/>
        <v>16</v>
      </c>
      <c r="C32" s="54">
        <f t="shared" si="1"/>
        <v>4.9351979617742122E-26</v>
      </c>
      <c r="D32" s="55">
        <f t="shared" si="2"/>
        <v>1</v>
      </c>
      <c r="E32" s="27"/>
      <c r="F32" s="27"/>
      <c r="G32" s="27"/>
    </row>
    <row r="33" spans="1:11" x14ac:dyDescent="0.25">
      <c r="A33" s="2"/>
      <c r="B33" s="49">
        <f t="shared" si="0"/>
        <v>17</v>
      </c>
      <c r="C33" s="54">
        <f t="shared" si="1"/>
        <v>1.1216359004032298E-27</v>
      </c>
      <c r="D33" s="55">
        <f t="shared" si="2"/>
        <v>1</v>
      </c>
      <c r="E33" s="27"/>
      <c r="F33" s="27"/>
      <c r="G33" s="27"/>
    </row>
    <row r="34" spans="1:11" x14ac:dyDescent="0.25">
      <c r="A34" s="2"/>
      <c r="B34" s="49">
        <f t="shared" si="0"/>
        <v>18</v>
      </c>
      <c r="C34" s="54">
        <f t="shared" si="1"/>
        <v>2.5491725009164316E-29</v>
      </c>
      <c r="D34" s="55">
        <f t="shared" si="2"/>
        <v>1</v>
      </c>
      <c r="E34" s="27"/>
      <c r="F34" s="27"/>
      <c r="G34" s="27"/>
    </row>
    <row r="35" spans="1:11" x14ac:dyDescent="0.25">
      <c r="A35" s="2"/>
      <c r="B35" s="49">
        <f t="shared" si="0"/>
        <v>19</v>
      </c>
      <c r="C35" s="54">
        <f t="shared" si="1"/>
        <v>5.7935738657191637E-31</v>
      </c>
      <c r="D35" s="55">
        <f t="shared" si="2"/>
        <v>1</v>
      </c>
      <c r="E35" s="27"/>
      <c r="F35" s="27"/>
      <c r="G35" s="27"/>
    </row>
    <row r="36" spans="1:11" ht="13.8" thickBot="1" x14ac:dyDescent="0.3">
      <c r="A36" s="2"/>
      <c r="B36" s="51">
        <f t="shared" si="0"/>
        <v>20</v>
      </c>
      <c r="C36" s="56">
        <f t="shared" si="1"/>
        <v>1.3167213331179919E-32</v>
      </c>
      <c r="D36" s="57">
        <f t="shared" si="2"/>
        <v>1</v>
      </c>
      <c r="E36" s="27"/>
      <c r="F36" s="27"/>
      <c r="G36" s="27"/>
    </row>
    <row r="37" spans="1:11" x14ac:dyDescent="0.25">
      <c r="A37" s="2"/>
      <c r="B37" s="8"/>
      <c r="C37" s="29"/>
      <c r="D37" s="28"/>
      <c r="E37" s="27"/>
      <c r="F37" s="12"/>
      <c r="G37" s="12"/>
    </row>
    <row r="38" spans="1:11" x14ac:dyDescent="0.25">
      <c r="A38" s="2"/>
      <c r="B38" s="8"/>
      <c r="C38" s="29"/>
      <c r="D38" s="28"/>
      <c r="E38" s="27"/>
      <c r="F38" s="12"/>
      <c r="G38" s="12"/>
    </row>
    <row r="39" spans="1:11" s="25" customFormat="1" x14ac:dyDescent="0.25">
      <c r="B39" s="25" t="s">
        <v>5</v>
      </c>
      <c r="C39" s="26"/>
      <c r="D39" s="26"/>
    </row>
    <row r="40" spans="1:11" s="12" customFormat="1" x14ac:dyDescent="0.25">
      <c r="B40" s="12" t="s">
        <v>32</v>
      </c>
      <c r="C40" s="72"/>
      <c r="D40" s="72" t="s">
        <v>35</v>
      </c>
      <c r="E40" s="12" t="s">
        <v>36</v>
      </c>
      <c r="F40" s="12" t="s">
        <v>32</v>
      </c>
      <c r="G40" s="12" t="s">
        <v>34</v>
      </c>
      <c r="H40" s="12" t="s">
        <v>39</v>
      </c>
      <c r="I40" s="12" t="s">
        <v>40</v>
      </c>
      <c r="J40" s="12" t="s">
        <v>42</v>
      </c>
      <c r="K40" s="12" t="s">
        <v>44</v>
      </c>
    </row>
    <row r="41" spans="1:11" x14ac:dyDescent="0.25">
      <c r="B41" s="1" t="s">
        <v>6</v>
      </c>
      <c r="C41" s="1" t="s">
        <v>29</v>
      </c>
      <c r="D41" s="1" t="s">
        <v>30</v>
      </c>
      <c r="E41" s="1" t="s">
        <v>31</v>
      </c>
      <c r="F41" s="1" t="s">
        <v>37</v>
      </c>
      <c r="G41" s="1" t="s">
        <v>33</v>
      </c>
      <c r="H41" s="1" t="s">
        <v>38</v>
      </c>
      <c r="I41" s="1" t="s">
        <v>41</v>
      </c>
      <c r="J41" s="1" t="s">
        <v>43</v>
      </c>
      <c r="K41" s="1" t="s">
        <v>45</v>
      </c>
    </row>
    <row r="42" spans="1:11" x14ac:dyDescent="0.25">
      <c r="B42" s="1">
        <v>0</v>
      </c>
      <c r="C42" s="1">
        <v>1</v>
      </c>
    </row>
    <row r="43" spans="1:11" x14ac:dyDescent="0.25">
      <c r="B43" s="1">
        <v>1</v>
      </c>
      <c r="C43" s="4">
        <f t="shared" ref="C43:C72" si="3">($C$3/$C$4)^B43/FACT(B43)</f>
        <v>9.0909090909090912E-2</v>
      </c>
      <c r="D43" s="4">
        <f>SUM(C42:$C$42)</f>
        <v>1</v>
      </c>
      <c r="E43" s="80">
        <f>+C43/(1-$C$3/(B43*$C$4))</f>
        <v>0.1</v>
      </c>
      <c r="F43" s="4">
        <f>1/(D43+E43)</f>
        <v>0.90909090909090906</v>
      </c>
      <c r="G43" s="4">
        <f t="shared" ref="G43:G72" si="4">$C$3/($C$4*B43)</f>
        <v>9.0909090909090912E-2</v>
      </c>
      <c r="H43" s="4">
        <f xml:space="preserve"> +F43*C43*G43/(1-G43)^2</f>
        <v>9.0909090909090922E-3</v>
      </c>
      <c r="I43" s="4">
        <f>H43+$C$3/$C$4</f>
        <v>0.1</v>
      </c>
      <c r="J43" s="4">
        <f>H43/$C$3</f>
        <v>3.0303030303030307E-3</v>
      </c>
      <c r="K43" s="4">
        <f>J43+1/$C$4</f>
        <v>3.3333333333333333E-2</v>
      </c>
    </row>
    <row r="44" spans="1:11" x14ac:dyDescent="0.25">
      <c r="B44" s="1">
        <v>2</v>
      </c>
      <c r="C44" s="4">
        <f t="shared" si="3"/>
        <v>4.1322314049586778E-3</v>
      </c>
      <c r="D44" s="4">
        <f>SUM(C$42:$C43)</f>
        <v>1.0909090909090908</v>
      </c>
      <c r="E44" s="4">
        <f t="shared" ref="E44:E72" si="5">+C44/(1-$C$3/(B44*$C$4))</f>
        <v>4.329004329004329E-3</v>
      </c>
      <c r="F44" s="4">
        <f t="shared" ref="F44:F72" si="6">1/(D44+E44)</f>
        <v>0.91304347826086962</v>
      </c>
      <c r="G44" s="4">
        <f t="shared" si="4"/>
        <v>4.5454545454545456E-2</v>
      </c>
      <c r="H44" s="4">
        <f t="shared" ref="H44:H72" si="7">+F44*C44*G44/(1-G44)^2</f>
        <v>1.8821757952192734E-4</v>
      </c>
      <c r="I44" s="4">
        <f t="shared" ref="I44:I72" si="8">H44+$C$3/$C$4</f>
        <v>9.1097308488612833E-2</v>
      </c>
      <c r="J44" s="4">
        <f t="shared" ref="J44:J72" si="9">H44/$C$3</f>
        <v>6.2739193173975781E-5</v>
      </c>
      <c r="K44" s="4">
        <f t="shared" ref="K44:K92" si="10">J44+1/$C$4</f>
        <v>3.036576949620428E-2</v>
      </c>
    </row>
    <row r="45" spans="1:11" x14ac:dyDescent="0.25">
      <c r="B45" s="1">
        <v>3</v>
      </c>
      <c r="C45" s="4">
        <f t="shared" si="3"/>
        <v>1.2521913348359631E-4</v>
      </c>
      <c r="D45" s="4">
        <f>SUM(C$42:$C44)</f>
        <v>1.0950413223140496</v>
      </c>
      <c r="E45" s="4">
        <f t="shared" si="5"/>
        <v>1.2913223140495868E-4</v>
      </c>
      <c r="F45" s="4">
        <f t="shared" si="6"/>
        <v>0.91309987029831385</v>
      </c>
      <c r="G45" s="4">
        <f t="shared" si="4"/>
        <v>3.0303030303030304E-2</v>
      </c>
      <c r="H45" s="4">
        <f t="shared" si="7"/>
        <v>3.6847069920999884E-6</v>
      </c>
      <c r="I45" s="4">
        <f t="shared" si="8"/>
        <v>9.0912775616083005E-2</v>
      </c>
      <c r="J45" s="4">
        <f t="shared" si="9"/>
        <v>1.2282356640333294E-6</v>
      </c>
      <c r="K45" s="4">
        <f t="shared" si="10"/>
        <v>3.0304258538694336E-2</v>
      </c>
    </row>
    <row r="46" spans="1:11" x14ac:dyDescent="0.25">
      <c r="B46" s="1">
        <v>4</v>
      </c>
      <c r="C46" s="4">
        <f t="shared" si="3"/>
        <v>2.8458893973544614E-6</v>
      </c>
      <c r="D46" s="4">
        <f>SUM(C$42:$C45)</f>
        <v>1.0951665414475331</v>
      </c>
      <c r="E46" s="4">
        <f t="shared" si="5"/>
        <v>2.912072871711542E-6</v>
      </c>
      <c r="F46" s="4">
        <f t="shared" si="6"/>
        <v>0.91310070490508644</v>
      </c>
      <c r="G46" s="4">
        <f t="shared" si="4"/>
        <v>2.2727272727272728E-2</v>
      </c>
      <c r="H46" s="4">
        <f t="shared" si="7"/>
        <v>6.183757655569276E-8</v>
      </c>
      <c r="I46" s="4">
        <f t="shared" si="8"/>
        <v>9.0909152746667471E-2</v>
      </c>
      <c r="J46" s="4">
        <f t="shared" si="9"/>
        <v>2.0612525518564252E-8</v>
      </c>
      <c r="K46" s="4">
        <f t="shared" si="10"/>
        <v>3.0303050915555824E-2</v>
      </c>
    </row>
    <row r="47" spans="1:11" x14ac:dyDescent="0.25">
      <c r="B47" s="1">
        <v>5</v>
      </c>
      <c r="C47" s="4">
        <f t="shared" si="3"/>
        <v>5.1743443588262934E-8</v>
      </c>
      <c r="D47" s="4">
        <f>SUM(C$42:$C46)</f>
        <v>1.0951693873369304</v>
      </c>
      <c r="E47" s="4">
        <f t="shared" si="5"/>
        <v>5.27016555065641E-8</v>
      </c>
      <c r="F47" s="4">
        <f t="shared" si="6"/>
        <v>0.91310071614559229</v>
      </c>
      <c r="G47" s="4">
        <f t="shared" si="4"/>
        <v>1.8181818181818181E-2</v>
      </c>
      <c r="H47" s="4">
        <f t="shared" si="7"/>
        <v>8.9114665527966631E-10</v>
      </c>
      <c r="I47" s="4">
        <f t="shared" si="8"/>
        <v>9.0909091800237568E-2</v>
      </c>
      <c r="J47" s="4">
        <f t="shared" si="9"/>
        <v>2.9704888509322209E-10</v>
      </c>
      <c r="K47" s="4">
        <f t="shared" si="10"/>
        <v>3.0303030600079189E-2</v>
      </c>
    </row>
    <row r="48" spans="1:11" x14ac:dyDescent="0.25">
      <c r="B48" s="1">
        <v>6</v>
      </c>
      <c r="C48" s="4">
        <f t="shared" si="3"/>
        <v>7.8399156951913547E-10</v>
      </c>
      <c r="D48" s="4">
        <f>SUM(C$42:$C47)</f>
        <v>1.0951694390803739</v>
      </c>
      <c r="E48" s="4">
        <f t="shared" si="5"/>
        <v>7.9605297828096834E-10</v>
      </c>
      <c r="F48" s="4">
        <f t="shared" si="6"/>
        <v>0.91310071628079281</v>
      </c>
      <c r="G48" s="4">
        <f t="shared" si="4"/>
        <v>1.5151515151515152E-2</v>
      </c>
      <c r="H48" s="4">
        <f t="shared" si="7"/>
        <v>1.1182716071781702E-11</v>
      </c>
      <c r="I48" s="4">
        <f t="shared" si="8"/>
        <v>9.0909090920273633E-2</v>
      </c>
      <c r="J48" s="4">
        <f t="shared" si="9"/>
        <v>3.7275720239272344E-12</v>
      </c>
      <c r="K48" s="4">
        <f t="shared" si="10"/>
        <v>3.0303030306757874E-2</v>
      </c>
    </row>
    <row r="49" spans="2:11" x14ac:dyDescent="0.25">
      <c r="B49" s="1">
        <v>7</v>
      </c>
      <c r="C49" s="4">
        <f t="shared" si="3"/>
        <v>1.0181708695053707E-11</v>
      </c>
      <c r="D49" s="4">
        <f>SUM(C$42:$C48)</f>
        <v>1.0951694398643654</v>
      </c>
      <c r="E49" s="4">
        <f t="shared" si="5"/>
        <v>1.0315678546304413E-11</v>
      </c>
      <c r="F49" s="4">
        <f t="shared" si="6"/>
        <v>0.9131007162822482</v>
      </c>
      <c r="G49" s="4">
        <f t="shared" si="4"/>
        <v>1.2987012987012988E-2</v>
      </c>
      <c r="H49" s="4">
        <f t="shared" si="7"/>
        <v>1.2393754565221031E-13</v>
      </c>
      <c r="I49" s="4">
        <f t="shared" si="8"/>
        <v>9.0909090909214854E-2</v>
      </c>
      <c r="J49" s="4">
        <f t="shared" si="9"/>
        <v>4.1312515217403437E-14</v>
      </c>
      <c r="K49" s="4">
        <f t="shared" si="10"/>
        <v>3.0303030303071618E-2</v>
      </c>
    </row>
    <row r="50" spans="2:11" x14ac:dyDescent="0.25">
      <c r="B50" s="1">
        <v>8</v>
      </c>
      <c r="C50" s="4">
        <f t="shared" si="3"/>
        <v>1.1570123517106487E-13</v>
      </c>
      <c r="D50" s="4">
        <f>SUM(C$42:$C49)</f>
        <v>1.0951694398745471</v>
      </c>
      <c r="E50" s="4">
        <f t="shared" si="5"/>
        <v>1.1703113442590468E-13</v>
      </c>
      <c r="F50" s="4">
        <f t="shared" si="6"/>
        <v>0.91310071628226253</v>
      </c>
      <c r="G50" s="4">
        <f t="shared" si="4"/>
        <v>1.1363636363636364E-2</v>
      </c>
      <c r="H50" s="4">
        <f t="shared" si="7"/>
        <v>1.2282898008232108E-15</v>
      </c>
      <c r="I50" s="4">
        <f t="shared" si="8"/>
        <v>9.0909090909092147E-2</v>
      </c>
      <c r="J50" s="4">
        <f t="shared" si="9"/>
        <v>4.0942993360773691E-16</v>
      </c>
      <c r="K50" s="4">
        <f t="shared" si="10"/>
        <v>3.0303030303030713E-2</v>
      </c>
    </row>
    <row r="51" spans="2:11" x14ac:dyDescent="0.25">
      <c r="B51" s="1">
        <v>9</v>
      </c>
      <c r="C51" s="4">
        <f t="shared" si="3"/>
        <v>1.1686993451622712E-15</v>
      </c>
      <c r="D51" s="4">
        <f>SUM(C$42:$C50)</f>
        <v>1.0951694398746628</v>
      </c>
      <c r="E51" s="4">
        <f t="shared" si="5"/>
        <v>1.1806248486843352E-15</v>
      </c>
      <c r="F51" s="4">
        <f t="shared" si="6"/>
        <v>0.91310071628226275</v>
      </c>
      <c r="G51" s="4">
        <f t="shared" si="4"/>
        <v>1.0101010101010102E-2</v>
      </c>
      <c r="H51" s="4">
        <f t="shared" si="7"/>
        <v>1.1000299948921475E-17</v>
      </c>
      <c r="I51" s="4">
        <f t="shared" si="8"/>
        <v>9.0909090909090925E-2</v>
      </c>
      <c r="J51" s="4">
        <f t="shared" si="9"/>
        <v>3.6667666496404917E-18</v>
      </c>
      <c r="K51" s="4">
        <f t="shared" si="10"/>
        <v>3.0303030303030307E-2</v>
      </c>
    </row>
    <row r="52" spans="2:11" x14ac:dyDescent="0.25">
      <c r="B52" s="1">
        <v>10</v>
      </c>
      <c r="C52" s="4">
        <f t="shared" si="3"/>
        <v>1.0624539501475194E-17</v>
      </c>
      <c r="D52" s="4">
        <f>SUM(C$42:$C51)</f>
        <v>1.0951694398746639</v>
      </c>
      <c r="E52" s="4">
        <f t="shared" si="5"/>
        <v>1.0722012340938268E-17</v>
      </c>
      <c r="F52" s="4">
        <f t="shared" si="6"/>
        <v>0.91310071628226275</v>
      </c>
      <c r="G52" s="4">
        <f t="shared" si="4"/>
        <v>9.0909090909090905E-3</v>
      </c>
      <c r="H52" s="4">
        <f t="shared" si="7"/>
        <v>8.9819056408238465E-20</v>
      </c>
      <c r="I52" s="4">
        <f t="shared" si="8"/>
        <v>9.0909090909090912E-2</v>
      </c>
      <c r="J52" s="4">
        <f t="shared" si="9"/>
        <v>2.9939685469412824E-20</v>
      </c>
      <c r="K52" s="4">
        <f t="shared" si="10"/>
        <v>3.0303030303030304E-2</v>
      </c>
    </row>
    <row r="53" spans="2:11" x14ac:dyDescent="0.25">
      <c r="B53" s="1">
        <v>11</v>
      </c>
      <c r="C53" s="4">
        <f t="shared" si="3"/>
        <v>8.7806111582439614E-20</v>
      </c>
      <c r="D53" s="4">
        <f>SUM(C$42:$C52)</f>
        <v>1.0951694398746639</v>
      </c>
      <c r="E53" s="4">
        <f t="shared" si="5"/>
        <v>8.8537829178959936E-20</v>
      </c>
      <c r="F53" s="4">
        <f t="shared" si="6"/>
        <v>0.91310071628226275</v>
      </c>
      <c r="G53" s="4">
        <f t="shared" si="4"/>
        <v>8.2644628099173556E-3</v>
      </c>
      <c r="H53" s="4">
        <f t="shared" si="7"/>
        <v>6.7369962701154127E-22</v>
      </c>
      <c r="I53" s="4">
        <f t="shared" si="8"/>
        <v>9.0909090909090912E-2</v>
      </c>
      <c r="J53" s="4">
        <f t="shared" si="9"/>
        <v>2.2456654233718044E-22</v>
      </c>
      <c r="K53" s="4">
        <f t="shared" si="10"/>
        <v>3.0303030303030304E-2</v>
      </c>
    </row>
    <row r="54" spans="2:11" x14ac:dyDescent="0.25">
      <c r="B54" s="1">
        <v>12</v>
      </c>
      <c r="C54" s="4">
        <f t="shared" si="3"/>
        <v>6.6519781501848197E-22</v>
      </c>
      <c r="D54" s="4">
        <f>SUM(C$42:$C53)</f>
        <v>1.0951694398746639</v>
      </c>
      <c r="E54" s="4">
        <f t="shared" si="5"/>
        <v>6.7027566093465355E-22</v>
      </c>
      <c r="F54" s="4">
        <f t="shared" si="6"/>
        <v>0.91310071628226275</v>
      </c>
      <c r="G54" s="4">
        <f t="shared" si="4"/>
        <v>7.575757575757576E-3</v>
      </c>
      <c r="H54" s="4">
        <f t="shared" si="7"/>
        <v>4.6719785198931247E-24</v>
      </c>
      <c r="I54" s="4">
        <f t="shared" si="8"/>
        <v>9.0909090909090912E-2</v>
      </c>
      <c r="J54" s="4">
        <f t="shared" si="9"/>
        <v>1.5573261732977082E-24</v>
      </c>
      <c r="K54" s="4">
        <f t="shared" si="10"/>
        <v>3.0303030303030304E-2</v>
      </c>
    </row>
    <row r="55" spans="2:11" x14ac:dyDescent="0.25">
      <c r="B55" s="1">
        <v>13</v>
      </c>
      <c r="C55" s="4">
        <f t="shared" si="3"/>
        <v>4.6517329721572163E-24</v>
      </c>
      <c r="D55" s="4">
        <f>SUM(C$42:$C54)</f>
        <v>1.0951694398746639</v>
      </c>
      <c r="E55" s="4">
        <f t="shared" si="5"/>
        <v>4.6844916550597319E-24</v>
      </c>
      <c r="F55" s="4">
        <f t="shared" si="6"/>
        <v>0.91310071628226275</v>
      </c>
      <c r="G55" s="4">
        <f t="shared" si="4"/>
        <v>6.993006993006993E-3</v>
      </c>
      <c r="H55" s="4">
        <f t="shared" si="7"/>
        <v>3.0122624546854389E-26</v>
      </c>
      <c r="I55" s="4">
        <f t="shared" si="8"/>
        <v>9.0909090909090912E-2</v>
      </c>
      <c r="J55" s="4">
        <f t="shared" si="9"/>
        <v>1.0040874848951464E-26</v>
      </c>
      <c r="K55" s="4">
        <f t="shared" si="10"/>
        <v>3.0303030303030304E-2</v>
      </c>
    </row>
    <row r="56" spans="2:11" x14ac:dyDescent="0.25">
      <c r="B56" s="1">
        <v>14</v>
      </c>
      <c r="C56" s="4">
        <f t="shared" si="3"/>
        <v>3.0206058260761151E-26</v>
      </c>
      <c r="D56" s="4">
        <f>SUM(C$42:$C55)</f>
        <v>1.0951694398746639</v>
      </c>
      <c r="E56" s="4">
        <f t="shared" si="5"/>
        <v>3.0403483478151747E-26</v>
      </c>
      <c r="F56" s="4">
        <f t="shared" si="6"/>
        <v>0.91310071628226275</v>
      </c>
      <c r="G56" s="4">
        <f t="shared" si="4"/>
        <v>6.4935064935064939E-3</v>
      </c>
      <c r="H56" s="4">
        <f t="shared" si="7"/>
        <v>1.8144733687174055E-28</v>
      </c>
      <c r="I56" s="4">
        <f t="shared" si="8"/>
        <v>9.0909090909090912E-2</v>
      </c>
      <c r="J56" s="4">
        <f t="shared" si="9"/>
        <v>6.0482445623913512E-29</v>
      </c>
      <c r="K56" s="4">
        <f t="shared" si="10"/>
        <v>3.0303030303030304E-2</v>
      </c>
    </row>
    <row r="57" spans="2:11" x14ac:dyDescent="0.25">
      <c r="B57" s="1">
        <v>15</v>
      </c>
      <c r="C57" s="4">
        <f t="shared" si="3"/>
        <v>1.8306701976218877E-28</v>
      </c>
      <c r="D57" s="4">
        <f>SUM(C$42:$C56)</f>
        <v>1.0951694398746639</v>
      </c>
      <c r="E57" s="4">
        <f t="shared" si="5"/>
        <v>1.8418328207781187E-28</v>
      </c>
      <c r="F57" s="4">
        <f t="shared" si="6"/>
        <v>0.91310071628226275</v>
      </c>
      <c r="G57" s="4">
        <f t="shared" si="4"/>
        <v>6.0606060606060606E-3</v>
      </c>
      <c r="H57" s="4">
        <f t="shared" si="7"/>
        <v>1.0254749194662687E-30</v>
      </c>
      <c r="I57" s="4">
        <f t="shared" si="8"/>
        <v>9.0909090909090912E-2</v>
      </c>
      <c r="J57" s="4">
        <f t="shared" si="9"/>
        <v>3.4182497315542289E-31</v>
      </c>
      <c r="K57" s="4">
        <f t="shared" si="10"/>
        <v>3.0303030303030304E-2</v>
      </c>
    </row>
    <row r="58" spans="2:11" x14ac:dyDescent="0.25">
      <c r="B58" s="1">
        <v>16</v>
      </c>
      <c r="C58" s="4">
        <f t="shared" si="3"/>
        <v>1.0401535213760726E-30</v>
      </c>
      <c r="D58" s="4">
        <f>SUM(C$42:$C57)</f>
        <v>1.0951694398746639</v>
      </c>
      <c r="E58" s="4">
        <f t="shared" si="5"/>
        <v>1.046097255783936E-30</v>
      </c>
      <c r="F58" s="4">
        <f t="shared" si="6"/>
        <v>0.91310071628226275</v>
      </c>
      <c r="G58" s="4">
        <f t="shared" si="4"/>
        <v>5.681818181818182E-3</v>
      </c>
      <c r="H58" s="4">
        <f t="shared" si="7"/>
        <v>5.458240877469837E-33</v>
      </c>
      <c r="I58" s="4">
        <f t="shared" si="8"/>
        <v>9.0909090909090912E-2</v>
      </c>
      <c r="J58" s="4">
        <f t="shared" si="9"/>
        <v>1.819413625823279E-33</v>
      </c>
      <c r="K58" s="4">
        <f t="shared" si="10"/>
        <v>3.0303030303030304E-2</v>
      </c>
    </row>
    <row r="59" spans="2:11" x14ac:dyDescent="0.25">
      <c r="B59" s="1">
        <v>17</v>
      </c>
      <c r="C59" s="4">
        <f t="shared" si="3"/>
        <v>5.56231829612873E-33</v>
      </c>
      <c r="D59" s="4">
        <f>SUM(C$42:$C58)</f>
        <v>1.0951694398746639</v>
      </c>
      <c r="E59" s="4">
        <f t="shared" si="5"/>
        <v>5.5922232332046912E-33</v>
      </c>
      <c r="F59" s="4">
        <f t="shared" si="6"/>
        <v>0.91310071628226275</v>
      </c>
      <c r="G59" s="4">
        <f t="shared" si="4"/>
        <v>5.3475935828877002E-3</v>
      </c>
      <c r="H59" s="4">
        <f t="shared" si="7"/>
        <v>2.7453027095965135E-35</v>
      </c>
      <c r="I59" s="4">
        <f t="shared" si="8"/>
        <v>9.0909090909090912E-2</v>
      </c>
      <c r="J59" s="4">
        <f t="shared" si="9"/>
        <v>9.1510090319883787E-36</v>
      </c>
      <c r="K59" s="4">
        <f t="shared" si="10"/>
        <v>3.0303030303030304E-2</v>
      </c>
    </row>
    <row r="60" spans="2:11" x14ac:dyDescent="0.25">
      <c r="B60" s="1">
        <v>18</v>
      </c>
      <c r="C60" s="4">
        <f t="shared" si="3"/>
        <v>2.8092516647114802E-35</v>
      </c>
      <c r="D60" s="4">
        <f>SUM(C$42:$C59)</f>
        <v>1.0951694398746639</v>
      </c>
      <c r="E60" s="4">
        <f t="shared" si="5"/>
        <v>2.8235118254460565E-35</v>
      </c>
      <c r="F60" s="4">
        <f t="shared" si="6"/>
        <v>0.91310071628226275</v>
      </c>
      <c r="G60" s="4">
        <f t="shared" si="4"/>
        <v>5.0505050505050509E-3</v>
      </c>
      <c r="H60" s="4">
        <f t="shared" si="7"/>
        <v>1.3087059239828596E-37</v>
      </c>
      <c r="I60" s="4">
        <f t="shared" si="8"/>
        <v>9.0909090909090912E-2</v>
      </c>
      <c r="J60" s="4">
        <f t="shared" si="9"/>
        <v>4.3623530799428654E-38</v>
      </c>
      <c r="K60" s="4">
        <f t="shared" si="10"/>
        <v>3.0303030303030304E-2</v>
      </c>
    </row>
    <row r="61" spans="2:11" x14ac:dyDescent="0.25">
      <c r="B61" s="1">
        <v>19</v>
      </c>
      <c r="C61" s="4">
        <f t="shared" si="3"/>
        <v>1.3441395524935311E-37</v>
      </c>
      <c r="D61" s="4">
        <f>SUM(C$42:$C60)</f>
        <v>1.0951694398746639</v>
      </c>
      <c r="E61" s="4">
        <f t="shared" si="5"/>
        <v>1.3506017618805193E-37</v>
      </c>
      <c r="F61" s="4">
        <f t="shared" si="6"/>
        <v>0.91310071628226275</v>
      </c>
      <c r="G61" s="4">
        <f t="shared" si="4"/>
        <v>4.7846889952153108E-3</v>
      </c>
      <c r="H61" s="4">
        <f t="shared" si="7"/>
        <v>5.9290165201210973E-40</v>
      </c>
      <c r="I61" s="4">
        <f t="shared" si="8"/>
        <v>9.0909090909090912E-2</v>
      </c>
      <c r="J61" s="4">
        <f t="shared" si="9"/>
        <v>1.9763388400403658E-40</v>
      </c>
      <c r="K61" s="4">
        <f t="shared" si="10"/>
        <v>3.0303030303030304E-2</v>
      </c>
    </row>
    <row r="62" spans="2:11" x14ac:dyDescent="0.25">
      <c r="B62" s="1">
        <v>20</v>
      </c>
      <c r="C62" s="4">
        <f t="shared" si="3"/>
        <v>6.10972523860696E-40</v>
      </c>
      <c r="D62" s="4">
        <f>SUM(C$42:$C61)</f>
        <v>1.0951694398746639</v>
      </c>
      <c r="E62" s="4">
        <f t="shared" si="5"/>
        <v>6.1376235273677225E-40</v>
      </c>
      <c r="F62" s="4">
        <f t="shared" si="6"/>
        <v>0.91310071628226275</v>
      </c>
      <c r="G62" s="4">
        <f t="shared" si="4"/>
        <v>4.5454545454545452E-3</v>
      </c>
      <c r="H62" s="4">
        <f t="shared" si="7"/>
        <v>2.5590266845252671E-42</v>
      </c>
      <c r="I62" s="4">
        <f t="shared" si="8"/>
        <v>9.0909090909090912E-2</v>
      </c>
      <c r="J62" s="4">
        <f t="shared" si="9"/>
        <v>8.5300889484175564E-43</v>
      </c>
      <c r="K62" s="4">
        <f t="shared" si="10"/>
        <v>3.0303030303030304E-2</v>
      </c>
    </row>
    <row r="63" spans="2:11" x14ac:dyDescent="0.25">
      <c r="B63" s="1">
        <v>21</v>
      </c>
      <c r="C63" s="4">
        <f t="shared" si="3"/>
        <v>2.6449027006956539E-42</v>
      </c>
      <c r="D63" s="4">
        <f>SUM(C$42:$C62)</f>
        <v>1.0951694398746639</v>
      </c>
      <c r="E63" s="4">
        <f t="shared" si="5"/>
        <v>2.6564022776552001E-42</v>
      </c>
      <c r="F63" s="4">
        <f t="shared" si="6"/>
        <v>0.91310071628226275</v>
      </c>
      <c r="G63" s="4">
        <f t="shared" si="4"/>
        <v>4.329004329004329E-3</v>
      </c>
      <c r="H63" s="4">
        <f t="shared" si="7"/>
        <v>1.0545925315046945E-44</v>
      </c>
      <c r="I63" s="4">
        <f t="shared" si="8"/>
        <v>9.0909090909090912E-2</v>
      </c>
      <c r="J63" s="4">
        <f t="shared" si="9"/>
        <v>3.5153084383489817E-45</v>
      </c>
      <c r="K63" s="4">
        <f t="shared" si="10"/>
        <v>3.0303030303030304E-2</v>
      </c>
    </row>
    <row r="64" spans="2:11" x14ac:dyDescent="0.25">
      <c r="B64" s="1">
        <v>22</v>
      </c>
      <c r="C64" s="4">
        <f t="shared" si="3"/>
        <v>1.0929350002874603E-44</v>
      </c>
      <c r="D64" s="4">
        <f>SUM(C$42:$C63)</f>
        <v>1.0951694398746639</v>
      </c>
      <c r="E64" s="4">
        <f t="shared" si="5"/>
        <v>1.097470000288653E-44</v>
      </c>
      <c r="F64" s="4">
        <f t="shared" si="6"/>
        <v>0.91310071628226275</v>
      </c>
      <c r="G64" s="4">
        <f t="shared" si="4"/>
        <v>4.1322314049586778E-3</v>
      </c>
      <c r="H64" s="4">
        <f t="shared" si="7"/>
        <v>4.1580939558583574E-47</v>
      </c>
      <c r="I64" s="4">
        <f t="shared" si="8"/>
        <v>9.0909090909090912E-2</v>
      </c>
      <c r="J64" s="4">
        <f t="shared" si="9"/>
        <v>1.3860313186194525E-47</v>
      </c>
      <c r="K64" s="4">
        <f t="shared" si="10"/>
        <v>3.0303030303030304E-2</v>
      </c>
    </row>
    <row r="65" spans="2:11" x14ac:dyDescent="0.25">
      <c r="B65" s="1">
        <v>23</v>
      </c>
      <c r="C65" s="4">
        <f t="shared" si="3"/>
        <v>4.3199011869069575E-47</v>
      </c>
      <c r="D65" s="4">
        <f>SUM(C$42:$C64)</f>
        <v>1.0951694398746639</v>
      </c>
      <c r="E65" s="4">
        <f t="shared" si="5"/>
        <v>4.3370436519343659E-47</v>
      </c>
      <c r="F65" s="4">
        <f t="shared" si="6"/>
        <v>0.91310071628226275</v>
      </c>
      <c r="G65" s="4">
        <f t="shared" si="4"/>
        <v>3.952569169960474E-3</v>
      </c>
      <c r="H65" s="4">
        <f t="shared" si="7"/>
        <v>1.5714911369558372E-49</v>
      </c>
      <c r="I65" s="4">
        <f t="shared" si="8"/>
        <v>9.0909090909090912E-2</v>
      </c>
      <c r="J65" s="4">
        <f t="shared" si="9"/>
        <v>5.2383037898527908E-50</v>
      </c>
      <c r="K65" s="4">
        <f t="shared" si="10"/>
        <v>3.0303030303030304E-2</v>
      </c>
    </row>
    <row r="66" spans="2:11" x14ac:dyDescent="0.25">
      <c r="B66" s="1">
        <v>24</v>
      </c>
      <c r="C66" s="4">
        <f t="shared" si="3"/>
        <v>1.6363262071617264E-49</v>
      </c>
      <c r="D66" s="4">
        <f>SUM(C$42:$C65)</f>
        <v>1.0951694398746639</v>
      </c>
      <c r="E66" s="4">
        <f t="shared" si="5"/>
        <v>1.6425479798125315E-49</v>
      </c>
      <c r="F66" s="4">
        <f t="shared" si="6"/>
        <v>0.91310071628226275</v>
      </c>
      <c r="G66" s="4">
        <f t="shared" si="4"/>
        <v>3.787878787878788E-3</v>
      </c>
      <c r="H66" s="4">
        <f t="shared" si="7"/>
        <v>5.7027062239346241E-52</v>
      </c>
      <c r="I66" s="4">
        <f t="shared" si="8"/>
        <v>9.0909090909090912E-2</v>
      </c>
      <c r="J66" s="4">
        <f t="shared" si="9"/>
        <v>1.9009020746448748E-52</v>
      </c>
      <c r="K66" s="4">
        <f t="shared" si="10"/>
        <v>3.0303030303030304E-2</v>
      </c>
    </row>
    <row r="67" spans="2:11" x14ac:dyDescent="0.25">
      <c r="B67" s="1">
        <v>25</v>
      </c>
      <c r="C67" s="4">
        <f t="shared" si="3"/>
        <v>5.9502771169517333E-52</v>
      </c>
      <c r="D67" s="4">
        <f>SUM(C$42:$C66)</f>
        <v>1.0951694398746639</v>
      </c>
      <c r="E67" s="4">
        <f t="shared" si="5"/>
        <v>5.9719934567946228E-52</v>
      </c>
      <c r="F67" s="4">
        <f t="shared" si="6"/>
        <v>0.91310071628226275</v>
      </c>
      <c r="G67" s="4">
        <f t="shared" si="4"/>
        <v>3.6363636363636364E-3</v>
      </c>
      <c r="H67" s="4">
        <f t="shared" si="7"/>
        <v>1.9901574828584515E-54</v>
      </c>
      <c r="I67" s="4">
        <f t="shared" si="8"/>
        <v>9.0909090909090912E-2</v>
      </c>
      <c r="J67" s="4">
        <f t="shared" si="9"/>
        <v>6.633858276194838E-55</v>
      </c>
      <c r="K67" s="4">
        <f t="shared" si="10"/>
        <v>3.0303030303030304E-2</v>
      </c>
    </row>
    <row r="68" spans="2:11" x14ac:dyDescent="0.25">
      <c r="B68" s="1">
        <v>26</v>
      </c>
      <c r="C68" s="4">
        <f t="shared" si="3"/>
        <v>2.0805164744586473E-54</v>
      </c>
      <c r="D68" s="4">
        <f>SUM(C$42:$C67)</f>
        <v>1.0951694398746639</v>
      </c>
      <c r="E68" s="4">
        <f t="shared" si="5"/>
        <v>2.0878165322637654E-54</v>
      </c>
      <c r="F68" s="4">
        <f t="shared" si="6"/>
        <v>0.91310071628226275</v>
      </c>
      <c r="G68" s="4">
        <f t="shared" si="4"/>
        <v>3.4965034965034965E-3</v>
      </c>
      <c r="H68" s="4">
        <f t="shared" si="7"/>
        <v>6.6890763897403311E-57</v>
      </c>
      <c r="I68" s="4">
        <f t="shared" si="8"/>
        <v>9.0909090909090912E-2</v>
      </c>
      <c r="J68" s="4">
        <f t="shared" si="9"/>
        <v>2.2296921299134437E-57</v>
      </c>
      <c r="K68" s="4">
        <f t="shared" si="10"/>
        <v>3.0303030303030304E-2</v>
      </c>
    </row>
    <row r="69" spans="2:11" x14ac:dyDescent="0.25">
      <c r="B69" s="1">
        <v>27</v>
      </c>
      <c r="C69" s="4">
        <f t="shared" si="3"/>
        <v>7.0051059746082422E-57</v>
      </c>
      <c r="D69" s="4">
        <f>SUM(C$42:$C68)</f>
        <v>1.0951694398746639</v>
      </c>
      <c r="E69" s="4">
        <f t="shared" si="5"/>
        <v>7.0287718731711078E-57</v>
      </c>
      <c r="F69" s="4">
        <f t="shared" si="6"/>
        <v>0.91310071628226275</v>
      </c>
      <c r="G69" s="4">
        <f t="shared" si="4"/>
        <v>3.3670033670033669E-3</v>
      </c>
      <c r="H69" s="4">
        <f t="shared" si="7"/>
        <v>2.1682353486409323E-59</v>
      </c>
      <c r="I69" s="4">
        <f t="shared" si="8"/>
        <v>9.0909090909090912E-2</v>
      </c>
      <c r="J69" s="4">
        <f t="shared" si="9"/>
        <v>7.2274511621364405E-60</v>
      </c>
      <c r="K69" s="4">
        <f t="shared" si="10"/>
        <v>3.0303030303030304E-2</v>
      </c>
    </row>
    <row r="70" spans="2:11" x14ac:dyDescent="0.25">
      <c r="B70" s="1">
        <v>28</v>
      </c>
      <c r="C70" s="4">
        <f t="shared" si="3"/>
        <v>2.274385056690988E-59</v>
      </c>
      <c r="D70" s="4">
        <f>SUM(C$42:$C69)</f>
        <v>1.0951694398746639</v>
      </c>
      <c r="E70" s="4">
        <f t="shared" si="5"/>
        <v>2.281793477071089E-59</v>
      </c>
      <c r="F70" s="4">
        <f t="shared" si="6"/>
        <v>0.91310071628226275</v>
      </c>
      <c r="G70" s="4">
        <f t="shared" si="4"/>
        <v>3.246753246753247E-3</v>
      </c>
      <c r="H70" s="4">
        <f t="shared" si="7"/>
        <v>6.7866685938821048E-62</v>
      </c>
      <c r="I70" s="4">
        <f t="shared" si="8"/>
        <v>9.0909090909090912E-2</v>
      </c>
      <c r="J70" s="4">
        <f t="shared" si="9"/>
        <v>2.2622228646273683E-62</v>
      </c>
      <c r="K70" s="4">
        <f t="shared" si="10"/>
        <v>3.0303030303030304E-2</v>
      </c>
    </row>
    <row r="71" spans="2:11" x14ac:dyDescent="0.25">
      <c r="B71" s="1">
        <v>29</v>
      </c>
      <c r="C71" s="4">
        <f t="shared" si="3"/>
        <v>7.129733720034444E-62</v>
      </c>
      <c r="D71" s="4">
        <f>SUM(C$42:$C70)</f>
        <v>1.0951694398746639</v>
      </c>
      <c r="E71" s="4">
        <f t="shared" si="5"/>
        <v>7.1521542663238605E-62</v>
      </c>
      <c r="F71" s="4">
        <f t="shared" si="6"/>
        <v>0.91310071628226275</v>
      </c>
      <c r="G71" s="4">
        <f t="shared" si="4"/>
        <v>3.134796238244514E-3</v>
      </c>
      <c r="H71" s="4">
        <f t="shared" si="7"/>
        <v>2.0536594916797353E-64</v>
      </c>
      <c r="I71" s="4">
        <f t="shared" si="8"/>
        <v>9.0909090909090912E-2</v>
      </c>
      <c r="J71" s="4">
        <f t="shared" si="9"/>
        <v>6.8455316389324513E-65</v>
      </c>
      <c r="K71" s="4">
        <f t="shared" si="10"/>
        <v>3.0303030303030304E-2</v>
      </c>
    </row>
    <row r="72" spans="2:11" x14ac:dyDescent="0.25">
      <c r="B72" s="1">
        <v>30</v>
      </c>
      <c r="C72" s="4">
        <f t="shared" si="3"/>
        <v>2.1605253697074069E-64</v>
      </c>
      <c r="D72" s="4">
        <f>SUM(C$42:$C71)</f>
        <v>1.0951694398746639</v>
      </c>
      <c r="E72" s="4">
        <f t="shared" si="5"/>
        <v>2.1670923161198915E-64</v>
      </c>
      <c r="F72" s="4">
        <f t="shared" si="6"/>
        <v>0.91310071628226275</v>
      </c>
      <c r="G72" s="4">
        <f t="shared" si="4"/>
        <v>3.0303030303030303E-3</v>
      </c>
      <c r="H72" s="4">
        <f t="shared" si="7"/>
        <v>6.0145092586591505E-67</v>
      </c>
      <c r="I72" s="4">
        <f t="shared" si="8"/>
        <v>9.0909090909090912E-2</v>
      </c>
      <c r="J72" s="4">
        <f t="shared" si="9"/>
        <v>2.0048364195530502E-67</v>
      </c>
      <c r="K72" s="4">
        <f t="shared" si="10"/>
        <v>3.0303030303030304E-2</v>
      </c>
    </row>
    <row r="73" spans="2:11" x14ac:dyDescent="0.25">
      <c r="B73" s="1">
        <v>31</v>
      </c>
      <c r="C73" s="4">
        <f t="shared" ref="C73:C92" si="11">($C$3/$C$4)^B73/FACT(B73)</f>
        <v>6.3358515240686435E-67</v>
      </c>
      <c r="D73" s="4">
        <f>SUM(C$42:$C72)</f>
        <v>1.0951694398746639</v>
      </c>
      <c r="E73" s="4">
        <f t="shared" ref="E73:E92" si="12">+C73/(1-$C$3/(B73*$C$4))</f>
        <v>6.3544863814923749E-67</v>
      </c>
      <c r="F73" s="4">
        <f t="shared" ref="F73:F92" si="13">1/(D73+E73)</f>
        <v>0.91310071628226275</v>
      </c>
      <c r="G73" s="4">
        <f t="shared" ref="G73:G92" si="14">$C$3/($C$4*B73)</f>
        <v>2.9325513196480938E-3</v>
      </c>
      <c r="H73" s="4">
        <f t="shared" ref="H73:H92" si="15">+F73*C73*G73/(1-G73)^2</f>
        <v>1.7065547254548739E-69</v>
      </c>
      <c r="I73" s="4">
        <f t="shared" ref="I73:I92" si="16">H73+$C$3/$C$4</f>
        <v>9.0909090909090912E-2</v>
      </c>
      <c r="J73" s="4">
        <f t="shared" ref="J73:J92" si="17">H73/$C$3</f>
        <v>5.688515751516246E-70</v>
      </c>
      <c r="K73" s="4">
        <f t="shared" si="10"/>
        <v>3.0303030303030304E-2</v>
      </c>
    </row>
    <row r="74" spans="2:11" x14ac:dyDescent="0.25">
      <c r="B74" s="1">
        <v>32</v>
      </c>
      <c r="C74" s="4">
        <f t="shared" si="11"/>
        <v>1.7999578193376827E-69</v>
      </c>
      <c r="D74" s="4">
        <f>SUM(C$42:$C73)</f>
        <v>1.0951694398746639</v>
      </c>
      <c r="E74" s="4">
        <f t="shared" si="12"/>
        <v>1.8050859042930606E-69</v>
      </c>
      <c r="F74" s="4">
        <f t="shared" si="13"/>
        <v>0.91310071628226275</v>
      </c>
      <c r="G74" s="4">
        <f t="shared" si="14"/>
        <v>2.840909090909091E-3</v>
      </c>
      <c r="H74" s="4">
        <f t="shared" si="15"/>
        <v>4.6957983822250989E-72</v>
      </c>
      <c r="I74" s="4">
        <f t="shared" si="16"/>
        <v>9.0909090909090912E-2</v>
      </c>
      <c r="J74" s="4">
        <f t="shared" si="17"/>
        <v>1.5652661274083662E-72</v>
      </c>
      <c r="K74" s="4">
        <f t="shared" si="10"/>
        <v>3.0303030303030304E-2</v>
      </c>
    </row>
    <row r="75" spans="2:11" x14ac:dyDescent="0.25">
      <c r="B75" s="1">
        <v>33</v>
      </c>
      <c r="C75" s="4">
        <f t="shared" si="11"/>
        <v>4.9585614857787386E-72</v>
      </c>
      <c r="D75" s="4">
        <f>SUM(C$42:$C74)</f>
        <v>1.0951694398746639</v>
      </c>
      <c r="E75" s="4">
        <f t="shared" si="12"/>
        <v>4.972259169441111E-72</v>
      </c>
      <c r="F75" s="4">
        <f t="shared" si="13"/>
        <v>0.91310071628226275</v>
      </c>
      <c r="G75" s="4">
        <f t="shared" si="14"/>
        <v>2.7548209366391185E-3</v>
      </c>
      <c r="H75" s="4">
        <f t="shared" si="15"/>
        <v>1.2541915494910849E-74</v>
      </c>
      <c r="I75" s="4">
        <f t="shared" si="16"/>
        <v>9.0909090909090912E-2</v>
      </c>
      <c r="J75" s="4">
        <f t="shared" si="17"/>
        <v>4.1806384983036164E-75</v>
      </c>
      <c r="K75" s="4">
        <f t="shared" si="10"/>
        <v>3.0303030303030304E-2</v>
      </c>
    </row>
    <row r="76" spans="2:11" x14ac:dyDescent="0.25">
      <c r="B76" s="1">
        <v>34</v>
      </c>
      <c r="C76" s="4">
        <f t="shared" si="11"/>
        <v>1.3258185790852252E-74</v>
      </c>
      <c r="D76" s="4">
        <f>SUM(C$42:$C75)</f>
        <v>1.0951694398746639</v>
      </c>
      <c r="E76" s="4">
        <f t="shared" si="12"/>
        <v>1.3293730524875985E-74</v>
      </c>
      <c r="F76" s="4">
        <f t="shared" si="13"/>
        <v>0.91310071628226275</v>
      </c>
      <c r="G76" s="4">
        <f t="shared" si="14"/>
        <v>2.6737967914438501E-3</v>
      </c>
      <c r="H76" s="4">
        <f t="shared" si="15"/>
        <v>3.25429352931036E-77</v>
      </c>
      <c r="I76" s="4">
        <f t="shared" si="16"/>
        <v>9.0909090909090912E-2</v>
      </c>
      <c r="J76" s="4">
        <f t="shared" si="17"/>
        <v>1.08476450977012E-77</v>
      </c>
      <c r="K76" s="4">
        <f t="shared" si="10"/>
        <v>3.0303030303030304E-2</v>
      </c>
    </row>
    <row r="77" spans="2:11" x14ac:dyDescent="0.25">
      <c r="B77" s="1">
        <v>35</v>
      </c>
      <c r="C77" s="4">
        <f t="shared" si="11"/>
        <v>3.4436846210005842E-77</v>
      </c>
      <c r="D77" s="4">
        <f>SUM(C$42:$C76)</f>
        <v>1.0951694398746639</v>
      </c>
      <c r="E77" s="4">
        <f t="shared" si="12"/>
        <v>3.4526525497011064E-77</v>
      </c>
      <c r="F77" s="4">
        <f t="shared" si="13"/>
        <v>0.91310071628226275</v>
      </c>
      <c r="G77" s="4">
        <f t="shared" si="14"/>
        <v>2.5974025974025974E-3</v>
      </c>
      <c r="H77" s="4">
        <f t="shared" si="15"/>
        <v>8.2099466567860975E-80</v>
      </c>
      <c r="I77" s="4">
        <f t="shared" si="16"/>
        <v>9.0909090909090912E-2</v>
      </c>
      <c r="J77" s="4">
        <f t="shared" si="17"/>
        <v>2.7366488855953658E-80</v>
      </c>
      <c r="K77" s="4">
        <f t="shared" si="10"/>
        <v>3.0303030303030304E-2</v>
      </c>
    </row>
    <row r="78" spans="2:11" x14ac:dyDescent="0.25">
      <c r="B78" s="1">
        <v>36</v>
      </c>
      <c r="C78" s="4">
        <f t="shared" si="11"/>
        <v>8.6961732853550074E-80</v>
      </c>
      <c r="D78" s="4">
        <f>SUM(C$42:$C77)</f>
        <v>1.0951694398746639</v>
      </c>
      <c r="E78" s="4">
        <f t="shared" si="12"/>
        <v>8.7181889139255263E-80</v>
      </c>
      <c r="F78" s="4">
        <f t="shared" si="13"/>
        <v>0.91310071628226275</v>
      </c>
      <c r="G78" s="4">
        <f t="shared" si="14"/>
        <v>2.5252525252525255E-3</v>
      </c>
      <c r="H78" s="4">
        <f t="shared" si="15"/>
        <v>2.0153378587315144E-82</v>
      </c>
      <c r="I78" s="4">
        <f t="shared" si="16"/>
        <v>9.0909090909090912E-2</v>
      </c>
      <c r="J78" s="4">
        <f t="shared" si="17"/>
        <v>6.7177928624383808E-83</v>
      </c>
      <c r="K78" s="4">
        <f t="shared" si="10"/>
        <v>3.0303030303030304E-2</v>
      </c>
    </row>
    <row r="79" spans="2:11" x14ac:dyDescent="0.25">
      <c r="B79" s="1">
        <v>37</v>
      </c>
      <c r="C79" s="4">
        <f t="shared" si="11"/>
        <v>2.1366519128636384E-82</v>
      </c>
      <c r="D79" s="4">
        <f>SUM(C$42:$C78)</f>
        <v>1.0951694398746639</v>
      </c>
      <c r="E79" s="4">
        <f t="shared" si="12"/>
        <v>2.1419146023041892E-82</v>
      </c>
      <c r="F79" s="4">
        <f t="shared" si="13"/>
        <v>0.91310071628226275</v>
      </c>
      <c r="G79" s="4">
        <f t="shared" si="14"/>
        <v>2.4570024570024569E-3</v>
      </c>
      <c r="H79" s="4">
        <f t="shared" si="15"/>
        <v>4.8172013733482585E-85</v>
      </c>
      <c r="I79" s="4">
        <f t="shared" si="16"/>
        <v>9.0909090909090912E-2</v>
      </c>
      <c r="J79" s="4">
        <f t="shared" si="17"/>
        <v>1.6057337911160863E-85</v>
      </c>
      <c r="K79" s="4">
        <f t="shared" si="10"/>
        <v>3.0303030303030304E-2</v>
      </c>
    </row>
    <row r="80" spans="2:11" x14ac:dyDescent="0.25">
      <c r="B80" s="1">
        <v>38</v>
      </c>
      <c r="C80" s="4">
        <f t="shared" si="11"/>
        <v>5.1116074470421997E-85</v>
      </c>
      <c r="D80" s="4">
        <f>SUM(C$42:$C79)</f>
        <v>1.0951694398746639</v>
      </c>
      <c r="E80" s="4">
        <f t="shared" si="12"/>
        <v>5.1238654984739553E-85</v>
      </c>
      <c r="F80" s="4">
        <f t="shared" si="13"/>
        <v>0.91310071628226275</v>
      </c>
      <c r="G80" s="4">
        <f t="shared" si="14"/>
        <v>2.3923444976076554E-3</v>
      </c>
      <c r="H80" s="4">
        <f t="shared" si="15"/>
        <v>1.121967687479746E-87</v>
      </c>
      <c r="I80" s="4">
        <f t="shared" si="16"/>
        <v>9.0909090909090912E-2</v>
      </c>
      <c r="J80" s="4">
        <f t="shared" si="17"/>
        <v>3.7398922915991536E-88</v>
      </c>
      <c r="K80" s="4">
        <f t="shared" si="10"/>
        <v>3.0303030303030304E-2</v>
      </c>
    </row>
    <row r="81" spans="2:11" x14ac:dyDescent="0.25">
      <c r="B81" s="1">
        <v>39</v>
      </c>
      <c r="C81" s="4">
        <f t="shared" si="11"/>
        <v>1.1915168874224236E-87</v>
      </c>
      <c r="D81" s="4">
        <f>SUM(C$42:$C80)</f>
        <v>1.0951694398746639</v>
      </c>
      <c r="E81" s="4">
        <f t="shared" si="12"/>
        <v>1.194300805383691E-87</v>
      </c>
      <c r="F81" s="4">
        <f t="shared" si="13"/>
        <v>0.91310071628226275</v>
      </c>
      <c r="G81" s="4">
        <f t="shared" si="14"/>
        <v>2.331002331002331E-3</v>
      </c>
      <c r="H81" s="4">
        <f t="shared" si="15"/>
        <v>2.5479367309633917E-90</v>
      </c>
      <c r="I81" s="4">
        <f t="shared" si="16"/>
        <v>9.0909090909090912E-2</v>
      </c>
      <c r="J81" s="4">
        <f t="shared" si="17"/>
        <v>8.4931224365446386E-91</v>
      </c>
      <c r="K81" s="4">
        <f t="shared" si="10"/>
        <v>3.0303030303030304E-2</v>
      </c>
    </row>
    <row r="82" spans="2:11" x14ac:dyDescent="0.25">
      <c r="B82" s="1">
        <v>40</v>
      </c>
      <c r="C82" s="4">
        <f t="shared" si="11"/>
        <v>2.7079929259600535E-90</v>
      </c>
      <c r="D82" s="4">
        <f>SUM(C$42:$C81)</f>
        <v>1.0951694398746639</v>
      </c>
      <c r="E82" s="4">
        <f t="shared" si="12"/>
        <v>2.7141614747663408E-90</v>
      </c>
      <c r="F82" s="4">
        <f t="shared" si="13"/>
        <v>0.91310071628226275</v>
      </c>
      <c r="G82" s="4">
        <f t="shared" si="14"/>
        <v>2.2727272727272726E-3</v>
      </c>
      <c r="H82" s="4">
        <f t="shared" si="15"/>
        <v>5.6453366439974214E-93</v>
      </c>
      <c r="I82" s="4">
        <f t="shared" si="16"/>
        <v>9.0909090909090912E-2</v>
      </c>
      <c r="J82" s="4">
        <f t="shared" si="17"/>
        <v>1.8817788813324737E-93</v>
      </c>
      <c r="K82" s="4">
        <f t="shared" si="10"/>
        <v>3.0303030303030304E-2</v>
      </c>
    </row>
    <row r="83" spans="2:11" x14ac:dyDescent="0.25">
      <c r="B83" s="1">
        <v>41</v>
      </c>
      <c r="C83" s="4">
        <f t="shared" si="11"/>
        <v>6.00441890456775E-93</v>
      </c>
      <c r="D83" s="4">
        <f>SUM(C$42:$C82)</f>
        <v>1.0951694398746639</v>
      </c>
      <c r="E83" s="4">
        <f t="shared" si="12"/>
        <v>6.0177620576890114E-93</v>
      </c>
      <c r="F83" s="4">
        <f t="shared" si="13"/>
        <v>0.91310071628226275</v>
      </c>
      <c r="G83" s="4">
        <f t="shared" si="14"/>
        <v>2.2172949002217295E-3</v>
      </c>
      <c r="H83" s="4">
        <f t="shared" si="15"/>
        <v>1.2210717433982355E-95</v>
      </c>
      <c r="I83" s="4">
        <f t="shared" si="16"/>
        <v>9.0909090909090912E-2</v>
      </c>
      <c r="J83" s="4">
        <f t="shared" si="17"/>
        <v>4.0702391446607854E-96</v>
      </c>
      <c r="K83" s="4">
        <f t="shared" si="10"/>
        <v>3.0303030303030304E-2</v>
      </c>
    </row>
    <row r="84" spans="2:11" x14ac:dyDescent="0.25">
      <c r="B84" s="1">
        <v>42</v>
      </c>
      <c r="C84" s="4">
        <f t="shared" si="11"/>
        <v>1.2996577715514603E-95</v>
      </c>
      <c r="D84" s="4">
        <f>SUM(C$42:$C83)</f>
        <v>1.0951694398746639</v>
      </c>
      <c r="E84" s="4">
        <f t="shared" si="12"/>
        <v>1.3024769858064527E-95</v>
      </c>
      <c r="F84" s="4">
        <f t="shared" si="13"/>
        <v>0.91310071628226275</v>
      </c>
      <c r="G84" s="4">
        <f t="shared" si="14"/>
        <v>2.1645021645021645E-3</v>
      </c>
      <c r="H84" s="4">
        <f t="shared" si="15"/>
        <v>2.5798105611302264E-98</v>
      </c>
      <c r="I84" s="4">
        <f t="shared" si="16"/>
        <v>9.0909090909090912E-2</v>
      </c>
      <c r="J84" s="4">
        <f t="shared" si="17"/>
        <v>8.5993685371007543E-99</v>
      </c>
      <c r="K84" s="4">
        <f t="shared" si="10"/>
        <v>3.0303030303030304E-2</v>
      </c>
    </row>
    <row r="85" spans="2:11" x14ac:dyDescent="0.25">
      <c r="B85" s="1">
        <v>43</v>
      </c>
      <c r="C85" s="4">
        <f t="shared" si="11"/>
        <v>2.7476908489460052E-98</v>
      </c>
      <c r="D85" s="4">
        <f>SUM(C$42:$C84)</f>
        <v>1.0951694398746639</v>
      </c>
      <c r="E85" s="4">
        <f t="shared" si="12"/>
        <v>2.7535122278632638E-98</v>
      </c>
      <c r="F85" s="4">
        <f t="shared" si="13"/>
        <v>0.91310071628226275</v>
      </c>
      <c r="G85" s="4">
        <f t="shared" si="14"/>
        <v>2.1141649048625794E-3</v>
      </c>
      <c r="H85" s="4">
        <f t="shared" si="15"/>
        <v>5.3267669227837184E-101</v>
      </c>
      <c r="I85" s="4">
        <f t="shared" si="16"/>
        <v>9.0909090909090912E-2</v>
      </c>
      <c r="J85" s="4">
        <f t="shared" si="17"/>
        <v>1.7755889742612395E-101</v>
      </c>
      <c r="K85" s="4">
        <f t="shared" si="10"/>
        <v>3.0303030303030304E-2</v>
      </c>
    </row>
    <row r="86" spans="2:11" x14ac:dyDescent="0.25">
      <c r="B86" s="1">
        <v>44</v>
      </c>
      <c r="C86" s="4">
        <f t="shared" si="11"/>
        <v>5.6770472085661266E-101</v>
      </c>
      <c r="D86" s="4">
        <f>SUM(C$42:$C85)</f>
        <v>1.0951694398746639</v>
      </c>
      <c r="E86" s="4">
        <f t="shared" si="12"/>
        <v>5.6888009294948353E-101</v>
      </c>
      <c r="F86" s="4">
        <f t="shared" si="13"/>
        <v>0.91310071628226275</v>
      </c>
      <c r="G86" s="4">
        <f t="shared" si="14"/>
        <v>2.0661157024793389E-3</v>
      </c>
      <c r="H86" s="4">
        <f t="shared" si="15"/>
        <v>1.0754551145981234E-103</v>
      </c>
      <c r="I86" s="4">
        <f t="shared" si="16"/>
        <v>9.0909090909090912E-2</v>
      </c>
      <c r="J86" s="4">
        <f t="shared" si="17"/>
        <v>3.5848503819937448E-104</v>
      </c>
      <c r="K86" s="4">
        <f t="shared" si="10"/>
        <v>3.0303030303030304E-2</v>
      </c>
    </row>
    <row r="87" spans="2:11" x14ac:dyDescent="0.25">
      <c r="B87" s="1">
        <v>45</v>
      </c>
      <c r="C87" s="4">
        <f t="shared" si="11"/>
        <v>1.1468782239527528E-103</v>
      </c>
      <c r="D87" s="4">
        <f>SUM(C$42:$C86)</f>
        <v>1.0951694398746639</v>
      </c>
      <c r="E87" s="4">
        <f t="shared" si="12"/>
        <v>1.1491998397907138E-103</v>
      </c>
      <c r="F87" s="4">
        <f t="shared" si="13"/>
        <v>0.91310071628226275</v>
      </c>
      <c r="G87" s="4">
        <f t="shared" si="14"/>
        <v>2.0202020202020202E-3</v>
      </c>
      <c r="H87" s="4">
        <f t="shared" si="15"/>
        <v>2.1241603175391951E-106</v>
      </c>
      <c r="I87" s="4">
        <f t="shared" si="16"/>
        <v>9.0909090909090912E-2</v>
      </c>
      <c r="J87" s="4">
        <f t="shared" si="17"/>
        <v>7.0805343917973166E-107</v>
      </c>
      <c r="K87" s="4">
        <f t="shared" si="10"/>
        <v>3.0303030303030304E-2</v>
      </c>
    </row>
    <row r="88" spans="2:11" x14ac:dyDescent="0.25">
      <c r="B88" s="1">
        <v>46</v>
      </c>
      <c r="C88" s="4">
        <f t="shared" si="11"/>
        <v>2.2665577548473382E-106</v>
      </c>
      <c r="D88" s="4">
        <f>SUM(C$42:$C87)</f>
        <v>1.0951694398746639</v>
      </c>
      <c r="E88" s="4">
        <f t="shared" si="12"/>
        <v>2.2710459880252535E-106</v>
      </c>
      <c r="F88" s="4">
        <f t="shared" si="13"/>
        <v>0.91310071628226275</v>
      </c>
      <c r="G88" s="4">
        <f t="shared" si="14"/>
        <v>1.976284584980237E-3</v>
      </c>
      <c r="H88" s="4">
        <f t="shared" si="15"/>
        <v>4.1063241948035999E-109</v>
      </c>
      <c r="I88" s="4">
        <f t="shared" si="16"/>
        <v>9.0909090909090912E-2</v>
      </c>
      <c r="J88" s="4">
        <f t="shared" si="17"/>
        <v>1.3687747316012E-109</v>
      </c>
      <c r="K88" s="4">
        <f t="shared" si="10"/>
        <v>3.0303030303030304E-2</v>
      </c>
    </row>
    <row r="89" spans="2:11" x14ac:dyDescent="0.25">
      <c r="B89" s="1">
        <v>47</v>
      </c>
      <c r="C89" s="4">
        <f t="shared" si="11"/>
        <v>4.3840575528962043E-109</v>
      </c>
      <c r="D89" s="4">
        <f>SUM(C$42:$C88)</f>
        <v>1.0951694398746639</v>
      </c>
      <c r="E89" s="4">
        <f t="shared" si="12"/>
        <v>4.3925537884638327E-109</v>
      </c>
      <c r="F89" s="4">
        <f t="shared" si="13"/>
        <v>0.91310071628226275</v>
      </c>
      <c r="G89" s="4">
        <f t="shared" si="14"/>
        <v>1.9342359767891683E-3</v>
      </c>
      <c r="H89" s="4">
        <f t="shared" si="15"/>
        <v>7.7729535088269238E-112</v>
      </c>
      <c r="I89" s="4">
        <f t="shared" si="16"/>
        <v>9.0909090909090912E-2</v>
      </c>
      <c r="J89" s="4">
        <f t="shared" si="17"/>
        <v>2.5909845029423079E-112</v>
      </c>
      <c r="K89" s="4">
        <f t="shared" si="10"/>
        <v>3.0303030303030304E-2</v>
      </c>
    </row>
    <row r="90" spans="2:11" x14ac:dyDescent="0.25">
      <c r="B90" s="1">
        <v>48</v>
      </c>
      <c r="C90" s="4">
        <f t="shared" si="11"/>
        <v>8.3031393047276645E-112</v>
      </c>
      <c r="D90" s="4">
        <f>SUM(C$42:$C89)</f>
        <v>1.0951694398746639</v>
      </c>
      <c r="E90" s="4">
        <f t="shared" si="12"/>
        <v>8.3188947872793306E-112</v>
      </c>
      <c r="F90" s="4">
        <f t="shared" si="13"/>
        <v>0.91310071628226275</v>
      </c>
      <c r="G90" s="4">
        <f t="shared" si="14"/>
        <v>1.893939393939394E-3</v>
      </c>
      <c r="H90" s="4">
        <f t="shared" si="15"/>
        <v>1.4413640965733471E-114</v>
      </c>
      <c r="I90" s="4">
        <f t="shared" si="16"/>
        <v>9.0909090909090912E-2</v>
      </c>
      <c r="J90" s="4">
        <f t="shared" si="17"/>
        <v>4.804546988577824E-115</v>
      </c>
      <c r="K90" s="4">
        <f t="shared" si="10"/>
        <v>3.0303030303030304E-2</v>
      </c>
    </row>
    <row r="91" spans="2:11" x14ac:dyDescent="0.25">
      <c r="B91" s="1">
        <v>49</v>
      </c>
      <c r="C91" s="4">
        <f t="shared" si="11"/>
        <v>1.5404711140496579E-114</v>
      </c>
      <c r="D91" s="4">
        <f>SUM(C$42:$C90)</f>
        <v>1.0951694398746639</v>
      </c>
      <c r="E91" s="4">
        <f t="shared" si="12"/>
        <v>1.5433344432579288E-114</v>
      </c>
      <c r="F91" s="4">
        <f t="shared" si="13"/>
        <v>0.91310071628226275</v>
      </c>
      <c r="G91" s="4">
        <f t="shared" si="14"/>
        <v>1.8552875695732839E-3</v>
      </c>
      <c r="H91" s="4">
        <f t="shared" si="15"/>
        <v>2.6193676312303011E-117</v>
      </c>
      <c r="I91" s="4">
        <f t="shared" si="16"/>
        <v>9.0909090909090912E-2</v>
      </c>
      <c r="J91" s="4">
        <f t="shared" si="17"/>
        <v>8.7312254374343375E-118</v>
      </c>
      <c r="K91" s="4">
        <f t="shared" si="10"/>
        <v>3.0303030303030304E-2</v>
      </c>
    </row>
    <row r="92" spans="2:11" x14ac:dyDescent="0.25">
      <c r="B92" s="1">
        <v>50</v>
      </c>
      <c r="C92" s="4">
        <f t="shared" si="11"/>
        <v>2.8008565709993806E-117</v>
      </c>
      <c r="D92" s="4">
        <f>SUM(C$42:$C91)</f>
        <v>1.0951694398746639</v>
      </c>
      <c r="E92" s="4">
        <f t="shared" si="12"/>
        <v>2.8059583133873576E-117</v>
      </c>
      <c r="F92" s="4">
        <f t="shared" si="13"/>
        <v>0.91310071628226275</v>
      </c>
      <c r="G92" s="4">
        <f t="shared" si="14"/>
        <v>1.8181818181818182E-3</v>
      </c>
      <c r="H92" s="4">
        <f t="shared" si="15"/>
        <v>4.6668898830822698E-120</v>
      </c>
      <c r="I92" s="4">
        <f t="shared" si="16"/>
        <v>9.0909090909090912E-2</v>
      </c>
      <c r="J92" s="4">
        <f t="shared" si="17"/>
        <v>1.5556299610274233E-120</v>
      </c>
      <c r="K92" s="4">
        <f t="shared" si="10"/>
        <v>3.0303030303030304E-2</v>
      </c>
    </row>
  </sheetData>
  <phoneticPr fontId="0" type="noConversion"/>
  <conditionalFormatting sqref="C3">
    <cfRule type="cellIs" dxfId="0" priority="1" operator="greaterThanOrEqual">
      <formula>$C$4*$C$5</formula>
    </cfRule>
  </conditionalFormatting>
  <printOptions headings="1" gridLines="1"/>
  <pageMargins left="0.75" right="0.75" top="1" bottom="1" header="0.5" footer="0.5"/>
  <pageSetup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AB262D898D874C8316255B7CA47D89" ma:contentTypeVersion="4" ma:contentTypeDescription="Create a new document." ma:contentTypeScope="" ma:versionID="e95c3d1679325cf315a98a9bb3a13a61">
  <xsd:schema xmlns:xsd="http://www.w3.org/2001/XMLSchema" xmlns:xs="http://www.w3.org/2001/XMLSchema" xmlns:p="http://schemas.microsoft.com/office/2006/metadata/properties" xmlns:ns2="acade835-edac-4a7e-af34-56d289d23a02" targetNamespace="http://schemas.microsoft.com/office/2006/metadata/properties" ma:root="true" ma:fieldsID="fedf19a4d6332756b558bc50b24759e6" ns2:_="">
    <xsd:import namespace="acade835-edac-4a7e-af34-56d289d23a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ade835-edac-4a7e-af34-56d289d23a0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>
  <documentManagement>
    <_dlc_DocId xmlns="acade835-edac-4a7e-af34-56d289d23a02">YMK2ZCXUH6A7-802-31</_dlc_DocId>
    <_dlc_DocIdUrl xmlns="acade835-edac-4a7e-af34-56d289d23a02">
      <Url>https://eis.usafa.edu/academics/management/or310fall2013/_layouts/DocIdRedir.aspx?ID=YMK2ZCXUH6A7-802-31</Url>
      <Description>YMK2ZCXUH6A7-802-31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C57845-E4A5-49C0-B6E0-9C6CDA1A28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ade835-edac-4a7e-af34-56d289d23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AE4D13-2527-461B-9A00-97DF69EE024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CA86F9E-B525-4DDD-BC9C-6BBCA83DF090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acade835-edac-4a7e-af34-56d289d23a02"/>
    <ds:schemaRef ds:uri="http://schemas.microsoft.com/office/infopath/2007/PartnerControls"/>
    <ds:schemaRef ds:uri="http://purl.org/dc/terms/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B2AAC478-8255-4174-9DD3-C51BBF0B41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MMs</vt:lpstr>
    </vt:vector>
  </TitlesOfParts>
  <Company>USAFA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ellen</cp:lastModifiedBy>
  <cp:lastPrinted>2005-08-26T16:42:30Z</cp:lastPrinted>
  <dcterms:created xsi:type="dcterms:W3CDTF">2005-08-03T14:50:51Z</dcterms:created>
  <dcterms:modified xsi:type="dcterms:W3CDTF">2020-05-20T23:09:43Z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0x01010088AB262D898D874C8316255B7CA47D89</vt:lpwstr>
  </property>
  <property fmtid="{D5CDD505-2E9C-101B-9397-08002B2CF9AE}" pid="3" name="_dlc_DocIdItemGuid">
    <vt:lpwstr>b9b380f6-44cf-4d5e-8a52-32bbe8fe6af7</vt:lpwstr>
  </property>
</Properties>
</file>