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erniecosta/Dropbox/Fantasy/Football/2016/"/>
    </mc:Choice>
  </mc:AlternateContent>
  <bookViews>
    <workbookView xWindow="0" yWindow="460" windowWidth="25600" windowHeight="15400"/>
  </bookViews>
  <sheets>
    <sheet name="Summary" sheetId="3" r:id="rId1"/>
    <sheet name="Scores" sheetId="8" r:id="rId2"/>
    <sheet name="Schedule" sheetId="7" r:id="rId3"/>
    <sheet name="Trends" sheetId="4" r:id="rId4"/>
    <sheet name="Non-ESPN Schedule" sheetId="11" r:id="rId5"/>
    <sheet name="Standings" sheetId="12" r:id="rId6"/>
  </sheets>
  <definedNames>
    <definedName name="_xlnm.Print_Area" localSheetId="3">Trends!$A$1:$Y$63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8" l="1"/>
  <c r="D16" i="8"/>
  <c r="E16" i="8"/>
  <c r="F16" i="8"/>
  <c r="G16" i="8"/>
  <c r="H16" i="8"/>
  <c r="I16" i="8"/>
  <c r="J16" i="8"/>
  <c r="K16" i="8"/>
  <c r="L16" i="8"/>
  <c r="M16" i="8"/>
  <c r="N16" i="8"/>
  <c r="O16" i="8"/>
  <c r="AE33" i="3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AE32" i="3"/>
  <c r="AB33" i="3"/>
  <c r="AB32" i="3"/>
  <c r="Y33" i="3"/>
  <c r="Y32" i="3"/>
  <c r="V33" i="3"/>
  <c r="V32" i="3"/>
  <c r="S33" i="3"/>
  <c r="S32" i="3"/>
  <c r="P33" i="3"/>
  <c r="P32" i="3"/>
  <c r="M33" i="3"/>
  <c r="M32" i="3"/>
  <c r="J33" i="3"/>
  <c r="J32" i="3"/>
  <c r="G33" i="3"/>
  <c r="G32" i="3"/>
  <c r="D33" i="3"/>
  <c r="D32" i="3"/>
  <c r="C3" i="7"/>
  <c r="D3" i="7"/>
  <c r="G3" i="7"/>
  <c r="C4" i="7"/>
  <c r="D4" i="7"/>
  <c r="G4" i="7"/>
  <c r="C5" i="7"/>
  <c r="D5" i="7"/>
  <c r="G5" i="7"/>
  <c r="C6" i="7"/>
  <c r="D6" i="7"/>
  <c r="G6" i="7"/>
  <c r="C7" i="7"/>
  <c r="D7" i="7"/>
  <c r="G7" i="7"/>
  <c r="C8" i="7"/>
  <c r="D8" i="7"/>
  <c r="G8" i="7"/>
  <c r="C9" i="7"/>
  <c r="D9" i="7"/>
  <c r="G9" i="7"/>
  <c r="C10" i="7"/>
  <c r="D10" i="7"/>
  <c r="G10" i="7"/>
  <c r="C11" i="7"/>
  <c r="D11" i="7"/>
  <c r="G11" i="7"/>
  <c r="C12" i="7"/>
  <c r="D12" i="7"/>
  <c r="G12" i="7"/>
  <c r="H8" i="3"/>
  <c r="C15" i="7"/>
  <c r="D15" i="7"/>
  <c r="G15" i="7"/>
  <c r="C16" i="7"/>
  <c r="D16" i="7"/>
  <c r="G16" i="7"/>
  <c r="C17" i="7"/>
  <c r="D17" i="7"/>
  <c r="G17" i="7"/>
  <c r="C18" i="7"/>
  <c r="D18" i="7"/>
  <c r="G18" i="7"/>
  <c r="C19" i="7"/>
  <c r="D19" i="7"/>
  <c r="G19" i="7"/>
  <c r="C20" i="7"/>
  <c r="D20" i="7"/>
  <c r="G20" i="7"/>
  <c r="C21" i="7"/>
  <c r="D21" i="7"/>
  <c r="G21" i="7"/>
  <c r="C22" i="7"/>
  <c r="D22" i="7"/>
  <c r="G22" i="7"/>
  <c r="C23" i="7"/>
  <c r="D23" i="7"/>
  <c r="G23" i="7"/>
  <c r="C24" i="7"/>
  <c r="D24" i="7"/>
  <c r="G24" i="7"/>
  <c r="H9" i="3"/>
  <c r="C27" i="7"/>
  <c r="D27" i="7"/>
  <c r="G27" i="7"/>
  <c r="C28" i="7"/>
  <c r="D28" i="7"/>
  <c r="G28" i="7"/>
  <c r="C29" i="7"/>
  <c r="D29" i="7"/>
  <c r="G29" i="7"/>
  <c r="C30" i="7"/>
  <c r="D30" i="7"/>
  <c r="G30" i="7"/>
  <c r="C31" i="7"/>
  <c r="D31" i="7"/>
  <c r="G31" i="7"/>
  <c r="C32" i="7"/>
  <c r="D32" i="7"/>
  <c r="G32" i="7"/>
  <c r="C33" i="7"/>
  <c r="D33" i="7"/>
  <c r="G33" i="7"/>
  <c r="C34" i="7"/>
  <c r="D34" i="7"/>
  <c r="G34" i="7"/>
  <c r="C35" i="7"/>
  <c r="D35" i="7"/>
  <c r="G35" i="7"/>
  <c r="C36" i="7"/>
  <c r="D36" i="7"/>
  <c r="G36" i="7"/>
  <c r="H10" i="3"/>
  <c r="C39" i="7"/>
  <c r="D39" i="7"/>
  <c r="G39" i="7"/>
  <c r="C40" i="7"/>
  <c r="D40" i="7"/>
  <c r="G40" i="7"/>
  <c r="C41" i="7"/>
  <c r="D41" i="7"/>
  <c r="G41" i="7"/>
  <c r="C42" i="7"/>
  <c r="D42" i="7"/>
  <c r="G42" i="7"/>
  <c r="C43" i="7"/>
  <c r="D43" i="7"/>
  <c r="G43" i="7"/>
  <c r="C44" i="7"/>
  <c r="D44" i="7"/>
  <c r="G44" i="7"/>
  <c r="C45" i="7"/>
  <c r="D45" i="7"/>
  <c r="G45" i="7"/>
  <c r="C46" i="7"/>
  <c r="D46" i="7"/>
  <c r="G46" i="7"/>
  <c r="C47" i="7"/>
  <c r="D47" i="7"/>
  <c r="G47" i="7"/>
  <c r="C48" i="7"/>
  <c r="D48" i="7"/>
  <c r="G48" i="7"/>
  <c r="H11" i="3"/>
  <c r="C51" i="7"/>
  <c r="D51" i="7"/>
  <c r="G51" i="7"/>
  <c r="C52" i="7"/>
  <c r="D52" i="7"/>
  <c r="G52" i="7"/>
  <c r="C53" i="7"/>
  <c r="D53" i="7"/>
  <c r="G53" i="7"/>
  <c r="C54" i="7"/>
  <c r="D54" i="7"/>
  <c r="G54" i="7"/>
  <c r="C55" i="7"/>
  <c r="D55" i="7"/>
  <c r="G55" i="7"/>
  <c r="C56" i="7"/>
  <c r="D56" i="7"/>
  <c r="G56" i="7"/>
  <c r="C57" i="7"/>
  <c r="D57" i="7"/>
  <c r="G57" i="7"/>
  <c r="C58" i="7"/>
  <c r="D58" i="7"/>
  <c r="G58" i="7"/>
  <c r="C59" i="7"/>
  <c r="D59" i="7"/>
  <c r="G59" i="7"/>
  <c r="C60" i="7"/>
  <c r="D60" i="7"/>
  <c r="G60" i="7"/>
  <c r="H12" i="3"/>
  <c r="C63" i="7"/>
  <c r="D63" i="7"/>
  <c r="G63" i="7"/>
  <c r="C64" i="7"/>
  <c r="D64" i="7"/>
  <c r="G64" i="7"/>
  <c r="C65" i="7"/>
  <c r="D65" i="7"/>
  <c r="G65" i="7"/>
  <c r="C66" i="7"/>
  <c r="D66" i="7"/>
  <c r="G66" i="7"/>
  <c r="C67" i="7"/>
  <c r="D67" i="7"/>
  <c r="G67" i="7"/>
  <c r="C68" i="7"/>
  <c r="D68" i="7"/>
  <c r="G68" i="7"/>
  <c r="C69" i="7"/>
  <c r="D69" i="7"/>
  <c r="G69" i="7"/>
  <c r="C70" i="7"/>
  <c r="D70" i="7"/>
  <c r="G70" i="7"/>
  <c r="C71" i="7"/>
  <c r="D71" i="7"/>
  <c r="G71" i="7"/>
  <c r="C72" i="7"/>
  <c r="D72" i="7"/>
  <c r="G72" i="7"/>
  <c r="H13" i="3"/>
  <c r="C75" i="7"/>
  <c r="D75" i="7"/>
  <c r="G75" i="7"/>
  <c r="C76" i="7"/>
  <c r="D76" i="7"/>
  <c r="G76" i="7"/>
  <c r="C77" i="7"/>
  <c r="D77" i="7"/>
  <c r="G77" i="7"/>
  <c r="C78" i="7"/>
  <c r="D78" i="7"/>
  <c r="G78" i="7"/>
  <c r="C79" i="7"/>
  <c r="D79" i="7"/>
  <c r="G79" i="7"/>
  <c r="C80" i="7"/>
  <c r="D80" i="7"/>
  <c r="G80" i="7"/>
  <c r="C81" i="7"/>
  <c r="D81" i="7"/>
  <c r="G81" i="7"/>
  <c r="C82" i="7"/>
  <c r="D82" i="7"/>
  <c r="G82" i="7"/>
  <c r="C83" i="7"/>
  <c r="D83" i="7"/>
  <c r="G83" i="7"/>
  <c r="C84" i="7"/>
  <c r="D84" i="7"/>
  <c r="G84" i="7"/>
  <c r="H14" i="3"/>
  <c r="C87" i="7"/>
  <c r="D87" i="7"/>
  <c r="G87" i="7"/>
  <c r="C88" i="7"/>
  <c r="D88" i="7"/>
  <c r="G88" i="7"/>
  <c r="C89" i="7"/>
  <c r="D89" i="7"/>
  <c r="G89" i="7"/>
  <c r="C90" i="7"/>
  <c r="D90" i="7"/>
  <c r="G90" i="7"/>
  <c r="C91" i="7"/>
  <c r="D91" i="7"/>
  <c r="G91" i="7"/>
  <c r="C92" i="7"/>
  <c r="D92" i="7"/>
  <c r="G92" i="7"/>
  <c r="C93" i="7"/>
  <c r="D93" i="7"/>
  <c r="G93" i="7"/>
  <c r="C94" i="7"/>
  <c r="D94" i="7"/>
  <c r="G94" i="7"/>
  <c r="C95" i="7"/>
  <c r="D95" i="7"/>
  <c r="G95" i="7"/>
  <c r="C96" i="7"/>
  <c r="D96" i="7"/>
  <c r="G96" i="7"/>
  <c r="H15" i="3"/>
  <c r="C99" i="7"/>
  <c r="D99" i="7"/>
  <c r="G99" i="7"/>
  <c r="C100" i="7"/>
  <c r="D100" i="7"/>
  <c r="G100" i="7"/>
  <c r="C101" i="7"/>
  <c r="D101" i="7"/>
  <c r="G101" i="7"/>
  <c r="C102" i="7"/>
  <c r="D102" i="7"/>
  <c r="G102" i="7"/>
  <c r="C103" i="7"/>
  <c r="D103" i="7"/>
  <c r="G103" i="7"/>
  <c r="C104" i="7"/>
  <c r="D104" i="7"/>
  <c r="G104" i="7"/>
  <c r="C105" i="7"/>
  <c r="D105" i="7"/>
  <c r="G105" i="7"/>
  <c r="C106" i="7"/>
  <c r="D106" i="7"/>
  <c r="G106" i="7"/>
  <c r="C107" i="7"/>
  <c r="D107" i="7"/>
  <c r="G107" i="7"/>
  <c r="C108" i="7"/>
  <c r="D108" i="7"/>
  <c r="G108" i="7"/>
  <c r="H16" i="3"/>
  <c r="C111" i="7"/>
  <c r="D111" i="7"/>
  <c r="G111" i="7"/>
  <c r="C112" i="7"/>
  <c r="D112" i="7"/>
  <c r="G112" i="7"/>
  <c r="C113" i="7"/>
  <c r="D113" i="7"/>
  <c r="G113" i="7"/>
  <c r="C114" i="7"/>
  <c r="D114" i="7"/>
  <c r="G114" i="7"/>
  <c r="C115" i="7"/>
  <c r="D115" i="7"/>
  <c r="G115" i="7"/>
  <c r="C116" i="7"/>
  <c r="D116" i="7"/>
  <c r="G116" i="7"/>
  <c r="C117" i="7"/>
  <c r="D117" i="7"/>
  <c r="G117" i="7"/>
  <c r="C118" i="7"/>
  <c r="D118" i="7"/>
  <c r="G118" i="7"/>
  <c r="C119" i="7"/>
  <c r="D119" i="7"/>
  <c r="G119" i="7"/>
  <c r="C120" i="7"/>
  <c r="D120" i="7"/>
  <c r="G120" i="7"/>
  <c r="H17" i="3"/>
  <c r="C123" i="7"/>
  <c r="D123" i="7"/>
  <c r="G123" i="7"/>
  <c r="C124" i="7"/>
  <c r="D124" i="7"/>
  <c r="G124" i="7"/>
  <c r="C125" i="7"/>
  <c r="D125" i="7"/>
  <c r="G125" i="7"/>
  <c r="C126" i="7"/>
  <c r="D126" i="7"/>
  <c r="G126" i="7"/>
  <c r="C127" i="7"/>
  <c r="D127" i="7"/>
  <c r="G127" i="7"/>
  <c r="C128" i="7"/>
  <c r="D128" i="7"/>
  <c r="G128" i="7"/>
  <c r="C129" i="7"/>
  <c r="D129" i="7"/>
  <c r="G129" i="7"/>
  <c r="C130" i="7"/>
  <c r="D130" i="7"/>
  <c r="G130" i="7"/>
  <c r="C131" i="7"/>
  <c r="D131" i="7"/>
  <c r="G131" i="7"/>
  <c r="C132" i="7"/>
  <c r="D132" i="7"/>
  <c r="G132" i="7"/>
  <c r="H18" i="3"/>
  <c r="C135" i="7"/>
  <c r="D135" i="7"/>
  <c r="G135" i="7"/>
  <c r="C136" i="7"/>
  <c r="D136" i="7"/>
  <c r="G136" i="7"/>
  <c r="C137" i="7"/>
  <c r="D137" i="7"/>
  <c r="G137" i="7"/>
  <c r="C138" i="7"/>
  <c r="D138" i="7"/>
  <c r="G138" i="7"/>
  <c r="C139" i="7"/>
  <c r="D139" i="7"/>
  <c r="G139" i="7"/>
  <c r="C140" i="7"/>
  <c r="D140" i="7"/>
  <c r="G140" i="7"/>
  <c r="C141" i="7"/>
  <c r="D141" i="7"/>
  <c r="G141" i="7"/>
  <c r="C142" i="7"/>
  <c r="D142" i="7"/>
  <c r="G142" i="7"/>
  <c r="C143" i="7"/>
  <c r="D143" i="7"/>
  <c r="G143" i="7"/>
  <c r="C144" i="7"/>
  <c r="D144" i="7"/>
  <c r="G144" i="7"/>
  <c r="H19" i="3"/>
  <c r="C147" i="7"/>
  <c r="D147" i="7"/>
  <c r="G147" i="7"/>
  <c r="C148" i="7"/>
  <c r="D148" i="7"/>
  <c r="G148" i="7"/>
  <c r="C149" i="7"/>
  <c r="D149" i="7"/>
  <c r="G149" i="7"/>
  <c r="C150" i="7"/>
  <c r="D150" i="7"/>
  <c r="G150" i="7"/>
  <c r="C151" i="7"/>
  <c r="D151" i="7"/>
  <c r="G151" i="7"/>
  <c r="C152" i="7"/>
  <c r="D152" i="7"/>
  <c r="G152" i="7"/>
  <c r="C153" i="7"/>
  <c r="D153" i="7"/>
  <c r="G153" i="7"/>
  <c r="C154" i="7"/>
  <c r="D154" i="7"/>
  <c r="G154" i="7"/>
  <c r="C155" i="7"/>
  <c r="D155" i="7"/>
  <c r="G155" i="7"/>
  <c r="C156" i="7"/>
  <c r="D156" i="7"/>
  <c r="G156" i="7"/>
  <c r="H20" i="3"/>
  <c r="H3" i="7"/>
  <c r="H4" i="7"/>
  <c r="H5" i="7"/>
  <c r="H6" i="7"/>
  <c r="H7" i="7"/>
  <c r="H8" i="7"/>
  <c r="H9" i="7"/>
  <c r="H10" i="7"/>
  <c r="H11" i="7"/>
  <c r="H12" i="7"/>
  <c r="I8" i="3"/>
  <c r="H15" i="7"/>
  <c r="H16" i="7"/>
  <c r="H17" i="7"/>
  <c r="H18" i="7"/>
  <c r="H19" i="7"/>
  <c r="H20" i="7"/>
  <c r="H21" i="7"/>
  <c r="H22" i="7"/>
  <c r="H23" i="7"/>
  <c r="H24" i="7"/>
  <c r="I9" i="3"/>
  <c r="H27" i="7"/>
  <c r="H28" i="7"/>
  <c r="H29" i="7"/>
  <c r="H30" i="7"/>
  <c r="H31" i="7"/>
  <c r="H32" i="7"/>
  <c r="H33" i="7"/>
  <c r="H34" i="7"/>
  <c r="H35" i="7"/>
  <c r="H36" i="7"/>
  <c r="I10" i="3"/>
  <c r="H39" i="7"/>
  <c r="H40" i="7"/>
  <c r="H41" i="7"/>
  <c r="H42" i="7"/>
  <c r="H43" i="7"/>
  <c r="H44" i="7"/>
  <c r="H45" i="7"/>
  <c r="H46" i="7"/>
  <c r="H47" i="7"/>
  <c r="H48" i="7"/>
  <c r="I11" i="3"/>
  <c r="H51" i="7"/>
  <c r="H52" i="7"/>
  <c r="H53" i="7"/>
  <c r="H54" i="7"/>
  <c r="H55" i="7"/>
  <c r="H56" i="7"/>
  <c r="H57" i="7"/>
  <c r="H58" i="7"/>
  <c r="H59" i="7"/>
  <c r="H60" i="7"/>
  <c r="I12" i="3"/>
  <c r="H63" i="7"/>
  <c r="H64" i="7"/>
  <c r="H65" i="7"/>
  <c r="H66" i="7"/>
  <c r="H67" i="7"/>
  <c r="H68" i="7"/>
  <c r="H69" i="7"/>
  <c r="H70" i="7"/>
  <c r="H71" i="7"/>
  <c r="H72" i="7"/>
  <c r="I13" i="3"/>
  <c r="H75" i="7"/>
  <c r="H76" i="7"/>
  <c r="H77" i="7"/>
  <c r="H78" i="7"/>
  <c r="H79" i="7"/>
  <c r="H80" i="7"/>
  <c r="H81" i="7"/>
  <c r="H82" i="7"/>
  <c r="H83" i="7"/>
  <c r="H84" i="7"/>
  <c r="I14" i="3"/>
  <c r="H87" i="7"/>
  <c r="H88" i="7"/>
  <c r="H89" i="7"/>
  <c r="H90" i="7"/>
  <c r="H91" i="7"/>
  <c r="H92" i="7"/>
  <c r="H93" i="7"/>
  <c r="H94" i="7"/>
  <c r="H95" i="7"/>
  <c r="H96" i="7"/>
  <c r="I15" i="3"/>
  <c r="H99" i="7"/>
  <c r="H100" i="7"/>
  <c r="H101" i="7"/>
  <c r="H102" i="7"/>
  <c r="H103" i="7"/>
  <c r="H104" i="7"/>
  <c r="H105" i="7"/>
  <c r="H106" i="7"/>
  <c r="H107" i="7"/>
  <c r="H108" i="7"/>
  <c r="I16" i="3"/>
  <c r="H111" i="7"/>
  <c r="H112" i="7"/>
  <c r="H113" i="7"/>
  <c r="H114" i="7"/>
  <c r="H115" i="7"/>
  <c r="H116" i="7"/>
  <c r="H117" i="7"/>
  <c r="H118" i="7"/>
  <c r="H119" i="7"/>
  <c r="H120" i="7"/>
  <c r="I17" i="3"/>
  <c r="H123" i="7"/>
  <c r="H124" i="7"/>
  <c r="H125" i="7"/>
  <c r="H126" i="7"/>
  <c r="H127" i="7"/>
  <c r="H128" i="7"/>
  <c r="H129" i="7"/>
  <c r="H130" i="7"/>
  <c r="H131" i="7"/>
  <c r="H132" i="7"/>
  <c r="I18" i="3"/>
  <c r="H135" i="7"/>
  <c r="H136" i="7"/>
  <c r="H137" i="7"/>
  <c r="H138" i="7"/>
  <c r="H139" i="7"/>
  <c r="H140" i="7"/>
  <c r="H141" i="7"/>
  <c r="H142" i="7"/>
  <c r="H143" i="7"/>
  <c r="H144" i="7"/>
  <c r="I19" i="3"/>
  <c r="H147" i="7"/>
  <c r="H148" i="7"/>
  <c r="H149" i="7"/>
  <c r="H150" i="7"/>
  <c r="H151" i="7"/>
  <c r="H152" i="7"/>
  <c r="H153" i="7"/>
  <c r="H154" i="7"/>
  <c r="H155" i="7"/>
  <c r="H156" i="7"/>
  <c r="I20" i="3"/>
  <c r="G22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D22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J22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M22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P22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S22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V22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Y22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B22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E22" i="3"/>
  <c r="G4" i="3"/>
  <c r="J4" i="3"/>
  <c r="M4" i="3"/>
  <c r="P4" i="3"/>
  <c r="S4" i="3"/>
  <c r="V4" i="3"/>
  <c r="Y4" i="3"/>
  <c r="AB4" i="3"/>
  <c r="AE4" i="3"/>
  <c r="D4" i="3"/>
  <c r="G3" i="3"/>
  <c r="J3" i="3"/>
  <c r="M3" i="3"/>
  <c r="P3" i="3"/>
  <c r="S3" i="3"/>
  <c r="V3" i="3"/>
  <c r="Y3" i="3"/>
  <c r="AB3" i="3"/>
  <c r="AE3" i="3"/>
  <c r="D3" i="3"/>
  <c r="H160" i="7"/>
  <c r="D5" i="12"/>
  <c r="H161" i="7"/>
  <c r="D6" i="12"/>
  <c r="H163" i="7"/>
  <c r="D7" i="12"/>
  <c r="H164" i="7"/>
  <c r="D8" i="12"/>
  <c r="H166" i="7"/>
  <c r="D9" i="12"/>
  <c r="H167" i="7"/>
  <c r="D10" i="12"/>
  <c r="H168" i="7"/>
  <c r="D11" i="12"/>
  <c r="H162" i="7"/>
  <c r="D12" i="12"/>
  <c r="H169" i="7"/>
  <c r="D13" i="12"/>
  <c r="G160" i="7"/>
  <c r="C5" i="12"/>
  <c r="G161" i="7"/>
  <c r="C6" i="12"/>
  <c r="G163" i="7"/>
  <c r="C7" i="12"/>
  <c r="G164" i="7"/>
  <c r="C8" i="12"/>
  <c r="G166" i="7"/>
  <c r="C9" i="12"/>
  <c r="G167" i="7"/>
  <c r="C10" i="12"/>
  <c r="G168" i="7"/>
  <c r="C11" i="12"/>
  <c r="G162" i="7"/>
  <c r="C12" i="12"/>
  <c r="G169" i="7"/>
  <c r="C13" i="12"/>
  <c r="H165" i="7"/>
  <c r="D4" i="12"/>
  <c r="G165" i="7"/>
  <c r="C4" i="12"/>
  <c r="P4" i="8"/>
  <c r="G6" i="12"/>
  <c r="P5" i="8"/>
  <c r="G4" i="12"/>
  <c r="P6" i="8"/>
  <c r="G12" i="12"/>
  <c r="P7" i="8"/>
  <c r="G10" i="12"/>
  <c r="P8" i="8"/>
  <c r="G8" i="12"/>
  <c r="P9" i="8"/>
  <c r="G7" i="12"/>
  <c r="P10" i="8"/>
  <c r="G13" i="12"/>
  <c r="P11" i="8"/>
  <c r="G11" i="12"/>
  <c r="P12" i="8"/>
  <c r="G9" i="12"/>
  <c r="P3" i="8"/>
  <c r="G5" i="12"/>
  <c r="AE20" i="3"/>
  <c r="AE19" i="3"/>
  <c r="AE18" i="3"/>
  <c r="AE17" i="3"/>
  <c r="AE16" i="3"/>
  <c r="AE15" i="3"/>
  <c r="AE14" i="3"/>
  <c r="AE13" i="3"/>
  <c r="AE12" i="3"/>
  <c r="AE11" i="3"/>
  <c r="AE10" i="3"/>
  <c r="AE9" i="3"/>
  <c r="AE8" i="3"/>
  <c r="AE21" i="3"/>
  <c r="AE24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4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4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4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4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4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4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4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4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4" i="3"/>
  <c r="AE27" i="3"/>
  <c r="Y25" i="3"/>
  <c r="D25" i="3"/>
  <c r="G25" i="3"/>
  <c r="J25" i="3"/>
  <c r="M25" i="3"/>
  <c r="P25" i="3"/>
  <c r="S25" i="3"/>
  <c r="V25" i="3"/>
  <c r="AB25" i="3"/>
  <c r="AE25" i="3"/>
  <c r="Y28" i="3"/>
  <c r="V28" i="3"/>
  <c r="S27" i="3"/>
  <c r="G27" i="3"/>
  <c r="D36" i="3"/>
  <c r="G36" i="3"/>
  <c r="J36" i="3"/>
  <c r="M36" i="3"/>
  <c r="P36" i="3"/>
  <c r="S36" i="3"/>
  <c r="V36" i="3"/>
  <c r="Y36" i="3"/>
  <c r="AB36" i="3"/>
  <c r="AE36" i="3"/>
  <c r="AL10" i="3"/>
  <c r="AL11" i="3"/>
  <c r="AL12" i="3"/>
  <c r="AL13" i="3"/>
  <c r="AL14" i="3"/>
  <c r="AL15" i="3"/>
  <c r="AL16" i="3"/>
  <c r="AL17" i="3"/>
  <c r="AL18" i="3"/>
  <c r="AL19" i="3"/>
  <c r="AL20" i="3"/>
  <c r="AK10" i="3"/>
  <c r="AK11" i="3"/>
  <c r="AK12" i="3"/>
  <c r="AK13" i="3"/>
  <c r="AK14" i="3"/>
  <c r="AK15" i="3"/>
  <c r="AK16" i="3"/>
  <c r="AK17" i="3"/>
  <c r="AK18" i="3"/>
  <c r="AK19" i="3"/>
  <c r="AK20" i="3"/>
  <c r="G35" i="3"/>
  <c r="G37" i="3"/>
  <c r="J35" i="3"/>
  <c r="J37" i="3"/>
  <c r="M35" i="3"/>
  <c r="M37" i="3"/>
  <c r="P35" i="3"/>
  <c r="P37" i="3"/>
  <c r="S35" i="3"/>
  <c r="S37" i="3"/>
  <c r="V35" i="3"/>
  <c r="V37" i="3"/>
  <c r="Y35" i="3"/>
  <c r="Y37" i="3"/>
  <c r="AB35" i="3"/>
  <c r="AB37" i="3"/>
  <c r="AE35" i="3"/>
  <c r="AE37" i="3"/>
  <c r="D35" i="3"/>
  <c r="D37" i="3"/>
  <c r="P28" i="3"/>
  <c r="M28" i="3"/>
  <c r="Y27" i="3"/>
  <c r="P27" i="3"/>
  <c r="V27" i="3"/>
  <c r="J28" i="3"/>
  <c r="AK8" i="3"/>
  <c r="AB28" i="3"/>
  <c r="G28" i="3"/>
  <c r="AE28" i="3"/>
  <c r="AL9" i="3"/>
  <c r="S28" i="3"/>
  <c r="J27" i="3"/>
  <c r="AK9" i="3"/>
  <c r="AB27" i="3"/>
  <c r="M27" i="3"/>
  <c r="AL8" i="3"/>
  <c r="E6" i="12"/>
  <c r="AK21" i="3"/>
  <c r="AL21" i="3"/>
  <c r="J8" i="12"/>
  <c r="J12" i="12"/>
  <c r="J5" i="12"/>
  <c r="J11" i="12"/>
  <c r="J6" i="12"/>
  <c r="J9" i="12"/>
  <c r="J13" i="12"/>
  <c r="J10" i="12"/>
  <c r="J7" i="12"/>
  <c r="E10" i="12"/>
  <c r="E4" i="12"/>
  <c r="E11" i="12"/>
  <c r="E5" i="12"/>
  <c r="E8" i="12"/>
  <c r="E13" i="12"/>
  <c r="E12" i="12"/>
  <c r="E9" i="12"/>
  <c r="E7" i="12"/>
  <c r="AL25" i="3"/>
  <c r="D27" i="3"/>
  <c r="AL24" i="3"/>
  <c r="AK24" i="3"/>
  <c r="D28" i="3"/>
  <c r="AK25" i="3"/>
</calcChain>
</file>

<file path=xl/sharedStrings.xml><?xml version="1.0" encoding="utf-8"?>
<sst xmlns="http://schemas.openxmlformats.org/spreadsheetml/2006/main" count="1086" uniqueCount="124">
  <si>
    <t>First Place:</t>
  </si>
  <si>
    <t>Paid?</t>
  </si>
  <si>
    <t>Second Place:</t>
  </si>
  <si>
    <t>Record (W-L)</t>
  </si>
  <si>
    <t>Third Place:</t>
  </si>
  <si>
    <t>Ernie Jr.</t>
  </si>
  <si>
    <t>Ernie Sr.</t>
  </si>
  <si>
    <t>Joe M.</t>
  </si>
  <si>
    <t>Dimitri A.</t>
  </si>
  <si>
    <t>Chris C.</t>
  </si>
  <si>
    <t>Mike M.</t>
  </si>
  <si>
    <t>Gus A.</t>
  </si>
  <si>
    <t>Joe R.</t>
  </si>
  <si>
    <t>Kevin L.</t>
  </si>
  <si>
    <t>Greg D.</t>
  </si>
  <si>
    <t>League Weekly Avg.</t>
  </si>
  <si>
    <t>League Weekly STDEV</t>
  </si>
  <si>
    <t>Supp. Leos</t>
  </si>
  <si>
    <t>Raider Nat.</t>
  </si>
  <si>
    <t>Snow Man</t>
  </si>
  <si>
    <t>Deez Nutz</t>
  </si>
  <si>
    <t>Stair. Hots.</t>
  </si>
  <si>
    <t>Jabrony Season</t>
  </si>
  <si>
    <t>Team Diesel</t>
  </si>
  <si>
    <t>Team Trump</t>
  </si>
  <si>
    <t>Awesome!</t>
  </si>
  <si>
    <t>Book of Eli</t>
  </si>
  <si>
    <t>Score</t>
  </si>
  <si>
    <t>#W</t>
  </si>
  <si>
    <t>#L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</si>
  <si>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</si>
  <si>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</si>
  <si>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</si>
  <si>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</si>
  <si>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</si>
  <si>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</si>
  <si>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</si>
  <si>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</si>
  <si>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</si>
  <si>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</si>
  <si>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</si>
  <si>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</si>
  <si>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</si>
  <si>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Average Score</t>
  </si>
  <si>
    <t>Season</t>
  </si>
  <si>
    <t>Winning %</t>
  </si>
  <si>
    <t>JM Power Score</t>
  </si>
  <si>
    <t>JM Avg.</t>
  </si>
  <si>
    <t>ESPN Power Score</t>
  </si>
  <si>
    <t>ESPN Avg.</t>
  </si>
  <si>
    <t>JM Power Rank</t>
  </si>
  <si>
    <t>ESPN Power Rank</t>
  </si>
  <si>
    <t>ESPN Early Projection*</t>
  </si>
  <si>
    <t>* Based on CBS Draft Analysis</t>
  </si>
  <si>
    <t># High Score Weeks</t>
  </si>
  <si>
    <t>Green:</t>
  </si>
  <si>
    <t>Good!</t>
  </si>
  <si>
    <t># Low Score Weeks</t>
  </si>
  <si>
    <t>Yellow:</t>
  </si>
  <si>
    <t>Ok…</t>
  </si>
  <si>
    <t>Red:</t>
  </si>
  <si>
    <t>You suck.</t>
  </si>
  <si>
    <t>High Score Cash</t>
  </si>
  <si>
    <t>Championship Cash</t>
  </si>
  <si>
    <t>Total Cash</t>
  </si>
  <si>
    <t>Teams</t>
  </si>
  <si>
    <t>Total</t>
  </si>
  <si>
    <t>SUPPLE LEOPARDS</t>
  </si>
  <si>
    <t>RAIDER NATION</t>
  </si>
  <si>
    <t>Deeznutz</t>
  </si>
  <si>
    <t>The Stairwell Hotlights</t>
  </si>
  <si>
    <t>Awesome Team!</t>
  </si>
  <si>
    <t>= ESPN</t>
  </si>
  <si>
    <t>WEEK 1</t>
  </si>
  <si>
    <t>Winner</t>
  </si>
  <si>
    <t>Loser</t>
  </si>
  <si>
    <t>@</t>
  </si>
  <si>
    <t>E. Costa</t>
  </si>
  <si>
    <t>J. Mandaro</t>
  </si>
  <si>
    <t>C. Cavaiola</t>
  </si>
  <si>
    <t>G. Dollman</t>
  </si>
  <si>
    <t>J. Romano</t>
  </si>
  <si>
    <t>D. Agiovlasitis</t>
  </si>
  <si>
    <t>K. Lutz</t>
  </si>
  <si>
    <t>M. Mandaro</t>
  </si>
  <si>
    <t>Raider Nation</t>
  </si>
  <si>
    <t>E. Costa Sr.</t>
  </si>
  <si>
    <t>G. Agiovlasitis</t>
  </si>
  <si>
    <t>WEEK 2</t>
  </si>
  <si>
    <t>PERIOD 2: 9/13/16 - 9/19/16 MATCHUPS</t>
  </si>
  <si>
    <t>WEEK 3</t>
  </si>
  <si>
    <t>PERIOD 3: 9/20/16 - 9/26/16 MATCHUPS</t>
  </si>
  <si>
    <t>WEEK 4</t>
  </si>
  <si>
    <t>PERIOD 4: 9/27/16 - 10/3/16 MATCHUPS</t>
  </si>
  <si>
    <t>WEEK 5</t>
  </si>
  <si>
    <t>PERIOD 5: 10/4/16 - 10/10/16 MATCHUPS</t>
  </si>
  <si>
    <t>WEEK 6</t>
  </si>
  <si>
    <t>PERIOD 6: 10/11/16 - 10/17/16 MATCHUPS</t>
  </si>
  <si>
    <t>WEEK 7</t>
  </si>
  <si>
    <t>PERIOD 7: 10/18/16 - 10/24/16 MATCHUPS</t>
  </si>
  <si>
    <t>WEEK 8</t>
  </si>
  <si>
    <t>PERIOD 8: 10/25/16 - 10/31/16 MATCHUPS</t>
  </si>
  <si>
    <t>WEEK 9</t>
  </si>
  <si>
    <t>PERIOD 9: 11/1/16 - 11/7/16 MATCHUPS</t>
  </si>
  <si>
    <t>WEEK 10</t>
  </si>
  <si>
    <t>PERIOD 10: 11/8/16 - 11/14/16 MATCHUPS</t>
  </si>
  <si>
    <t>WEEK 11</t>
  </si>
  <si>
    <t>PERIOD 11: 11/15/16 - 11/21/16 MATCHUPS</t>
  </si>
  <si>
    <t>WEEK 12</t>
  </si>
  <si>
    <t>PERIOD 12: 11/22/16 - 11/28/16 MATCHUPS</t>
  </si>
  <si>
    <t>WEEK 13</t>
  </si>
  <si>
    <t>PERIOD 13: 11/29/16 - 12/5/16 MATCHUPS</t>
  </si>
  <si>
    <t>TOTAL WINS OR LOSSES</t>
  </si>
  <si>
    <t>C U R R E N T   S T A N D I N G S</t>
  </si>
  <si>
    <t>TEAM</t>
  </si>
  <si>
    <t>W</t>
  </si>
  <si>
    <t>L</t>
  </si>
  <si>
    <t>%</t>
  </si>
  <si>
    <t>GB</t>
  </si>
  <si>
    <t>PF</t>
  </si>
  <si>
    <t>Standings</t>
  </si>
  <si>
    <t>0</t>
  </si>
  <si>
    <t>High Week</t>
  </si>
  <si>
    <t>Low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</si>
</sst>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"/>
    <numFmt numFmtId="165" formatCode="&quot;$&quot;#,##0.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BCB9A8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/>
      <top/>
      <bottom style="medium">
        <color auto="1"/>
      </bottom>
      <diagonal/>
    </border>
    <border>
      <left/>
      <right style="hair">
        <color auto="1"/>
      </right>
      <top/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theme="1"/>
      </right>
      <top style="medium">
        <color auto="1"/>
      </top>
      <bottom style="hair">
        <color auto="1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9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0" borderId="0" xfId="0" applyNumberFormat="1"/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0" applyFill="1" applyBorder="1"/>
    <xf numFmtId="0" fontId="1" fillId="7" borderId="2" xfId="0" applyFont="1" applyFill="1" applyBorder="1" applyAlignment="1">
      <alignment horizontal="right"/>
    </xf>
    <xf numFmtId="0" fontId="0" fillId="7" borderId="3" xfId="0" applyFill="1" applyBorder="1"/>
    <xf numFmtId="0" fontId="0" fillId="4" borderId="4" xfId="0" applyFill="1" applyBorder="1"/>
    <xf numFmtId="0" fontId="1" fillId="4" borderId="0" xfId="0" applyFont="1" applyFill="1" applyBorder="1" applyAlignment="1">
      <alignment horizontal="right"/>
    </xf>
    <xf numFmtId="0" fontId="0" fillId="4" borderId="5" xfId="0" applyFill="1" applyBorder="1"/>
    <xf numFmtId="0" fontId="0" fillId="6" borderId="6" xfId="0" applyFill="1" applyBorder="1"/>
    <xf numFmtId="0" fontId="1" fillId="6" borderId="7" xfId="0" applyFont="1" applyFill="1" applyBorder="1" applyAlignment="1">
      <alignment horizontal="right"/>
    </xf>
    <xf numFmtId="0" fontId="0" fillId="6" borderId="8" xfId="0" applyFill="1" applyBorder="1"/>
    <xf numFmtId="0" fontId="0" fillId="0" borderId="19" xfId="0" applyBorder="1"/>
    <xf numFmtId="0" fontId="0" fillId="4" borderId="0" xfId="0" applyFill="1"/>
    <xf numFmtId="0" fontId="0" fillId="0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quotePrefix="1"/>
    <xf numFmtId="0" fontId="6" fillId="0" borderId="0" xfId="0" applyFont="1" applyBorder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2" applyNumberFormat="1" applyFont="1" applyAlignment="1">
      <alignment horizontal="center"/>
    </xf>
    <xf numFmtId="43" fontId="0" fillId="0" borderId="0" xfId="1" applyFont="1" applyAlignment="1">
      <alignment horizontal="center"/>
    </xf>
    <xf numFmtId="0" fontId="7" fillId="0" borderId="0" xfId="0" applyFont="1" applyBorder="1" applyAlignment="1"/>
    <xf numFmtId="0" fontId="7" fillId="0" borderId="0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0" borderId="0" xfId="0" applyFill="1" applyAlignment="1">
      <alignment horizontal="right"/>
    </xf>
    <xf numFmtId="1" fontId="0" fillId="2" borderId="31" xfId="0" applyNumberFormat="1" applyFill="1" applyBorder="1" applyAlignment="1" applyProtection="1">
      <alignment horizontal="center"/>
    </xf>
    <xf numFmtId="1" fontId="0" fillId="3" borderId="11" xfId="0" applyNumberFormat="1" applyFill="1" applyBorder="1" applyAlignment="1" applyProtection="1">
      <alignment horizontal="center"/>
    </xf>
    <xf numFmtId="1" fontId="0" fillId="2" borderId="11" xfId="0" applyNumberFormat="1" applyFill="1" applyBorder="1" applyAlignment="1" applyProtection="1">
      <alignment horizontal="center"/>
    </xf>
    <xf numFmtId="1" fontId="0" fillId="3" borderId="34" xfId="0" applyNumberFormat="1" applyFill="1" applyBorder="1" applyAlignment="1" applyProtection="1">
      <alignment horizontal="center"/>
    </xf>
    <xf numFmtId="1" fontId="0" fillId="3" borderId="12" xfId="0" applyNumberFormat="1" applyFill="1" applyBorder="1" applyAlignment="1" applyProtection="1">
      <alignment horizontal="center"/>
    </xf>
    <xf numFmtId="1" fontId="0" fillId="2" borderId="9" xfId="0" applyNumberFormat="1" applyFill="1" applyBorder="1" applyAlignment="1" applyProtection="1">
      <alignment horizontal="center"/>
    </xf>
    <xf numFmtId="1" fontId="0" fillId="2" borderId="32" xfId="0" applyNumberFormat="1" applyFill="1" applyBorder="1" applyAlignment="1" applyProtection="1">
      <alignment horizontal="center"/>
    </xf>
    <xf numFmtId="1" fontId="0" fillId="3" borderId="9" xfId="0" applyNumberFormat="1" applyFill="1" applyBorder="1" applyAlignment="1" applyProtection="1">
      <alignment horizontal="center"/>
    </xf>
    <xf numFmtId="1" fontId="0" fillId="3" borderId="35" xfId="0" applyNumberFormat="1" applyFill="1" applyBorder="1" applyAlignment="1" applyProtection="1">
      <alignment horizontal="center"/>
    </xf>
    <xf numFmtId="1" fontId="0" fillId="3" borderId="14" xfId="0" applyNumberFormat="1" applyFill="1" applyBorder="1" applyAlignment="1" applyProtection="1">
      <alignment horizontal="center"/>
    </xf>
    <xf numFmtId="1" fontId="0" fillId="2" borderId="48" xfId="0" applyNumberFormat="1" applyFill="1" applyBorder="1" applyAlignment="1" applyProtection="1">
      <alignment horizontal="center"/>
    </xf>
    <xf numFmtId="1" fontId="0" fillId="2" borderId="44" xfId="0" applyNumberFormat="1" applyFill="1" applyBorder="1" applyAlignment="1" applyProtection="1">
      <alignment horizontal="center"/>
    </xf>
    <xf numFmtId="2" fontId="0" fillId="3" borderId="26" xfId="0" applyNumberFormat="1" applyFill="1" applyBorder="1" applyProtection="1"/>
    <xf numFmtId="2" fontId="0" fillId="2" borderId="27" xfId="0" applyNumberFormat="1" applyFill="1" applyBorder="1" applyProtection="1"/>
    <xf numFmtId="2" fontId="0" fillId="3" borderId="13" xfId="0" applyNumberFormat="1" applyFill="1" applyBorder="1" applyProtection="1"/>
    <xf numFmtId="2" fontId="0" fillId="2" borderId="14" xfId="0" applyNumberFormat="1" applyFill="1" applyBorder="1" applyProtection="1"/>
    <xf numFmtId="2" fontId="1" fillId="3" borderId="23" xfId="0" applyNumberFormat="1" applyFont="1" applyFill="1" applyBorder="1" applyProtection="1"/>
    <xf numFmtId="2" fontId="1" fillId="2" borderId="29" xfId="0" applyNumberFormat="1" applyFont="1" applyFill="1" applyBorder="1" applyProtection="1"/>
    <xf numFmtId="2" fontId="1" fillId="3" borderId="10" xfId="0" applyNumberFormat="1" applyFont="1" applyFill="1" applyBorder="1" applyProtection="1"/>
    <xf numFmtId="2" fontId="1" fillId="2" borderId="30" xfId="0" applyNumberFormat="1" applyFont="1" applyFill="1" applyBorder="1" applyProtection="1"/>
    <xf numFmtId="2" fontId="1" fillId="3" borderId="20" xfId="0" applyNumberFormat="1" applyFont="1" applyFill="1" applyBorder="1" applyProtection="1"/>
    <xf numFmtId="2" fontId="1" fillId="2" borderId="8" xfId="0" applyNumberFormat="1" applyFont="1" applyFill="1" applyBorder="1" applyProtection="1"/>
    <xf numFmtId="0" fontId="1" fillId="10" borderId="1" xfId="0" applyFont="1" applyFill="1" applyBorder="1" applyAlignment="1">
      <alignment horizontal="right"/>
    </xf>
    <xf numFmtId="0" fontId="1" fillId="10" borderId="2" xfId="0" applyFont="1" applyFill="1" applyBorder="1" applyAlignment="1">
      <alignment horizontal="center"/>
    </xf>
    <xf numFmtId="0" fontId="1" fillId="10" borderId="40" xfId="0" applyFont="1" applyFill="1" applyBorder="1" applyAlignment="1">
      <alignment horizontal="center"/>
    </xf>
    <xf numFmtId="0" fontId="1" fillId="8" borderId="51" xfId="0" applyFont="1" applyFill="1" applyBorder="1" applyAlignment="1">
      <alignment horizontal="center"/>
    </xf>
    <xf numFmtId="0" fontId="1" fillId="9" borderId="52" xfId="0" applyFont="1" applyFill="1" applyBorder="1" applyAlignment="1">
      <alignment horizontal="center"/>
    </xf>
    <xf numFmtId="0" fontId="1" fillId="8" borderId="52" xfId="0" applyFont="1" applyFill="1" applyBorder="1" applyAlignment="1">
      <alignment horizontal="center"/>
    </xf>
    <xf numFmtId="0" fontId="1" fillId="9" borderId="53" xfId="0" applyFont="1" applyFill="1" applyBorder="1" applyAlignment="1">
      <alignment horizontal="center"/>
    </xf>
    <xf numFmtId="0" fontId="1" fillId="8" borderId="10" xfId="0" applyFont="1" applyFill="1" applyBorder="1" applyAlignment="1">
      <alignment horizontal="right"/>
    </xf>
    <xf numFmtId="0" fontId="1" fillId="9" borderId="13" xfId="0" applyFont="1" applyFill="1" applyBorder="1" applyAlignment="1">
      <alignment horizontal="right"/>
    </xf>
    <xf numFmtId="0" fontId="1" fillId="8" borderId="13" xfId="0" applyFont="1" applyFill="1" applyBorder="1" applyAlignment="1">
      <alignment horizontal="right"/>
    </xf>
    <xf numFmtId="0" fontId="1" fillId="9" borderId="50" xfId="0" applyFont="1" applyFill="1" applyBorder="1" applyAlignment="1">
      <alignment horizontal="right"/>
    </xf>
    <xf numFmtId="0" fontId="0" fillId="8" borderId="11" xfId="0" quotePrefix="1" applyFill="1" applyBorder="1" applyAlignment="1" applyProtection="1">
      <alignment horizontal="center"/>
      <protection locked="0"/>
    </xf>
    <xf numFmtId="0" fontId="0" fillId="9" borderId="9" xfId="0" quotePrefix="1" applyFill="1" applyBorder="1" applyAlignment="1" applyProtection="1">
      <alignment horizontal="center"/>
      <protection locked="0"/>
    </xf>
    <xf numFmtId="0" fontId="0" fillId="8" borderId="9" xfId="0" quotePrefix="1" applyFill="1" applyBorder="1" applyAlignment="1" applyProtection="1">
      <alignment horizontal="center"/>
      <protection locked="0"/>
    </xf>
    <xf numFmtId="0" fontId="0" fillId="9" borderId="48" xfId="0" quotePrefix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 applyProtection="1">
      <alignment horizontal="center"/>
    </xf>
    <xf numFmtId="2" fontId="0" fillId="3" borderId="9" xfId="0" applyNumberFormat="1" applyFill="1" applyBorder="1" applyAlignment="1" applyProtection="1">
      <alignment horizontal="center"/>
    </xf>
    <xf numFmtId="2" fontId="0" fillId="2" borderId="9" xfId="0" applyNumberFormat="1" applyFill="1" applyBorder="1" applyAlignment="1" applyProtection="1">
      <alignment horizontal="center"/>
    </xf>
    <xf numFmtId="2" fontId="0" fillId="2" borderId="10" xfId="0" applyNumberFormat="1" applyFill="1" applyBorder="1" applyAlignment="1" applyProtection="1">
      <alignment horizontal="center"/>
    </xf>
    <xf numFmtId="2" fontId="0" fillId="3" borderId="11" xfId="0" applyNumberFormat="1" applyFill="1" applyBorder="1" applyAlignment="1" applyProtection="1">
      <alignment horizontal="center"/>
    </xf>
    <xf numFmtId="2" fontId="0" fillId="2" borderId="11" xfId="0" applyNumberFormat="1" applyFill="1" applyBorder="1" applyAlignment="1" applyProtection="1">
      <alignment horizontal="center"/>
    </xf>
    <xf numFmtId="1" fontId="0" fillId="2" borderId="54" xfId="0" applyNumberFormat="1" applyFill="1" applyBorder="1" applyAlignment="1" applyProtection="1">
      <alignment horizontal="center"/>
    </xf>
    <xf numFmtId="165" fontId="0" fillId="2" borderId="40" xfId="0" applyNumberFormat="1" applyFill="1" applyBorder="1" applyAlignment="1" applyProtection="1">
      <alignment horizontal="center"/>
      <protection locked="0"/>
    </xf>
    <xf numFmtId="165" fontId="0" fillId="2" borderId="46" xfId="0" applyNumberFormat="1" applyFill="1" applyBorder="1" applyAlignment="1" applyProtection="1">
      <alignment horizontal="center"/>
      <protection locked="0"/>
    </xf>
    <xf numFmtId="165" fontId="0" fillId="2" borderId="41" xfId="0" applyNumberFormat="1" applyFill="1" applyBorder="1" applyAlignment="1" applyProtection="1">
      <alignment horizontal="center"/>
      <protection locked="0"/>
    </xf>
    <xf numFmtId="0" fontId="9" fillId="0" borderId="0" xfId="0" applyFont="1" applyAlignment="1">
      <alignment horizontal="center" vertical="center"/>
    </xf>
    <xf numFmtId="0" fontId="1" fillId="8" borderId="55" xfId="0" applyFont="1" applyFill="1" applyBorder="1" applyAlignment="1">
      <alignment horizontal="right" vertical="center"/>
    </xf>
    <xf numFmtId="0" fontId="0" fillId="8" borderId="56" xfId="0" applyFont="1" applyFill="1" applyBorder="1" applyAlignment="1">
      <alignment horizontal="center" vertical="center" wrapText="1"/>
    </xf>
    <xf numFmtId="0" fontId="0" fillId="8" borderId="57" xfId="0" applyFont="1" applyFill="1" applyBorder="1" applyAlignment="1">
      <alignment horizontal="center" vertical="center" wrapText="1"/>
    </xf>
    <xf numFmtId="0" fontId="1" fillId="9" borderId="55" xfId="0" applyFont="1" applyFill="1" applyBorder="1" applyAlignment="1">
      <alignment horizontal="right" vertical="center"/>
    </xf>
    <xf numFmtId="0" fontId="0" fillId="9" borderId="56" xfId="0" applyFont="1" applyFill="1" applyBorder="1" applyAlignment="1">
      <alignment horizontal="center" vertical="center" wrapText="1"/>
    </xf>
    <xf numFmtId="0" fontId="0" fillId="9" borderId="57" xfId="0" applyFont="1" applyFill="1" applyBorder="1" applyAlignment="1">
      <alignment horizontal="center" vertical="center" wrapText="1"/>
    </xf>
    <xf numFmtId="0" fontId="0" fillId="0" borderId="18" xfId="0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7" xfId="0" applyBorder="1" applyAlignment="1" applyProtection="1">
      <alignment horizontal="center"/>
    </xf>
    <xf numFmtId="0" fontId="1" fillId="2" borderId="18" xfId="0" applyNumberFormat="1" applyFont="1" applyFill="1" applyBorder="1" applyAlignment="1">
      <alignment horizontal="center"/>
    </xf>
    <xf numFmtId="0" fontId="1" fillId="2" borderId="7" xfId="0" applyNumberFormat="1" applyFont="1" applyFill="1" applyBorder="1" applyAlignment="1">
      <alignment horizontal="center"/>
    </xf>
    <xf numFmtId="0" fontId="1" fillId="2" borderId="17" xfId="0" applyNumberFormat="1" applyFont="1" applyFill="1" applyBorder="1" applyAlignment="1">
      <alignment horizontal="center"/>
    </xf>
    <xf numFmtId="0" fontId="1" fillId="3" borderId="18" xfId="0" applyNumberFormat="1" applyFont="1" applyFill="1" applyBorder="1" applyAlignment="1">
      <alignment horizontal="center"/>
    </xf>
    <xf numFmtId="0" fontId="1" fillId="3" borderId="7" xfId="0" applyNumberFormat="1" applyFont="1" applyFill="1" applyBorder="1" applyAlignment="1">
      <alignment horizontal="center"/>
    </xf>
    <xf numFmtId="0" fontId="1" fillId="3" borderId="17" xfId="0" applyNumberFormat="1" applyFont="1" applyFill="1" applyBorder="1" applyAlignment="1">
      <alignment horizontal="center"/>
    </xf>
    <xf numFmtId="0" fontId="1" fillId="3" borderId="8" xfId="0" applyNumberFormat="1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1" fillId="2" borderId="17" xfId="0" applyNumberFormat="1" applyFont="1" applyFill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1" fillId="3" borderId="17" xfId="0" applyNumberFormat="1" applyFont="1" applyFill="1" applyBorder="1" applyAlignment="1">
      <alignment horizontal="center"/>
    </xf>
    <xf numFmtId="2" fontId="1" fillId="2" borderId="18" xfId="0" applyNumberFormat="1" applyFont="1" applyFill="1" applyBorder="1" applyAlignment="1">
      <alignment horizontal="center"/>
    </xf>
    <xf numFmtId="2" fontId="1" fillId="3" borderId="18" xfId="0" applyNumberFormat="1" applyFont="1" applyFill="1" applyBorder="1" applyAlignment="1">
      <alignment horizontal="center"/>
    </xf>
    <xf numFmtId="164" fontId="3" fillId="0" borderId="9" xfId="0" applyNumberFormat="1" applyFont="1" applyFill="1" applyBorder="1" applyAlignment="1" applyProtection="1">
      <alignment horizontal="center"/>
      <protection locked="0"/>
    </xf>
    <xf numFmtId="2" fontId="1" fillId="3" borderId="16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10" fontId="1" fillId="3" borderId="18" xfId="0" applyNumberFormat="1" applyFont="1" applyFill="1" applyBorder="1" applyAlignment="1">
      <alignment horizontal="center"/>
    </xf>
    <xf numFmtId="10" fontId="1" fillId="3" borderId="7" xfId="0" applyNumberFormat="1" applyFont="1" applyFill="1" applyBorder="1" applyAlignment="1">
      <alignment horizontal="center"/>
    </xf>
    <xf numFmtId="10" fontId="1" fillId="3" borderId="8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10" fontId="1" fillId="2" borderId="6" xfId="0" applyNumberFormat="1" applyFont="1" applyFill="1" applyBorder="1" applyAlignment="1">
      <alignment horizontal="center"/>
    </xf>
    <xf numFmtId="10" fontId="1" fillId="2" borderId="7" xfId="0" applyNumberFormat="1" applyFont="1" applyFill="1" applyBorder="1" applyAlignment="1">
      <alignment horizontal="center"/>
    </xf>
    <xf numFmtId="10" fontId="1" fillId="2" borderId="17" xfId="0" applyNumberFormat="1" applyFont="1" applyFill="1" applyBorder="1" applyAlignment="1">
      <alignment horizontal="center"/>
    </xf>
    <xf numFmtId="10" fontId="1" fillId="3" borderId="17" xfId="0" applyNumberFormat="1" applyFont="1" applyFill="1" applyBorder="1" applyAlignment="1">
      <alignment horizontal="center"/>
    </xf>
    <xf numFmtId="10" fontId="1" fillId="2" borderId="18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2" fontId="1" fillId="2" borderId="15" xfId="0" applyNumberFormat="1" applyFont="1" applyFill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2" fontId="1" fillId="2" borderId="16" xfId="0" applyNumberFormat="1" applyFont="1" applyFill="1" applyBorder="1" applyAlignment="1">
      <alignment horizontal="center"/>
    </xf>
    <xf numFmtId="0" fontId="0" fillId="0" borderId="9" xfId="0" applyBorder="1" applyAlignment="1" applyProtection="1">
      <alignment horizontal="center"/>
    </xf>
    <xf numFmtId="0" fontId="1" fillId="2" borderId="36" xfId="0" applyNumberFormat="1" applyFont="1" applyFill="1" applyBorder="1" applyAlignment="1">
      <alignment horizontal="center"/>
    </xf>
    <xf numFmtId="0" fontId="1" fillId="2" borderId="39" xfId="0" applyNumberFormat="1" applyFont="1" applyFill="1" applyBorder="1" applyAlignment="1">
      <alignment horizontal="center"/>
    </xf>
    <xf numFmtId="0" fontId="1" fillId="2" borderId="33" xfId="0" applyNumberFormat="1" applyFont="1" applyFill="1" applyBorder="1" applyAlignment="1">
      <alignment horizontal="center"/>
    </xf>
    <xf numFmtId="0" fontId="1" fillId="3" borderId="39" xfId="0" applyNumberFormat="1" applyFont="1" applyFill="1" applyBorder="1" applyAlignment="1">
      <alignment horizontal="center"/>
    </xf>
    <xf numFmtId="0" fontId="1" fillId="3" borderId="29" xfId="0" applyNumberFormat="1" applyFont="1" applyFill="1" applyBorder="1" applyAlignment="1">
      <alignment horizontal="center"/>
    </xf>
    <xf numFmtId="0" fontId="1" fillId="2" borderId="38" xfId="0" applyNumberFormat="1" applyFont="1" applyFill="1" applyBorder="1" applyAlignment="1">
      <alignment horizontal="center"/>
    </xf>
    <xf numFmtId="0" fontId="1" fillId="3" borderId="36" xfId="0" applyNumberFormat="1" applyFont="1" applyFill="1" applyBorder="1" applyAlignment="1">
      <alignment horizontal="center"/>
    </xf>
    <xf numFmtId="0" fontId="1" fillId="3" borderId="33" xfId="0" applyNumberFormat="1" applyFont="1" applyFill="1" applyBorder="1" applyAlignment="1">
      <alignment horizontal="center"/>
    </xf>
    <xf numFmtId="0" fontId="1" fillId="3" borderId="16" xfId="0" applyNumberFormat="1" applyFont="1" applyFill="1" applyBorder="1" applyAlignment="1">
      <alignment horizontal="center"/>
    </xf>
    <xf numFmtId="0" fontId="1" fillId="3" borderId="2" xfId="0" applyNumberFormat="1" applyFont="1" applyFill="1" applyBorder="1" applyAlignment="1">
      <alignment horizontal="center"/>
    </xf>
    <xf numFmtId="0" fontId="1" fillId="3" borderId="15" xfId="0" applyNumberFormat="1" applyFont="1" applyFill="1" applyBorder="1" applyAlignment="1">
      <alignment horizontal="center"/>
    </xf>
    <xf numFmtId="0" fontId="1" fillId="2" borderId="16" xfId="0" applyNumberFormat="1" applyFont="1" applyFill="1" applyBorder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1" fillId="2" borderId="15" xfId="0" applyNumberFormat="1" applyFont="1" applyFill="1" applyBorder="1" applyAlignment="1">
      <alignment horizontal="center"/>
    </xf>
    <xf numFmtId="0" fontId="1" fillId="3" borderId="3" xfId="0" applyNumberFormat="1" applyFont="1" applyFill="1" applyBorder="1" applyAlignment="1">
      <alignment horizontal="center"/>
    </xf>
    <xf numFmtId="0" fontId="1" fillId="2" borderId="1" xfId="0" applyNumberFormat="1" applyFont="1" applyFill="1" applyBorder="1" applyAlignment="1">
      <alignment horizontal="center"/>
    </xf>
    <xf numFmtId="2" fontId="1" fillId="3" borderId="8" xfId="0" applyNumberFormat="1" applyFont="1" applyFill="1" applyBorder="1" applyAlignment="1">
      <alignment horizontal="center"/>
    </xf>
    <xf numFmtId="0" fontId="1" fillId="2" borderId="6" xfId="0" applyNumberFormat="1" applyFont="1" applyFill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34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0" fontId="1" fillId="3" borderId="28" xfId="0" applyFont="1" applyFill="1" applyBorder="1" applyAlignment="1" applyProtection="1">
      <alignment horizontal="center" wrapText="1"/>
      <protection locked="0"/>
    </xf>
    <xf numFmtId="0" fontId="1" fillId="3" borderId="37" xfId="0" applyFont="1" applyFill="1" applyBorder="1" applyAlignment="1" applyProtection="1">
      <alignment horizontal="center" wrapText="1"/>
      <protection locked="0"/>
    </xf>
    <xf numFmtId="0" fontId="1" fillId="3" borderId="20" xfId="0" applyFont="1" applyFill="1" applyBorder="1" applyAlignment="1" applyProtection="1">
      <alignment horizontal="center" wrapText="1"/>
      <protection locked="0"/>
    </xf>
    <xf numFmtId="0" fontId="1" fillId="2" borderId="3" xfId="0" applyFont="1" applyFill="1" applyBorder="1" applyAlignment="1" applyProtection="1">
      <alignment horizontal="center" wrapText="1"/>
      <protection locked="0"/>
    </xf>
    <xf numFmtId="0" fontId="1" fillId="2" borderId="5" xfId="0" applyFont="1" applyFill="1" applyBorder="1" applyAlignment="1" applyProtection="1">
      <alignment horizontal="center" wrapText="1"/>
      <protection locked="0"/>
    </xf>
    <xf numFmtId="0" fontId="1" fillId="2" borderId="8" xfId="0" applyFont="1" applyFill="1" applyBorder="1" applyAlignment="1" applyProtection="1">
      <alignment horizontal="center" wrapText="1"/>
      <protection locked="0"/>
    </xf>
    <xf numFmtId="164" fontId="1" fillId="0" borderId="24" xfId="0" applyNumberFormat="1" applyFont="1" applyBorder="1" applyAlignment="1">
      <alignment horizontal="center"/>
    </xf>
    <xf numFmtId="164" fontId="1" fillId="5" borderId="24" xfId="0" applyNumberFormat="1" applyFont="1" applyFill="1" applyBorder="1" applyAlignment="1">
      <alignment horizontal="center"/>
    </xf>
    <xf numFmtId="164" fontId="1" fillId="4" borderId="24" xfId="0" applyNumberFormat="1" applyFont="1" applyFill="1" applyBorder="1" applyAlignment="1">
      <alignment horizontal="center"/>
    </xf>
    <xf numFmtId="164" fontId="1" fillId="0" borderId="36" xfId="0" applyNumberFormat="1" applyFont="1" applyBorder="1" applyAlignment="1">
      <alignment horizontal="center"/>
    </xf>
    <xf numFmtId="164" fontId="1" fillId="0" borderId="25" xfId="0" applyNumberFormat="1" applyFont="1" applyBorder="1" applyAlignment="1">
      <alignment horizontal="center"/>
    </xf>
    <xf numFmtId="164" fontId="1" fillId="0" borderId="23" xfId="0" applyNumberFormat="1" applyFont="1" applyBorder="1" applyAlignment="1">
      <alignment horizontal="center"/>
    </xf>
    <xf numFmtId="164" fontId="1" fillId="0" borderId="33" xfId="0" applyNumberFormat="1" applyFont="1" applyBorder="1" applyAlignment="1">
      <alignment horizontal="center"/>
    </xf>
    <xf numFmtId="164" fontId="0" fillId="0" borderId="42" xfId="0" applyNumberFormat="1" applyBorder="1" applyAlignment="1">
      <alignment horizontal="center"/>
    </xf>
    <xf numFmtId="164" fontId="0" fillId="0" borderId="43" xfId="0" applyNumberFormat="1" applyBorder="1" applyAlignment="1">
      <alignment horizontal="center"/>
    </xf>
    <xf numFmtId="164" fontId="0" fillId="0" borderId="44" xfId="0" applyNumberFormat="1" applyBorder="1" applyAlignment="1">
      <alignment horizontal="center"/>
    </xf>
    <xf numFmtId="164" fontId="0" fillId="0" borderId="45" xfId="0" applyNumberFormat="1" applyBorder="1" applyAlignment="1">
      <alignment horizontal="center"/>
    </xf>
    <xf numFmtId="164" fontId="0" fillId="0" borderId="47" xfId="0" applyNumberForma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6" fillId="0" borderId="49" xfId="0" applyFont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0" fillId="0" borderId="23" xfId="0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0" fontId="0" fillId="0" borderId="24" xfId="0" applyBorder="1" applyAlignment="1" applyProtection="1">
      <alignment horizontal="center"/>
    </xf>
    <xf numFmtId="0" fontId="0" fillId="0" borderId="36" xfId="0" applyBorder="1" applyAlignment="1" applyProtection="1">
      <alignment horizontal="center"/>
    </xf>
    <xf numFmtId="0" fontId="0" fillId="0" borderId="25" xfId="0" applyBorder="1" applyAlignment="1" applyProtection="1">
      <alignment horizontal="center"/>
    </xf>
    <xf numFmtId="0" fontId="0" fillId="0" borderId="20" xfId="0" applyBorder="1" applyAlignment="1" applyProtection="1">
      <alignment horizontal="center"/>
    </xf>
    <xf numFmtId="0" fontId="0" fillId="0" borderId="21" xfId="0" applyBorder="1" applyAlignment="1" applyProtection="1">
      <alignment horizontal="center"/>
    </xf>
    <xf numFmtId="0" fontId="0" fillId="0" borderId="22" xfId="0" applyBorder="1" applyAlignment="1" applyProtection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50"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DDD9C4"/>
      <color rgb="FFDCE6F2"/>
      <color rgb="FFBCB9A8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Summary!$D$5:$F$5</c:f>
          <c:strCache>
            <c:ptCount val="3"/>
            <c:pt idx="0">
              <c:v>Ernie Jr.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Team Score</c:v>
          </c:tx>
          <c:trendline>
            <c:name>Regression Trend</c:name>
            <c:trendlineType val="linear"/>
            <c:dispRSqr val="1"/>
            <c:dispEq val="0"/>
            <c:trendlineLbl>
              <c:numFmt formatCode="General" sourceLinked="0"/>
            </c:trendlineLbl>
          </c:trendline>
          <c:val>
            <c:numRef>
              <c:f>Summary!$D$8:$D$20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935-4D7C-B186-698F4054589C}"/>
            </c:ext>
          </c:extLst>
        </c:ser>
        <c:ser>
          <c:idx val="1"/>
          <c:order val="1"/>
          <c:tx>
            <c:v>League Average</c:v>
          </c:tx>
          <c:val>
            <c:numRef>
              <c:f>Summary!$AK$8:$AK$20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935-4D7C-B186-698F40545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63360"/>
        <c:axId val="2112166288"/>
      </c:lineChart>
      <c:catAx>
        <c:axId val="2112163360"/>
        <c:scaling>
          <c:orientation val="minMax"/>
        </c:scaling>
        <c:delete val="0"/>
        <c:axPos val="b"/>
        <c:majorTickMark val="none"/>
        <c:minorTickMark val="none"/>
        <c:tickLblPos val="low"/>
        <c:crossAx val="2112166288"/>
        <c:crosses val="autoZero"/>
        <c:auto val="1"/>
        <c:lblAlgn val="ctr"/>
        <c:lblOffset val="100"/>
        <c:noMultiLvlLbl val="0"/>
      </c:catAx>
      <c:valAx>
        <c:axId val="2112166288"/>
        <c:scaling>
          <c:orientation val="minMax"/>
          <c:min val="4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Scored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1216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Summary!$AE$5:$AE$5</c:f>
          <c:strCache>
            <c:ptCount val="1"/>
            <c:pt idx="0">
              <c:v>Greg D.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Team Score</c:v>
          </c:tx>
          <c:trendline>
            <c:name>Regression Trend</c:name>
            <c:trendlineType val="linear"/>
            <c:dispRSqr val="1"/>
            <c:dispEq val="0"/>
            <c:trendlineLbl>
              <c:numFmt formatCode="General" sourceLinked="0"/>
            </c:trendlineLbl>
          </c:trendline>
          <c:val>
            <c:numRef>
              <c:f>Summary!$AE$8:$AE$20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B2-4247-85A8-486A6AF72C66}"/>
            </c:ext>
          </c:extLst>
        </c:ser>
        <c:ser>
          <c:idx val="1"/>
          <c:order val="1"/>
          <c:tx>
            <c:v>League Average</c:v>
          </c:tx>
          <c:val>
            <c:numRef>
              <c:f>Summary!$AK$8:$AK$20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B2-4247-85A8-486A6AF72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26848"/>
        <c:axId val="2112023920"/>
      </c:lineChart>
      <c:catAx>
        <c:axId val="2112026848"/>
        <c:scaling>
          <c:orientation val="minMax"/>
        </c:scaling>
        <c:delete val="0"/>
        <c:axPos val="b"/>
        <c:majorTickMark val="none"/>
        <c:minorTickMark val="none"/>
        <c:tickLblPos val="low"/>
        <c:crossAx val="2112023920"/>
        <c:crosses val="autoZero"/>
        <c:auto val="1"/>
        <c:lblAlgn val="ctr"/>
        <c:lblOffset val="100"/>
        <c:noMultiLvlLbl val="0"/>
      </c:catAx>
      <c:valAx>
        <c:axId val="2112023920"/>
        <c:scaling>
          <c:orientation val="minMax"/>
          <c:min val="4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Scored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12026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Summary!$G$5:$G$5</c:f>
          <c:strCache>
            <c:ptCount val="1"/>
            <c:pt idx="0">
              <c:v>Ernie Sr.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Team Score</c:v>
          </c:tx>
          <c:trendline>
            <c:name>Regression Trend</c:name>
            <c:trendlineType val="linear"/>
            <c:dispRSqr val="1"/>
            <c:dispEq val="0"/>
            <c:trendlineLbl>
              <c:numFmt formatCode="General" sourceLinked="0"/>
            </c:trendlineLbl>
          </c:trendline>
          <c:val>
            <c:numRef>
              <c:f>Summary!$G$8:$G$20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670-4E6D-92B3-D0288AF11D9F}"/>
            </c:ext>
          </c:extLst>
        </c:ser>
        <c:ser>
          <c:idx val="1"/>
          <c:order val="1"/>
          <c:tx>
            <c:v>League Average</c:v>
          </c:tx>
          <c:val>
            <c:numRef>
              <c:f>Summary!$AK$8:$AK$20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670-4E6D-92B3-D0288AF11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25648"/>
        <c:axId val="2113528560"/>
      </c:lineChart>
      <c:catAx>
        <c:axId val="2113525648"/>
        <c:scaling>
          <c:orientation val="minMax"/>
        </c:scaling>
        <c:delete val="0"/>
        <c:axPos val="b"/>
        <c:majorTickMark val="none"/>
        <c:minorTickMark val="none"/>
        <c:tickLblPos val="low"/>
        <c:crossAx val="2113528560"/>
        <c:crosses val="autoZero"/>
        <c:auto val="1"/>
        <c:lblAlgn val="ctr"/>
        <c:lblOffset val="100"/>
        <c:noMultiLvlLbl val="0"/>
      </c:catAx>
      <c:valAx>
        <c:axId val="2113528560"/>
        <c:scaling>
          <c:orientation val="minMax"/>
          <c:min val="4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Scored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1352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Summary!$J$5:$J$5</c:f>
          <c:strCache>
            <c:ptCount val="1"/>
            <c:pt idx="0">
              <c:v>Joe M.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Team Score</c:v>
          </c:tx>
          <c:trendline>
            <c:name>Regression Trend</c:name>
            <c:trendlineType val="linear"/>
            <c:dispRSqr val="1"/>
            <c:dispEq val="0"/>
            <c:trendlineLbl>
              <c:numFmt formatCode="General" sourceLinked="0"/>
            </c:trendlineLbl>
          </c:trendline>
          <c:val>
            <c:numRef>
              <c:f>Summary!$J$8:$J$20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5C-4311-8CA4-333C9669361F}"/>
            </c:ext>
          </c:extLst>
        </c:ser>
        <c:ser>
          <c:idx val="1"/>
          <c:order val="1"/>
          <c:tx>
            <c:v>League Average</c:v>
          </c:tx>
          <c:val>
            <c:numRef>
              <c:f>Summary!$AK$8:$AK$20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5C-4311-8CA4-333C96693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3571856"/>
        <c:axId val="2113574768"/>
      </c:lineChart>
      <c:catAx>
        <c:axId val="2113571856"/>
        <c:scaling>
          <c:orientation val="minMax"/>
        </c:scaling>
        <c:delete val="0"/>
        <c:axPos val="b"/>
        <c:majorTickMark val="none"/>
        <c:minorTickMark val="none"/>
        <c:tickLblPos val="low"/>
        <c:crossAx val="2113574768"/>
        <c:crosses val="autoZero"/>
        <c:auto val="1"/>
        <c:lblAlgn val="ctr"/>
        <c:lblOffset val="100"/>
        <c:noMultiLvlLbl val="0"/>
      </c:catAx>
      <c:valAx>
        <c:axId val="2113574768"/>
        <c:scaling>
          <c:orientation val="minMax"/>
          <c:min val="4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Scored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13571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Summary!$M$5:$M$5</c:f>
          <c:strCache>
            <c:ptCount val="1"/>
            <c:pt idx="0">
              <c:v>Dimitri A.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Team Score</c:v>
          </c:tx>
          <c:trendline>
            <c:name>Regression Trend</c:name>
            <c:trendlineType val="linear"/>
            <c:dispRSqr val="1"/>
            <c:dispEq val="0"/>
            <c:trendlineLbl>
              <c:numFmt formatCode="General" sourceLinked="0"/>
            </c:trendlineLbl>
          </c:trendline>
          <c:val>
            <c:numRef>
              <c:f>Summary!$M$8:$M$20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713-40E9-815D-76D3ABF433C8}"/>
            </c:ext>
          </c:extLst>
        </c:ser>
        <c:ser>
          <c:idx val="1"/>
          <c:order val="1"/>
          <c:tx>
            <c:v>League Average</c:v>
          </c:tx>
          <c:val>
            <c:numRef>
              <c:f>Summary!$AK$8:$AK$20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713-40E9-815D-76D3ABF43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978096"/>
        <c:axId val="2069975168"/>
      </c:lineChart>
      <c:catAx>
        <c:axId val="2069978096"/>
        <c:scaling>
          <c:orientation val="minMax"/>
        </c:scaling>
        <c:delete val="0"/>
        <c:axPos val="b"/>
        <c:majorTickMark val="none"/>
        <c:minorTickMark val="none"/>
        <c:tickLblPos val="low"/>
        <c:crossAx val="2069975168"/>
        <c:crosses val="autoZero"/>
        <c:auto val="1"/>
        <c:lblAlgn val="ctr"/>
        <c:lblOffset val="100"/>
        <c:noMultiLvlLbl val="0"/>
      </c:catAx>
      <c:valAx>
        <c:axId val="2069975168"/>
        <c:scaling>
          <c:orientation val="minMax"/>
          <c:min val="4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Scored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69978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Summary!$P$5:$P$5</c:f>
          <c:strCache>
            <c:ptCount val="1"/>
            <c:pt idx="0">
              <c:v>Chris C.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Team Score</c:v>
          </c:tx>
          <c:trendline>
            <c:name>Regression Trend</c:name>
            <c:trendlineType val="linear"/>
            <c:dispRSqr val="1"/>
            <c:dispEq val="0"/>
            <c:trendlineLbl>
              <c:numFmt formatCode="General" sourceLinked="0"/>
            </c:trendlineLbl>
          </c:trendline>
          <c:val>
            <c:numRef>
              <c:f>Summary!$P$8:$P$20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3B0-4815-BE20-B104A56333D0}"/>
            </c:ext>
          </c:extLst>
        </c:ser>
        <c:ser>
          <c:idx val="1"/>
          <c:order val="1"/>
          <c:tx>
            <c:v>League Average</c:v>
          </c:tx>
          <c:val>
            <c:numRef>
              <c:f>Summary!$AK$8:$AK$20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3B0-4815-BE20-B104A5633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936864"/>
        <c:axId val="2069933936"/>
      </c:lineChart>
      <c:catAx>
        <c:axId val="2069936864"/>
        <c:scaling>
          <c:orientation val="minMax"/>
        </c:scaling>
        <c:delete val="0"/>
        <c:axPos val="b"/>
        <c:majorTickMark val="none"/>
        <c:minorTickMark val="none"/>
        <c:tickLblPos val="low"/>
        <c:crossAx val="2069933936"/>
        <c:crosses val="autoZero"/>
        <c:auto val="1"/>
        <c:lblAlgn val="ctr"/>
        <c:lblOffset val="100"/>
        <c:noMultiLvlLbl val="0"/>
      </c:catAx>
      <c:valAx>
        <c:axId val="2069933936"/>
        <c:scaling>
          <c:orientation val="minMax"/>
          <c:min val="4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Scored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69936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Summary!$S$5:$S$5</c:f>
          <c:strCache>
            <c:ptCount val="1"/>
            <c:pt idx="0">
              <c:v>Mike M.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Team Score</c:v>
          </c:tx>
          <c:trendline>
            <c:name>Regression Trend</c:name>
            <c:trendlineType val="linear"/>
            <c:dispRSqr val="1"/>
            <c:dispEq val="0"/>
            <c:trendlineLbl>
              <c:numFmt formatCode="General" sourceLinked="0"/>
            </c:trendlineLbl>
          </c:trendline>
          <c:val>
            <c:numRef>
              <c:f>Summary!$S$8:$S$20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27-4B79-B669-13E85CBB5B40}"/>
            </c:ext>
          </c:extLst>
        </c:ser>
        <c:ser>
          <c:idx val="1"/>
          <c:order val="1"/>
          <c:tx>
            <c:v>League Average</c:v>
          </c:tx>
          <c:val>
            <c:numRef>
              <c:f>Summary!$AK$8:$AK$20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27-4B79-B669-13E85CBB5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9893504"/>
        <c:axId val="2069890576"/>
      </c:lineChart>
      <c:catAx>
        <c:axId val="2069893504"/>
        <c:scaling>
          <c:orientation val="minMax"/>
        </c:scaling>
        <c:delete val="0"/>
        <c:axPos val="b"/>
        <c:majorTickMark val="none"/>
        <c:minorTickMark val="none"/>
        <c:tickLblPos val="low"/>
        <c:crossAx val="2069890576"/>
        <c:crosses val="autoZero"/>
        <c:auto val="1"/>
        <c:lblAlgn val="ctr"/>
        <c:lblOffset val="100"/>
        <c:noMultiLvlLbl val="0"/>
      </c:catAx>
      <c:valAx>
        <c:axId val="2069890576"/>
        <c:scaling>
          <c:orientation val="minMax"/>
          <c:min val="4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Scored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06989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Summary!$V$5:$V$5</c:f>
          <c:strCache>
            <c:ptCount val="1"/>
            <c:pt idx="0">
              <c:v>Gus A.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Team Score</c:v>
          </c:tx>
          <c:trendline>
            <c:name>Regression Trend</c:name>
            <c:trendlineType val="linear"/>
            <c:dispRSqr val="1"/>
            <c:dispEq val="0"/>
            <c:trendlineLbl>
              <c:numFmt formatCode="General" sourceLinked="0"/>
            </c:trendlineLbl>
          </c:trendline>
          <c:val>
            <c:numRef>
              <c:f>Summary!$V$8:$V$20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77-4645-9EAC-4138A3149519}"/>
            </c:ext>
          </c:extLst>
        </c:ser>
        <c:ser>
          <c:idx val="1"/>
          <c:order val="1"/>
          <c:tx>
            <c:v>League Average</c:v>
          </c:tx>
          <c:val>
            <c:numRef>
              <c:f>Summary!$AK$8:$AK$20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77-4645-9EAC-4138A3149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82928"/>
        <c:axId val="2122785840"/>
      </c:lineChart>
      <c:catAx>
        <c:axId val="2122782928"/>
        <c:scaling>
          <c:orientation val="minMax"/>
        </c:scaling>
        <c:delete val="0"/>
        <c:axPos val="b"/>
        <c:majorTickMark val="none"/>
        <c:minorTickMark val="none"/>
        <c:tickLblPos val="low"/>
        <c:crossAx val="2122785840"/>
        <c:crosses val="autoZero"/>
        <c:auto val="1"/>
        <c:lblAlgn val="ctr"/>
        <c:lblOffset val="100"/>
        <c:noMultiLvlLbl val="0"/>
      </c:catAx>
      <c:valAx>
        <c:axId val="2122785840"/>
        <c:scaling>
          <c:orientation val="minMax"/>
          <c:min val="4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Scored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22782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Summary!$Y$5:$Y$5</c:f>
          <c:strCache>
            <c:ptCount val="1"/>
            <c:pt idx="0">
              <c:v>Joe R.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Team Score</c:v>
          </c:tx>
          <c:trendline>
            <c:name>Regression Trend</c:name>
            <c:trendlineType val="linear"/>
            <c:dispRSqr val="1"/>
            <c:dispEq val="0"/>
            <c:trendlineLbl>
              <c:numFmt formatCode="General" sourceLinked="0"/>
            </c:trendlineLbl>
          </c:trendline>
          <c:val>
            <c:numRef>
              <c:f>Summary!$Y$8:$Y$20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E75-4006-BEAB-7A2E7A63FEE2}"/>
            </c:ext>
          </c:extLst>
        </c:ser>
        <c:ser>
          <c:idx val="1"/>
          <c:order val="1"/>
          <c:tx>
            <c:v>League Average</c:v>
          </c:tx>
          <c:val>
            <c:numRef>
              <c:f>Summary!$AK$8:$AK$20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E75-4006-BEAB-7A2E7A63F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10672"/>
        <c:axId val="2112107744"/>
      </c:lineChart>
      <c:catAx>
        <c:axId val="2112110672"/>
        <c:scaling>
          <c:orientation val="minMax"/>
        </c:scaling>
        <c:delete val="0"/>
        <c:axPos val="b"/>
        <c:majorTickMark val="none"/>
        <c:minorTickMark val="none"/>
        <c:tickLblPos val="low"/>
        <c:crossAx val="2112107744"/>
        <c:crosses val="autoZero"/>
        <c:auto val="1"/>
        <c:lblAlgn val="ctr"/>
        <c:lblOffset val="100"/>
        <c:noMultiLvlLbl val="0"/>
      </c:catAx>
      <c:valAx>
        <c:axId val="2112107744"/>
        <c:scaling>
          <c:orientation val="minMax"/>
          <c:min val="4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Scored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1211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1" r="0.700000000000001" t="0.750000000000001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Summary!$AB$5:$AB$5</c:f>
          <c:strCache>
            <c:ptCount val="1"/>
            <c:pt idx="0">
              <c:v>Kevin L.</c:v>
            </c:pt>
          </c:strCache>
        </c:strRef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Team Score</c:v>
          </c:tx>
          <c:trendline>
            <c:name>Regression Trend</c:name>
            <c:trendlineType val="linear"/>
            <c:dispRSqr val="1"/>
            <c:dispEq val="0"/>
            <c:trendlineLbl>
              <c:numFmt formatCode="General" sourceLinked="0"/>
            </c:trendlineLbl>
          </c:trendline>
          <c:val>
            <c:numRef>
              <c:f>Summary!$AB$8:$AB$20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07-48F3-B89A-B84057F99749}"/>
            </c:ext>
          </c:extLst>
        </c:ser>
        <c:ser>
          <c:idx val="1"/>
          <c:order val="1"/>
          <c:tx>
            <c:v>League Average</c:v>
          </c:tx>
          <c:val>
            <c:numRef>
              <c:f>Summary!$AK$8:$AK$20</c:f>
              <c:numCache>
                <c:formatCode>0.00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07-48F3-B89A-B84057F9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68288"/>
        <c:axId val="2112065360"/>
      </c:lineChart>
      <c:catAx>
        <c:axId val="2112068288"/>
        <c:scaling>
          <c:orientation val="minMax"/>
        </c:scaling>
        <c:delete val="0"/>
        <c:axPos val="b"/>
        <c:majorTickMark val="none"/>
        <c:minorTickMark val="none"/>
        <c:tickLblPos val="low"/>
        <c:crossAx val="2112065360"/>
        <c:crosses val="autoZero"/>
        <c:auto val="1"/>
        <c:lblAlgn val="ctr"/>
        <c:lblOffset val="100"/>
        <c:noMultiLvlLbl val="0"/>
      </c:catAx>
      <c:valAx>
        <c:axId val="2112065360"/>
        <c:scaling>
          <c:orientation val="minMax"/>
          <c:min val="4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Points Scored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crossAx val="211206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" l="0.700000000000001" r="0.700000000000001" t="0.750000000000002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</xdr:row>
      <xdr:rowOff>9525</xdr:rowOff>
    </xdr:from>
    <xdr:to>
      <xdr:col>16</xdr:col>
      <xdr:colOff>304800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304800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9525</xdr:rowOff>
    </xdr:from>
    <xdr:to>
      <xdr:col>16</xdr:col>
      <xdr:colOff>304800</xdr:colOff>
      <xdr:row>31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304800</xdr:colOff>
      <xdr:row>47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33</xdr:row>
      <xdr:rowOff>9525</xdr:rowOff>
    </xdr:from>
    <xdr:to>
      <xdr:col>16</xdr:col>
      <xdr:colOff>304800</xdr:colOff>
      <xdr:row>47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24</xdr:col>
      <xdr:colOff>304800</xdr:colOff>
      <xdr:row>47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48</xdr:row>
      <xdr:rowOff>9525</xdr:rowOff>
    </xdr:from>
    <xdr:to>
      <xdr:col>16</xdr:col>
      <xdr:colOff>304800</xdr:colOff>
      <xdr:row>62</xdr:row>
      <xdr:rowOff>85725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0000"/>
    <pageSetUpPr fitToPage="1"/>
  </sheetPr>
  <dimension ref="A1:AM37"/>
  <sheetViews>
    <sheetView showGridLines="0" tabSelected="1" workbookViewId="0">
      <pane ySplit="7" topLeftCell="A21" activePane="bottomLeft" state="frozen"/>
      <selection pane="bottomLeft" activeCell="AL1" sqref="AL1"/>
    </sheetView>
  </sheetViews>
  <sheetFormatPr baseColWidth="10" defaultColWidth="8.83203125" defaultRowHeight="15" x14ac:dyDescent="0.2"/>
  <cols>
    <col min="1" max="1" width="11.1640625" customWidth="1"/>
    <col min="2" max="2" width="13.83203125" customWidth="1"/>
    <col min="3" max="3" width="1.33203125" customWidth="1"/>
    <col min="4" max="4" width="6.6640625" bestFit="1" customWidth="1"/>
    <col min="5" max="6" width="3.6640625" customWidth="1"/>
    <col min="7" max="7" width="6.6640625" bestFit="1" customWidth="1"/>
    <col min="8" max="8" width="3.6640625" style="16" customWidth="1"/>
    <col min="9" max="9" width="3.6640625" customWidth="1"/>
    <col min="10" max="10" width="6.6640625" bestFit="1" customWidth="1"/>
    <col min="11" max="11" width="3.6640625" style="16" customWidth="1"/>
    <col min="12" max="12" width="3.6640625" customWidth="1"/>
    <col min="13" max="13" width="6.6640625" bestFit="1" customWidth="1"/>
    <col min="14" max="14" width="3.6640625" style="16" customWidth="1"/>
    <col min="15" max="15" width="3.6640625" customWidth="1"/>
    <col min="16" max="16" width="6.6640625" bestFit="1" customWidth="1"/>
    <col min="17" max="17" width="3.6640625" style="16" customWidth="1"/>
    <col min="18" max="18" width="3.6640625" customWidth="1"/>
    <col min="19" max="19" width="6.6640625" bestFit="1" customWidth="1"/>
    <col min="20" max="20" width="3.6640625" style="16" customWidth="1"/>
    <col min="21" max="21" width="3.6640625" customWidth="1"/>
    <col min="22" max="22" width="6.6640625" bestFit="1" customWidth="1"/>
    <col min="23" max="23" width="3.6640625" style="16" customWidth="1"/>
    <col min="24" max="24" width="3.6640625" customWidth="1"/>
    <col min="25" max="25" width="6.6640625" bestFit="1" customWidth="1"/>
    <col min="26" max="26" width="3.6640625" style="16" customWidth="1"/>
    <col min="27" max="27" width="3.6640625" customWidth="1"/>
    <col min="28" max="28" width="6.6640625" bestFit="1" customWidth="1"/>
    <col min="29" max="29" width="3.6640625" style="16" customWidth="1"/>
    <col min="30" max="30" width="3.6640625" customWidth="1"/>
    <col min="31" max="31" width="6.6640625" bestFit="1" customWidth="1"/>
    <col min="32" max="32" width="3.6640625" style="16" customWidth="1"/>
    <col min="33" max="33" width="4.1640625" customWidth="1"/>
    <col min="34" max="34" width="1.1640625" customWidth="1"/>
    <col min="35" max="35" width="8.6640625" bestFit="1" customWidth="1"/>
    <col min="36" max="36" width="0.83203125" customWidth="1"/>
    <col min="37" max="37" width="13.33203125" customWidth="1"/>
    <col min="38" max="38" width="14.1640625" customWidth="1"/>
  </cols>
  <sheetData>
    <row r="1" spans="1:39" x14ac:dyDescent="0.2">
      <c r="AK1" s="2" t="s">
        <v>0</v>
      </c>
      <c r="AL1" s="85">
        <v>1170</v>
      </c>
    </row>
    <row r="2" spans="1:39" x14ac:dyDescent="0.2">
      <c r="B2" s="2" t="s">
        <v>1</v>
      </c>
      <c r="D2" s="112">
        <v>200</v>
      </c>
      <c r="E2" s="112"/>
      <c r="F2" s="112"/>
      <c r="G2" s="112">
        <v>200</v>
      </c>
      <c r="H2" s="112"/>
      <c r="I2" s="112"/>
      <c r="J2" s="112">
        <v>200</v>
      </c>
      <c r="K2" s="112"/>
      <c r="L2" s="112"/>
      <c r="M2" s="112">
        <v>200</v>
      </c>
      <c r="N2" s="112"/>
      <c r="O2" s="112"/>
      <c r="P2" s="112">
        <v>0</v>
      </c>
      <c r="Q2" s="112"/>
      <c r="R2" s="112"/>
      <c r="S2" s="112">
        <v>200</v>
      </c>
      <c r="T2" s="112"/>
      <c r="U2" s="112"/>
      <c r="V2" s="112">
        <v>200</v>
      </c>
      <c r="W2" s="112"/>
      <c r="X2" s="112"/>
      <c r="Y2" s="112">
        <v>200</v>
      </c>
      <c r="Z2" s="112"/>
      <c r="AA2" s="112"/>
      <c r="AB2" s="112">
        <v>0</v>
      </c>
      <c r="AC2" s="112"/>
      <c r="AD2" s="112"/>
      <c r="AE2" s="112">
        <v>200</v>
      </c>
      <c r="AF2" s="112"/>
      <c r="AG2" s="112"/>
      <c r="AK2" s="2" t="s">
        <v>2</v>
      </c>
      <c r="AL2" s="86">
        <v>500</v>
      </c>
    </row>
    <row r="3" spans="1:39" ht="16" thickBot="1" x14ac:dyDescent="0.25">
      <c r="B3" s="2" t="s">
        <v>3</v>
      </c>
      <c r="D3" s="141" t="str">
        <f>CONCATENATE("(",SUM(E8:E20)," - ",(SUM(F8:F20)),")")</f>
        <v>(0 - 0)</v>
      </c>
      <c r="E3" s="141"/>
      <c r="F3" s="141"/>
      <c r="G3" s="141" t="str">
        <f t="shared" ref="G3" si="0">CONCATENATE("(",SUM(H8:H20)," - ",(SUM(I8:I20)),")")</f>
        <v>(0 - 0)</v>
      </c>
      <c r="H3" s="141"/>
      <c r="I3" s="141"/>
      <c r="J3" s="141" t="str">
        <f t="shared" ref="J3" si="1">CONCATENATE("(",SUM(K8:K20)," - ",(SUM(L8:L20)),")")</f>
        <v>(0 - 0)</v>
      </c>
      <c r="K3" s="141"/>
      <c r="L3" s="141"/>
      <c r="M3" s="141" t="str">
        <f t="shared" ref="M3" si="2">CONCATENATE("(",SUM(N8:N20)," - ",(SUM(O8:O20)),")")</f>
        <v>(0 - 0)</v>
      </c>
      <c r="N3" s="141"/>
      <c r="O3" s="141"/>
      <c r="P3" s="141" t="str">
        <f t="shared" ref="P3" si="3">CONCATENATE("(",SUM(Q8:Q20)," - ",(SUM(R8:R20)),")")</f>
        <v>(0 - 0)</v>
      </c>
      <c r="Q3" s="141"/>
      <c r="R3" s="141"/>
      <c r="S3" s="141" t="str">
        <f t="shared" ref="S3" si="4">CONCATENATE("(",SUM(T8:T20)," - ",(SUM(U8:U20)),")")</f>
        <v>(0 - 0)</v>
      </c>
      <c r="T3" s="141"/>
      <c r="U3" s="141"/>
      <c r="V3" s="141" t="str">
        <f t="shared" ref="V3" si="5">CONCATENATE("(",SUM(W8:W20)," - ",(SUM(X8:X20)),")")</f>
        <v>(0 - 0)</v>
      </c>
      <c r="W3" s="141"/>
      <c r="X3" s="141"/>
      <c r="Y3" s="141" t="str">
        <f t="shared" ref="Y3" si="6">CONCATENATE("(",SUM(Z8:Z20)," - ",(SUM(AA8:AA20)),")")</f>
        <v>(0 - 0)</v>
      </c>
      <c r="Z3" s="141"/>
      <c r="AA3" s="141"/>
      <c r="AB3" s="141" t="str">
        <f t="shared" ref="AB3" si="7">CONCATENATE("(",SUM(AC8:AC20)," - ",(SUM(AD8:AD20)),")")</f>
        <v>(0 - 0)</v>
      </c>
      <c r="AC3" s="141"/>
      <c r="AD3" s="141"/>
      <c r="AE3" s="141" t="str">
        <f t="shared" ref="AE3" si="8">CONCATENATE("(",SUM(AF8:AF20)," - ",(SUM(AG8:AG20)),")")</f>
        <v>(0 - 0)</v>
      </c>
      <c r="AF3" s="141"/>
      <c r="AG3" s="141"/>
      <c r="AK3" s="2" t="s">
        <v>4</v>
      </c>
      <c r="AL3" s="87">
        <v>200</v>
      </c>
    </row>
    <row r="4" spans="1:39" ht="16" thickBot="1" x14ac:dyDescent="0.25">
      <c r="B4" s="2" t="s">
        <v>120</v>
      </c>
      <c r="C4" s="26"/>
      <c r="D4" s="95" t="e">
        <f>RANK(D22,$D$22:$AG$22)</f>
        <v>#DIV/0!</v>
      </c>
      <c r="E4" s="96"/>
      <c r="F4" s="97"/>
      <c r="G4" s="95" t="e">
        <f t="shared" ref="G4" si="9">RANK(G22,$D$22:$AG$22)</f>
        <v>#DIV/0!</v>
      </c>
      <c r="H4" s="96"/>
      <c r="I4" s="97"/>
      <c r="J4" s="95" t="e">
        <f t="shared" ref="J4" si="10">RANK(J22,$D$22:$AG$22)</f>
        <v>#DIV/0!</v>
      </c>
      <c r="K4" s="96"/>
      <c r="L4" s="97"/>
      <c r="M4" s="95" t="e">
        <f t="shared" ref="M4" si="11">RANK(M22,$D$22:$AG$22)</f>
        <v>#DIV/0!</v>
      </c>
      <c r="N4" s="96"/>
      <c r="O4" s="97"/>
      <c r="P4" s="95" t="e">
        <f t="shared" ref="P4" si="12">RANK(P22,$D$22:$AG$22)</f>
        <v>#DIV/0!</v>
      </c>
      <c r="Q4" s="96"/>
      <c r="R4" s="97"/>
      <c r="S4" s="95" t="e">
        <f t="shared" ref="S4" si="13">RANK(S22,$D$22:$AG$22)</f>
        <v>#DIV/0!</v>
      </c>
      <c r="T4" s="96"/>
      <c r="U4" s="97"/>
      <c r="V4" s="95" t="e">
        <f t="shared" ref="V4" si="14">RANK(V22,$D$22:$AG$22)</f>
        <v>#DIV/0!</v>
      </c>
      <c r="W4" s="96"/>
      <c r="X4" s="97"/>
      <c r="Y4" s="95" t="e">
        <f t="shared" ref="Y4" si="15">RANK(Y22,$D$22:$AG$22)</f>
        <v>#DIV/0!</v>
      </c>
      <c r="Z4" s="96"/>
      <c r="AA4" s="97"/>
      <c r="AB4" s="95" t="e">
        <f t="shared" ref="AB4" si="16">RANK(AB22,$D$22:$AG$22)</f>
        <v>#DIV/0!</v>
      </c>
      <c r="AC4" s="96"/>
      <c r="AD4" s="97"/>
      <c r="AE4" s="95" t="e">
        <f t="shared" ref="AE4" si="17">RANK(AE22,$D$22:$AG$22)</f>
        <v>#DIV/0!</v>
      </c>
      <c r="AF4" s="96"/>
      <c r="AG4" s="97"/>
    </row>
    <row r="5" spans="1:39" x14ac:dyDescent="0.2">
      <c r="B5" s="8"/>
      <c r="D5" s="119" t="s">
        <v>5</v>
      </c>
      <c r="E5" s="120"/>
      <c r="F5" s="121"/>
      <c r="G5" s="122" t="s">
        <v>6</v>
      </c>
      <c r="H5" s="123"/>
      <c r="I5" s="124"/>
      <c r="J5" s="119" t="s">
        <v>7</v>
      </c>
      <c r="K5" s="120"/>
      <c r="L5" s="121"/>
      <c r="M5" s="122" t="s">
        <v>8</v>
      </c>
      <c r="N5" s="123"/>
      <c r="O5" s="124"/>
      <c r="P5" s="119" t="s">
        <v>9</v>
      </c>
      <c r="Q5" s="120"/>
      <c r="R5" s="121"/>
      <c r="S5" s="122" t="s">
        <v>10</v>
      </c>
      <c r="T5" s="123"/>
      <c r="U5" s="124"/>
      <c r="V5" s="119" t="s">
        <v>11</v>
      </c>
      <c r="W5" s="120"/>
      <c r="X5" s="121"/>
      <c r="Y5" s="122" t="s">
        <v>12</v>
      </c>
      <c r="Z5" s="123"/>
      <c r="AA5" s="124"/>
      <c r="AB5" s="119" t="s">
        <v>13</v>
      </c>
      <c r="AC5" s="120"/>
      <c r="AD5" s="121"/>
      <c r="AE5" s="123" t="s">
        <v>14</v>
      </c>
      <c r="AF5" s="123"/>
      <c r="AG5" s="124"/>
      <c r="AK5" s="165" t="s">
        <v>15</v>
      </c>
      <c r="AL5" s="168" t="s">
        <v>16</v>
      </c>
    </row>
    <row r="6" spans="1:39" x14ac:dyDescent="0.2">
      <c r="B6" s="8"/>
      <c r="D6" s="125" t="s">
        <v>17</v>
      </c>
      <c r="E6" s="126"/>
      <c r="F6" s="127"/>
      <c r="G6" s="128" t="s">
        <v>18</v>
      </c>
      <c r="H6" s="129"/>
      <c r="I6" s="130"/>
      <c r="J6" s="125" t="s">
        <v>19</v>
      </c>
      <c r="K6" s="126"/>
      <c r="L6" s="127"/>
      <c r="M6" s="128" t="s">
        <v>20</v>
      </c>
      <c r="N6" s="129"/>
      <c r="O6" s="130"/>
      <c r="P6" s="125" t="s">
        <v>21</v>
      </c>
      <c r="Q6" s="126"/>
      <c r="R6" s="127"/>
      <c r="S6" s="128" t="s">
        <v>22</v>
      </c>
      <c r="T6" s="129"/>
      <c r="U6" s="130"/>
      <c r="V6" s="125" t="s">
        <v>23</v>
      </c>
      <c r="W6" s="126"/>
      <c r="X6" s="127"/>
      <c r="Y6" s="128" t="s">
        <v>24</v>
      </c>
      <c r="Z6" s="129"/>
      <c r="AA6" s="130"/>
      <c r="AB6" s="125" t="s">
        <v>25</v>
      </c>
      <c r="AC6" s="126"/>
      <c r="AD6" s="127"/>
      <c r="AE6" s="128" t="s">
        <v>26</v>
      </c>
      <c r="AF6" s="129"/>
      <c r="AG6" s="130"/>
      <c r="AK6" s="166"/>
      <c r="AL6" s="169"/>
    </row>
    <row r="7" spans="1:39" ht="16" thickBot="1" x14ac:dyDescent="0.25">
      <c r="B7" s="1"/>
      <c r="D7" s="3" t="s">
        <v>27</v>
      </c>
      <c r="E7" s="15" t="s">
        <v>28</v>
      </c>
      <c r="F7" s="4" t="s">
        <v>29</v>
      </c>
      <c r="G7" s="5" t="s">
        <v>27</v>
      </c>
      <c r="H7" s="7" t="s">
        <v>28</v>
      </c>
      <c r="I7" s="6" t="s">
        <v>29</v>
      </c>
      <c r="J7" s="3" t="s">
        <v>27</v>
      </c>
      <c r="K7" s="15" t="s">
        <v>28</v>
      </c>
      <c r="L7" s="4" t="s">
        <v>29</v>
      </c>
      <c r="M7" s="5" t="s">
        <v>27</v>
      </c>
      <c r="N7" s="7" t="s">
        <v>28</v>
      </c>
      <c r="O7" s="6" t="s">
        <v>29</v>
      </c>
      <c r="P7" s="3" t="s">
        <v>27</v>
      </c>
      <c r="Q7" s="15" t="s">
        <v>28</v>
      </c>
      <c r="R7" s="4" t="s">
        <v>29</v>
      </c>
      <c r="S7" s="5" t="s">
        <v>27</v>
      </c>
      <c r="T7" s="7" t="s">
        <v>28</v>
      </c>
      <c r="U7" s="6" t="s">
        <v>29</v>
      </c>
      <c r="V7" s="3" t="s">
        <v>27</v>
      </c>
      <c r="W7" s="15" t="s">
        <v>28</v>
      </c>
      <c r="X7" s="4" t="s">
        <v>29</v>
      </c>
      <c r="Y7" s="5" t="s">
        <v>27</v>
      </c>
      <c r="Z7" s="7" t="s">
        <v>28</v>
      </c>
      <c r="AA7" s="6" t="s">
        <v>29</v>
      </c>
      <c r="AB7" s="3" t="s">
        <v>27</v>
      </c>
      <c r="AC7" s="15" t="s">
        <v>28</v>
      </c>
      <c r="AD7" s="4" t="s">
        <v>29</v>
      </c>
      <c r="AE7" s="7" t="s">
        <v>27</v>
      </c>
      <c r="AF7" s="7" t="s">
        <v>28</v>
      </c>
      <c r="AG7" s="6" t="s">
        <v>29</v>
      </c>
      <c r="AK7" s="167"/>
      <c r="AL7" s="170"/>
    </row>
    <row r="8" spans="1:39" x14ac:dyDescent="0.2">
      <c r="A8" s="1"/>
      <c r="B8" s="2" t="s">
        <v>30</v>
      </c>
      <c r="D8" s="81" t="str">
        <f>Scores!$C3</f>
        <v>0</v>
      </c>
      <c r="E8" s="84">
        <f>COUNTIF(Schedule!$G3:$G12,"SUPPLE LEOPARDS")</f>
        <v>0</v>
      </c>
      <c r="F8" s="41">
        <f>COUNTIF(Schedule!$H3:$H12,"SUPPLE LEOPARDS")</f>
        <v>0</v>
      </c>
      <c r="G8" s="82" t="str">
        <f>Scores!$C4</f>
        <v>0</v>
      </c>
      <c r="H8" s="42">
        <f>COUNTIF(Schedule!$G3:$G12,"Raider Nation")</f>
        <v>0</v>
      </c>
      <c r="I8" s="42">
        <f>COUNTIF(Schedule!$H3:$H12,"Raider Nation")</f>
        <v>0</v>
      </c>
      <c r="J8" s="83" t="str">
        <f>Scores!$C5</f>
        <v>0</v>
      </c>
      <c r="K8" s="43">
        <f>COUNTIF(Schedule!$G3:$G12,"Snow Man")</f>
        <v>0</v>
      </c>
      <c r="L8" s="43">
        <f>COUNTIF(Schedule!$H3:$H12,"Snow Man")</f>
        <v>0</v>
      </c>
      <c r="M8" s="82" t="str">
        <f>Scores!$C6</f>
        <v>0</v>
      </c>
      <c r="N8" s="42">
        <f>COUNTIF(Schedule!$G3:$G12,"Deeznutz")</f>
        <v>0</v>
      </c>
      <c r="O8" s="42">
        <f>COUNTIF(Schedule!$H3:$H12,"Deeznutz")</f>
        <v>0</v>
      </c>
      <c r="P8" s="83" t="str">
        <f>Scores!$C7</f>
        <v>0</v>
      </c>
      <c r="Q8" s="43">
        <f>COUNTIF(Schedule!$G3:$G12,"The Stairwell Hotlights")</f>
        <v>0</v>
      </c>
      <c r="R8" s="43">
        <f>COUNTIF(Schedule!$H3:$H12,"The Stairwell Hotlights")</f>
        <v>0</v>
      </c>
      <c r="S8" s="82" t="str">
        <f>Scores!$C8</f>
        <v>0</v>
      </c>
      <c r="T8" s="42">
        <f>COUNTIF(Schedule!$G3:$G12,"Jabrony Season")</f>
        <v>0</v>
      </c>
      <c r="U8" s="42">
        <f>COUNTIF(Schedule!$H3:$H12,"Jabrony Season")</f>
        <v>0</v>
      </c>
      <c r="V8" s="83" t="str">
        <f>Scores!$C9</f>
        <v>0</v>
      </c>
      <c r="W8" s="43">
        <f>COUNTIF(Schedule!$G3:$G12,"Team Diesel")</f>
        <v>0</v>
      </c>
      <c r="X8" s="43">
        <f>COUNTIF(Schedule!$H3:$H12,"Team Diesel")</f>
        <v>0</v>
      </c>
      <c r="Y8" s="82" t="str">
        <f>Scores!$C10</f>
        <v>0</v>
      </c>
      <c r="Z8" s="42">
        <f>COUNTIF(Schedule!$G3:$G12,"Team Trump")</f>
        <v>0</v>
      </c>
      <c r="AA8" s="42">
        <f>COUNTIF(Schedule!$H3:$H12,"Team Trump")</f>
        <v>0</v>
      </c>
      <c r="AB8" s="83" t="str">
        <f>Scores!$C11</f>
        <v>0</v>
      </c>
      <c r="AC8" s="43">
        <f>COUNTIF(Schedule!$G3:$G12,"Awesome Team!")</f>
        <v>0</v>
      </c>
      <c r="AD8" s="43">
        <f>COUNTIF(Schedule!$H3:$H12,"Awesome Team!")</f>
        <v>0</v>
      </c>
      <c r="AE8" s="82" t="str">
        <f>Scores!$C12</f>
        <v>0</v>
      </c>
      <c r="AF8" s="44">
        <f>COUNTIF(Schedule!$G3:$G12,"Book of Eli")</f>
        <v>0</v>
      </c>
      <c r="AG8" s="45">
        <f>COUNTIF(Schedule!$H3:$H12,"Book of Eli")</f>
        <v>0</v>
      </c>
      <c r="AI8" s="2" t="s">
        <v>30</v>
      </c>
      <c r="AK8" s="53" t="str">
        <f>IFERROR(AVERAGE($D8,$G8,$J8,$M8,$P8,$S8,$V8,$Y8,$AB8,$AE8),"")</f>
        <v/>
      </c>
      <c r="AL8" s="54" t="str">
        <f>IFERROR(STDEV($D8,$G8,$J8,$M8,$P8,$S8,$V8,$Y8,$AB8,$AE8),"")</f>
        <v/>
      </c>
      <c r="AM8" s="2"/>
    </row>
    <row r="9" spans="1:39" x14ac:dyDescent="0.2">
      <c r="B9" s="2" t="s">
        <v>31</v>
      </c>
      <c r="D9" s="78" t="str">
        <f>Scores!$D3</f>
        <v>0</v>
      </c>
      <c r="E9" s="46">
        <f>COUNTIF(Schedule!$G15:$G24,"SUPPLE LEOPARDS")</f>
        <v>0</v>
      </c>
      <c r="F9" s="47">
        <f>COUNTIF(Schedule!$H15:$H24,"SUPPLE LEOPARDS")</f>
        <v>0</v>
      </c>
      <c r="G9" s="79" t="str">
        <f>Scores!$D4</f>
        <v>0</v>
      </c>
      <c r="H9" s="48">
        <f>COUNTIF(Schedule!$G15:$G24,"Raider Nation")</f>
        <v>0</v>
      </c>
      <c r="I9" s="48">
        <f>COUNTIF(Schedule!$H15:$H24,"Raider Nation")</f>
        <v>0</v>
      </c>
      <c r="J9" s="80" t="str">
        <f>Scores!$D5</f>
        <v>0</v>
      </c>
      <c r="K9" s="46">
        <f>COUNTIF(Schedule!$G15:$G24,"Snow Man")</f>
        <v>0</v>
      </c>
      <c r="L9" s="46">
        <f>COUNTIF(Schedule!$H15:$H24,"Snow Man")</f>
        <v>0</v>
      </c>
      <c r="M9" s="79" t="str">
        <f>Scores!$D6</f>
        <v>0</v>
      </c>
      <c r="N9" s="48">
        <f>COUNTIF(Schedule!$G15:$G24,"Deeznutz")</f>
        <v>0</v>
      </c>
      <c r="O9" s="48">
        <f>COUNTIF(Schedule!$H15:$H24,"Deeznutz")</f>
        <v>0</v>
      </c>
      <c r="P9" s="80" t="str">
        <f>Scores!$D7</f>
        <v>0</v>
      </c>
      <c r="Q9" s="46">
        <f>COUNTIF(Schedule!$G15:$G24,"The Stairwell Hotlights")</f>
        <v>0</v>
      </c>
      <c r="R9" s="46">
        <f>COUNTIF(Schedule!$H15:$H24,"The Stairwell Hotlights")</f>
        <v>0</v>
      </c>
      <c r="S9" s="79" t="str">
        <f>Scores!$D8</f>
        <v>0</v>
      </c>
      <c r="T9" s="48">
        <f>COUNTIF(Schedule!$G15:$G24,"Jabrony Season")</f>
        <v>0</v>
      </c>
      <c r="U9" s="48">
        <f>COUNTIF(Schedule!$H15:$H24,"Jabrony Season")</f>
        <v>0</v>
      </c>
      <c r="V9" s="80" t="str">
        <f>Scores!$D9</f>
        <v>0</v>
      </c>
      <c r="W9" s="46">
        <f>COUNTIF(Schedule!$G15:$G24,"Team Diesel")</f>
        <v>0</v>
      </c>
      <c r="X9" s="46">
        <f>COUNTIF(Schedule!$H15:$H24,"Team Diesel")</f>
        <v>0</v>
      </c>
      <c r="Y9" s="79" t="str">
        <f>Scores!$D10</f>
        <v>0</v>
      </c>
      <c r="Z9" s="48">
        <f>COUNTIF(Schedule!$G15:$G24,"Team Trump")</f>
        <v>0</v>
      </c>
      <c r="AA9" s="48">
        <f>COUNTIF(Schedule!$H15:$H24,"Team Trump")</f>
        <v>0</v>
      </c>
      <c r="AB9" s="80" t="str">
        <f>Scores!$D11</f>
        <v>0</v>
      </c>
      <c r="AC9" s="46">
        <f>COUNTIF(Schedule!$G15:$G24,"Awesome Team!")</f>
        <v>0</v>
      </c>
      <c r="AD9" s="46">
        <f>COUNTIF(Schedule!$H15:$H24,"Awesome Team!")</f>
        <v>0</v>
      </c>
      <c r="AE9" s="79" t="str">
        <f>Scores!$D12</f>
        <v>0</v>
      </c>
      <c r="AF9" s="49">
        <f>COUNTIF(Schedule!$G15:$G24,"Book of Eli")</f>
        <v>0</v>
      </c>
      <c r="AG9" s="50">
        <f>COUNTIF(Schedule!$H15:$H24,"Book of Eli")</f>
        <v>0</v>
      </c>
      <c r="AI9" s="2" t="s">
        <v>31</v>
      </c>
      <c r="AK9" s="55" t="str">
        <f t="shared" ref="AK9:AK19" si="18">IFERROR(AVERAGE($D9,$G9,$J9,$M9,$P9,$S9,$V9,$Y9,$AB9,$AE9),"")</f>
        <v/>
      </c>
      <c r="AL9" s="56" t="str">
        <f t="shared" ref="AL9:AL19" si="19">IFERROR(STDEV($D9,$G9,$J9,$M9,$P9,$S9,$V9,$Y9,$AB9,$AE9),"")</f>
        <v/>
      </c>
      <c r="AM9" s="2"/>
    </row>
    <row r="10" spans="1:39" x14ac:dyDescent="0.2">
      <c r="A10" s="11"/>
      <c r="B10" s="2" t="s">
        <v>32</v>
      </c>
      <c r="D10" s="78" t="str">
        <f>Scores!$E3</f>
        <v>0</v>
      </c>
      <c r="E10" s="46">
        <f>COUNTIF(Schedule!$G27:$G36,"SUPPLE LEOPARDS")</f>
        <v>0</v>
      </c>
      <c r="F10" s="47">
        <f>COUNTIF(Schedule!$H27:$H36,"SUPPLE LEOPARDS")</f>
        <v>0</v>
      </c>
      <c r="G10" s="79" t="str">
        <f>Scores!$E4</f>
        <v>0</v>
      </c>
      <c r="H10" s="48">
        <f>COUNTIF(Schedule!$G27:$G36,"Raider Nation")</f>
        <v>0</v>
      </c>
      <c r="I10" s="48">
        <f>COUNTIF(Schedule!$H27:$H36,"Raider Nation")</f>
        <v>0</v>
      </c>
      <c r="J10" s="80" t="str">
        <f>Scores!$E5</f>
        <v>0</v>
      </c>
      <c r="K10" s="46">
        <f>COUNTIF(Schedule!$G27:$G36,"Snow Man")</f>
        <v>0</v>
      </c>
      <c r="L10" s="46">
        <f>COUNTIF(Schedule!$H27:$H36,"Snow Man")</f>
        <v>0</v>
      </c>
      <c r="M10" s="79" t="str">
        <f>Scores!$E6</f>
        <v>0</v>
      </c>
      <c r="N10" s="48">
        <f>COUNTIF(Schedule!$G27:$G36,"Deeznutz")</f>
        <v>0</v>
      </c>
      <c r="O10" s="48">
        <f>COUNTIF(Schedule!$H27:$H36,"Deeznutz")</f>
        <v>0</v>
      </c>
      <c r="P10" s="80" t="str">
        <f>Scores!$E7</f>
        <v>0</v>
      </c>
      <c r="Q10" s="46">
        <f>COUNTIF(Schedule!$G27:$G36,"The Stairwell Hotlights")</f>
        <v>0</v>
      </c>
      <c r="R10" s="46">
        <f>COUNTIF(Schedule!$H27:$H36,"The Stairwell Hotlights")</f>
        <v>0</v>
      </c>
      <c r="S10" s="79" t="str">
        <f>Scores!$E8</f>
        <v>0</v>
      </c>
      <c r="T10" s="48">
        <f>COUNTIF(Schedule!$G27:$G36,"Jabrony Season")</f>
        <v>0</v>
      </c>
      <c r="U10" s="48">
        <f>COUNTIF(Schedule!$H27:$H36,"Jabrony Season")</f>
        <v>0</v>
      </c>
      <c r="V10" s="80" t="str">
        <f>Scores!$E9</f>
        <v>0</v>
      </c>
      <c r="W10" s="46">
        <f>COUNTIF(Schedule!$G27:$G36,"Team Diesel")</f>
        <v>0</v>
      </c>
      <c r="X10" s="46">
        <f>COUNTIF(Schedule!$H27:$H36,"Team Diesel")</f>
        <v>0</v>
      </c>
      <c r="Y10" s="79" t="str">
        <f>Scores!$E10</f>
        <v>0</v>
      </c>
      <c r="Z10" s="48">
        <f>COUNTIF(Schedule!$G27:$G36,"Team Trump")</f>
        <v>0</v>
      </c>
      <c r="AA10" s="48">
        <f>COUNTIF(Schedule!$H27:$H36,"Team Trump")</f>
        <v>0</v>
      </c>
      <c r="AB10" s="80" t="str">
        <f>Scores!$E11</f>
        <v>0</v>
      </c>
      <c r="AC10" s="46">
        <f>COUNTIF(Schedule!$G27:$G36,"Awesome Team!")</f>
        <v>0</v>
      </c>
      <c r="AD10" s="46">
        <f>COUNTIF(Schedule!$H27:$H36,"Awesome Team!")</f>
        <v>0</v>
      </c>
      <c r="AE10" s="79" t="str">
        <f>Scores!$E12</f>
        <v>0</v>
      </c>
      <c r="AF10" s="49">
        <f>COUNTIF(Schedule!$G27:$G36,"Book of Eli")</f>
        <v>0</v>
      </c>
      <c r="AG10" s="50">
        <f>COUNTIF(Schedule!$H27:$H36,"Book of Eli")</f>
        <v>0</v>
      </c>
      <c r="AI10" s="2" t="s">
        <v>32</v>
      </c>
      <c r="AK10" s="55" t="str">
        <f t="shared" si="18"/>
        <v/>
      </c>
      <c r="AL10" s="56" t="str">
        <f t="shared" si="19"/>
        <v/>
      </c>
      <c r="AM10" s="2"/>
    </row>
    <row r="11" spans="1:39" x14ac:dyDescent="0.2">
      <c r="A11" s="11"/>
      <c r="B11" s="2" t="s">
        <v>33</v>
      </c>
      <c r="D11" s="78" t="str">
        <f>Scores!$F3</f>
        <v>0</v>
      </c>
      <c r="E11" s="46">
        <f>COUNTIF(Schedule!$G39:$G48,"SUPPLE LEOPARDS")</f>
        <v>0</v>
      </c>
      <c r="F11" s="47">
        <f>COUNTIF(Schedule!$H39:$H48,"SUPPLE LEOPARDS")</f>
        <v>0</v>
      </c>
      <c r="G11" s="79" t="str">
        <f>Scores!$F4</f>
        <v>0</v>
      </c>
      <c r="H11" s="48">
        <f>COUNTIF(Schedule!$G39:$G48,"Raider Nation")</f>
        <v>0</v>
      </c>
      <c r="I11" s="48">
        <f>COUNTIF(Schedule!$H39:$H48,"Raider Nation")</f>
        <v>0</v>
      </c>
      <c r="J11" s="80" t="str">
        <f>Scores!$F5</f>
        <v>0</v>
      </c>
      <c r="K11" s="46">
        <f>COUNTIF(Schedule!$G39:$G48,"Snow Man")</f>
        <v>0</v>
      </c>
      <c r="L11" s="46">
        <f>COUNTIF(Schedule!$H39:$H48,"Snow Man")</f>
        <v>0</v>
      </c>
      <c r="M11" s="79" t="str">
        <f>Scores!$F6</f>
        <v>0</v>
      </c>
      <c r="N11" s="48">
        <f>COUNTIF(Schedule!$G39:$G48,"Deeznutz")</f>
        <v>0</v>
      </c>
      <c r="O11" s="48">
        <f>COUNTIF(Schedule!$H39:$H48,"Deeznutz")</f>
        <v>0</v>
      </c>
      <c r="P11" s="80" t="str">
        <f>Scores!$F7</f>
        <v>0</v>
      </c>
      <c r="Q11" s="46">
        <f>COUNTIF(Schedule!$G39:$G48,"The Stairwell Hotlights")</f>
        <v>0</v>
      </c>
      <c r="R11" s="46">
        <f>COUNTIF(Schedule!$H39:$H48,"The Stairwell Hotlights")</f>
        <v>0</v>
      </c>
      <c r="S11" s="79" t="str">
        <f>Scores!$F8</f>
        <v>0</v>
      </c>
      <c r="T11" s="48">
        <f>COUNTIF(Schedule!$G39:$G48,"Jabrony Season")</f>
        <v>0</v>
      </c>
      <c r="U11" s="48">
        <f>COUNTIF(Schedule!$H39:$H48,"Jabrony Season")</f>
        <v>0</v>
      </c>
      <c r="V11" s="80" t="str">
        <f>Scores!$F9</f>
        <v>0</v>
      </c>
      <c r="W11" s="46">
        <f>COUNTIF(Schedule!$G39:$G48,"Team Diesel")</f>
        <v>0</v>
      </c>
      <c r="X11" s="46">
        <f>COUNTIF(Schedule!$H39:$H48,"Team Diesel")</f>
        <v>0</v>
      </c>
      <c r="Y11" s="79" t="str">
        <f>Scores!$F10</f>
        <v>0</v>
      </c>
      <c r="Z11" s="48">
        <f>COUNTIF(Schedule!$G39:$G48,"Team Trump")</f>
        <v>0</v>
      </c>
      <c r="AA11" s="48">
        <f>COUNTIF(Schedule!$H39:$H48,"Team Trump")</f>
        <v>0</v>
      </c>
      <c r="AB11" s="80" t="str">
        <f>Scores!$F11</f>
        <v>0</v>
      </c>
      <c r="AC11" s="46">
        <f>COUNTIF(Schedule!$G39:$G48,"Awesome Team!")</f>
        <v>0</v>
      </c>
      <c r="AD11" s="46">
        <f>COUNTIF(Schedule!$H39:$H48,"Awesome Team!")</f>
        <v>0</v>
      </c>
      <c r="AE11" s="79" t="str">
        <f>Scores!$F12</f>
        <v>0</v>
      </c>
      <c r="AF11" s="49">
        <f>COUNTIF(Schedule!$G39:$G48,"Book of Eli")</f>
        <v>0</v>
      </c>
      <c r="AG11" s="50">
        <f>COUNTIF(Schedule!$H39:$H48,"Book of Eli")</f>
        <v>0</v>
      </c>
      <c r="AI11" s="2" t="s">
        <v>33</v>
      </c>
      <c r="AK11" s="55" t="str">
        <f t="shared" si="18"/>
        <v/>
      </c>
      <c r="AL11" s="56" t="str">
        <f t="shared" si="19"/>
        <v/>
      </c>
      <c r="AM11" s="2"/>
    </row>
    <row r="12" spans="1:39" x14ac:dyDescent="0.2">
      <c r="A12" s="11"/>
      <c r="B12" s="2" t="s">
        <v>34</v>
      </c>
      <c r="D12" s="78" t="str">
        <f>Scores!$G3</f>
        <v>0</v>
      </c>
      <c r="E12" s="46">
        <f>COUNTIF(Schedule!$G51:$G60,"SUPPLE LEOPARDS")</f>
        <v>0</v>
      </c>
      <c r="F12" s="47">
        <f>COUNTIF(Schedule!$H51:$H60,"SUPPLE LEOPARDS")</f>
        <v>0</v>
      </c>
      <c r="G12" s="79" t="str">
        <f>Scores!$G4</f>
        <v>0</v>
      </c>
      <c r="H12" s="48">
        <f>COUNTIF(Schedule!$G51:$G60,"Raider Nation")</f>
        <v>0</v>
      </c>
      <c r="I12" s="48">
        <f>COUNTIF(Schedule!$H51:$H60,"Raider Nation")</f>
        <v>0</v>
      </c>
      <c r="J12" s="80" t="str">
        <f>Scores!$G5</f>
        <v>0</v>
      </c>
      <c r="K12" s="46">
        <f>COUNTIF(Schedule!$G51:$G60,"Snow Man")</f>
        <v>0</v>
      </c>
      <c r="L12" s="46">
        <f>COUNTIF(Schedule!$H51:$H60,"Snow Man")</f>
        <v>0</v>
      </c>
      <c r="M12" s="79" t="str">
        <f>Scores!$G6</f>
        <v>0</v>
      </c>
      <c r="N12" s="48">
        <f>COUNTIF(Schedule!$G51:$G60,"Deeznutz")</f>
        <v>0</v>
      </c>
      <c r="O12" s="48">
        <f>COUNTIF(Schedule!$H51:$H60,"Deeznutz")</f>
        <v>0</v>
      </c>
      <c r="P12" s="80" t="str">
        <f>Scores!$G7</f>
        <v>0</v>
      </c>
      <c r="Q12" s="46">
        <f>COUNTIF(Schedule!$G51:$G60,"The Stairwell Hotlights")</f>
        <v>0</v>
      </c>
      <c r="R12" s="46">
        <f>COUNTIF(Schedule!$H51:$H60,"The Stairwell Hotlights")</f>
        <v>0</v>
      </c>
      <c r="S12" s="79" t="str">
        <f>Scores!$G8</f>
        <v>0</v>
      </c>
      <c r="T12" s="48">
        <f>COUNTIF(Schedule!$G51:$G60,"Jabrony Season")</f>
        <v>0</v>
      </c>
      <c r="U12" s="48">
        <f>COUNTIF(Schedule!$H51:$H60,"Jabrony Season")</f>
        <v>0</v>
      </c>
      <c r="V12" s="80" t="str">
        <f>Scores!$G9</f>
        <v>0</v>
      </c>
      <c r="W12" s="46">
        <f>COUNTIF(Schedule!$G51:$G60,"Team Diesel")</f>
        <v>0</v>
      </c>
      <c r="X12" s="46">
        <f>COUNTIF(Schedule!$H51:$H60,"Team Diesel")</f>
        <v>0</v>
      </c>
      <c r="Y12" s="79" t="str">
        <f>Scores!$G10</f>
        <v>0</v>
      </c>
      <c r="Z12" s="48">
        <f>COUNTIF(Schedule!$G51:$G60,"Team Trump")</f>
        <v>0</v>
      </c>
      <c r="AA12" s="48">
        <f>COUNTIF(Schedule!$H51:$H60,"Team Trump")</f>
        <v>0</v>
      </c>
      <c r="AB12" s="80" t="str">
        <f>Scores!$G11</f>
        <v>0</v>
      </c>
      <c r="AC12" s="46">
        <f>COUNTIF(Schedule!$G51:$G60,"Awesome Team!")</f>
        <v>0</v>
      </c>
      <c r="AD12" s="46">
        <f>COUNTIF(Schedule!$H51:$H60,"Awesome Team!")</f>
        <v>0</v>
      </c>
      <c r="AE12" s="79" t="str">
        <f>Scores!$G12</f>
        <v>0</v>
      </c>
      <c r="AF12" s="49">
        <f>COUNTIF(Schedule!$G51:$G60,"Book of Eli")</f>
        <v>0</v>
      </c>
      <c r="AG12" s="50">
        <f>COUNTIF(Schedule!$H51:$H60,"Book of Eli")</f>
        <v>0</v>
      </c>
      <c r="AI12" s="2" t="s">
        <v>34</v>
      </c>
      <c r="AK12" s="55" t="str">
        <f t="shared" si="18"/>
        <v/>
      </c>
      <c r="AL12" s="56" t="str">
        <f t="shared" si="19"/>
        <v/>
      </c>
      <c r="AM12" s="2"/>
    </row>
    <row r="13" spans="1:39" x14ac:dyDescent="0.2">
      <c r="A13" s="11"/>
      <c r="B13" s="2" t="s">
        <v>35</v>
      </c>
      <c r="D13" s="78" t="str">
        <f>Scores!$H3</f>
        <v>0</v>
      </c>
      <c r="E13" s="46">
        <f>COUNTIF(Schedule!$G63:$G72,"SUPPLE LEOPARDS")</f>
        <v>0</v>
      </c>
      <c r="F13" s="47">
        <f>COUNTIF(Schedule!$H63:$H72,"SUPPLE LEOPARDS")</f>
        <v>0</v>
      </c>
      <c r="G13" s="79" t="str">
        <f>Scores!$H4</f>
        <v>0</v>
      </c>
      <c r="H13" s="48">
        <f>COUNTIF(Schedule!$G63:$G72,"Raider Nation")</f>
        <v>0</v>
      </c>
      <c r="I13" s="48">
        <f>COUNTIF(Schedule!$H63:$H72,"Raider Nation")</f>
        <v>0</v>
      </c>
      <c r="J13" s="80" t="str">
        <f>Scores!$H5</f>
        <v>0</v>
      </c>
      <c r="K13" s="46">
        <f>COUNTIF(Schedule!$G63:$G72,"Snow Man")</f>
        <v>0</v>
      </c>
      <c r="L13" s="46">
        <f>COUNTIF(Schedule!$H63:$H72,"Snow Man")</f>
        <v>0</v>
      </c>
      <c r="M13" s="79" t="str">
        <f>Scores!$H6</f>
        <v>0</v>
      </c>
      <c r="N13" s="48">
        <f>COUNTIF(Schedule!$G63:$G72,"Deeznutz")</f>
        <v>0</v>
      </c>
      <c r="O13" s="48">
        <f>COUNTIF(Schedule!$H63:$H72,"Deeznutz")</f>
        <v>0</v>
      </c>
      <c r="P13" s="80" t="str">
        <f>Scores!$H7</f>
        <v>0</v>
      </c>
      <c r="Q13" s="46">
        <f>COUNTIF(Schedule!$G63:$G72,"The Stairwell Hotlights")</f>
        <v>0</v>
      </c>
      <c r="R13" s="46">
        <f>COUNTIF(Schedule!$H63:$H72,"The Stairwell Hotlights")</f>
        <v>0</v>
      </c>
      <c r="S13" s="79" t="str">
        <f>Scores!$H8</f>
        <v>0</v>
      </c>
      <c r="T13" s="48">
        <f>COUNTIF(Schedule!$G63:$G72,"Jabrony Season")</f>
        <v>0</v>
      </c>
      <c r="U13" s="48">
        <f>COUNTIF(Schedule!$H63:$H72,"Jabrony Season")</f>
        <v>0</v>
      </c>
      <c r="V13" s="80" t="str">
        <f>Scores!$H9</f>
        <v>0</v>
      </c>
      <c r="W13" s="46">
        <f>COUNTIF(Schedule!$G63:$G72,"Team Diesel")</f>
        <v>0</v>
      </c>
      <c r="X13" s="46">
        <f>COUNTIF(Schedule!$H63:$H72,"Team Diesel")</f>
        <v>0</v>
      </c>
      <c r="Y13" s="79" t="str">
        <f>Scores!$H10</f>
        <v>0</v>
      </c>
      <c r="Z13" s="48">
        <f>COUNTIF(Schedule!$G63:$G72,"Team Trump")</f>
        <v>0</v>
      </c>
      <c r="AA13" s="48">
        <f>COUNTIF(Schedule!$H63:$H72,"Team Trump")</f>
        <v>0</v>
      </c>
      <c r="AB13" s="80" t="str">
        <f>Scores!$H11</f>
        <v>0</v>
      </c>
      <c r="AC13" s="46">
        <f>COUNTIF(Schedule!$G63:$G72,"Awesome Team!")</f>
        <v>0</v>
      </c>
      <c r="AD13" s="46">
        <f>COUNTIF(Schedule!$H63:$H72,"Awesome Team!")</f>
        <v>0</v>
      </c>
      <c r="AE13" s="79" t="str">
        <f>Scores!$H12</f>
        <v>0</v>
      </c>
      <c r="AF13" s="49">
        <f>COUNTIF(Schedule!$G63:$G72,"Book of Eli")</f>
        <v>0</v>
      </c>
      <c r="AG13" s="50">
        <f>COUNTIF(Schedule!$H63:$H72,"Book of Eli")</f>
        <v>0</v>
      </c>
      <c r="AI13" s="2" t="s">
        <v>35</v>
      </c>
      <c r="AK13" s="53" t="str">
        <f t="shared" si="18"/>
        <v/>
      </c>
      <c r="AL13" s="54" t="str">
        <f t="shared" si="19"/>
        <v/>
      </c>
      <c r="AM13" s="2"/>
    </row>
    <row r="14" spans="1:39" x14ac:dyDescent="0.2">
      <c r="A14" s="11"/>
      <c r="B14" s="2" t="s">
        <v>36</v>
      </c>
      <c r="D14" s="78" t="str">
        <f>Scores!$I3</f>
        <v>0</v>
      </c>
      <c r="E14" s="46">
        <f>COUNTIF(Schedule!$G75:$G84,"SUPPLE LEOPARDS")</f>
        <v>0</v>
      </c>
      <c r="F14" s="47">
        <f>COUNTIF(Schedule!$H75:$H84,"SUPPLE LEOPARDS")</f>
        <v>0</v>
      </c>
      <c r="G14" s="79" t="str">
        <f>Scores!$I4</f>
        <v>0</v>
      </c>
      <c r="H14" s="48">
        <f>COUNTIF(Schedule!$G75:$G84,"Raider Nation")</f>
        <v>0</v>
      </c>
      <c r="I14" s="48">
        <f>COUNTIF(Schedule!$H75:$H84,"Raider Nation")</f>
        <v>0</v>
      </c>
      <c r="J14" s="80" t="str">
        <f>Scores!$I5</f>
        <v>0</v>
      </c>
      <c r="K14" s="46">
        <f>COUNTIF(Schedule!$G75:$G84,"Snow Man")</f>
        <v>0</v>
      </c>
      <c r="L14" s="46">
        <f>COUNTIF(Schedule!$H75:$H84,"Snow Man")</f>
        <v>0</v>
      </c>
      <c r="M14" s="79" t="str">
        <f>Scores!$I6</f>
        <v>0</v>
      </c>
      <c r="N14" s="48">
        <f>COUNTIF(Schedule!$G75:$G84,"Deeznutz")</f>
        <v>0</v>
      </c>
      <c r="O14" s="48">
        <f>COUNTIF(Schedule!$H75:$H84,"Deeznutz")</f>
        <v>0</v>
      </c>
      <c r="P14" s="80" t="str">
        <f>Scores!$I7</f>
        <v>0</v>
      </c>
      <c r="Q14" s="46">
        <f>COUNTIF(Schedule!$G75:$G84,"The Stairwell Hotlights")</f>
        <v>0</v>
      </c>
      <c r="R14" s="46">
        <f>COUNTIF(Schedule!$H75:$H84,"The Stairwell Hotlights")</f>
        <v>0</v>
      </c>
      <c r="S14" s="79" t="str">
        <f>Scores!$I8</f>
        <v>0</v>
      </c>
      <c r="T14" s="48">
        <f>COUNTIF(Schedule!$G75:$G84,"Jabrony Season")</f>
        <v>0</v>
      </c>
      <c r="U14" s="48">
        <f>COUNTIF(Schedule!$H75:$H84,"Jabrony Season")</f>
        <v>0</v>
      </c>
      <c r="V14" s="80" t="str">
        <f>Scores!$I9</f>
        <v>0</v>
      </c>
      <c r="W14" s="46">
        <f>COUNTIF(Schedule!$G75:$G84,"Team Diesel")</f>
        <v>0</v>
      </c>
      <c r="X14" s="46">
        <f>COUNTIF(Schedule!$H75:$H84,"Team Diesel")</f>
        <v>0</v>
      </c>
      <c r="Y14" s="79" t="str">
        <f>Scores!$I10</f>
        <v>0</v>
      </c>
      <c r="Z14" s="48">
        <f>COUNTIF(Schedule!$G75:$G84,"Team Trump")</f>
        <v>0</v>
      </c>
      <c r="AA14" s="48">
        <f>COUNTIF(Schedule!$H75:$H84,"Team Trump")</f>
        <v>0</v>
      </c>
      <c r="AB14" s="80" t="str">
        <f>Scores!$I11</f>
        <v>0</v>
      </c>
      <c r="AC14" s="46">
        <f>COUNTIF(Schedule!$G75:$G84,"Awesome Team!")</f>
        <v>0</v>
      </c>
      <c r="AD14" s="46">
        <f>COUNTIF(Schedule!$H75:$H84,"Awesome Team!")</f>
        <v>0</v>
      </c>
      <c r="AE14" s="79" t="str">
        <f>Scores!$I12</f>
        <v>0</v>
      </c>
      <c r="AF14" s="49">
        <f>COUNTIF(Schedule!$G75:$G84,"Book of Eli")</f>
        <v>0</v>
      </c>
      <c r="AG14" s="50">
        <f>COUNTIF(Schedule!$H75:$H84,"Book of Eli")</f>
        <v>0</v>
      </c>
      <c r="AI14" s="2" t="s">
        <v>36</v>
      </c>
      <c r="AK14" s="53" t="str">
        <f t="shared" si="18"/>
        <v/>
      </c>
      <c r="AL14" s="54" t="str">
        <f t="shared" si="19"/>
        <v/>
      </c>
      <c r="AM14" s="2"/>
    </row>
    <row r="15" spans="1:39" x14ac:dyDescent="0.2">
      <c r="A15" s="11"/>
      <c r="B15" s="2" t="s">
        <v>37</v>
      </c>
      <c r="D15" s="78" t="str">
        <f>Scores!$J3</f>
        <v>0</v>
      </c>
      <c r="E15" s="46">
        <f>COUNTIF(Schedule!$G87:$G96,"SUPPLE LEOPARDS")</f>
        <v>0</v>
      </c>
      <c r="F15" s="47">
        <f>COUNTIF(Schedule!$H87:$H96,"SUPPLE LEOPARDS")</f>
        <v>0</v>
      </c>
      <c r="G15" s="79" t="str">
        <f>Scores!$J4</f>
        <v>0</v>
      </c>
      <c r="H15" s="48">
        <f>COUNTIF(Schedule!$G87:$G96,"Raider Nation")</f>
        <v>0</v>
      </c>
      <c r="I15" s="48">
        <f>COUNTIF(Schedule!$H87:$H96,"Raider Nation")</f>
        <v>0</v>
      </c>
      <c r="J15" s="80" t="str">
        <f>Scores!$J5</f>
        <v>0</v>
      </c>
      <c r="K15" s="46">
        <f>COUNTIF(Schedule!$G87:$G96,"Snow Man")</f>
        <v>0</v>
      </c>
      <c r="L15" s="46">
        <f>COUNTIF(Schedule!$H87:$H96,"Snow Man")</f>
        <v>0</v>
      </c>
      <c r="M15" s="79" t="str">
        <f>Scores!$J6</f>
        <v>0</v>
      </c>
      <c r="N15" s="48">
        <f>COUNTIF(Schedule!$G87:$G96,"Deeznutz")</f>
        <v>0</v>
      </c>
      <c r="O15" s="48">
        <f>COUNTIF(Schedule!$H87:$H96,"Deeznutz")</f>
        <v>0</v>
      </c>
      <c r="P15" s="80" t="str">
        <f>Scores!$J7</f>
        <v>0</v>
      </c>
      <c r="Q15" s="46">
        <f>COUNTIF(Schedule!$G87:$G96,"The Stairwell Hotlights")</f>
        <v>0</v>
      </c>
      <c r="R15" s="46">
        <f>COUNTIF(Schedule!$H87:$H96,"The Stairwell Hotlights")</f>
        <v>0</v>
      </c>
      <c r="S15" s="79" t="str">
        <f>Scores!$J8</f>
        <v>0</v>
      </c>
      <c r="T15" s="48">
        <f>COUNTIF(Schedule!$G87:$G96,"Jabrony Season")</f>
        <v>0</v>
      </c>
      <c r="U15" s="48">
        <f>COUNTIF(Schedule!$H87:$H96,"Jabrony Season")</f>
        <v>0</v>
      </c>
      <c r="V15" s="80" t="str">
        <f>Scores!$J9</f>
        <v>0</v>
      </c>
      <c r="W15" s="46">
        <f>COUNTIF(Schedule!$G87:$G96,"Team Diesel")</f>
        <v>0</v>
      </c>
      <c r="X15" s="46">
        <f>COUNTIF(Schedule!$H87:$H96,"Team Diesel")</f>
        <v>0</v>
      </c>
      <c r="Y15" s="79" t="str">
        <f>Scores!$J10</f>
        <v>0</v>
      </c>
      <c r="Z15" s="48">
        <f>COUNTIF(Schedule!$G87:$G96,"Team Trump")</f>
        <v>0</v>
      </c>
      <c r="AA15" s="48">
        <f>COUNTIF(Schedule!$H87:$H96,"Team Trump")</f>
        <v>0</v>
      </c>
      <c r="AB15" s="80" t="str">
        <f>Scores!$J11</f>
        <v>0</v>
      </c>
      <c r="AC15" s="46">
        <f>COUNTIF(Schedule!$G87:$G96,"Awesome Team!")</f>
        <v>0</v>
      </c>
      <c r="AD15" s="46">
        <f>COUNTIF(Schedule!$H87:$H96,"Awesome Team!")</f>
        <v>0</v>
      </c>
      <c r="AE15" s="79" t="str">
        <f>Scores!$J12</f>
        <v>0</v>
      </c>
      <c r="AF15" s="49">
        <f>COUNTIF(Schedule!$G87:$G96,"Book of Eli")</f>
        <v>0</v>
      </c>
      <c r="AG15" s="50">
        <f>COUNTIF(Schedule!$H87:$H96,"Book of Eli")</f>
        <v>0</v>
      </c>
      <c r="AI15" s="2" t="s">
        <v>37</v>
      </c>
      <c r="AK15" s="53" t="str">
        <f t="shared" si="18"/>
        <v/>
      </c>
      <c r="AL15" s="54" t="str">
        <f t="shared" si="19"/>
        <v/>
      </c>
      <c r="AM15" s="2"/>
    </row>
    <row r="16" spans="1:39" x14ac:dyDescent="0.2">
      <c r="A16" s="11"/>
      <c r="B16" s="2" t="s">
        <v>38</v>
      </c>
      <c r="D16" s="78" t="str">
        <f>Scores!$K3</f>
        <v>0</v>
      </c>
      <c r="E16" s="46">
        <f>COUNTIF(Schedule!$G99:$G108,"SUPPLE LEOPARDS")</f>
        <v>0</v>
      </c>
      <c r="F16" s="47">
        <f>COUNTIF(Schedule!$H99:$H108,"SUPPLE LEOPARDS")</f>
        <v>0</v>
      </c>
      <c r="G16" s="79" t="str">
        <f>Scores!$K4</f>
        <v>0</v>
      </c>
      <c r="H16" s="48">
        <f>COUNTIF(Schedule!$G99:$G108,"Raider Nation")</f>
        <v>0</v>
      </c>
      <c r="I16" s="48">
        <f>COUNTIF(Schedule!$H99:$H108,"Raider Nation")</f>
        <v>0</v>
      </c>
      <c r="J16" s="80" t="str">
        <f>Scores!$K5</f>
        <v>0</v>
      </c>
      <c r="K16" s="46">
        <f>COUNTIF(Schedule!$G99:$G108,"Snow Man")</f>
        <v>0</v>
      </c>
      <c r="L16" s="46">
        <f>COUNTIF(Schedule!$H99:$H108,"Snow Man")</f>
        <v>0</v>
      </c>
      <c r="M16" s="79" t="str">
        <f>Scores!$K6</f>
        <v>0</v>
      </c>
      <c r="N16" s="48">
        <f>COUNTIF(Schedule!$G99:$G108,"Deeznutz")</f>
        <v>0</v>
      </c>
      <c r="O16" s="48">
        <f>COUNTIF(Schedule!$H99:$H108,"Deeznutz")</f>
        <v>0</v>
      </c>
      <c r="P16" s="80" t="str">
        <f>Scores!$K7</f>
        <v>0</v>
      </c>
      <c r="Q16" s="46">
        <f>COUNTIF(Schedule!$G99:$G108,"The Stairwell Hotlights")</f>
        <v>0</v>
      </c>
      <c r="R16" s="46">
        <f>COUNTIF(Schedule!$H99:$H108,"The Stairwell Hotlights")</f>
        <v>0</v>
      </c>
      <c r="S16" s="79" t="str">
        <f>Scores!$K8</f>
        <v>0</v>
      </c>
      <c r="T16" s="48">
        <f>COUNTIF(Schedule!$G99:$G108,"Jabrony Season")</f>
        <v>0</v>
      </c>
      <c r="U16" s="48">
        <f>COUNTIF(Schedule!$H99:$H108,"Jabrony Season")</f>
        <v>0</v>
      </c>
      <c r="V16" s="80" t="str">
        <f>Scores!$K9</f>
        <v>0</v>
      </c>
      <c r="W16" s="46">
        <f>COUNTIF(Schedule!$G99:$G108,"Team Diesel")</f>
        <v>0</v>
      </c>
      <c r="X16" s="46">
        <f>COUNTIF(Schedule!$H99:$H108,"Team Diesel")</f>
        <v>0</v>
      </c>
      <c r="Y16" s="79" t="str">
        <f>Scores!$K10</f>
        <v>0</v>
      </c>
      <c r="Z16" s="48">
        <f>COUNTIF(Schedule!$G99:$G108,"Team Trump")</f>
        <v>0</v>
      </c>
      <c r="AA16" s="48">
        <f>COUNTIF(Schedule!$H99:$H108,"Team Trump")</f>
        <v>0</v>
      </c>
      <c r="AB16" s="80" t="str">
        <f>Scores!$K11</f>
        <v>0</v>
      </c>
      <c r="AC16" s="46">
        <f>COUNTIF(Schedule!$G99:$G108,"Awesome Team!")</f>
        <v>0</v>
      </c>
      <c r="AD16" s="46">
        <f>COUNTIF(Schedule!$H99:$H108,"Awesome Team!")</f>
        <v>0</v>
      </c>
      <c r="AE16" s="79" t="str">
        <f>Scores!$K12</f>
        <v>0</v>
      </c>
      <c r="AF16" s="49">
        <f>COUNTIF(Schedule!$G99:$G108,"Book of Eli")</f>
        <v>0</v>
      </c>
      <c r="AG16" s="50">
        <f>COUNTIF(Schedule!$H99:$H108,"Book of Eli")</f>
        <v>0</v>
      </c>
      <c r="AI16" s="2" t="s">
        <v>38</v>
      </c>
      <c r="AK16" s="53" t="str">
        <f t="shared" si="18"/>
        <v/>
      </c>
      <c r="AL16" s="54" t="str">
        <f t="shared" si="19"/>
        <v/>
      </c>
      <c r="AM16" s="2"/>
    </row>
    <row r="17" spans="1:39" x14ac:dyDescent="0.2">
      <c r="A17" s="11"/>
      <c r="B17" s="2" t="s">
        <v>39</v>
      </c>
      <c r="D17" s="78" t="str">
        <f>Scores!$L3</f>
        <v>0</v>
      </c>
      <c r="E17" s="46">
        <f>COUNTIF(Schedule!$G111:$G120,"SUPPLE LEOPARDS")</f>
        <v>0</v>
      </c>
      <c r="F17" s="47">
        <f>COUNTIF(Schedule!$H111:$H120,"SUPPLE LEOPARDS")</f>
        <v>0</v>
      </c>
      <c r="G17" s="79" t="str">
        <f>Scores!$L4</f>
        <v>0</v>
      </c>
      <c r="H17" s="48">
        <f>COUNTIF(Schedule!$G111:$G120,"Raider Nation")</f>
        <v>0</v>
      </c>
      <c r="I17" s="48">
        <f>COUNTIF(Schedule!$H111:$H120,"Raider Nation")</f>
        <v>0</v>
      </c>
      <c r="J17" s="80" t="str">
        <f>Scores!$L5</f>
        <v>0</v>
      </c>
      <c r="K17" s="46">
        <f>COUNTIF(Schedule!$G111:$G120,"Snow Man")</f>
        <v>0</v>
      </c>
      <c r="L17" s="46">
        <f>COUNTIF(Schedule!$H111:$H120,"Snow Man")</f>
        <v>0</v>
      </c>
      <c r="M17" s="79" t="str">
        <f>Scores!$L6</f>
        <v>0</v>
      </c>
      <c r="N17" s="48">
        <f>COUNTIF(Schedule!$G111:$G120,"Deeznutz")</f>
        <v>0</v>
      </c>
      <c r="O17" s="48">
        <f>COUNTIF(Schedule!$H111:$H120,"Deeznutz")</f>
        <v>0</v>
      </c>
      <c r="P17" s="80" t="str">
        <f>Scores!$L7</f>
        <v>0</v>
      </c>
      <c r="Q17" s="46">
        <f>COUNTIF(Schedule!$G111:$G120,"The Stairwell Hotlights")</f>
        <v>0</v>
      </c>
      <c r="R17" s="46">
        <f>COUNTIF(Schedule!$H111:$H120,"The Stairwell Hotlights")</f>
        <v>0</v>
      </c>
      <c r="S17" s="79" t="str">
        <f>Scores!$L8</f>
        <v>0</v>
      </c>
      <c r="T17" s="48">
        <f>COUNTIF(Schedule!$G111:$G120,"Jabrony Season")</f>
        <v>0</v>
      </c>
      <c r="U17" s="48">
        <f>COUNTIF(Schedule!$H111:$H120,"Jabrony Season")</f>
        <v>0</v>
      </c>
      <c r="V17" s="80" t="str">
        <f>Scores!$L9</f>
        <v>0</v>
      </c>
      <c r="W17" s="46">
        <f>COUNTIF(Schedule!$G111:$G120,"Team Diesel")</f>
        <v>0</v>
      </c>
      <c r="X17" s="46">
        <f>COUNTIF(Schedule!$H111:$H120,"Team Diesel")</f>
        <v>0</v>
      </c>
      <c r="Y17" s="79" t="str">
        <f>Scores!$L10</f>
        <v>0</v>
      </c>
      <c r="Z17" s="48">
        <f>COUNTIF(Schedule!$G111:$G120,"Team Trump")</f>
        <v>0</v>
      </c>
      <c r="AA17" s="48">
        <f>COUNTIF(Schedule!$H111:$H120,"Team Trump")</f>
        <v>0</v>
      </c>
      <c r="AB17" s="80" t="str">
        <f>Scores!$L11</f>
        <v>0</v>
      </c>
      <c r="AC17" s="46">
        <f>COUNTIF(Schedule!$G111:$G120,"Awesome Team!")</f>
        <v>0</v>
      </c>
      <c r="AD17" s="46">
        <f>COUNTIF(Schedule!$H111:$H120,"Awesome Team!")</f>
        <v>0</v>
      </c>
      <c r="AE17" s="79" t="str">
        <f>Scores!$L12</f>
        <v>0</v>
      </c>
      <c r="AF17" s="49">
        <f>COUNTIF(Schedule!$G111:$G120,"Book of Eli")</f>
        <v>0</v>
      </c>
      <c r="AG17" s="50">
        <f>COUNTIF(Schedule!$H111:$H120,"Book of Eli")</f>
        <v>0</v>
      </c>
      <c r="AI17" s="2" t="s">
        <v>39</v>
      </c>
      <c r="AK17" s="53" t="str">
        <f t="shared" si="18"/>
        <v/>
      </c>
      <c r="AL17" s="54" t="str">
        <f t="shared" si="19"/>
        <v/>
      </c>
      <c r="AM17" s="2"/>
    </row>
    <row r="18" spans="1:39" x14ac:dyDescent="0.2">
      <c r="A18" s="11"/>
      <c r="B18" s="2" t="s">
        <v>40</v>
      </c>
      <c r="D18" s="78" t="str">
        <f>Scores!$M3</f>
        <v>0</v>
      </c>
      <c r="E18" s="46">
        <f>COUNTIF(Schedule!$G123:$G132,"SUPPLE LEOPARDS")</f>
        <v>0</v>
      </c>
      <c r="F18" s="47">
        <f>COUNTIF(Schedule!$H123:$H132,"SUPPLE LEOPARDS")</f>
        <v>0</v>
      </c>
      <c r="G18" s="79" t="str">
        <f>Scores!$M4</f>
        <v>0</v>
      </c>
      <c r="H18" s="48">
        <f>COUNTIF(Schedule!$G123:$G132,"Raider Nation")</f>
        <v>0</v>
      </c>
      <c r="I18" s="48">
        <f>COUNTIF(Schedule!$H123:$H132,"Raider Nation")</f>
        <v>0</v>
      </c>
      <c r="J18" s="80" t="str">
        <f>Scores!$M5</f>
        <v>0</v>
      </c>
      <c r="K18" s="46">
        <f>COUNTIF(Schedule!$G123:$G132,"Snow Man")</f>
        <v>0</v>
      </c>
      <c r="L18" s="46">
        <f>COUNTIF(Schedule!$H123:$H132,"Snow Man")</f>
        <v>0</v>
      </c>
      <c r="M18" s="79" t="str">
        <f>Scores!$M6</f>
        <v>0</v>
      </c>
      <c r="N18" s="48">
        <f>COUNTIF(Schedule!$G123:$G132,"Deeznutz")</f>
        <v>0</v>
      </c>
      <c r="O18" s="48">
        <f>COUNTIF(Schedule!$H123:$H132,"Deeznutz")</f>
        <v>0</v>
      </c>
      <c r="P18" s="80" t="str">
        <f>Scores!$M7</f>
        <v>0</v>
      </c>
      <c r="Q18" s="46">
        <f>COUNTIF(Schedule!$G123:$G132,"The Stairwell Hotlights")</f>
        <v>0</v>
      </c>
      <c r="R18" s="46">
        <f>COUNTIF(Schedule!$H123:$H132,"The Stairwell Hotlights")</f>
        <v>0</v>
      </c>
      <c r="S18" s="79" t="str">
        <f>Scores!$M8</f>
        <v>0</v>
      </c>
      <c r="T18" s="48">
        <f>COUNTIF(Schedule!$G123:$G132,"Jabrony Season")</f>
        <v>0</v>
      </c>
      <c r="U18" s="48">
        <f>COUNTIF(Schedule!$H123:$H132,"Jabrony Season")</f>
        <v>0</v>
      </c>
      <c r="V18" s="80" t="str">
        <f>Scores!$M9</f>
        <v>0</v>
      </c>
      <c r="W18" s="46">
        <f>COUNTIF(Schedule!$G123:$G132,"Team Diesel")</f>
        <v>0</v>
      </c>
      <c r="X18" s="46">
        <f>COUNTIF(Schedule!$H123:$H132,"Team Diesel")</f>
        <v>0</v>
      </c>
      <c r="Y18" s="79" t="str">
        <f>Scores!$M10</f>
        <v>0</v>
      </c>
      <c r="Z18" s="48">
        <f>COUNTIF(Schedule!$G123:$G132,"Team Trump")</f>
        <v>0</v>
      </c>
      <c r="AA18" s="48">
        <f>COUNTIF(Schedule!$H123:$H132,"Team Trump")</f>
        <v>0</v>
      </c>
      <c r="AB18" s="80" t="str">
        <f>Scores!$M11</f>
        <v>0</v>
      </c>
      <c r="AC18" s="46">
        <f>COUNTIF(Schedule!$G123:$G132,"Awesome Team!")</f>
        <v>0</v>
      </c>
      <c r="AD18" s="46">
        <f>COUNTIF(Schedule!$H123:$H132,"Awesome Team!")</f>
        <v>0</v>
      </c>
      <c r="AE18" s="79" t="str">
        <f>Scores!$M12</f>
        <v>0</v>
      </c>
      <c r="AF18" s="49">
        <f>COUNTIF(Schedule!$G123:$G132,"Book of Eli")</f>
        <v>0</v>
      </c>
      <c r="AG18" s="50">
        <f>COUNTIF(Schedule!$H123:$H132,"Book of Eli")</f>
        <v>0</v>
      </c>
      <c r="AI18" s="2" t="s">
        <v>40</v>
      </c>
      <c r="AK18" s="53" t="str">
        <f t="shared" si="18"/>
        <v/>
      </c>
      <c r="AL18" s="54" t="str">
        <f t="shared" si="19"/>
        <v/>
      </c>
      <c r="AM18" s="2"/>
    </row>
    <row r="19" spans="1:39" x14ac:dyDescent="0.2">
      <c r="A19" s="11"/>
      <c r="B19" s="2" t="s">
        <v>41</v>
      </c>
      <c r="D19" s="78" t="str">
        <f>Scores!$N3</f>
        <v>0</v>
      </c>
      <c r="E19" s="46">
        <f>COUNTIF(Schedule!$G135:$G144,"SUPPLE LEOPARDS")</f>
        <v>0</v>
      </c>
      <c r="F19" s="47">
        <f>COUNTIF(Schedule!$H135:$H144,"SUPPLE LEOPARDS")</f>
        <v>0</v>
      </c>
      <c r="G19" s="79" t="str">
        <f>Scores!$N4</f>
        <v>0</v>
      </c>
      <c r="H19" s="48">
        <f>COUNTIF(Schedule!$G135:$G144,"Raider Nation")</f>
        <v>0</v>
      </c>
      <c r="I19" s="48">
        <f>COUNTIF(Schedule!$H135:$H144,"Raider Nation")</f>
        <v>0</v>
      </c>
      <c r="J19" s="80" t="str">
        <f>Scores!$N5</f>
        <v>0</v>
      </c>
      <c r="K19" s="46">
        <f>COUNTIF(Schedule!$G135:$G144,"Snow Man")</f>
        <v>0</v>
      </c>
      <c r="L19" s="46">
        <f>COUNTIF(Schedule!$H135:$H144,"Snow Man")</f>
        <v>0</v>
      </c>
      <c r="M19" s="79" t="str">
        <f>Scores!$N6</f>
        <v>0</v>
      </c>
      <c r="N19" s="48">
        <f>COUNTIF(Schedule!$G135:$G144,"Deeznutz")</f>
        <v>0</v>
      </c>
      <c r="O19" s="48">
        <f>COUNTIF(Schedule!$H135:$H144,"Deeznutz")</f>
        <v>0</v>
      </c>
      <c r="P19" s="80" t="str">
        <f>Scores!$N7</f>
        <v>0</v>
      </c>
      <c r="Q19" s="46">
        <f>COUNTIF(Schedule!$G135:$G144,"The Stairwell Hotlights")</f>
        <v>0</v>
      </c>
      <c r="R19" s="46">
        <f>COUNTIF(Schedule!$H135:$H144,"The Stairwell Hotlights")</f>
        <v>0</v>
      </c>
      <c r="S19" s="79" t="str">
        <f>Scores!$N8</f>
        <v>0</v>
      </c>
      <c r="T19" s="48">
        <f>COUNTIF(Schedule!$G135:$G144,"Jabrony Season")</f>
        <v>0</v>
      </c>
      <c r="U19" s="48">
        <f>COUNTIF(Schedule!$H135:$H144,"Jabrony Season")</f>
        <v>0</v>
      </c>
      <c r="V19" s="80" t="str">
        <f>Scores!$N9</f>
        <v>0</v>
      </c>
      <c r="W19" s="46">
        <f>COUNTIF(Schedule!$G135:$G144,"Team Diesel")</f>
        <v>0</v>
      </c>
      <c r="X19" s="46">
        <f>COUNTIF(Schedule!$H135:$H144,"Team Diesel")</f>
        <v>0</v>
      </c>
      <c r="Y19" s="79" t="str">
        <f>Scores!$N10</f>
        <v>0</v>
      </c>
      <c r="Z19" s="48">
        <f>COUNTIF(Schedule!$G135:$G144,"Team Trump")</f>
        <v>0</v>
      </c>
      <c r="AA19" s="48">
        <f>COUNTIF(Schedule!$H135:$H144,"Team Trump")</f>
        <v>0</v>
      </c>
      <c r="AB19" s="80" t="str">
        <f>Scores!$N11</f>
        <v>0</v>
      </c>
      <c r="AC19" s="46">
        <f>COUNTIF(Schedule!$G135:$G144,"Awesome Team!")</f>
        <v>0</v>
      </c>
      <c r="AD19" s="46">
        <f>COUNTIF(Schedule!$H135:$H144,"Awesome Team!")</f>
        <v>0</v>
      </c>
      <c r="AE19" s="79" t="str">
        <f>Scores!$N12</f>
        <v>0</v>
      </c>
      <c r="AF19" s="49">
        <f>COUNTIF(Schedule!$G135:$G144,"Book of Eli")</f>
        <v>0</v>
      </c>
      <c r="AG19" s="50">
        <f>COUNTIF(Schedule!$H135:$H144,"Book of Eli")</f>
        <v>0</v>
      </c>
      <c r="AI19" s="2" t="s">
        <v>41</v>
      </c>
      <c r="AK19" s="53" t="str">
        <f t="shared" si="18"/>
        <v/>
      </c>
      <c r="AL19" s="54" t="str">
        <f t="shared" si="19"/>
        <v/>
      </c>
      <c r="AM19" s="2"/>
    </row>
    <row r="20" spans="1:39" ht="16" thickBot="1" x14ac:dyDescent="0.25">
      <c r="A20" s="11"/>
      <c r="B20" s="2" t="s">
        <v>42</v>
      </c>
      <c r="D20" s="78" t="str">
        <f>Scores!$O3</f>
        <v>0</v>
      </c>
      <c r="E20" s="51">
        <f>COUNTIF(Schedule!$G147:$G156,"SUPPLE LEOPARDS")</f>
        <v>0</v>
      </c>
      <c r="F20" s="52">
        <f>COUNTIF(Schedule!$H147:$H156,"SUPPLE LEOPARDS")</f>
        <v>0</v>
      </c>
      <c r="G20" s="79" t="str">
        <f>Scores!$O4</f>
        <v>0</v>
      </c>
      <c r="H20" s="48">
        <f>COUNTIF(Schedule!$G147:$G156,"Raider Nation")</f>
        <v>0</v>
      </c>
      <c r="I20" s="48">
        <f>COUNTIF(Schedule!$H147:$H156,"Raider Nation")</f>
        <v>0</v>
      </c>
      <c r="J20" s="80" t="str">
        <f>Scores!$O5</f>
        <v>0</v>
      </c>
      <c r="K20" s="46">
        <f>COUNTIF(Schedule!$G147:$G156,"Snow Man")</f>
        <v>0</v>
      </c>
      <c r="L20" s="46">
        <f>COUNTIF(Schedule!$H147:$H156,"Snow Man")</f>
        <v>0</v>
      </c>
      <c r="M20" s="79" t="str">
        <f>Scores!$O6</f>
        <v>0</v>
      </c>
      <c r="N20" s="48">
        <f>COUNTIF(Schedule!$G147:$G156,"Deeznutz")</f>
        <v>0</v>
      </c>
      <c r="O20" s="48">
        <f>COUNTIF(Schedule!$H147:$H156,"Deeznutz")</f>
        <v>0</v>
      </c>
      <c r="P20" s="80" t="str">
        <f>Scores!$O7</f>
        <v>0</v>
      </c>
      <c r="Q20" s="46">
        <f>COUNTIF(Schedule!$G147:$G156,"The Stairwell Hotlights")</f>
        <v>0</v>
      </c>
      <c r="R20" s="46">
        <f>COUNTIF(Schedule!$H147:$H156,"The Stairwell Hotlights")</f>
        <v>0</v>
      </c>
      <c r="S20" s="79" t="str">
        <f>Scores!$O8</f>
        <v>0</v>
      </c>
      <c r="T20" s="48">
        <f>COUNTIF(Schedule!$G147:$G156,"Jabrony Season")</f>
        <v>0</v>
      </c>
      <c r="U20" s="48">
        <f>COUNTIF(Schedule!$H147:$H156,"Jabrony Season")</f>
        <v>0</v>
      </c>
      <c r="V20" s="80" t="str">
        <f>Scores!$O9</f>
        <v>0</v>
      </c>
      <c r="W20" s="46">
        <f>COUNTIF(Schedule!$G147:$G156,"Team Diesel")</f>
        <v>0</v>
      </c>
      <c r="X20" s="46">
        <f>COUNTIF(Schedule!$H147:$H156,"Team Diesel")</f>
        <v>0</v>
      </c>
      <c r="Y20" s="79" t="str">
        <f>Scores!$O10</f>
        <v>0</v>
      </c>
      <c r="Z20" s="48">
        <f>COUNTIF(Schedule!$G147:$G156,"Team Trump")</f>
        <v>0</v>
      </c>
      <c r="AA20" s="48">
        <f>COUNTIF(Schedule!$H147:$H156,"Team Trump")</f>
        <v>0</v>
      </c>
      <c r="AB20" s="80" t="str">
        <f>Scores!$O11</f>
        <v>0</v>
      </c>
      <c r="AC20" s="46">
        <f>COUNTIF(Schedule!$G147:$G156,"Awesome Team!")</f>
        <v>0</v>
      </c>
      <c r="AD20" s="46">
        <f>COUNTIF(Schedule!$H147:$H156,"Awesome Team!")</f>
        <v>0</v>
      </c>
      <c r="AE20" s="79" t="str">
        <f>Scores!$O12</f>
        <v>0</v>
      </c>
      <c r="AF20" s="49">
        <f>COUNTIF(Schedule!$G147:$G156,"Book of Eli")</f>
        <v>0</v>
      </c>
      <c r="AG20" s="50">
        <f>COUNTIF(Schedule!$H147:$H156,"Book of Eli")</f>
        <v>0</v>
      </c>
      <c r="AI20" s="2" t="s">
        <v>42</v>
      </c>
      <c r="AK20" s="53" t="str">
        <f>IFERROR(AVERAGE($D20,$G20,$J20,$M20,$P20,$S20,$V20,$Y20,$AB20,$AE20),"")</f>
        <v/>
      </c>
      <c r="AL20" s="54" t="str">
        <f>IFERROR(STDEV($D20,$G20,$J20,$M20,$P20,$S20,$V20,$Y20,$AB20,$AE20),"")</f>
        <v/>
      </c>
      <c r="AM20" s="2"/>
    </row>
    <row r="21" spans="1:39" ht="16" thickBot="1" x14ac:dyDescent="0.25">
      <c r="B21" s="2" t="s">
        <v>43</v>
      </c>
      <c r="D21" s="136" t="e">
        <f>AVERAGE(D8:D20)</f>
        <v>#DIV/0!</v>
      </c>
      <c r="E21" s="137"/>
      <c r="F21" s="138"/>
      <c r="G21" s="113" t="e">
        <f t="shared" ref="G21" si="20">AVERAGE(G8:G20)</f>
        <v>#DIV/0!</v>
      </c>
      <c r="H21" s="114"/>
      <c r="I21" s="139"/>
      <c r="J21" s="140" t="e">
        <f t="shared" ref="J21" si="21">AVERAGE(J8:J20)</f>
        <v>#DIV/0!</v>
      </c>
      <c r="K21" s="137"/>
      <c r="L21" s="138"/>
      <c r="M21" s="113" t="e">
        <f t="shared" ref="M21" si="22">AVERAGE(M8:M20)</f>
        <v>#DIV/0!</v>
      </c>
      <c r="N21" s="114"/>
      <c r="O21" s="139"/>
      <c r="P21" s="140" t="e">
        <f t="shared" ref="P21" si="23">AVERAGE(P8:P20)</f>
        <v>#DIV/0!</v>
      </c>
      <c r="Q21" s="137"/>
      <c r="R21" s="138"/>
      <c r="S21" s="113" t="e">
        <f t="shared" ref="S21" si="24">AVERAGE(S8:S20)</f>
        <v>#DIV/0!</v>
      </c>
      <c r="T21" s="114"/>
      <c r="U21" s="139"/>
      <c r="V21" s="140" t="e">
        <f t="shared" ref="V21" si="25">AVERAGE(V8:V20)</f>
        <v>#DIV/0!</v>
      </c>
      <c r="W21" s="137"/>
      <c r="X21" s="138"/>
      <c r="Y21" s="113" t="e">
        <f t="shared" ref="Y21" si="26">AVERAGE(Y8:Y20)</f>
        <v>#DIV/0!</v>
      </c>
      <c r="Z21" s="114"/>
      <c r="AA21" s="139"/>
      <c r="AB21" s="140" t="e">
        <f t="shared" ref="AB21" si="27">AVERAGE(AB8:AB20)</f>
        <v>#DIV/0!</v>
      </c>
      <c r="AC21" s="137"/>
      <c r="AD21" s="138"/>
      <c r="AE21" s="114" t="e">
        <f t="shared" ref="AE21" si="28">AVERAGE(AE8:AE20)</f>
        <v>#DIV/0!</v>
      </c>
      <c r="AF21" s="114"/>
      <c r="AG21" s="115"/>
      <c r="AI21" s="2" t="s">
        <v>44</v>
      </c>
      <c r="AK21" s="57" t="e">
        <f>AVERAGE(D21:AG21)</f>
        <v>#DIV/0!</v>
      </c>
      <c r="AL21" s="58" t="e">
        <f>STDEV(D21:AG21)</f>
        <v>#DIV/0!</v>
      </c>
    </row>
    <row r="22" spans="1:39" ht="16" thickBot="1" x14ac:dyDescent="0.25">
      <c r="B22" s="2" t="s">
        <v>45</v>
      </c>
      <c r="D22" s="131" t="e">
        <f xml:space="preserve"> (SUM(E8:E20)/SUM(E8:F20))</f>
        <v>#DIV/0!</v>
      </c>
      <c r="E22" s="132"/>
      <c r="F22" s="133"/>
      <c r="G22" s="116" t="e">
        <f t="shared" ref="G22" si="29" xml:space="preserve"> (SUM(H8:H20)/SUM(H8:I20))</f>
        <v>#DIV/0!</v>
      </c>
      <c r="H22" s="117"/>
      <c r="I22" s="134"/>
      <c r="J22" s="135" t="e">
        <f t="shared" ref="J22" si="30" xml:space="preserve"> (SUM(K8:K20)/SUM(K8:L20))</f>
        <v>#DIV/0!</v>
      </c>
      <c r="K22" s="132"/>
      <c r="L22" s="133"/>
      <c r="M22" s="116" t="e">
        <f t="shared" ref="M22" si="31" xml:space="preserve"> (SUM(N8:N20)/SUM(N8:O20))</f>
        <v>#DIV/0!</v>
      </c>
      <c r="N22" s="117"/>
      <c r="O22" s="134"/>
      <c r="P22" s="135" t="e">
        <f t="shared" ref="P22" si="32" xml:space="preserve"> (SUM(Q8:Q20)/SUM(Q8:R20))</f>
        <v>#DIV/0!</v>
      </c>
      <c r="Q22" s="132"/>
      <c r="R22" s="133"/>
      <c r="S22" s="116" t="e">
        <f t="shared" ref="S22" si="33" xml:space="preserve"> (SUM(T8:T20)/SUM(T8:U20))</f>
        <v>#DIV/0!</v>
      </c>
      <c r="T22" s="117"/>
      <c r="U22" s="134"/>
      <c r="V22" s="135" t="e">
        <f xml:space="preserve"> (SUM(W8:W20)/SUM(W8:X20))</f>
        <v>#DIV/0!</v>
      </c>
      <c r="W22" s="132"/>
      <c r="X22" s="133"/>
      <c r="Y22" s="116" t="e">
        <f t="shared" ref="Y22" si="34" xml:space="preserve"> (SUM(Z8:Z20)/SUM(Z8:AA20))</f>
        <v>#DIV/0!</v>
      </c>
      <c r="Z22" s="117"/>
      <c r="AA22" s="134"/>
      <c r="AB22" s="135" t="e">
        <f t="shared" ref="AB22" si="35" xml:space="preserve"> (SUM(AC8:AC20)/SUM(AC8:AD20))</f>
        <v>#DIV/0!</v>
      </c>
      <c r="AC22" s="132"/>
      <c r="AD22" s="133"/>
      <c r="AE22" s="116" t="e">
        <f t="shared" ref="AE22" si="36" xml:space="preserve"> (SUM(AF8:AF20)/SUM(AF8:AG20))</f>
        <v>#DIV/0!</v>
      </c>
      <c r="AF22" s="117"/>
      <c r="AG22" s="118"/>
      <c r="AH22" s="11"/>
      <c r="AI22" s="11"/>
      <c r="AJ22" s="11"/>
      <c r="AK22" s="12"/>
    </row>
    <row r="23" spans="1:39" ht="16" thickBot="1" x14ac:dyDescent="0.25">
      <c r="B23" s="2"/>
      <c r="H23"/>
      <c r="K23"/>
      <c r="N23"/>
      <c r="Q23"/>
      <c r="T23"/>
      <c r="W23"/>
      <c r="Z23"/>
      <c r="AC23"/>
      <c r="AF23"/>
      <c r="AH23" s="11"/>
      <c r="AI23" s="11"/>
      <c r="AJ23" s="11"/>
      <c r="AK23" s="12"/>
    </row>
    <row r="24" spans="1:39" x14ac:dyDescent="0.2">
      <c r="B24" s="2" t="s">
        <v>46</v>
      </c>
      <c r="D24" s="136" t="e">
        <f>((D21*6)+(((MAX(D8:D20)+MIN(D8:D20)))*2)+((D22*200)*2))/10</f>
        <v>#DIV/0!</v>
      </c>
      <c r="E24" s="137"/>
      <c r="F24" s="138"/>
      <c r="G24" s="114" t="e">
        <f>((G21*6)+(((MAX(G8:G20)+MIN(G8:G20)))*2)+((G22*200)*2))/10</f>
        <v>#DIV/0!</v>
      </c>
      <c r="H24" s="114"/>
      <c r="I24" s="139"/>
      <c r="J24" s="140" t="e">
        <f>((J21*6)+(((MAX(J8:J20)+MIN(J8:J20)))*2)+((J22*200)*2))/10</f>
        <v>#DIV/0!</v>
      </c>
      <c r="K24" s="137"/>
      <c r="L24" s="138"/>
      <c r="M24" s="113" t="e">
        <f>((M21*6)+(((MAX(M8:M20)+MIN(M8:M20)))*2)+((M22*200)*2))/10</f>
        <v>#DIV/0!</v>
      </c>
      <c r="N24" s="114"/>
      <c r="O24" s="139"/>
      <c r="P24" s="140" t="e">
        <f>((P21*6)+(((MAX(P8:P20)+MIN(P8:P20)))*2)+((P22*200)*2))/10</f>
        <v>#DIV/0!</v>
      </c>
      <c r="Q24" s="137"/>
      <c r="R24" s="138"/>
      <c r="S24" s="114" t="e">
        <f>((S21*6)+(((MAX(S8:S20)+MIN(S8:S20)))*2)+((S22*200)*2))/10</f>
        <v>#DIV/0!</v>
      </c>
      <c r="T24" s="114"/>
      <c r="U24" s="139"/>
      <c r="V24" s="140" t="e">
        <f>((V21*6)+(((MAX(V8:V20)+MIN(V8:V20)))*2)+((V22*200)*2))/10</f>
        <v>#DIV/0!</v>
      </c>
      <c r="W24" s="137"/>
      <c r="X24" s="138"/>
      <c r="Y24" s="113" t="e">
        <f>((Y21*6)+(((MAX(Y8:Y20)+MIN(Y8:Y20)))*2)+((Y22*200)*2))/10</f>
        <v>#DIV/0!</v>
      </c>
      <c r="Z24" s="114"/>
      <c r="AA24" s="139"/>
      <c r="AB24" s="137" t="e">
        <f>((AB21*6)+(((MAX(AB8:AB20)+MIN(AB8:AB20)))*2)+((AB22*200)*2))/10</f>
        <v>#DIV/0!</v>
      </c>
      <c r="AC24" s="137"/>
      <c r="AD24" s="138"/>
      <c r="AE24" s="113" t="e">
        <f>((AE21*6)+(((MAX(AE8:AE20)+MIN(AE8:AE20)))*2)+((AE22*200)*2))/10</f>
        <v>#DIV/0!</v>
      </c>
      <c r="AF24" s="114"/>
      <c r="AG24" s="115"/>
      <c r="AH24" s="11"/>
      <c r="AI24" s="13" t="s">
        <v>47</v>
      </c>
      <c r="AK24" s="59" t="e">
        <f>AVERAGE($D24:$AG24)</f>
        <v>#DIV/0!</v>
      </c>
      <c r="AL24" s="60" t="e">
        <f>STDEV($D24:$AG24)</f>
        <v>#DIV/0!</v>
      </c>
    </row>
    <row r="25" spans="1:39" ht="16" thickBot="1" x14ac:dyDescent="0.25">
      <c r="B25" s="2" t="s">
        <v>48</v>
      </c>
      <c r="D25" s="105" t="e">
        <f>(D22*SUM(D8:D20))+SUM(D8:D20)</f>
        <v>#DIV/0!</v>
      </c>
      <c r="E25" s="106"/>
      <c r="F25" s="107"/>
      <c r="G25" s="108" t="e">
        <f>(G22*SUM(G8:G20))+SUM(G8:G20)</f>
        <v>#DIV/0!</v>
      </c>
      <c r="H25" s="108"/>
      <c r="I25" s="109"/>
      <c r="J25" s="110" t="e">
        <f>(J22*SUM(J8:J20))+SUM(J8:J20)</f>
        <v>#DIV/0!</v>
      </c>
      <c r="K25" s="106"/>
      <c r="L25" s="107"/>
      <c r="M25" s="111" t="e">
        <f>(M22*SUM(M8:M20))+SUM(M8:M20)</f>
        <v>#DIV/0!</v>
      </c>
      <c r="N25" s="108"/>
      <c r="O25" s="109"/>
      <c r="P25" s="110" t="e">
        <f>(P22*SUM(P8:P20))+SUM(P8:P20)</f>
        <v>#DIV/0!</v>
      </c>
      <c r="Q25" s="106"/>
      <c r="R25" s="107"/>
      <c r="S25" s="111" t="e">
        <f>(S22*SUM(S8:S20))+SUM(S8:S20)</f>
        <v>#DIV/0!</v>
      </c>
      <c r="T25" s="108"/>
      <c r="U25" s="109"/>
      <c r="V25" s="110" t="e">
        <f>(V22*SUM(V8:V20))+SUM(V8:V20)</f>
        <v>#DIV/0!</v>
      </c>
      <c r="W25" s="106"/>
      <c r="X25" s="107"/>
      <c r="Y25" s="111" t="e">
        <f>(Y22*SUM(Y8:Y20))+SUM(Y8:Y20)</f>
        <v>#DIV/0!</v>
      </c>
      <c r="Z25" s="108"/>
      <c r="AA25" s="109"/>
      <c r="AB25" s="106" t="e">
        <f>(AB22*SUM(AB8:AB20))+SUM(AB8:AB20)</f>
        <v>#DIV/0!</v>
      </c>
      <c r="AC25" s="106"/>
      <c r="AD25" s="107"/>
      <c r="AE25" s="108" t="e">
        <f>(AE22*SUM(AE8:AE20))+SUM(AE8:AE20)</f>
        <v>#DIV/0!</v>
      </c>
      <c r="AF25" s="108"/>
      <c r="AG25" s="158"/>
      <c r="AH25" s="11"/>
      <c r="AI25" s="14" t="s">
        <v>49</v>
      </c>
      <c r="AK25" s="61" t="e">
        <f>AVERAGE($D25:$AG25)</f>
        <v>#DIV/0!</v>
      </c>
      <c r="AL25" s="62" t="e">
        <f>STDEV($D25:$AG25)</f>
        <v>#DIV/0!</v>
      </c>
    </row>
    <row r="26" spans="1:39" ht="16" thickBot="1" x14ac:dyDescent="0.25">
      <c r="H26"/>
      <c r="K26"/>
      <c r="N26"/>
      <c r="Q26"/>
      <c r="T26"/>
      <c r="W26"/>
      <c r="Z26"/>
      <c r="AC26"/>
      <c r="AF26"/>
    </row>
    <row r="27" spans="1:39" x14ac:dyDescent="0.2">
      <c r="B27" s="2" t="s">
        <v>50</v>
      </c>
      <c r="D27" s="157" t="e">
        <f>RANK(D24,$D$24:$AG$24)</f>
        <v>#DIV/0!</v>
      </c>
      <c r="E27" s="154"/>
      <c r="F27" s="155"/>
      <c r="G27" s="150" t="e">
        <f>RANK(G24,$D$24:$AG$24)</f>
        <v>#DIV/0!</v>
      </c>
      <c r="H27" s="151"/>
      <c r="I27" s="152"/>
      <c r="J27" s="153" t="e">
        <f>RANK(J24,$D$24:$AG$24)</f>
        <v>#DIV/0!</v>
      </c>
      <c r="K27" s="154"/>
      <c r="L27" s="155"/>
      <c r="M27" s="150" t="e">
        <f>RANK(M24,$D$24:$AG$24)</f>
        <v>#DIV/0!</v>
      </c>
      <c r="N27" s="151"/>
      <c r="O27" s="152"/>
      <c r="P27" s="153" t="e">
        <f>RANK(P24,$D$24:$AG$24)</f>
        <v>#DIV/0!</v>
      </c>
      <c r="Q27" s="154"/>
      <c r="R27" s="155"/>
      <c r="S27" s="150" t="e">
        <f>RANK(S24,$D$24:$AG$24)</f>
        <v>#DIV/0!</v>
      </c>
      <c r="T27" s="151"/>
      <c r="U27" s="152"/>
      <c r="V27" s="153" t="e">
        <f>RANK(V24,$D$24:$AG$24)</f>
        <v>#DIV/0!</v>
      </c>
      <c r="W27" s="154"/>
      <c r="X27" s="155"/>
      <c r="Y27" s="150" t="e">
        <f>RANK(Y24,$D$24:$AG$24)</f>
        <v>#DIV/0!</v>
      </c>
      <c r="Z27" s="151"/>
      <c r="AA27" s="152"/>
      <c r="AB27" s="153" t="e">
        <f>RANK(AB24,$D$24:$AG$24)</f>
        <v>#DIV/0!</v>
      </c>
      <c r="AC27" s="154"/>
      <c r="AD27" s="155"/>
      <c r="AE27" s="151" t="e">
        <f>RANK(AE24,$D$24:$AG$24)</f>
        <v>#DIV/0!</v>
      </c>
      <c r="AF27" s="151"/>
      <c r="AG27" s="156"/>
      <c r="AH27" s="11"/>
      <c r="AI27" s="11"/>
      <c r="AK27" s="11"/>
    </row>
    <row r="28" spans="1:39" ht="16" thickBot="1" x14ac:dyDescent="0.25">
      <c r="B28" s="2" t="s">
        <v>51</v>
      </c>
      <c r="D28" s="159" t="e">
        <f>RANK(D$25,$D$25:$AG$25)</f>
        <v>#DIV/0!</v>
      </c>
      <c r="E28" s="99"/>
      <c r="F28" s="100"/>
      <c r="G28" s="101" t="e">
        <f>RANK(G$25,$D$25:$AG$25)</f>
        <v>#DIV/0!</v>
      </c>
      <c r="H28" s="102"/>
      <c r="I28" s="103"/>
      <c r="J28" s="98" t="e">
        <f>RANK(J$25,$D$25:$AG$25)</f>
        <v>#DIV/0!</v>
      </c>
      <c r="K28" s="99"/>
      <c r="L28" s="100"/>
      <c r="M28" s="101" t="e">
        <f>RANK(M$25,$D$25:$AG$25)</f>
        <v>#DIV/0!</v>
      </c>
      <c r="N28" s="102"/>
      <c r="O28" s="103"/>
      <c r="P28" s="98" t="e">
        <f>RANK(P$25,$D$25:$AG$25)</f>
        <v>#DIV/0!</v>
      </c>
      <c r="Q28" s="99"/>
      <c r="R28" s="100"/>
      <c r="S28" s="101" t="e">
        <f>RANK(S$25,$D$25:$AG$25)</f>
        <v>#DIV/0!</v>
      </c>
      <c r="T28" s="102"/>
      <c r="U28" s="103"/>
      <c r="V28" s="98" t="e">
        <f>RANK(V$25,$D$25:$AG$25)</f>
        <v>#DIV/0!</v>
      </c>
      <c r="W28" s="99"/>
      <c r="X28" s="100"/>
      <c r="Y28" s="101" t="e">
        <f>RANK(Y$25,$D$25:$AG$25)</f>
        <v>#DIV/0!</v>
      </c>
      <c r="Z28" s="102"/>
      <c r="AA28" s="103"/>
      <c r="AB28" s="98" t="e">
        <f>RANK(AB$25,$D$25:$AG$25)</f>
        <v>#DIV/0!</v>
      </c>
      <c r="AC28" s="99"/>
      <c r="AD28" s="100"/>
      <c r="AE28" s="102" t="e">
        <f>RANK(AE$25,$D$25:$AG$25)</f>
        <v>#DIV/0!</v>
      </c>
      <c r="AF28" s="102"/>
      <c r="AG28" s="104"/>
    </row>
    <row r="29" spans="1:39" ht="16" thickBot="1" x14ac:dyDescent="0.25">
      <c r="H29"/>
      <c r="K29"/>
      <c r="N29"/>
      <c r="Q29"/>
      <c r="T29"/>
      <c r="W29"/>
      <c r="Z29"/>
      <c r="AC29"/>
      <c r="AF29"/>
    </row>
    <row r="30" spans="1:39" ht="16" thickBot="1" x14ac:dyDescent="0.25">
      <c r="B30" s="2" t="s">
        <v>52</v>
      </c>
      <c r="D30" s="147"/>
      <c r="E30" s="143"/>
      <c r="F30" s="144"/>
      <c r="G30" s="148"/>
      <c r="H30" s="145"/>
      <c r="I30" s="149"/>
      <c r="J30" s="142"/>
      <c r="K30" s="143"/>
      <c r="L30" s="144"/>
      <c r="M30" s="148"/>
      <c r="N30" s="145"/>
      <c r="O30" s="149"/>
      <c r="P30" s="142"/>
      <c r="Q30" s="143"/>
      <c r="R30" s="144"/>
      <c r="S30" s="148"/>
      <c r="T30" s="145"/>
      <c r="U30" s="149"/>
      <c r="V30" s="142"/>
      <c r="W30" s="143"/>
      <c r="X30" s="144"/>
      <c r="Y30" s="148"/>
      <c r="Z30" s="145"/>
      <c r="AA30" s="149"/>
      <c r="AB30" s="142"/>
      <c r="AC30" s="143"/>
      <c r="AD30" s="144"/>
      <c r="AE30" s="145"/>
      <c r="AF30" s="145"/>
      <c r="AG30" s="146"/>
    </row>
    <row r="31" spans="1:39" ht="16" thickBot="1" x14ac:dyDescent="0.25">
      <c r="AA31" s="9" t="s">
        <v>53</v>
      </c>
    </row>
    <row r="32" spans="1:39" ht="16" thickBot="1" x14ac:dyDescent="0.25">
      <c r="B32" s="2" t="s">
        <v>54</v>
      </c>
      <c r="D32" s="186">
        <f>COUNTIF(Scores!$C$14:$O$14, "SUPPLE LEOPARDS")</f>
        <v>0</v>
      </c>
      <c r="E32" s="187"/>
      <c r="F32" s="188"/>
      <c r="G32" s="188">
        <f>COUNTIF(Scores!$C$14:$O$14, "Raider Nation")</f>
        <v>0</v>
      </c>
      <c r="H32" s="188"/>
      <c r="I32" s="188"/>
      <c r="J32" s="188">
        <f>COUNTIF(Scores!$C$14:$O$14, "Snow Man")</f>
        <v>0</v>
      </c>
      <c r="K32" s="188"/>
      <c r="L32" s="188"/>
      <c r="M32" s="188">
        <f>COUNTIF(Scores!$C$14:$O$14, "Deeznutz")</f>
        <v>0</v>
      </c>
      <c r="N32" s="188"/>
      <c r="O32" s="188"/>
      <c r="P32" s="188">
        <f>COUNTIF(Scores!$C$14:$O$14, "The Stairwell Hotlights")</f>
        <v>0</v>
      </c>
      <c r="Q32" s="188"/>
      <c r="R32" s="188"/>
      <c r="S32" s="188">
        <f>COUNTIF(Scores!$C$14:$O$14, "Jabrony Season")</f>
        <v>0</v>
      </c>
      <c r="T32" s="188"/>
      <c r="U32" s="188"/>
      <c r="V32" s="188">
        <f>COUNTIF(Scores!$C$14:$O$14, "Team Diesel")</f>
        <v>0</v>
      </c>
      <c r="W32" s="188"/>
      <c r="X32" s="188"/>
      <c r="Y32" s="188">
        <f>COUNTIF(Scores!$C$14:$O$14, "Team Trump")</f>
        <v>0</v>
      </c>
      <c r="Z32" s="188"/>
      <c r="AA32" s="188"/>
      <c r="AB32" s="188">
        <f>COUNTIF(Scores!$C$14:$O$14, "Awesome Team!")</f>
        <v>0</v>
      </c>
      <c r="AC32" s="188"/>
      <c r="AD32" s="188"/>
      <c r="AE32" s="188">
        <f>COUNTIF(Scores!$C$14:$O$14, "Book of Eli")</f>
        <v>0</v>
      </c>
      <c r="AF32" s="189"/>
      <c r="AG32" s="190"/>
      <c r="AI32" s="17"/>
      <c r="AJ32" s="18" t="s">
        <v>55</v>
      </c>
      <c r="AK32" s="19" t="s">
        <v>56</v>
      </c>
    </row>
    <row r="33" spans="2:37" ht="16" thickBot="1" x14ac:dyDescent="0.25">
      <c r="B33" s="2" t="s">
        <v>57</v>
      </c>
      <c r="D33" s="191">
        <f>COUNTIF(Scores!$C$16:$O$16, "SUPPLE LEOPARDS")</f>
        <v>0</v>
      </c>
      <c r="E33" s="97"/>
      <c r="F33" s="192"/>
      <c r="G33" s="192">
        <f>COUNTIF(Scores!$C$16:$O$16, "Raider Nation")</f>
        <v>0</v>
      </c>
      <c r="H33" s="192"/>
      <c r="I33" s="192"/>
      <c r="J33" s="192">
        <f>COUNTIF(Scores!$C$16:$O$16, "Snow Man")</f>
        <v>0</v>
      </c>
      <c r="K33" s="192"/>
      <c r="L33" s="192"/>
      <c r="M33" s="192">
        <f>COUNTIF(Scores!$C$16:$O$16, "Deeznutz")</f>
        <v>0</v>
      </c>
      <c r="N33" s="192"/>
      <c r="O33" s="192"/>
      <c r="P33" s="192">
        <f>COUNTIF(Scores!$C$16:$O$16, "The Stairwell Hotlights")</f>
        <v>0</v>
      </c>
      <c r="Q33" s="192"/>
      <c r="R33" s="192"/>
      <c r="S33" s="192">
        <f>COUNTIF(Scores!$C$16:$O$16, "Jabrony Season")</f>
        <v>0</v>
      </c>
      <c r="T33" s="192"/>
      <c r="U33" s="192"/>
      <c r="V33" s="192">
        <f>COUNTIF(Scores!$C$16:$O$16, "Team Diesel")</f>
        <v>0</v>
      </c>
      <c r="W33" s="192"/>
      <c r="X33" s="192"/>
      <c r="Y33" s="192">
        <f>COUNTIF(Scores!$C$16:$O$16, "Team Trump")</f>
        <v>0</v>
      </c>
      <c r="Z33" s="192"/>
      <c r="AA33" s="192"/>
      <c r="AB33" s="192">
        <f>COUNTIF(Scores!$C$16:$O$16, "Awesome Team!")</f>
        <v>0</v>
      </c>
      <c r="AC33" s="192"/>
      <c r="AD33" s="192"/>
      <c r="AE33" s="192">
        <f>COUNTIF(Scores!$C$16:$O$16, "Book of Eli")</f>
        <v>0</v>
      </c>
      <c r="AF33" s="95"/>
      <c r="AG33" s="193"/>
      <c r="AI33" s="20"/>
      <c r="AJ33" s="21" t="s">
        <v>58</v>
      </c>
      <c r="AK33" s="22" t="s">
        <v>59</v>
      </c>
    </row>
    <row r="34" spans="2:37" ht="16" thickBot="1" x14ac:dyDescent="0.25">
      <c r="B34" s="2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I34" s="23"/>
      <c r="AJ34" s="24" t="s">
        <v>60</v>
      </c>
      <c r="AK34" s="25" t="s">
        <v>61</v>
      </c>
    </row>
    <row r="35" spans="2:37" x14ac:dyDescent="0.2">
      <c r="B35" s="2" t="s">
        <v>62</v>
      </c>
      <c r="D35" s="163">
        <f>D32*10</f>
        <v>0</v>
      </c>
      <c r="E35" s="164"/>
      <c r="F35" s="160"/>
      <c r="G35" s="160">
        <f t="shared" ref="G35" si="37">G32*10</f>
        <v>0</v>
      </c>
      <c r="H35" s="160"/>
      <c r="I35" s="160"/>
      <c r="J35" s="160">
        <f t="shared" ref="J35" si="38">J32*10</f>
        <v>0</v>
      </c>
      <c r="K35" s="160"/>
      <c r="L35" s="160"/>
      <c r="M35" s="160">
        <f t="shared" ref="M35" si="39">M32*10</f>
        <v>0</v>
      </c>
      <c r="N35" s="160"/>
      <c r="O35" s="160"/>
      <c r="P35" s="160">
        <f t="shared" ref="P35" si="40">P32*10</f>
        <v>0</v>
      </c>
      <c r="Q35" s="160"/>
      <c r="R35" s="160"/>
      <c r="S35" s="160">
        <f t="shared" ref="S35" si="41">S32*10</f>
        <v>0</v>
      </c>
      <c r="T35" s="160"/>
      <c r="U35" s="160"/>
      <c r="V35" s="160">
        <f t="shared" ref="V35" si="42">V32*10</f>
        <v>0</v>
      </c>
      <c r="W35" s="160"/>
      <c r="X35" s="160"/>
      <c r="Y35" s="160">
        <f t="shared" ref="Y35" si="43">Y32*10</f>
        <v>0</v>
      </c>
      <c r="Z35" s="160"/>
      <c r="AA35" s="160"/>
      <c r="AB35" s="160">
        <f t="shared" ref="AB35" si="44">AB32*10</f>
        <v>0</v>
      </c>
      <c r="AC35" s="160"/>
      <c r="AD35" s="160"/>
      <c r="AE35" s="160">
        <f t="shared" ref="AE35" si="45">AE32*10</f>
        <v>0</v>
      </c>
      <c r="AF35" s="161"/>
      <c r="AG35" s="162"/>
    </row>
    <row r="36" spans="2:37" ht="16" thickBot="1" x14ac:dyDescent="0.25">
      <c r="B36" s="2" t="s">
        <v>63</v>
      </c>
      <c r="D36" s="182" t="e">
        <f t="shared" ref="D36" si="46">IF(D$4=1,$AL$1,IF(D$4=2,$AL$2,IF(D$4=3,$AL$3,0)))</f>
        <v>#DIV/0!</v>
      </c>
      <c r="E36" s="179"/>
      <c r="F36" s="180"/>
      <c r="G36" s="178" t="e">
        <f t="shared" ref="G36" si="47">IF(G$4=1,$AL$1,IF(G$4=2,$AL$2,IF(G$4=3,$AL$3,0)))</f>
        <v>#DIV/0!</v>
      </c>
      <c r="H36" s="179"/>
      <c r="I36" s="180"/>
      <c r="J36" s="178" t="e">
        <f t="shared" ref="J36" si="48">IF(J$4=1,$AL$1,IF(J$4=2,$AL$2,IF(J$4=3,$AL$3,0)))</f>
        <v>#DIV/0!</v>
      </c>
      <c r="K36" s="179"/>
      <c r="L36" s="180"/>
      <c r="M36" s="179" t="e">
        <f t="shared" ref="M36" si="49">IF(M$4=1,$AL$1,IF(M$4=2,$AL$2,IF(M$4=3,$AL$3,0)))</f>
        <v>#DIV/0!</v>
      </c>
      <c r="N36" s="179"/>
      <c r="O36" s="179"/>
      <c r="P36" s="178" t="e">
        <f t="shared" ref="P36" si="50">IF(P$4=1,$AL$1,IF(P$4=2,$AL$2,IF(P$4=3,$AL$3,0)))</f>
        <v>#DIV/0!</v>
      </c>
      <c r="Q36" s="179"/>
      <c r="R36" s="180"/>
      <c r="S36" s="178" t="e">
        <f t="shared" ref="S36" si="51">IF(S$4=1,$AL$1,IF(S$4=2,$AL$2,IF(S$4=3,$AL$3,0)))</f>
        <v>#DIV/0!</v>
      </c>
      <c r="T36" s="179"/>
      <c r="U36" s="180"/>
      <c r="V36" s="178" t="e">
        <f t="shared" ref="V36" si="52">IF(V$4=1,$AL$1,IF(V$4=2,$AL$2,IF(V$4=3,$AL$3,0)))</f>
        <v>#DIV/0!</v>
      </c>
      <c r="W36" s="179"/>
      <c r="X36" s="180"/>
      <c r="Y36" s="178" t="e">
        <f t="shared" ref="Y36" si="53">IF(Y$4=1,$AL$1,IF(Y$4=2,$AL$2,IF(Y$4=3,$AL$3,0)))</f>
        <v>#DIV/0!</v>
      </c>
      <c r="Z36" s="179"/>
      <c r="AA36" s="180"/>
      <c r="AB36" s="178" t="e">
        <f t="shared" ref="AB36" si="54">IF(AB$4=1,$AL$1,IF(AB$4=2,$AL$2,IF(AB$4=3,$AL$3,0)))</f>
        <v>#DIV/0!</v>
      </c>
      <c r="AC36" s="179"/>
      <c r="AD36" s="180"/>
      <c r="AE36" s="178" t="e">
        <f>IF(AE$4=1,$AL$1,IF(AE$4=2,$AL$2,IF(AE$4=3,$AL$3,0)))</f>
        <v>#DIV/0!</v>
      </c>
      <c r="AF36" s="179"/>
      <c r="AG36" s="181"/>
    </row>
    <row r="37" spans="2:37" ht="16" thickBot="1" x14ac:dyDescent="0.25">
      <c r="B37" s="2" t="s">
        <v>64</v>
      </c>
      <c r="D37" s="176" t="e">
        <f>SUM(D35:F36)</f>
        <v>#DIV/0!</v>
      </c>
      <c r="E37" s="177"/>
      <c r="F37" s="171"/>
      <c r="G37" s="171" t="e">
        <f t="shared" ref="G37" si="55">SUM(G35:I36)</f>
        <v>#DIV/0!</v>
      </c>
      <c r="H37" s="171"/>
      <c r="I37" s="171"/>
      <c r="J37" s="171" t="e">
        <f t="shared" ref="J37" si="56">SUM(J35:L36)</f>
        <v>#DIV/0!</v>
      </c>
      <c r="K37" s="171"/>
      <c r="L37" s="171"/>
      <c r="M37" s="171" t="e">
        <f t="shared" ref="M37" si="57">SUM(M35:O36)</f>
        <v>#DIV/0!</v>
      </c>
      <c r="N37" s="171"/>
      <c r="O37" s="171"/>
      <c r="P37" s="171" t="e">
        <f t="shared" ref="P37" si="58">SUM(P35:R36)</f>
        <v>#DIV/0!</v>
      </c>
      <c r="Q37" s="171"/>
      <c r="R37" s="171"/>
      <c r="S37" s="171" t="e">
        <f t="shared" ref="S37" si="59">SUM(S35:U36)</f>
        <v>#DIV/0!</v>
      </c>
      <c r="T37" s="171"/>
      <c r="U37" s="171"/>
      <c r="V37" s="172" t="e">
        <f t="shared" ref="V37" si="60">SUM(V35:X36)</f>
        <v>#DIV/0!</v>
      </c>
      <c r="W37" s="172"/>
      <c r="X37" s="172"/>
      <c r="Y37" s="173" t="e">
        <f t="shared" ref="Y37" si="61">SUM(Y35:AA36)</f>
        <v>#DIV/0!</v>
      </c>
      <c r="Z37" s="173"/>
      <c r="AA37" s="173"/>
      <c r="AB37" s="171" t="e">
        <f t="shared" ref="AB37" si="62">SUM(AB35:AD36)</f>
        <v>#DIV/0!</v>
      </c>
      <c r="AC37" s="171"/>
      <c r="AD37" s="171"/>
      <c r="AE37" s="171" t="e">
        <f t="shared" ref="AE37" si="63">SUM(AE35:AG36)</f>
        <v>#DIV/0!</v>
      </c>
      <c r="AF37" s="174"/>
      <c r="AG37" s="175"/>
    </row>
  </sheetData>
  <sheetProtection sheet="1" objects="1" scenarios="1" selectLockedCells="1"/>
  <mergeCells count="172">
    <mergeCell ref="AK5:AK7"/>
    <mergeCell ref="AL5:AL7"/>
    <mergeCell ref="S37:U37"/>
    <mergeCell ref="V37:X37"/>
    <mergeCell ref="Y37:AA37"/>
    <mergeCell ref="AB37:AD37"/>
    <mergeCell ref="AE37:AG37"/>
    <mergeCell ref="D37:F37"/>
    <mergeCell ref="G37:I37"/>
    <mergeCell ref="J37:L37"/>
    <mergeCell ref="M37:O37"/>
    <mergeCell ref="P37:R37"/>
    <mergeCell ref="S36:U36"/>
    <mergeCell ref="V36:X36"/>
    <mergeCell ref="Y36:AA36"/>
    <mergeCell ref="AB36:AD36"/>
    <mergeCell ref="AE36:AG36"/>
    <mergeCell ref="D36:F36"/>
    <mergeCell ref="G36:I36"/>
    <mergeCell ref="J36:L36"/>
    <mergeCell ref="M36:O36"/>
    <mergeCell ref="P36:R36"/>
    <mergeCell ref="AE32:AG32"/>
    <mergeCell ref="AE33:AG33"/>
    <mergeCell ref="D35:F35"/>
    <mergeCell ref="G35:I35"/>
    <mergeCell ref="J35:L35"/>
    <mergeCell ref="M35:O35"/>
    <mergeCell ref="P35:R35"/>
    <mergeCell ref="S35:U35"/>
    <mergeCell ref="V35:X35"/>
    <mergeCell ref="Y35:AA35"/>
    <mergeCell ref="AB35:AD35"/>
    <mergeCell ref="AE35:AG35"/>
    <mergeCell ref="V32:X32"/>
    <mergeCell ref="V33:X33"/>
    <mergeCell ref="Y32:AA32"/>
    <mergeCell ref="Y33:AA33"/>
    <mergeCell ref="AB32:AD32"/>
    <mergeCell ref="AB33:AD33"/>
    <mergeCell ref="M32:O32"/>
    <mergeCell ref="M33:O33"/>
    <mergeCell ref="P32:R32"/>
    <mergeCell ref="P33:R33"/>
    <mergeCell ref="S32:U32"/>
    <mergeCell ref="S33:U33"/>
    <mergeCell ref="D32:F32"/>
    <mergeCell ref="G32:I32"/>
    <mergeCell ref="G33:I33"/>
    <mergeCell ref="D33:F33"/>
    <mergeCell ref="J32:L32"/>
    <mergeCell ref="J33:L33"/>
    <mergeCell ref="S30:U30"/>
    <mergeCell ref="V30:X30"/>
    <mergeCell ref="Y30:AA30"/>
    <mergeCell ref="AB30:AD30"/>
    <mergeCell ref="Y24:AA24"/>
    <mergeCell ref="AB24:AD24"/>
    <mergeCell ref="AE30:AG30"/>
    <mergeCell ref="D30:F30"/>
    <mergeCell ref="G30:I30"/>
    <mergeCell ref="J30:L30"/>
    <mergeCell ref="M30:O30"/>
    <mergeCell ref="P30:R30"/>
    <mergeCell ref="S27:U27"/>
    <mergeCell ref="V27:X27"/>
    <mergeCell ref="Y27:AA27"/>
    <mergeCell ref="AB27:AD27"/>
    <mergeCell ref="AE27:AG27"/>
    <mergeCell ref="D27:F27"/>
    <mergeCell ref="G27:I27"/>
    <mergeCell ref="J27:L27"/>
    <mergeCell ref="M27:O27"/>
    <mergeCell ref="P27:R27"/>
    <mergeCell ref="AE25:AG25"/>
    <mergeCell ref="D28:F28"/>
    <mergeCell ref="G28:I28"/>
    <mergeCell ref="J28:L28"/>
    <mergeCell ref="M28:O28"/>
    <mergeCell ref="Y3:AA3"/>
    <mergeCell ref="AB3:AD3"/>
    <mergeCell ref="D24:F24"/>
    <mergeCell ref="AE3:AG3"/>
    <mergeCell ref="S5:U5"/>
    <mergeCell ref="G24:I24"/>
    <mergeCell ref="J24:L24"/>
    <mergeCell ref="M24:O24"/>
    <mergeCell ref="P24:R24"/>
    <mergeCell ref="S24:U24"/>
    <mergeCell ref="V24:X24"/>
    <mergeCell ref="Y21:AA21"/>
    <mergeCell ref="AB21:AD21"/>
    <mergeCell ref="D3:F3"/>
    <mergeCell ref="G3:I3"/>
    <mergeCell ref="J3:L3"/>
    <mergeCell ref="M3:O3"/>
    <mergeCell ref="P3:R3"/>
    <mergeCell ref="S3:U3"/>
    <mergeCell ref="V3:X3"/>
    <mergeCell ref="S21:U21"/>
    <mergeCell ref="V21:X21"/>
    <mergeCell ref="Y5:AA5"/>
    <mergeCell ref="AB5:AD5"/>
    <mergeCell ref="P22:R22"/>
    <mergeCell ref="AE5:AG5"/>
    <mergeCell ref="S22:U22"/>
    <mergeCell ref="V22:X22"/>
    <mergeCell ref="V5:X5"/>
    <mergeCell ref="D21:F21"/>
    <mergeCell ref="G21:I21"/>
    <mergeCell ref="J21:L21"/>
    <mergeCell ref="M21:O21"/>
    <mergeCell ref="P21:R21"/>
    <mergeCell ref="AE24:AG24"/>
    <mergeCell ref="AE22:AG22"/>
    <mergeCell ref="D5:F5"/>
    <mergeCell ref="G5:I5"/>
    <mergeCell ref="J5:L5"/>
    <mergeCell ref="M5:O5"/>
    <mergeCell ref="P5:R5"/>
    <mergeCell ref="AE21:AG21"/>
    <mergeCell ref="D6:F6"/>
    <mergeCell ref="G6:I6"/>
    <mergeCell ref="J6:L6"/>
    <mergeCell ref="M6:O6"/>
    <mergeCell ref="P6:R6"/>
    <mergeCell ref="S6:U6"/>
    <mergeCell ref="V6:X6"/>
    <mergeCell ref="Y6:AA6"/>
    <mergeCell ref="AB6:AD6"/>
    <mergeCell ref="AE6:AG6"/>
    <mergeCell ref="D22:F22"/>
    <mergeCell ref="G22:I22"/>
    <mergeCell ref="Y22:AA22"/>
    <mergeCell ref="AB22:AD22"/>
    <mergeCell ref="J22:L22"/>
    <mergeCell ref="M22:O22"/>
    <mergeCell ref="AE2:AG2"/>
    <mergeCell ref="D2:F2"/>
    <mergeCell ref="G2:I2"/>
    <mergeCell ref="J2:L2"/>
    <mergeCell ref="M2:O2"/>
    <mergeCell ref="P2:R2"/>
    <mergeCell ref="S2:U2"/>
    <mergeCell ref="V2:X2"/>
    <mergeCell ref="Y2:AA2"/>
    <mergeCell ref="AB2:AD2"/>
    <mergeCell ref="P28:R28"/>
    <mergeCell ref="S28:U28"/>
    <mergeCell ref="V28:X28"/>
    <mergeCell ref="Y28:AA28"/>
    <mergeCell ref="AB28:AD28"/>
    <mergeCell ref="AE28:AG28"/>
    <mergeCell ref="D25:F25"/>
    <mergeCell ref="G25:I25"/>
    <mergeCell ref="J25:L25"/>
    <mergeCell ref="M25:O25"/>
    <mergeCell ref="P25:R25"/>
    <mergeCell ref="S25:U25"/>
    <mergeCell ref="V25:X25"/>
    <mergeCell ref="Y25:AA25"/>
    <mergeCell ref="AB25:AD25"/>
    <mergeCell ref="D4:F4"/>
    <mergeCell ref="G4:I4"/>
    <mergeCell ref="J4:L4"/>
    <mergeCell ref="M4:O4"/>
    <mergeCell ref="V4:X4"/>
    <mergeCell ref="S4:U4"/>
    <mergeCell ref="P4:R4"/>
    <mergeCell ref="AE4:AG4"/>
    <mergeCell ref="AB4:AD4"/>
    <mergeCell ref="Y4:AA4"/>
  </mergeCells>
  <conditionalFormatting sqref="D8 G8 AE8 AB8 Y8 V8 S8 P8 M8 J8">
    <cfRule type="top10" dxfId="49" priority="91" bottom="1" rank="1"/>
    <cfRule type="top10" dxfId="48" priority="92" rank="1"/>
  </conditionalFormatting>
  <conditionalFormatting sqref="D21:AG21">
    <cfRule type="top10" dxfId="47" priority="87" bottom="1" rank="1"/>
    <cfRule type="top10" dxfId="46" priority="88" rank="1"/>
  </conditionalFormatting>
  <conditionalFormatting sqref="D22:AG22">
    <cfRule type="top10" dxfId="45" priority="85" bottom="1" rank="1"/>
    <cfRule type="top10" dxfId="44" priority="86" rank="1"/>
  </conditionalFormatting>
  <conditionalFormatting sqref="D9 G9 AE9 AB9 Y9 V9 S9 P9 M9 J9">
    <cfRule type="top10" dxfId="43" priority="83" bottom="1" rank="1"/>
    <cfRule type="top10" dxfId="42" priority="84" rank="1"/>
  </conditionalFormatting>
  <conditionalFormatting sqref="D10 G10 AE10 AB10 Y10 V10 S10 P10 M10 J10">
    <cfRule type="top10" dxfId="41" priority="81" bottom="1" rank="1"/>
    <cfRule type="top10" dxfId="40" priority="82" rank="1"/>
  </conditionalFormatting>
  <conditionalFormatting sqref="D11 G11 AE11 AB11 Y11 V11 S11 P11 M11 J11">
    <cfRule type="top10" dxfId="39" priority="77" bottom="1" rank="1"/>
    <cfRule type="top10" dxfId="38" priority="78" rank="1"/>
  </conditionalFormatting>
  <conditionalFormatting sqref="D13 G13 AE13 AB13 Y13 V13 S13 P13 M13 J13">
    <cfRule type="top10" dxfId="37" priority="62" bottom="1" rank="1"/>
    <cfRule type="top10" dxfId="36" priority="72" rank="1"/>
  </conditionalFormatting>
  <conditionalFormatting sqref="D15 G15 AE15 AB15 Y15 V15 S15 P15 M15 J15">
    <cfRule type="top10" dxfId="35" priority="69" rank="1"/>
  </conditionalFormatting>
  <conditionalFormatting sqref="D16 G16 AE16 AB16 Y16 V16 S16 P16 M16 J16">
    <cfRule type="top10" dxfId="34" priority="68" rank="1"/>
  </conditionalFormatting>
  <conditionalFormatting sqref="D17 G17 AE17 AB17 Y17 V17 S17 P17 M17 J17">
    <cfRule type="top10" dxfId="33" priority="67" rank="1"/>
  </conditionalFormatting>
  <conditionalFormatting sqref="D14 G14 AE14 AB14 Y14 V14 S14 P14 M14 J14">
    <cfRule type="top10" dxfId="32" priority="63" rank="1"/>
    <cfRule type="top10" dxfId="31" priority="75" bottom="1" rank="1"/>
  </conditionalFormatting>
  <conditionalFormatting sqref="D12 G12 AE12 AB12 Y12 V12 S12 P12 M12 J12">
    <cfRule type="top10" dxfId="30" priority="60" rank="1"/>
    <cfRule type="top10" dxfId="29" priority="61" bottom="1" rank="1"/>
  </conditionalFormatting>
  <conditionalFormatting sqref="D15 G15 AE15 AB15 Y15 V15 S15 P15 M15 J15">
    <cfRule type="top10" dxfId="28" priority="58" rank="1"/>
    <cfRule type="top10" dxfId="27" priority="59" bottom="1" rank="1"/>
  </conditionalFormatting>
  <conditionalFormatting sqref="D16 G16 AE16 AB16 Y16 V16 S16 P16 M16 J16">
    <cfRule type="top10" dxfId="26" priority="55" rank="1"/>
    <cfRule type="top10" dxfId="25" priority="56" bottom="1" rank="1"/>
  </conditionalFormatting>
  <conditionalFormatting sqref="D17 G17 AE17 AB17 Y17 V17 S17 P17 M17 J17">
    <cfRule type="top10" dxfId="24" priority="51" rank="1"/>
    <cfRule type="top10" dxfId="23" priority="52" bottom="1" rank="1"/>
  </conditionalFormatting>
  <conditionalFormatting sqref="D37:AG3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AG3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AG33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AG25">
    <cfRule type="top10" dxfId="22" priority="28" bottom="1" rank="1"/>
    <cfRule type="top10" dxfId="21" priority="29" rank="1"/>
  </conditionalFormatting>
  <conditionalFormatting sqref="D18 G18 AE18 AB18 Y18 V18 S18 P18 M18 J18">
    <cfRule type="top10" dxfId="20" priority="19" rank="1"/>
  </conditionalFormatting>
  <conditionalFormatting sqref="D18 G18 AE18 AB18 Y18 V18 S18 P18 M18 J18">
    <cfRule type="top10" dxfId="19" priority="17" rank="1"/>
    <cfRule type="top10" dxfId="18" priority="18" bottom="1" rank="1"/>
  </conditionalFormatting>
  <conditionalFormatting sqref="D19 G19 AE19 AB19 Y19 V19 S19 P19 M19 J19">
    <cfRule type="top10" dxfId="17" priority="16" rank="1"/>
  </conditionalFormatting>
  <conditionalFormatting sqref="D19 G19 AE19 AB19 Y19 V19 S19 P19 M19 J19">
    <cfRule type="top10" dxfId="16" priority="14" rank="1"/>
    <cfRule type="top10" dxfId="15" priority="15" bottom="1" rank="1"/>
  </conditionalFormatting>
  <conditionalFormatting sqref="D20 G20 AE20 AB20 Y20 V20 S20 P20 M20 J20">
    <cfRule type="top10" dxfId="14" priority="13" rank="1"/>
  </conditionalFormatting>
  <conditionalFormatting sqref="D20 G20 AE20 AB20 Y20 V20 S20 P20 M20 J20">
    <cfRule type="top10" dxfId="13" priority="11" rank="1"/>
    <cfRule type="top10" dxfId="12" priority="12" bottom="1" rank="1"/>
  </conditionalFormatting>
  <conditionalFormatting sqref="D2:AG2">
    <cfRule type="cellIs" dxfId="11" priority="9" operator="equal">
      <formula>0</formula>
    </cfRule>
    <cfRule type="cellIs" dxfId="10" priority="10" operator="greaterThan">
      <formula>0</formula>
    </cfRule>
  </conditionalFormatting>
  <conditionalFormatting sqref="D24:AG24">
    <cfRule type="top10" dxfId="9" priority="7" bottom="1" rank="1"/>
    <cfRule type="top10" dxfId="8" priority="8" rank="1"/>
  </conditionalFormatting>
  <conditionalFormatting sqref="D28:AG28">
    <cfRule type="top10" dxfId="7" priority="121" bottom="1" rank="1"/>
    <cfRule type="top10" dxfId="6" priority="122" rank="1"/>
  </conditionalFormatting>
  <conditionalFormatting sqref="D27:AG27">
    <cfRule type="top10" dxfId="5" priority="5" bottom="1" rank="1"/>
    <cfRule type="top10" dxfId="4" priority="6" rank="1"/>
  </conditionalFormatting>
  <conditionalFormatting sqref="AE30:AF30 AB30:AC30 J30:K30 P30:Q30 M30:N30 D30:H30 Y30:Z30 S30:T30 V30:W30">
    <cfRule type="top10" dxfId="3" priority="123" bottom="1" rank="1"/>
    <cfRule type="top10" dxfId="2" priority="124" rank="1"/>
  </conditionalFormatting>
  <conditionalFormatting sqref="D4:AG4">
    <cfRule type="top10" dxfId="1" priority="2" rank="1"/>
    <cfRule type="top10" dxfId="0" priority="1" bottom="1" rank="1"/>
  </conditionalFormatting>
  <pageMargins left="0.25" right="0.25" top="0.75" bottom="0.75" header="0.3" footer="0.3"/>
  <pageSetup scale="77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P16"/>
  <sheetViews>
    <sheetView showGridLines="0" workbookViewId="0">
      <selection activeCell="F3" sqref="F3:F12"/>
    </sheetView>
  </sheetViews>
  <sheetFormatPr baseColWidth="10" defaultColWidth="11.5" defaultRowHeight="15" x14ac:dyDescent="0.2"/>
  <cols>
    <col min="1" max="1" width="3.5" customWidth="1"/>
    <col min="2" max="2" width="18.33203125" style="29" bestFit="1" customWidth="1"/>
    <col min="3" max="15" width="13.1640625" style="16" customWidth="1"/>
    <col min="16" max="16" width="9.83203125" style="16" customWidth="1"/>
  </cols>
  <sheetData>
    <row r="1" spans="2:16" ht="16" thickBot="1" x14ac:dyDescent="0.25"/>
    <row r="2" spans="2:16" ht="16" thickBot="1" x14ac:dyDescent="0.25">
      <c r="B2" s="63" t="s">
        <v>65</v>
      </c>
      <c r="C2" s="64" t="s">
        <v>30</v>
      </c>
      <c r="D2" s="64" t="s">
        <v>31</v>
      </c>
      <c r="E2" s="64" t="s">
        <v>32</v>
      </c>
      <c r="F2" s="64" t="s">
        <v>33</v>
      </c>
      <c r="G2" s="64" t="s">
        <v>34</v>
      </c>
      <c r="H2" s="64" t="s">
        <v>35</v>
      </c>
      <c r="I2" s="64" t="s">
        <v>36</v>
      </c>
      <c r="J2" s="64" t="s">
        <v>37</v>
      </c>
      <c r="K2" s="64" t="s">
        <v>38</v>
      </c>
      <c r="L2" s="64" t="s">
        <v>39</v>
      </c>
      <c r="M2" s="64" t="s">
        <v>40</v>
      </c>
      <c r="N2" s="64" t="s">
        <v>41</v>
      </c>
      <c r="O2" s="64" t="s">
        <v>42</v>
      </c>
      <c r="P2" s="65" t="s">
        <v>66</v>
      </c>
    </row>
    <row r="3" spans="2:16" x14ac:dyDescent="0.2">
      <c r="B3" s="70" t="s">
        <v>67</v>
      </c>
      <c r="C3" s="74" t="s">
        <v>121</v>
      </c>
      <c r="D3" s="74" t="s">
        <v>121</v>
      </c>
      <c r="E3" s="74" t="s">
        <v>121</v>
      </c>
      <c r="F3" s="74" t="s">
        <v>121</v>
      </c>
      <c r="G3" s="74" t="s">
        <v>121</v>
      </c>
      <c r="H3" s="74" t="s">
        <v>121</v>
      </c>
      <c r="I3" s="74" t="s">
        <v>121</v>
      </c>
      <c r="J3" s="74" t="s">
        <v>121</v>
      </c>
      <c r="K3" s="74" t="s">
        <v>121</v>
      </c>
      <c r="L3" s="74" t="s">
        <v>121</v>
      </c>
      <c r="M3" s="74" t="s">
        <v>121</v>
      </c>
      <c r="N3" s="74" t="s">
        <v>121</v>
      </c>
      <c r="O3" s="74" t="s">
        <v>121</v>
      </c>
      <c r="P3" s="66">
        <f>SUM(C3:O3)</f>
        <v>0</v>
      </c>
    </row>
    <row r="4" spans="2:16" x14ac:dyDescent="0.2">
      <c r="B4" s="71" t="s">
        <v>68</v>
      </c>
      <c r="C4" s="75" t="s">
        <v>121</v>
      </c>
      <c r="D4" s="75" t="s">
        <v>121</v>
      </c>
      <c r="E4" s="75" t="s">
        <v>121</v>
      </c>
      <c r="F4" s="75" t="s">
        <v>121</v>
      </c>
      <c r="G4" s="75" t="s">
        <v>121</v>
      </c>
      <c r="H4" s="75" t="s">
        <v>121</v>
      </c>
      <c r="I4" s="75" t="s">
        <v>121</v>
      </c>
      <c r="J4" s="75" t="s">
        <v>121</v>
      </c>
      <c r="K4" s="75" t="s">
        <v>121</v>
      </c>
      <c r="L4" s="75" t="s">
        <v>121</v>
      </c>
      <c r="M4" s="75" t="s">
        <v>121</v>
      </c>
      <c r="N4" s="75" t="s">
        <v>121</v>
      </c>
      <c r="O4" s="75" t="s">
        <v>121</v>
      </c>
      <c r="P4" s="67">
        <f t="shared" ref="P4:P12" si="0">SUM(C4:O4)</f>
        <v>0</v>
      </c>
    </row>
    <row r="5" spans="2:16" x14ac:dyDescent="0.2">
      <c r="B5" s="72" t="s">
        <v>19</v>
      </c>
      <c r="C5" s="76" t="s">
        <v>121</v>
      </c>
      <c r="D5" s="76" t="s">
        <v>121</v>
      </c>
      <c r="E5" s="76" t="s">
        <v>121</v>
      </c>
      <c r="F5" s="76" t="s">
        <v>121</v>
      </c>
      <c r="G5" s="76" t="s">
        <v>121</v>
      </c>
      <c r="H5" s="76" t="s">
        <v>121</v>
      </c>
      <c r="I5" s="76" t="s">
        <v>121</v>
      </c>
      <c r="J5" s="76" t="s">
        <v>121</v>
      </c>
      <c r="K5" s="76" t="s">
        <v>121</v>
      </c>
      <c r="L5" s="76" t="s">
        <v>121</v>
      </c>
      <c r="M5" s="76" t="s">
        <v>121</v>
      </c>
      <c r="N5" s="76" t="s">
        <v>121</v>
      </c>
      <c r="O5" s="76" t="s">
        <v>121</v>
      </c>
      <c r="P5" s="68">
        <f t="shared" si="0"/>
        <v>0</v>
      </c>
    </row>
    <row r="6" spans="2:16" x14ac:dyDescent="0.2">
      <c r="B6" s="71" t="s">
        <v>69</v>
      </c>
      <c r="C6" s="75" t="s">
        <v>121</v>
      </c>
      <c r="D6" s="75" t="s">
        <v>121</v>
      </c>
      <c r="E6" s="75" t="s">
        <v>121</v>
      </c>
      <c r="F6" s="75" t="s">
        <v>121</v>
      </c>
      <c r="G6" s="75" t="s">
        <v>121</v>
      </c>
      <c r="H6" s="75" t="s">
        <v>121</v>
      </c>
      <c r="I6" s="75" t="s">
        <v>121</v>
      </c>
      <c r="J6" s="75" t="s">
        <v>121</v>
      </c>
      <c r="K6" s="75" t="s">
        <v>121</v>
      </c>
      <c r="L6" s="75" t="s">
        <v>121</v>
      </c>
      <c r="M6" s="75" t="s">
        <v>121</v>
      </c>
      <c r="N6" s="75" t="s">
        <v>121</v>
      </c>
      <c r="O6" s="75" t="s">
        <v>121</v>
      </c>
      <c r="P6" s="67">
        <f t="shared" si="0"/>
        <v>0</v>
      </c>
    </row>
    <row r="7" spans="2:16" x14ac:dyDescent="0.2">
      <c r="B7" s="72" t="s">
        <v>70</v>
      </c>
      <c r="C7" s="76" t="s">
        <v>121</v>
      </c>
      <c r="D7" s="76" t="s">
        <v>121</v>
      </c>
      <c r="E7" s="76" t="s">
        <v>121</v>
      </c>
      <c r="F7" s="76" t="s">
        <v>121</v>
      </c>
      <c r="G7" s="76" t="s">
        <v>121</v>
      </c>
      <c r="H7" s="76" t="s">
        <v>121</v>
      </c>
      <c r="I7" s="76" t="s">
        <v>121</v>
      </c>
      <c r="J7" s="76" t="s">
        <v>121</v>
      </c>
      <c r="K7" s="76" t="s">
        <v>121</v>
      </c>
      <c r="L7" s="76" t="s">
        <v>121</v>
      </c>
      <c r="M7" s="76" t="s">
        <v>121</v>
      </c>
      <c r="N7" s="76" t="s">
        <v>121</v>
      </c>
      <c r="O7" s="76" t="s">
        <v>121</v>
      </c>
      <c r="P7" s="68">
        <f t="shared" si="0"/>
        <v>0</v>
      </c>
    </row>
    <row r="8" spans="2:16" x14ac:dyDescent="0.2">
      <c r="B8" s="71" t="s">
        <v>22</v>
      </c>
      <c r="C8" s="75" t="s">
        <v>121</v>
      </c>
      <c r="D8" s="75" t="s">
        <v>121</v>
      </c>
      <c r="E8" s="75" t="s">
        <v>121</v>
      </c>
      <c r="F8" s="75" t="s">
        <v>121</v>
      </c>
      <c r="G8" s="75" t="s">
        <v>121</v>
      </c>
      <c r="H8" s="75" t="s">
        <v>121</v>
      </c>
      <c r="I8" s="75" t="s">
        <v>121</v>
      </c>
      <c r="J8" s="75" t="s">
        <v>121</v>
      </c>
      <c r="K8" s="75" t="s">
        <v>121</v>
      </c>
      <c r="L8" s="75" t="s">
        <v>121</v>
      </c>
      <c r="M8" s="75" t="s">
        <v>121</v>
      </c>
      <c r="N8" s="75" t="s">
        <v>121</v>
      </c>
      <c r="O8" s="75" t="s">
        <v>121</v>
      </c>
      <c r="P8" s="67">
        <f t="shared" si="0"/>
        <v>0</v>
      </c>
    </row>
    <row r="9" spans="2:16" x14ac:dyDescent="0.2">
      <c r="B9" s="72" t="s">
        <v>23</v>
      </c>
      <c r="C9" s="76" t="s">
        <v>121</v>
      </c>
      <c r="D9" s="76" t="s">
        <v>121</v>
      </c>
      <c r="E9" s="76" t="s">
        <v>121</v>
      </c>
      <c r="F9" s="76" t="s">
        <v>121</v>
      </c>
      <c r="G9" s="76" t="s">
        <v>121</v>
      </c>
      <c r="H9" s="76" t="s">
        <v>121</v>
      </c>
      <c r="I9" s="76" t="s">
        <v>121</v>
      </c>
      <c r="J9" s="76" t="s">
        <v>121</v>
      </c>
      <c r="K9" s="76" t="s">
        <v>121</v>
      </c>
      <c r="L9" s="76" t="s">
        <v>121</v>
      </c>
      <c r="M9" s="76" t="s">
        <v>121</v>
      </c>
      <c r="N9" s="76" t="s">
        <v>121</v>
      </c>
      <c r="O9" s="76" t="s">
        <v>121</v>
      </c>
      <c r="P9" s="68">
        <f t="shared" si="0"/>
        <v>0</v>
      </c>
    </row>
    <row r="10" spans="2:16" x14ac:dyDescent="0.2">
      <c r="B10" s="71" t="s">
        <v>24</v>
      </c>
      <c r="C10" s="75" t="s">
        <v>121</v>
      </c>
      <c r="D10" s="75" t="s">
        <v>121</v>
      </c>
      <c r="E10" s="75" t="s">
        <v>121</v>
      </c>
      <c r="F10" s="75" t="s">
        <v>121</v>
      </c>
      <c r="G10" s="75" t="s">
        <v>121</v>
      </c>
      <c r="H10" s="75" t="s">
        <v>121</v>
      </c>
      <c r="I10" s="75" t="s">
        <v>121</v>
      </c>
      <c r="J10" s="75" t="s">
        <v>121</v>
      </c>
      <c r="K10" s="75" t="s">
        <v>121</v>
      </c>
      <c r="L10" s="75" t="s">
        <v>121</v>
      </c>
      <c r="M10" s="75" t="s">
        <v>121</v>
      </c>
      <c r="N10" s="75" t="s">
        <v>121</v>
      </c>
      <c r="O10" s="75" t="s">
        <v>121</v>
      </c>
      <c r="P10" s="67">
        <f t="shared" si="0"/>
        <v>0</v>
      </c>
    </row>
    <row r="11" spans="2:16" x14ac:dyDescent="0.2">
      <c r="B11" s="72" t="s">
        <v>71</v>
      </c>
      <c r="C11" s="76" t="s">
        <v>121</v>
      </c>
      <c r="D11" s="76" t="s">
        <v>121</v>
      </c>
      <c r="E11" s="76" t="s">
        <v>121</v>
      </c>
      <c r="F11" s="76" t="s">
        <v>121</v>
      </c>
      <c r="G11" s="76" t="s">
        <v>121</v>
      </c>
      <c r="H11" s="76" t="s">
        <v>121</v>
      </c>
      <c r="I11" s="76" t="s">
        <v>121</v>
      </c>
      <c r="J11" s="76" t="s">
        <v>121</v>
      </c>
      <c r="K11" s="76" t="s">
        <v>121</v>
      </c>
      <c r="L11" s="76" t="s">
        <v>121</v>
      </c>
      <c r="M11" s="76" t="s">
        <v>121</v>
      </c>
      <c r="N11" s="76" t="s">
        <v>121</v>
      </c>
      <c r="O11" s="76" t="s">
        <v>121</v>
      </c>
      <c r="P11" s="68">
        <f t="shared" si="0"/>
        <v>0</v>
      </c>
    </row>
    <row r="12" spans="2:16" ht="16" thickBot="1" x14ac:dyDescent="0.25">
      <c r="B12" s="73" t="s">
        <v>26</v>
      </c>
      <c r="C12" s="77" t="s">
        <v>121</v>
      </c>
      <c r="D12" s="77" t="s">
        <v>121</v>
      </c>
      <c r="E12" s="77" t="s">
        <v>121</v>
      </c>
      <c r="F12" s="77" t="s">
        <v>121</v>
      </c>
      <c r="G12" s="77" t="s">
        <v>121</v>
      </c>
      <c r="H12" s="77" t="s">
        <v>121</v>
      </c>
      <c r="I12" s="77" t="s">
        <v>121</v>
      </c>
      <c r="J12" s="77" t="s">
        <v>121</v>
      </c>
      <c r="K12" s="77" t="s">
        <v>121</v>
      </c>
      <c r="L12" s="77" t="s">
        <v>121</v>
      </c>
      <c r="M12" s="77" t="s">
        <v>121</v>
      </c>
      <c r="N12" s="77" t="s">
        <v>121</v>
      </c>
      <c r="O12" s="77" t="s">
        <v>121</v>
      </c>
      <c r="P12" s="69">
        <f t="shared" si="0"/>
        <v>0</v>
      </c>
    </row>
    <row r="13" spans="2:16" ht="16" thickBot="1" x14ac:dyDescent="0.25">
      <c r="C13" s="88"/>
      <c r="D13" s="88"/>
      <c r="E13" s="88"/>
      <c r="F13" s="88"/>
      <c r="G13" s="88"/>
      <c r="H13" s="88"/>
      <c r="I13" s="88"/>
      <c r="J13" s="88"/>
      <c r="K13" s="88"/>
      <c r="L13" s="88"/>
      <c r="M13" s="88"/>
      <c r="N13" s="88"/>
      <c r="O13" s="88"/>
    </row>
    <row r="14" spans="2:16" ht="33" customHeight="1" thickBot="1" x14ac:dyDescent="0.25">
      <c r="B14" s="89" t="s">
        <v>122</v>
      </c>
      <c r="C14" s="90" t="e">
        <f>INDEX($B$3:$O$12,MATCH(MAX(C3:C12),C3:C12,0),1)</f>
        <v>#N/A</v>
      </c>
      <c r="D14" s="90" t="e">
        <f t="shared" ref="D14:O14" si="1">INDEX($B$3:$O$12,MATCH(MAX(D3:D12),D3:D12,0),1)</f>
        <v>#N/A</v>
      </c>
      <c r="E14" s="90" t="e">
        <f t="shared" si="1"/>
        <v>#N/A</v>
      </c>
      <c r="F14" s="90" t="e">
        <f t="shared" si="1"/>
        <v>#N/A</v>
      </c>
      <c r="G14" s="90" t="e">
        <f t="shared" si="1"/>
        <v>#N/A</v>
      </c>
      <c r="H14" s="90" t="e">
        <f t="shared" si="1"/>
        <v>#N/A</v>
      </c>
      <c r="I14" s="90" t="e">
        <f t="shared" si="1"/>
        <v>#N/A</v>
      </c>
      <c r="J14" s="90" t="e">
        <f t="shared" si="1"/>
        <v>#N/A</v>
      </c>
      <c r="K14" s="90" t="e">
        <f t="shared" si="1"/>
        <v>#N/A</v>
      </c>
      <c r="L14" s="90" t="e">
        <f t="shared" si="1"/>
        <v>#N/A</v>
      </c>
      <c r="M14" s="90" t="e">
        <f>INDEX($B$3:$O$12,MATCH(MAX(M3:M12),M3:M12,0),1)</f>
        <v>#N/A</v>
      </c>
      <c r="N14" s="90" t="e">
        <f t="shared" si="1"/>
        <v>#N/A</v>
      </c>
      <c r="O14" s="91" t="e">
        <f t="shared" si="1"/>
        <v>#N/A</v>
      </c>
    </row>
    <row r="15" spans="2:16" ht="16" thickBot="1" x14ac:dyDescent="0.25"/>
    <row r="16" spans="2:16" ht="33" customHeight="1" thickBot="1" x14ac:dyDescent="0.25">
      <c r="B16" s="92" t="s">
        <v>123</v>
      </c>
      <c r="C16" s="93" t="e">
        <f>INDEX($B$3:$O$12,MATCH(MIN(C3:C12),C3:C12,0),1)</f>
        <v>#N/A</v>
      </c>
      <c r="D16" s="93" t="e">
        <f t="shared" ref="D16:O16" si="2">INDEX($B$3:$O$12,MATCH(MIN(D3:D12),D3:D12,0),1)</f>
        <v>#N/A</v>
      </c>
      <c r="E16" s="93" t="e">
        <f t="shared" si="2"/>
        <v>#N/A</v>
      </c>
      <c r="F16" s="93" t="e">
        <f t="shared" si="2"/>
        <v>#N/A</v>
      </c>
      <c r="G16" s="93" t="e">
        <f t="shared" si="2"/>
        <v>#N/A</v>
      </c>
      <c r="H16" s="93" t="e">
        <f t="shared" si="2"/>
        <v>#N/A</v>
      </c>
      <c r="I16" s="93" t="e">
        <f t="shared" si="2"/>
        <v>#N/A</v>
      </c>
      <c r="J16" s="93" t="e">
        <f t="shared" si="2"/>
        <v>#N/A</v>
      </c>
      <c r="K16" s="93" t="e">
        <f t="shared" si="2"/>
        <v>#N/A</v>
      </c>
      <c r="L16" s="93" t="e">
        <f t="shared" si="2"/>
        <v>#N/A</v>
      </c>
      <c r="M16" s="93" t="e">
        <f t="shared" si="2"/>
        <v>#N/A</v>
      </c>
      <c r="N16" s="93" t="e">
        <f t="shared" si="2"/>
        <v>#N/A</v>
      </c>
      <c r="O16" s="94" t="e">
        <f t="shared" si="2"/>
        <v>#N/A</v>
      </c>
    </row>
  </sheetData>
  <sheetProtection sheet="1" objects="1" scenarios="1" selectLockedCells="1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K169"/>
  <sheetViews>
    <sheetView workbookViewId="0">
      <selection activeCell="D3" sqref="D3"/>
    </sheetView>
  </sheetViews>
  <sheetFormatPr baseColWidth="10" defaultColWidth="11.5" defaultRowHeight="15" x14ac:dyDescent="0.2"/>
  <cols>
    <col min="2" max="2" width="21.5" bestFit="1" customWidth="1"/>
    <col min="3" max="4" width="7.5" style="16" customWidth="1"/>
    <col min="5" max="5" width="21.5" style="29" bestFit="1" customWidth="1"/>
    <col min="6" max="6" width="4.5" style="29" customWidth="1"/>
    <col min="7" max="8" width="21.5" bestFit="1" customWidth="1"/>
    <col min="9" max="9" width="12" customWidth="1"/>
    <col min="10" max="10" width="34.33203125" bestFit="1" customWidth="1"/>
    <col min="11" max="11" width="14.83203125" bestFit="1" customWidth="1"/>
  </cols>
  <sheetData>
    <row r="1" spans="1:11" x14ac:dyDescent="0.2">
      <c r="A1" s="27"/>
      <c r="B1" s="31" t="s">
        <v>72</v>
      </c>
      <c r="F1"/>
    </row>
    <row r="2" spans="1:11" x14ac:dyDescent="0.2">
      <c r="B2" s="1" t="s">
        <v>73</v>
      </c>
      <c r="C2" s="30"/>
      <c r="D2" s="30"/>
      <c r="F2"/>
      <c r="G2" s="1" t="s">
        <v>74</v>
      </c>
      <c r="H2" s="1" t="s">
        <v>75</v>
      </c>
      <c r="J2" t="s">
        <v>73</v>
      </c>
      <c r="K2" t="s">
        <v>76</v>
      </c>
    </row>
    <row r="3" spans="1:11" x14ac:dyDescent="0.2">
      <c r="B3" s="27" t="s">
        <v>67</v>
      </c>
      <c r="C3" s="38" t="str">
        <f>INDEX(Scores!$C$3:$C$12,(MATCH(Schedule!$B3,Scores!$B$3:$B$12,0)))</f>
        <v>0</v>
      </c>
      <c r="D3" s="38" t="str">
        <f>INDEX(Scores!$C$3:$C$12,(MATCH(Schedule!$E3,Scores!$B$3:$B$12,0)))</f>
        <v>0</v>
      </c>
      <c r="E3" s="39" t="s">
        <v>19</v>
      </c>
      <c r="F3"/>
      <c r="G3" t="str">
        <f>IF(C3=D3,"",IF(C3&gt;D3,B3,E3))</f>
        <v/>
      </c>
      <c r="H3" t="str">
        <f>IF(C3=D3,"",IF(C3&lt;D3,B3,E3))</f>
        <v/>
      </c>
      <c r="J3" t="s">
        <v>77</v>
      </c>
      <c r="K3" t="s">
        <v>78</v>
      </c>
    </row>
    <row r="4" spans="1:11" x14ac:dyDescent="0.2">
      <c r="B4" s="27" t="s">
        <v>70</v>
      </c>
      <c r="C4" s="38" t="str">
        <f>INDEX(Scores!$C$3:$C$12,(MATCH(Schedule!$B4,Scores!$B$3:$B$12,0)))</f>
        <v>0</v>
      </c>
      <c r="D4" s="38" t="str">
        <f>INDEX(Scores!$C$3:$C$12,(MATCH(Schedule!$E4,Scores!$B$3:$B$12,0)))</f>
        <v>0</v>
      </c>
      <c r="E4" s="39" t="s">
        <v>26</v>
      </c>
      <c r="F4"/>
      <c r="G4" t="str">
        <f t="shared" ref="G4:G12" si="0">IF(C4=D4,"",IF(C4&gt;D4,B4,E4))</f>
        <v/>
      </c>
      <c r="H4" t="str">
        <f t="shared" ref="H4:H12" si="1">IF(C4=D4,"",IF(C4&lt;D4,B4,E4))</f>
        <v/>
      </c>
      <c r="J4" t="s">
        <v>79</v>
      </c>
      <c r="K4" t="s">
        <v>80</v>
      </c>
    </row>
    <row r="5" spans="1:11" x14ac:dyDescent="0.2">
      <c r="B5" s="27" t="s">
        <v>24</v>
      </c>
      <c r="C5" s="38" t="str">
        <f>INDEX(Scores!$C$3:$C$12,(MATCH(Schedule!$B5,Scores!$B$3:$B$12,0)))</f>
        <v>0</v>
      </c>
      <c r="D5" s="38" t="str">
        <f>INDEX(Scores!$C$3:$C$12,(MATCH(Schedule!$E5,Scores!$B$3:$B$12,0)))</f>
        <v>0</v>
      </c>
      <c r="E5" s="39" t="s">
        <v>69</v>
      </c>
      <c r="F5"/>
      <c r="G5" t="str">
        <f t="shared" si="0"/>
        <v/>
      </c>
      <c r="H5" t="str">
        <f t="shared" si="1"/>
        <v/>
      </c>
      <c r="J5" t="s">
        <v>81</v>
      </c>
      <c r="K5" t="s">
        <v>82</v>
      </c>
    </row>
    <row r="6" spans="1:11" x14ac:dyDescent="0.2">
      <c r="B6" s="27" t="s">
        <v>71</v>
      </c>
      <c r="C6" s="38" t="str">
        <f>INDEX(Scores!$C$3:$C$12,(MATCH(Schedule!$B6,Scores!$B$3:$B$12,0)))</f>
        <v>0</v>
      </c>
      <c r="D6" s="38" t="str">
        <f>INDEX(Scores!$C$3:$C$12,(MATCH(Schedule!$E6,Scores!$B$3:$B$12,0)))</f>
        <v>0</v>
      </c>
      <c r="E6" s="39" t="s">
        <v>22</v>
      </c>
      <c r="F6"/>
      <c r="G6" t="str">
        <f t="shared" si="0"/>
        <v/>
      </c>
      <c r="H6" t="str">
        <f t="shared" si="1"/>
        <v/>
      </c>
      <c r="J6" t="s">
        <v>83</v>
      </c>
      <c r="K6" t="s">
        <v>84</v>
      </c>
    </row>
    <row r="7" spans="1:11" x14ac:dyDescent="0.2">
      <c r="B7" s="27" t="s">
        <v>85</v>
      </c>
      <c r="C7" s="38" t="str">
        <f>INDEX(Scores!$C$3:$C$12,(MATCH(Schedule!$B7,Scores!$B$3:$B$12,0)))</f>
        <v>0</v>
      </c>
      <c r="D7" s="38" t="str">
        <f>INDEX(Scores!$C$3:$C$12,(MATCH(Schedule!$E7,Scores!$B$3:$B$12,0)))</f>
        <v>0</v>
      </c>
      <c r="E7" s="39" t="s">
        <v>23</v>
      </c>
      <c r="F7"/>
      <c r="G7" t="str">
        <f t="shared" si="0"/>
        <v/>
      </c>
      <c r="H7" t="str">
        <f t="shared" si="1"/>
        <v/>
      </c>
      <c r="J7" t="s">
        <v>86</v>
      </c>
      <c r="K7" t="s">
        <v>87</v>
      </c>
    </row>
    <row r="8" spans="1:11" x14ac:dyDescent="0.2">
      <c r="B8" s="28" t="s">
        <v>19</v>
      </c>
      <c r="C8" s="16" t="str">
        <f>INDEX(Scores!$C$3:$C$12,(MATCH(Schedule!$B8,Scores!$B$3:$B$12,0)))</f>
        <v>0</v>
      </c>
      <c r="D8" s="16" t="str">
        <f>INDEX(Scores!$C$3:$C$12,(MATCH(Schedule!$E8,Scores!$B$3:$B$12,0)))</f>
        <v>0</v>
      </c>
      <c r="E8" s="40" t="s">
        <v>85</v>
      </c>
      <c r="F8"/>
      <c r="G8" t="str">
        <f>IF(C8=D8,"",IF(C8&gt;D8,B8,E8))</f>
        <v/>
      </c>
      <c r="H8" t="str">
        <f t="shared" si="1"/>
        <v/>
      </c>
      <c r="J8" t="s">
        <v>78</v>
      </c>
      <c r="K8" t="s">
        <v>86</v>
      </c>
    </row>
    <row r="9" spans="1:11" x14ac:dyDescent="0.2">
      <c r="B9" s="28" t="s">
        <v>71</v>
      </c>
      <c r="C9" s="16" t="str">
        <f>INDEX(Scores!$C$3:$C$12,(MATCH(Schedule!$B9,Scores!$B$3:$B$12,0)))</f>
        <v>0</v>
      </c>
      <c r="D9" s="16" t="str">
        <f>INDEX(Scores!$C$3:$C$12,(MATCH(Schedule!$E9,Scores!$B$3:$B$12,0)))</f>
        <v>0</v>
      </c>
      <c r="E9" s="40" t="s">
        <v>24</v>
      </c>
      <c r="F9"/>
      <c r="G9" t="str">
        <f t="shared" si="0"/>
        <v/>
      </c>
      <c r="H9" t="str">
        <f t="shared" si="1"/>
        <v/>
      </c>
      <c r="J9" t="s">
        <v>83</v>
      </c>
      <c r="K9" t="s">
        <v>81</v>
      </c>
    </row>
    <row r="10" spans="1:11" x14ac:dyDescent="0.2">
      <c r="B10" s="28" t="s">
        <v>26</v>
      </c>
      <c r="C10" s="16" t="str">
        <f>INDEX(Scores!$C$3:$C$12,(MATCH(Schedule!$B10,Scores!$B$3:$B$12,0)))</f>
        <v>0</v>
      </c>
      <c r="D10" s="16" t="str">
        <f>INDEX(Scores!$C$3:$C$12,(MATCH(Schedule!$E10,Scores!$B$3:$B$12,0)))</f>
        <v>0</v>
      </c>
      <c r="E10" s="40" t="s">
        <v>23</v>
      </c>
      <c r="F10"/>
      <c r="G10" t="str">
        <f t="shared" si="0"/>
        <v/>
      </c>
      <c r="H10" t="str">
        <f t="shared" si="1"/>
        <v/>
      </c>
      <c r="J10" t="s">
        <v>80</v>
      </c>
      <c r="K10" t="s">
        <v>87</v>
      </c>
    </row>
    <row r="11" spans="1:11" x14ac:dyDescent="0.2">
      <c r="B11" s="28" t="s">
        <v>67</v>
      </c>
      <c r="C11" s="16" t="str">
        <f>INDEX(Scores!$C$3:$C$12,(MATCH(Schedule!$B11,Scores!$B$3:$B$12,0)))</f>
        <v>0</v>
      </c>
      <c r="D11" s="16" t="str">
        <f>INDEX(Scores!$C$3:$C$12,(MATCH(Schedule!$E11,Scores!$B$3:$B$12,0)))</f>
        <v>0</v>
      </c>
      <c r="E11" s="40" t="s">
        <v>70</v>
      </c>
      <c r="F11"/>
      <c r="G11" t="str">
        <f t="shared" si="0"/>
        <v/>
      </c>
      <c r="H11" t="str">
        <f t="shared" si="1"/>
        <v/>
      </c>
      <c r="J11" t="s">
        <v>77</v>
      </c>
      <c r="K11" t="s">
        <v>79</v>
      </c>
    </row>
    <row r="12" spans="1:11" x14ac:dyDescent="0.2">
      <c r="B12" s="28" t="s">
        <v>69</v>
      </c>
      <c r="C12" s="16" t="str">
        <f>INDEX(Scores!$C$3:$C$12,(MATCH(Schedule!$B12,Scores!$B$3:$B$12,0)))</f>
        <v>0</v>
      </c>
      <c r="D12" s="16" t="str">
        <f>INDEX(Scores!$C$3:$C$12,(MATCH(Schedule!$E12,Scores!$B$3:$B$12,0)))</f>
        <v>0</v>
      </c>
      <c r="E12" s="40" t="s">
        <v>22</v>
      </c>
      <c r="F12"/>
      <c r="G12" t="str">
        <f t="shared" si="0"/>
        <v/>
      </c>
      <c r="H12" t="str">
        <f t="shared" si="1"/>
        <v/>
      </c>
      <c r="J12" t="s">
        <v>82</v>
      </c>
      <c r="K12" t="s">
        <v>84</v>
      </c>
    </row>
    <row r="13" spans="1:11" x14ac:dyDescent="0.2">
      <c r="F13"/>
    </row>
    <row r="14" spans="1:11" x14ac:dyDescent="0.2">
      <c r="B14" s="1" t="s">
        <v>88</v>
      </c>
      <c r="C14" s="30"/>
      <c r="D14" s="30"/>
      <c r="F14"/>
      <c r="G14" s="1" t="s">
        <v>74</v>
      </c>
      <c r="H14" s="1" t="s">
        <v>75</v>
      </c>
      <c r="J14" t="s">
        <v>89</v>
      </c>
      <c r="K14" t="s">
        <v>76</v>
      </c>
    </row>
    <row r="15" spans="1:11" x14ac:dyDescent="0.2">
      <c r="B15" s="27" t="s">
        <v>19</v>
      </c>
      <c r="C15" s="38" t="str">
        <f>INDEX(Scores!$D$3:$D$12,(MATCH(Schedule!$B15,Scores!$B$3:$B$12,0)))</f>
        <v>0</v>
      </c>
      <c r="D15" s="38" t="str">
        <f>INDEX(Scores!$D$3:$D$12,(MATCH(Schedule!$E15,Scores!$B$3:$B$12,0)))</f>
        <v>0</v>
      </c>
      <c r="E15" s="39" t="s">
        <v>24</v>
      </c>
      <c r="F15"/>
      <c r="G15" t="str">
        <f>IF(C15=D15,"",IF(C15&gt;D15,B15,E15))</f>
        <v/>
      </c>
      <c r="H15" t="str">
        <f>IF(C15=D15,"",IF(C15&lt;D15,B15,E15))</f>
        <v/>
      </c>
      <c r="J15" t="s">
        <v>78</v>
      </c>
      <c r="K15" t="s">
        <v>81</v>
      </c>
    </row>
    <row r="16" spans="1:11" x14ac:dyDescent="0.2">
      <c r="B16" s="27" t="s">
        <v>26</v>
      </c>
      <c r="C16" s="38" t="str">
        <f>INDEX(Scores!$D$3:$D$12,(MATCH(Schedule!$B16,Scores!$B$3:$B$12,0)))</f>
        <v>0</v>
      </c>
      <c r="D16" s="38" t="str">
        <f>INDEX(Scores!$D$3:$D$12,(MATCH(Schedule!$E16,Scores!$B$3:$B$12,0)))</f>
        <v>0</v>
      </c>
      <c r="E16" s="39" t="s">
        <v>67</v>
      </c>
      <c r="F16"/>
      <c r="G16" t="str">
        <f t="shared" ref="G16:G24" si="2">IF(C16=D16,"",IF(C16&gt;D16,B16,E16))</f>
        <v/>
      </c>
      <c r="H16" t="str">
        <f t="shared" ref="H16:H24" si="3">IF(C16=D16,"",IF(C16&lt;D16,B16,E16))</f>
        <v/>
      </c>
      <c r="J16" t="s">
        <v>80</v>
      </c>
      <c r="K16" t="s">
        <v>77</v>
      </c>
    </row>
    <row r="17" spans="2:11" x14ac:dyDescent="0.2">
      <c r="B17" s="27" t="s">
        <v>85</v>
      </c>
      <c r="C17" s="38" t="str">
        <f>INDEX(Scores!$D$3:$D$12,(MATCH(Schedule!$B17,Scores!$B$3:$B$12,0)))</f>
        <v>0</v>
      </c>
      <c r="D17" s="38" t="str">
        <f>INDEX(Scores!$D$3:$D$12,(MATCH(Schedule!$E17,Scores!$B$3:$B$12,0)))</f>
        <v>0</v>
      </c>
      <c r="E17" s="39" t="s">
        <v>22</v>
      </c>
      <c r="F17"/>
      <c r="G17" t="str">
        <f t="shared" si="2"/>
        <v/>
      </c>
      <c r="H17" t="str">
        <f t="shared" si="3"/>
        <v/>
      </c>
      <c r="J17" t="s">
        <v>86</v>
      </c>
      <c r="K17" t="s">
        <v>84</v>
      </c>
    </row>
    <row r="18" spans="2:11" x14ac:dyDescent="0.2">
      <c r="B18" s="27" t="s">
        <v>71</v>
      </c>
      <c r="C18" s="38" t="str">
        <f>INDEX(Scores!$D$3:$D$12,(MATCH(Schedule!$B18,Scores!$B$3:$B$12,0)))</f>
        <v>0</v>
      </c>
      <c r="D18" s="38" t="str">
        <f>INDEX(Scores!$D$3:$D$12,(MATCH(Schedule!$E18,Scores!$B$3:$B$12,0)))</f>
        <v>0</v>
      </c>
      <c r="E18" s="39" t="s">
        <v>23</v>
      </c>
      <c r="F18"/>
      <c r="G18" t="str">
        <f t="shared" si="2"/>
        <v/>
      </c>
      <c r="H18" t="str">
        <f t="shared" si="3"/>
        <v/>
      </c>
      <c r="J18" t="s">
        <v>83</v>
      </c>
      <c r="K18" t="s">
        <v>87</v>
      </c>
    </row>
    <row r="19" spans="2:11" x14ac:dyDescent="0.2">
      <c r="B19" s="27" t="s">
        <v>70</v>
      </c>
      <c r="C19" s="38" t="str">
        <f>INDEX(Scores!$D$3:$D$12,(MATCH(Schedule!$B19,Scores!$B$3:$B$12,0)))</f>
        <v>0</v>
      </c>
      <c r="D19" s="38" t="str">
        <f>INDEX(Scores!$D$3:$D$12,(MATCH(Schedule!$E19,Scores!$B$3:$B$12,0)))</f>
        <v>0</v>
      </c>
      <c r="E19" s="39" t="s">
        <v>69</v>
      </c>
      <c r="F19"/>
      <c r="G19" t="str">
        <f t="shared" si="2"/>
        <v/>
      </c>
      <c r="H19" t="str">
        <f t="shared" si="3"/>
        <v/>
      </c>
      <c r="J19" t="s">
        <v>79</v>
      </c>
      <c r="K19" t="s">
        <v>82</v>
      </c>
    </row>
    <row r="20" spans="2:11" x14ac:dyDescent="0.2">
      <c r="B20" s="28" t="s">
        <v>69</v>
      </c>
      <c r="C20" s="16" t="str">
        <f>INDEX(Scores!$D$3:$D$12,(MATCH(Schedule!$B20,Scores!$B$3:$B$12,0)))</f>
        <v>0</v>
      </c>
      <c r="D20" s="16" t="str">
        <f>INDEX(Scores!$D$3:$D$12,(MATCH(Schedule!$E20,Scores!$B$3:$B$12,0)))</f>
        <v>0</v>
      </c>
      <c r="E20" s="40" t="s">
        <v>19</v>
      </c>
      <c r="F20"/>
      <c r="G20" t="str">
        <f>IF(C20=D20,"",IF(C20&gt;D20,B20,E20))</f>
        <v/>
      </c>
      <c r="H20" t="str">
        <f t="shared" si="3"/>
        <v/>
      </c>
      <c r="J20" t="s">
        <v>82</v>
      </c>
      <c r="K20" t="s">
        <v>78</v>
      </c>
    </row>
    <row r="21" spans="2:11" x14ac:dyDescent="0.2">
      <c r="B21" s="28" t="s">
        <v>71</v>
      </c>
      <c r="C21" s="16" t="str">
        <f>INDEX(Scores!$D$3:$D$12,(MATCH(Schedule!$B21,Scores!$B$3:$B$12,0)))</f>
        <v>0</v>
      </c>
      <c r="D21" s="16" t="str">
        <f>INDEX(Scores!$D$3:$D$12,(MATCH(Schedule!$E21,Scores!$B$3:$B$12,0)))</f>
        <v>0</v>
      </c>
      <c r="E21" s="40" t="s">
        <v>70</v>
      </c>
      <c r="F21"/>
      <c r="G21" t="str">
        <f t="shared" si="2"/>
        <v/>
      </c>
      <c r="H21" t="str">
        <f t="shared" si="3"/>
        <v/>
      </c>
      <c r="J21" t="s">
        <v>83</v>
      </c>
      <c r="K21" t="s">
        <v>79</v>
      </c>
    </row>
    <row r="22" spans="2:11" x14ac:dyDescent="0.2">
      <c r="B22" s="28" t="s">
        <v>26</v>
      </c>
      <c r="C22" s="16" t="str">
        <f>INDEX(Scores!$D$3:$D$12,(MATCH(Schedule!$B22,Scores!$B$3:$B$12,0)))</f>
        <v>0</v>
      </c>
      <c r="D22" s="16" t="str">
        <f>INDEX(Scores!$D$3:$D$12,(MATCH(Schedule!$E22,Scores!$B$3:$B$12,0)))</f>
        <v>0</v>
      </c>
      <c r="E22" s="40" t="s">
        <v>22</v>
      </c>
      <c r="F22"/>
      <c r="G22" t="str">
        <f t="shared" si="2"/>
        <v/>
      </c>
      <c r="H22" t="str">
        <f t="shared" si="3"/>
        <v/>
      </c>
      <c r="J22" t="s">
        <v>80</v>
      </c>
      <c r="K22" t="s">
        <v>84</v>
      </c>
    </row>
    <row r="23" spans="2:11" x14ac:dyDescent="0.2">
      <c r="B23" s="28" t="s">
        <v>85</v>
      </c>
      <c r="C23" s="16" t="str">
        <f>INDEX(Scores!$D$3:$D$12,(MATCH(Schedule!$B23,Scores!$B$3:$B$12,0)))</f>
        <v>0</v>
      </c>
      <c r="D23" s="16" t="str">
        <f>INDEX(Scores!$D$3:$D$12,(MATCH(Schedule!$E23,Scores!$B$3:$B$12,0)))</f>
        <v>0</v>
      </c>
      <c r="E23" s="40" t="s">
        <v>24</v>
      </c>
      <c r="F23"/>
      <c r="G23" t="str">
        <f t="shared" si="2"/>
        <v/>
      </c>
      <c r="H23" t="str">
        <f t="shared" si="3"/>
        <v/>
      </c>
      <c r="J23" t="s">
        <v>86</v>
      </c>
      <c r="K23" t="s">
        <v>81</v>
      </c>
    </row>
    <row r="24" spans="2:11" x14ac:dyDescent="0.2">
      <c r="B24" s="28" t="s">
        <v>23</v>
      </c>
      <c r="C24" s="16" t="str">
        <f>INDEX(Scores!$D$3:$D$12,(MATCH(Schedule!$B24,Scores!$B$3:$B$12,0)))</f>
        <v>0</v>
      </c>
      <c r="D24" s="16" t="str">
        <f>INDEX(Scores!$D$3:$D$12,(MATCH(Schedule!$E24,Scores!$B$3:$B$12,0)))</f>
        <v>0</v>
      </c>
      <c r="E24" s="40" t="s">
        <v>67</v>
      </c>
      <c r="F24"/>
      <c r="G24" t="str">
        <f t="shared" si="2"/>
        <v/>
      </c>
      <c r="H24" t="str">
        <f t="shared" si="3"/>
        <v/>
      </c>
      <c r="J24" t="s">
        <v>87</v>
      </c>
      <c r="K24" t="s">
        <v>77</v>
      </c>
    </row>
    <row r="25" spans="2:11" x14ac:dyDescent="0.2">
      <c r="F25"/>
    </row>
    <row r="26" spans="2:11" x14ac:dyDescent="0.2">
      <c r="B26" s="1" t="s">
        <v>90</v>
      </c>
      <c r="C26" s="30"/>
      <c r="D26" s="30"/>
      <c r="F26"/>
      <c r="G26" s="1" t="s">
        <v>74</v>
      </c>
      <c r="H26" s="1" t="s">
        <v>75</v>
      </c>
      <c r="J26" t="s">
        <v>91</v>
      </c>
      <c r="K26" t="s">
        <v>76</v>
      </c>
    </row>
    <row r="27" spans="2:11" x14ac:dyDescent="0.2">
      <c r="B27" s="27" t="s">
        <v>71</v>
      </c>
      <c r="C27" s="38" t="str">
        <f>INDEX(Scores!$E$3:$E$12,(MATCH(Schedule!$B27,Scores!$B$3:$B$12,0)))</f>
        <v>0</v>
      </c>
      <c r="D27" s="38" t="str">
        <f>INDEX(Scores!$E$3:$E$12,(MATCH(Schedule!$E27,Scores!$B$3:$B$12,0)))</f>
        <v>0</v>
      </c>
      <c r="E27" s="39" t="s">
        <v>19</v>
      </c>
      <c r="F27"/>
      <c r="G27" t="str">
        <f>IF(C27=D27,"",IF(C27&gt;D27,B27,E27))</f>
        <v/>
      </c>
      <c r="H27" t="str">
        <f>IF(C27=D27,"",IF(C27&lt;D27,B27,E27))</f>
        <v/>
      </c>
      <c r="J27" t="s">
        <v>83</v>
      </c>
      <c r="K27" t="s">
        <v>78</v>
      </c>
    </row>
    <row r="28" spans="2:11" x14ac:dyDescent="0.2">
      <c r="B28" s="27" t="s">
        <v>85</v>
      </c>
      <c r="C28" s="38" t="str">
        <f>INDEX(Scores!$E$3:$E$12,(MATCH(Schedule!$B28,Scores!$B$3:$B$12,0)))</f>
        <v>0</v>
      </c>
      <c r="D28" s="38" t="str">
        <f>INDEX(Scores!$E$3:$E$12,(MATCH(Schedule!$E28,Scores!$B$3:$B$12,0)))</f>
        <v>0</v>
      </c>
      <c r="E28" s="39" t="s">
        <v>69</v>
      </c>
      <c r="F28"/>
      <c r="G28" t="str">
        <f t="shared" ref="G28:G36" si="4">IF(C28=D28,"",IF(C28&gt;D28,B28,E28))</f>
        <v/>
      </c>
      <c r="H28" t="str">
        <f t="shared" ref="H28:H36" si="5">IF(C28=D28,"",IF(C28&lt;D28,B28,E28))</f>
        <v/>
      </c>
      <c r="J28" t="s">
        <v>86</v>
      </c>
      <c r="K28" t="s">
        <v>82</v>
      </c>
    </row>
    <row r="29" spans="2:11" x14ac:dyDescent="0.2">
      <c r="B29" s="27" t="s">
        <v>22</v>
      </c>
      <c r="C29" s="38" t="str">
        <f>INDEX(Scores!$E$3:$E$12,(MATCH(Schedule!$B29,Scores!$B$3:$B$12,0)))</f>
        <v>0</v>
      </c>
      <c r="D29" s="38" t="str">
        <f>INDEX(Scores!$E$3:$E$12,(MATCH(Schedule!$E29,Scores!$B$3:$B$12,0)))</f>
        <v>0</v>
      </c>
      <c r="E29" s="39" t="s">
        <v>67</v>
      </c>
      <c r="F29"/>
      <c r="G29" t="str">
        <f t="shared" si="4"/>
        <v/>
      </c>
      <c r="H29" t="str">
        <f t="shared" si="5"/>
        <v/>
      </c>
      <c r="J29" t="s">
        <v>84</v>
      </c>
      <c r="K29" t="s">
        <v>77</v>
      </c>
    </row>
    <row r="30" spans="2:11" x14ac:dyDescent="0.2">
      <c r="B30" s="27" t="s">
        <v>24</v>
      </c>
      <c r="C30" s="38" t="str">
        <f>INDEX(Scores!$E$3:$E$12,(MATCH(Schedule!$B30,Scores!$B$3:$B$12,0)))</f>
        <v>0</v>
      </c>
      <c r="D30" s="38" t="str">
        <f>INDEX(Scores!$E$3:$E$12,(MATCH(Schedule!$E30,Scores!$B$3:$B$12,0)))</f>
        <v>0</v>
      </c>
      <c r="E30" s="39" t="s">
        <v>26</v>
      </c>
      <c r="F30"/>
      <c r="G30" t="str">
        <f t="shared" si="4"/>
        <v/>
      </c>
      <c r="H30" t="str">
        <f t="shared" si="5"/>
        <v/>
      </c>
      <c r="J30" t="s">
        <v>81</v>
      </c>
      <c r="K30" t="s">
        <v>80</v>
      </c>
    </row>
    <row r="31" spans="2:11" x14ac:dyDescent="0.2">
      <c r="B31" s="27" t="s">
        <v>70</v>
      </c>
      <c r="C31" s="38" t="str">
        <f>INDEX(Scores!$E$3:$E$12,(MATCH(Schedule!$B31,Scores!$B$3:$B$12,0)))</f>
        <v>0</v>
      </c>
      <c r="D31" s="38" t="str">
        <f>INDEX(Scores!$E$3:$E$12,(MATCH(Schedule!$E31,Scores!$B$3:$B$12,0)))</f>
        <v>0</v>
      </c>
      <c r="E31" s="39" t="s">
        <v>23</v>
      </c>
      <c r="F31"/>
      <c r="G31" t="str">
        <f t="shared" si="4"/>
        <v/>
      </c>
      <c r="H31" t="str">
        <f t="shared" si="5"/>
        <v/>
      </c>
      <c r="J31" t="s">
        <v>79</v>
      </c>
      <c r="K31" t="s">
        <v>87</v>
      </c>
    </row>
    <row r="32" spans="2:11" x14ac:dyDescent="0.2">
      <c r="B32" s="28" t="s">
        <v>19</v>
      </c>
      <c r="C32" s="16" t="str">
        <f>INDEX(Scores!$E$3:$E$12,(MATCH(Schedule!$B32,Scores!$B$3:$B$12,0)))</f>
        <v>0</v>
      </c>
      <c r="D32" s="16" t="str">
        <f>INDEX(Scores!$E$3:$E$12,(MATCH(Schedule!$E32,Scores!$B$3:$B$12,0)))</f>
        <v>0</v>
      </c>
      <c r="E32" s="40" t="s">
        <v>26</v>
      </c>
      <c r="F32"/>
      <c r="G32" t="str">
        <f>IF(C32=D32,"",IF(C32&gt;D32,B32,E32))</f>
        <v/>
      </c>
      <c r="H32" t="str">
        <f t="shared" si="5"/>
        <v/>
      </c>
      <c r="J32" t="s">
        <v>78</v>
      </c>
      <c r="K32" t="s">
        <v>80</v>
      </c>
    </row>
    <row r="33" spans="2:11" x14ac:dyDescent="0.2">
      <c r="B33" s="28" t="s">
        <v>69</v>
      </c>
      <c r="C33" s="16" t="str">
        <f>INDEX(Scores!$E$3:$E$12,(MATCH(Schedule!$B33,Scores!$B$3:$B$12,0)))</f>
        <v>0</v>
      </c>
      <c r="D33" s="16" t="str">
        <f>INDEX(Scores!$E$3:$E$12,(MATCH(Schedule!$E33,Scores!$B$3:$B$12,0)))</f>
        <v>0</v>
      </c>
      <c r="E33" s="40" t="s">
        <v>71</v>
      </c>
      <c r="F33"/>
      <c r="G33" t="str">
        <f t="shared" si="4"/>
        <v/>
      </c>
      <c r="H33" t="str">
        <f t="shared" si="5"/>
        <v/>
      </c>
      <c r="J33" t="s">
        <v>82</v>
      </c>
      <c r="K33" t="s">
        <v>83</v>
      </c>
    </row>
    <row r="34" spans="2:11" x14ac:dyDescent="0.2">
      <c r="B34" s="28" t="s">
        <v>22</v>
      </c>
      <c r="C34" s="16" t="str">
        <f>INDEX(Scores!$E$3:$E$12,(MATCH(Schedule!$B34,Scores!$B$3:$B$12,0)))</f>
        <v>0</v>
      </c>
      <c r="D34" s="16" t="str">
        <f>INDEX(Scores!$E$3:$E$12,(MATCH(Schedule!$E34,Scores!$B$3:$B$12,0)))</f>
        <v>0</v>
      </c>
      <c r="E34" s="40" t="s">
        <v>70</v>
      </c>
      <c r="F34"/>
      <c r="G34" t="str">
        <f t="shared" si="4"/>
        <v/>
      </c>
      <c r="H34" t="str">
        <f t="shared" si="5"/>
        <v/>
      </c>
      <c r="J34" t="s">
        <v>84</v>
      </c>
      <c r="K34" t="s">
        <v>79</v>
      </c>
    </row>
    <row r="35" spans="2:11" x14ac:dyDescent="0.2">
      <c r="B35" s="28" t="s">
        <v>23</v>
      </c>
      <c r="C35" s="16" t="str">
        <f>INDEX(Scores!$E$3:$E$12,(MATCH(Schedule!$B35,Scores!$B$3:$B$12,0)))</f>
        <v>0</v>
      </c>
      <c r="D35" s="16" t="str">
        <f>INDEX(Scores!$E$3:$E$12,(MATCH(Schedule!$E35,Scores!$B$3:$B$12,0)))</f>
        <v>0</v>
      </c>
      <c r="E35" s="40" t="s">
        <v>24</v>
      </c>
      <c r="F35"/>
      <c r="G35" t="str">
        <f t="shared" si="4"/>
        <v/>
      </c>
      <c r="H35" t="str">
        <f t="shared" si="5"/>
        <v/>
      </c>
      <c r="J35" t="s">
        <v>87</v>
      </c>
      <c r="K35" t="s">
        <v>81</v>
      </c>
    </row>
    <row r="36" spans="2:11" x14ac:dyDescent="0.2">
      <c r="B36" s="28" t="s">
        <v>67</v>
      </c>
      <c r="C36" s="16" t="str">
        <f>INDEX(Scores!$E$3:$E$12,(MATCH(Schedule!$B36,Scores!$B$3:$B$12,0)))</f>
        <v>0</v>
      </c>
      <c r="D36" s="16" t="str">
        <f>INDEX(Scores!$E$3:$E$12,(MATCH(Schedule!$E36,Scores!$B$3:$B$12,0)))</f>
        <v>0</v>
      </c>
      <c r="E36" s="40" t="s">
        <v>85</v>
      </c>
      <c r="F36"/>
      <c r="G36" t="str">
        <f t="shared" si="4"/>
        <v/>
      </c>
      <c r="H36" t="str">
        <f t="shared" si="5"/>
        <v/>
      </c>
      <c r="J36" t="s">
        <v>77</v>
      </c>
      <c r="K36" t="s">
        <v>86</v>
      </c>
    </row>
    <row r="37" spans="2:11" x14ac:dyDescent="0.2">
      <c r="F37"/>
    </row>
    <row r="38" spans="2:11" x14ac:dyDescent="0.2">
      <c r="B38" s="1" t="s">
        <v>92</v>
      </c>
      <c r="C38" s="30"/>
      <c r="D38" s="30"/>
      <c r="F38"/>
      <c r="G38" s="1" t="s">
        <v>74</v>
      </c>
      <c r="H38" s="1" t="s">
        <v>75</v>
      </c>
      <c r="J38" t="s">
        <v>93</v>
      </c>
      <c r="K38" t="s">
        <v>76</v>
      </c>
    </row>
    <row r="39" spans="2:11" x14ac:dyDescent="0.2">
      <c r="B39" s="27" t="s">
        <v>70</v>
      </c>
      <c r="C39" s="38" t="str">
        <f>INDEX(Scores!$F$3:$F$12,(MATCH(Schedule!$B39,Scores!$B$3:$B$12,0)))</f>
        <v>0</v>
      </c>
      <c r="D39" s="38" t="str">
        <f>INDEX(Scores!$F$3:$F$12,(MATCH(Schedule!$E39,Scores!$B$3:$B$12,0)))</f>
        <v>0</v>
      </c>
      <c r="E39" s="39" t="s">
        <v>19</v>
      </c>
      <c r="F39"/>
      <c r="G39" t="str">
        <f>IF(C39=D39,"",IF(C39&gt;D39,B39,E39))</f>
        <v/>
      </c>
      <c r="H39" t="str">
        <f>IF(C39=D39,"",IF(C39&lt;D39,B39,E39))</f>
        <v/>
      </c>
      <c r="J39" t="s">
        <v>79</v>
      </c>
      <c r="K39" t="s">
        <v>78</v>
      </c>
    </row>
    <row r="40" spans="2:11" x14ac:dyDescent="0.2">
      <c r="B40" s="27" t="s">
        <v>67</v>
      </c>
      <c r="C40" s="38" t="str">
        <f>INDEX(Scores!$F$3:$F$12,(MATCH(Schedule!$B40,Scores!$B$3:$B$12,0)))</f>
        <v>0</v>
      </c>
      <c r="D40" s="38" t="str">
        <f>INDEX(Scores!$F$3:$F$12,(MATCH(Schedule!$E40,Scores!$B$3:$B$12,0)))</f>
        <v>0</v>
      </c>
      <c r="E40" s="39" t="s">
        <v>24</v>
      </c>
      <c r="F40"/>
      <c r="G40" t="str">
        <f t="shared" ref="G40:G48" si="6">IF(C40=D40,"",IF(C40&gt;D40,B40,E40))</f>
        <v/>
      </c>
      <c r="H40" t="str">
        <f t="shared" ref="H40:H48" si="7">IF(C40=D40,"",IF(C40&lt;D40,B40,E40))</f>
        <v/>
      </c>
      <c r="J40" t="s">
        <v>77</v>
      </c>
      <c r="K40" t="s">
        <v>81</v>
      </c>
    </row>
    <row r="41" spans="2:11" x14ac:dyDescent="0.2">
      <c r="B41" s="27" t="s">
        <v>22</v>
      </c>
      <c r="C41" s="38" t="str">
        <f>INDEX(Scores!$F$3:$F$12,(MATCH(Schedule!$B41,Scores!$B$3:$B$12,0)))</f>
        <v>0</v>
      </c>
      <c r="D41" s="38" t="str">
        <f>INDEX(Scores!$F$3:$F$12,(MATCH(Schedule!$E41,Scores!$B$3:$B$12,0)))</f>
        <v>0</v>
      </c>
      <c r="E41" s="39" t="s">
        <v>23</v>
      </c>
      <c r="F41"/>
      <c r="G41" t="str">
        <f t="shared" si="6"/>
        <v/>
      </c>
      <c r="H41" t="str">
        <f t="shared" si="7"/>
        <v/>
      </c>
      <c r="J41" t="s">
        <v>84</v>
      </c>
      <c r="K41" t="s">
        <v>87</v>
      </c>
    </row>
    <row r="42" spans="2:11" x14ac:dyDescent="0.2">
      <c r="B42" s="27" t="s">
        <v>85</v>
      </c>
      <c r="C42" s="38" t="str">
        <f>INDEX(Scores!$F$3:$F$12,(MATCH(Schedule!$B42,Scores!$B$3:$B$12,0)))</f>
        <v>0</v>
      </c>
      <c r="D42" s="38" t="str">
        <f>INDEX(Scores!$F$3:$F$12,(MATCH(Schedule!$E42,Scores!$B$3:$B$12,0)))</f>
        <v>0</v>
      </c>
      <c r="E42" s="39" t="s">
        <v>71</v>
      </c>
      <c r="F42"/>
      <c r="G42" t="str">
        <f t="shared" si="6"/>
        <v/>
      </c>
      <c r="H42" t="str">
        <f t="shared" si="7"/>
        <v/>
      </c>
      <c r="J42" t="s">
        <v>86</v>
      </c>
      <c r="K42" t="s">
        <v>83</v>
      </c>
    </row>
    <row r="43" spans="2:11" x14ac:dyDescent="0.2">
      <c r="B43" s="27" t="s">
        <v>26</v>
      </c>
      <c r="C43" s="38" t="str">
        <f>INDEX(Scores!$F$3:$F$12,(MATCH(Schedule!$B43,Scores!$B$3:$B$12,0)))</f>
        <v>0</v>
      </c>
      <c r="D43" s="38" t="str">
        <f>INDEX(Scores!$F$3:$F$12,(MATCH(Schedule!$E43,Scores!$B$3:$B$12,0)))</f>
        <v>0</v>
      </c>
      <c r="E43" s="39" t="s">
        <v>69</v>
      </c>
      <c r="F43"/>
      <c r="G43" t="str">
        <f t="shared" si="6"/>
        <v/>
      </c>
      <c r="H43" t="str">
        <f t="shared" si="7"/>
        <v/>
      </c>
      <c r="J43" t="s">
        <v>80</v>
      </c>
      <c r="K43" t="s">
        <v>82</v>
      </c>
    </row>
    <row r="44" spans="2:11" x14ac:dyDescent="0.2">
      <c r="B44" s="28" t="s">
        <v>19</v>
      </c>
      <c r="C44" s="16" t="str">
        <f>INDEX(Scores!$F$3:$F$12,(MATCH(Schedule!$B44,Scores!$B$3:$B$12,0)))</f>
        <v>0</v>
      </c>
      <c r="D44" s="16" t="str">
        <f>INDEX(Scores!$F$3:$F$12,(MATCH(Schedule!$E44,Scores!$B$3:$B$12,0)))</f>
        <v>0</v>
      </c>
      <c r="E44" s="40" t="s">
        <v>23</v>
      </c>
      <c r="F44"/>
      <c r="G44" t="str">
        <f>IF(C44=D44,"",IF(C44&gt;D44,B44,E44))</f>
        <v/>
      </c>
      <c r="H44" t="str">
        <f t="shared" si="7"/>
        <v/>
      </c>
      <c r="J44" t="s">
        <v>78</v>
      </c>
      <c r="K44" t="s">
        <v>87</v>
      </c>
    </row>
    <row r="45" spans="2:11" x14ac:dyDescent="0.2">
      <c r="B45" s="28" t="s">
        <v>71</v>
      </c>
      <c r="C45" s="16" t="str">
        <f>INDEX(Scores!$F$3:$F$12,(MATCH(Schedule!$B45,Scores!$B$3:$B$12,0)))</f>
        <v>0</v>
      </c>
      <c r="D45" s="16" t="str">
        <f>INDEX(Scores!$F$3:$F$12,(MATCH(Schedule!$E45,Scores!$B$3:$B$12,0)))</f>
        <v>0</v>
      </c>
      <c r="E45" s="40" t="s">
        <v>26</v>
      </c>
      <c r="F45"/>
      <c r="G45" t="str">
        <f t="shared" si="6"/>
        <v/>
      </c>
      <c r="H45" t="str">
        <f t="shared" si="7"/>
        <v/>
      </c>
      <c r="J45" t="s">
        <v>83</v>
      </c>
      <c r="K45" t="s">
        <v>80</v>
      </c>
    </row>
    <row r="46" spans="2:11" x14ac:dyDescent="0.2">
      <c r="B46" s="28" t="s">
        <v>69</v>
      </c>
      <c r="C46" s="16" t="str">
        <f>INDEX(Scores!$F$3:$F$12,(MATCH(Schedule!$B46,Scores!$B$3:$B$12,0)))</f>
        <v>0</v>
      </c>
      <c r="D46" s="16" t="str">
        <f>INDEX(Scores!$F$3:$F$12,(MATCH(Schedule!$E46,Scores!$B$3:$B$12,0)))</f>
        <v>0</v>
      </c>
      <c r="E46" s="40" t="s">
        <v>67</v>
      </c>
      <c r="F46"/>
      <c r="G46" t="str">
        <f t="shared" si="6"/>
        <v/>
      </c>
      <c r="H46" t="str">
        <f t="shared" si="7"/>
        <v/>
      </c>
      <c r="J46" t="s">
        <v>82</v>
      </c>
      <c r="K46" t="s">
        <v>77</v>
      </c>
    </row>
    <row r="47" spans="2:11" x14ac:dyDescent="0.2">
      <c r="B47" s="28" t="s">
        <v>70</v>
      </c>
      <c r="C47" s="16" t="str">
        <f>INDEX(Scores!$F$3:$F$12,(MATCH(Schedule!$B47,Scores!$B$3:$B$12,0)))</f>
        <v>0</v>
      </c>
      <c r="D47" s="16" t="str">
        <f>INDEX(Scores!$F$3:$F$12,(MATCH(Schedule!$E47,Scores!$B$3:$B$12,0)))</f>
        <v>0</v>
      </c>
      <c r="E47" s="40" t="s">
        <v>85</v>
      </c>
      <c r="F47"/>
      <c r="G47" t="str">
        <f t="shared" si="6"/>
        <v/>
      </c>
      <c r="H47" t="str">
        <f t="shared" si="7"/>
        <v/>
      </c>
      <c r="J47" t="s">
        <v>79</v>
      </c>
      <c r="K47" t="s">
        <v>86</v>
      </c>
    </row>
    <row r="48" spans="2:11" x14ac:dyDescent="0.2">
      <c r="B48" s="28" t="s">
        <v>22</v>
      </c>
      <c r="C48" s="16" t="str">
        <f>INDEX(Scores!$F$3:$F$12,(MATCH(Schedule!$B48,Scores!$B$3:$B$12,0)))</f>
        <v>0</v>
      </c>
      <c r="D48" s="16" t="str">
        <f>INDEX(Scores!$F$3:$F$12,(MATCH(Schedule!$E48,Scores!$B$3:$B$12,0)))</f>
        <v>0</v>
      </c>
      <c r="E48" s="40" t="s">
        <v>24</v>
      </c>
      <c r="F48"/>
      <c r="G48" t="str">
        <f t="shared" si="6"/>
        <v/>
      </c>
      <c r="H48" t="str">
        <f t="shared" si="7"/>
        <v/>
      </c>
      <c r="J48" t="s">
        <v>84</v>
      </c>
      <c r="K48" t="s">
        <v>81</v>
      </c>
    </row>
    <row r="49" spans="2:11" x14ac:dyDescent="0.2">
      <c r="F49"/>
    </row>
    <row r="50" spans="2:11" x14ac:dyDescent="0.2">
      <c r="B50" s="1" t="s">
        <v>94</v>
      </c>
      <c r="C50" s="30"/>
      <c r="D50" s="30"/>
      <c r="F50"/>
      <c r="G50" s="1" t="s">
        <v>74</v>
      </c>
      <c r="H50" s="1" t="s">
        <v>75</v>
      </c>
      <c r="J50" t="s">
        <v>95</v>
      </c>
      <c r="K50" t="s">
        <v>76</v>
      </c>
    </row>
    <row r="51" spans="2:11" x14ac:dyDescent="0.2">
      <c r="B51" s="27" t="s">
        <v>19</v>
      </c>
      <c r="C51" s="38" t="str">
        <f>INDEX(Scores!$G$3:$G$12,(MATCH(Schedule!$B51,Scores!$B$3:$B$12,0)))</f>
        <v>0</v>
      </c>
      <c r="D51" s="38" t="str">
        <f>INDEX(Scores!$G$3:$G$12,(MATCH(Schedule!$E51,Scores!$B$3:$B$12,0)))</f>
        <v>0</v>
      </c>
      <c r="E51" s="39" t="s">
        <v>22</v>
      </c>
      <c r="F51"/>
      <c r="G51" t="str">
        <f>IF(C51=D51,"",IF(C51&gt;D51,B51,E51))</f>
        <v/>
      </c>
      <c r="H51" t="str">
        <f>IF(C51=D51,"",IF(C51&lt;D51,B51,E51))</f>
        <v/>
      </c>
      <c r="J51" t="s">
        <v>78</v>
      </c>
      <c r="K51" t="s">
        <v>84</v>
      </c>
    </row>
    <row r="52" spans="2:11" x14ac:dyDescent="0.2">
      <c r="B52" s="27" t="s">
        <v>67</v>
      </c>
      <c r="C52" s="38" t="str">
        <f>INDEX(Scores!$G$3:$G$12,(MATCH(Schedule!$B52,Scores!$B$3:$B$12,0)))</f>
        <v>0</v>
      </c>
      <c r="D52" s="38" t="str">
        <f>INDEX(Scores!$G$3:$G$12,(MATCH(Schedule!$E52,Scores!$B$3:$B$12,0)))</f>
        <v>0</v>
      </c>
      <c r="E52" s="39" t="s">
        <v>71</v>
      </c>
      <c r="F52"/>
      <c r="G52" t="str">
        <f t="shared" ref="G52:G60" si="8">IF(C52=D52,"",IF(C52&gt;D52,B52,E52))</f>
        <v/>
      </c>
      <c r="H52" t="str">
        <f t="shared" ref="H52:H60" si="9">IF(C52=D52,"",IF(C52&lt;D52,B52,E52))</f>
        <v/>
      </c>
      <c r="J52" t="s">
        <v>77</v>
      </c>
      <c r="K52" t="s">
        <v>83</v>
      </c>
    </row>
    <row r="53" spans="2:11" x14ac:dyDescent="0.2">
      <c r="B53" s="27" t="s">
        <v>69</v>
      </c>
      <c r="C53" s="38" t="str">
        <f>INDEX(Scores!$G$3:$G$12,(MATCH(Schedule!$B53,Scores!$B$3:$B$12,0)))</f>
        <v>0</v>
      </c>
      <c r="D53" s="38" t="str">
        <f>INDEX(Scores!$G$3:$G$12,(MATCH(Schedule!$E53,Scores!$B$3:$B$12,0)))</f>
        <v>0</v>
      </c>
      <c r="E53" s="39" t="s">
        <v>23</v>
      </c>
      <c r="F53"/>
      <c r="G53" t="str">
        <f t="shared" si="8"/>
        <v/>
      </c>
      <c r="H53" t="str">
        <f t="shared" si="9"/>
        <v/>
      </c>
      <c r="J53" t="s">
        <v>82</v>
      </c>
      <c r="K53" t="s">
        <v>87</v>
      </c>
    </row>
    <row r="54" spans="2:11" x14ac:dyDescent="0.2">
      <c r="B54" s="27" t="s">
        <v>24</v>
      </c>
      <c r="C54" s="38" t="str">
        <f>INDEX(Scores!$G$3:$G$12,(MATCH(Schedule!$B54,Scores!$B$3:$B$12,0)))</f>
        <v>0</v>
      </c>
      <c r="D54" s="38" t="str">
        <f>INDEX(Scores!$G$3:$G$12,(MATCH(Schedule!$E54,Scores!$B$3:$B$12,0)))</f>
        <v>0</v>
      </c>
      <c r="E54" s="39" t="s">
        <v>70</v>
      </c>
      <c r="F54"/>
      <c r="G54" t="str">
        <f t="shared" si="8"/>
        <v/>
      </c>
      <c r="H54" t="str">
        <f t="shared" si="9"/>
        <v/>
      </c>
      <c r="J54" t="s">
        <v>81</v>
      </c>
      <c r="K54" t="s">
        <v>79</v>
      </c>
    </row>
    <row r="55" spans="2:11" x14ac:dyDescent="0.2">
      <c r="B55" s="27" t="s">
        <v>85</v>
      </c>
      <c r="C55" s="38" t="str">
        <f>INDEX(Scores!$G$3:$G$12,(MATCH(Schedule!$B55,Scores!$B$3:$B$12,0)))</f>
        <v>0</v>
      </c>
      <c r="D55" s="38" t="str">
        <f>INDEX(Scores!$G$3:$G$12,(MATCH(Schedule!$E55,Scores!$B$3:$B$12,0)))</f>
        <v>0</v>
      </c>
      <c r="E55" s="39" t="s">
        <v>26</v>
      </c>
      <c r="F55"/>
      <c r="G55" t="str">
        <f t="shared" si="8"/>
        <v/>
      </c>
      <c r="H55" t="str">
        <f t="shared" si="9"/>
        <v/>
      </c>
      <c r="J55" t="s">
        <v>86</v>
      </c>
      <c r="K55" t="s">
        <v>80</v>
      </c>
    </row>
    <row r="56" spans="2:11" x14ac:dyDescent="0.2">
      <c r="B56" s="28" t="s">
        <v>67</v>
      </c>
      <c r="C56" s="16" t="str">
        <f>INDEX(Scores!$G$3:$G$12,(MATCH(Schedule!$B56,Scores!$B$3:$B$12,0)))</f>
        <v>0</v>
      </c>
      <c r="D56" s="16" t="str">
        <f>INDEX(Scores!$G$3:$G$12,(MATCH(Schedule!$E56,Scores!$B$3:$B$12,0)))</f>
        <v>0</v>
      </c>
      <c r="E56" s="40" t="s">
        <v>19</v>
      </c>
      <c r="F56"/>
      <c r="G56" t="str">
        <f>IF(C56=D56,"",IF(C56&gt;D56,B56,E56))</f>
        <v/>
      </c>
      <c r="H56" t="str">
        <f t="shared" si="9"/>
        <v/>
      </c>
      <c r="J56" t="s">
        <v>77</v>
      </c>
      <c r="K56" t="s">
        <v>78</v>
      </c>
    </row>
    <row r="57" spans="2:11" x14ac:dyDescent="0.2">
      <c r="B57" s="28" t="s">
        <v>70</v>
      </c>
      <c r="C57" s="16" t="str">
        <f>INDEX(Scores!$G$3:$G$12,(MATCH(Schedule!$B57,Scores!$B$3:$B$12,0)))</f>
        <v>0</v>
      </c>
      <c r="D57" s="16" t="str">
        <f>INDEX(Scores!$G$3:$G$12,(MATCH(Schedule!$E57,Scores!$B$3:$B$12,0)))</f>
        <v>0</v>
      </c>
      <c r="E57" s="40" t="s">
        <v>26</v>
      </c>
      <c r="F57"/>
      <c r="G57" t="str">
        <f t="shared" si="8"/>
        <v/>
      </c>
      <c r="H57" t="str">
        <f t="shared" si="9"/>
        <v/>
      </c>
      <c r="J57" t="s">
        <v>79</v>
      </c>
      <c r="K57" t="s">
        <v>80</v>
      </c>
    </row>
    <row r="58" spans="2:11" x14ac:dyDescent="0.2">
      <c r="B58" s="28" t="s">
        <v>24</v>
      </c>
      <c r="C58" s="16" t="str">
        <f>INDEX(Scores!$G$3:$G$12,(MATCH(Schedule!$B58,Scores!$B$3:$B$12,0)))</f>
        <v>0</v>
      </c>
      <c r="D58" s="16" t="str">
        <f>INDEX(Scores!$G$3:$G$12,(MATCH(Schedule!$E58,Scores!$B$3:$B$12,0)))</f>
        <v>0</v>
      </c>
      <c r="E58" s="40" t="s">
        <v>69</v>
      </c>
      <c r="F58"/>
      <c r="G58" t="str">
        <f t="shared" si="8"/>
        <v/>
      </c>
      <c r="H58" t="str">
        <f t="shared" si="9"/>
        <v/>
      </c>
      <c r="J58" t="s">
        <v>81</v>
      </c>
      <c r="K58" t="s">
        <v>82</v>
      </c>
    </row>
    <row r="59" spans="2:11" x14ac:dyDescent="0.2">
      <c r="B59" s="28" t="s">
        <v>22</v>
      </c>
      <c r="C59" s="16" t="str">
        <f>INDEX(Scores!$G$3:$G$12,(MATCH(Schedule!$B59,Scores!$B$3:$B$12,0)))</f>
        <v>0</v>
      </c>
      <c r="D59" s="16" t="str">
        <f>INDEX(Scores!$G$3:$G$12,(MATCH(Schedule!$E59,Scores!$B$3:$B$12,0)))</f>
        <v>0</v>
      </c>
      <c r="E59" s="40" t="s">
        <v>71</v>
      </c>
      <c r="F59"/>
      <c r="G59" t="str">
        <f t="shared" si="8"/>
        <v/>
      </c>
      <c r="H59" t="str">
        <f t="shared" si="9"/>
        <v/>
      </c>
      <c r="J59" t="s">
        <v>84</v>
      </c>
      <c r="K59" t="s">
        <v>83</v>
      </c>
    </row>
    <row r="60" spans="2:11" x14ac:dyDescent="0.2">
      <c r="B60" s="28" t="s">
        <v>23</v>
      </c>
      <c r="C60" s="16" t="str">
        <f>INDEX(Scores!$G$3:$G$12,(MATCH(Schedule!$B60,Scores!$B$3:$B$12,0)))</f>
        <v>0</v>
      </c>
      <c r="D60" s="16" t="str">
        <f>INDEX(Scores!$G$3:$G$12,(MATCH(Schedule!$E60,Scores!$B$3:$B$12,0)))</f>
        <v>0</v>
      </c>
      <c r="E60" s="40" t="s">
        <v>85</v>
      </c>
      <c r="F60"/>
      <c r="G60" t="str">
        <f t="shared" si="8"/>
        <v/>
      </c>
      <c r="H60" t="str">
        <f t="shared" si="9"/>
        <v/>
      </c>
      <c r="J60" t="s">
        <v>87</v>
      </c>
      <c r="K60" t="s">
        <v>86</v>
      </c>
    </row>
    <row r="61" spans="2:11" x14ac:dyDescent="0.2">
      <c r="F61"/>
    </row>
    <row r="62" spans="2:11" x14ac:dyDescent="0.2">
      <c r="B62" s="1" t="s">
        <v>96</v>
      </c>
      <c r="C62" s="30"/>
      <c r="D62" s="30"/>
      <c r="F62"/>
      <c r="G62" s="1" t="s">
        <v>74</v>
      </c>
      <c r="H62" s="1" t="s">
        <v>75</v>
      </c>
      <c r="J62" t="s">
        <v>97</v>
      </c>
      <c r="K62" t="s">
        <v>76</v>
      </c>
    </row>
    <row r="63" spans="2:11" x14ac:dyDescent="0.2">
      <c r="B63" s="27" t="s">
        <v>19</v>
      </c>
      <c r="C63" s="38" t="str">
        <f>INDEX(Scores!$H$3:$H$12,(MATCH(Schedule!$B63,Scores!$B$3:$B$12,0)))</f>
        <v>0</v>
      </c>
      <c r="D63" s="38" t="str">
        <f>INDEX(Scores!$H$3:$H$12,(MATCH(Schedule!$E63,Scores!$B$3:$B$12,0)))</f>
        <v>0</v>
      </c>
      <c r="E63" s="39" t="s">
        <v>85</v>
      </c>
      <c r="F63"/>
      <c r="G63" t="str">
        <f>IF(C63=D63,"",IF(C63&gt;D63,B63,E63))</f>
        <v/>
      </c>
      <c r="H63" t="str">
        <f>IF(C63=D63,"",IF(C63&lt;D63,B63,E63))</f>
        <v/>
      </c>
      <c r="J63" t="s">
        <v>78</v>
      </c>
      <c r="K63" t="s">
        <v>86</v>
      </c>
    </row>
    <row r="64" spans="2:11" x14ac:dyDescent="0.2">
      <c r="B64" s="27" t="s">
        <v>24</v>
      </c>
      <c r="C64" s="38" t="str">
        <f>INDEX(Scores!$H$3:$H$12,(MATCH(Schedule!$B64,Scores!$B$3:$B$12,0)))</f>
        <v>0</v>
      </c>
      <c r="D64" s="38" t="str">
        <f>INDEX(Scores!$H$3:$H$12,(MATCH(Schedule!$E64,Scores!$B$3:$B$12,0)))</f>
        <v>0</v>
      </c>
      <c r="E64" s="39" t="s">
        <v>71</v>
      </c>
      <c r="F64"/>
      <c r="G64" t="str">
        <f t="shared" ref="G64:G72" si="10">IF(C64=D64,"",IF(C64&gt;D64,B64,E64))</f>
        <v/>
      </c>
      <c r="H64" t="str">
        <f t="shared" ref="H64:H72" si="11">IF(C64=D64,"",IF(C64&lt;D64,B64,E64))</f>
        <v/>
      </c>
      <c r="J64" t="s">
        <v>81</v>
      </c>
      <c r="K64" t="s">
        <v>83</v>
      </c>
    </row>
    <row r="65" spans="2:11" x14ac:dyDescent="0.2">
      <c r="B65" s="27" t="s">
        <v>23</v>
      </c>
      <c r="C65" s="38" t="str">
        <f>INDEX(Scores!$H$3:$H$12,(MATCH(Schedule!$B65,Scores!$B$3:$B$12,0)))</f>
        <v>0</v>
      </c>
      <c r="D65" s="38" t="str">
        <f>INDEX(Scores!$H$3:$H$12,(MATCH(Schedule!$E65,Scores!$B$3:$B$12,0)))</f>
        <v>0</v>
      </c>
      <c r="E65" s="39" t="s">
        <v>26</v>
      </c>
      <c r="F65"/>
      <c r="G65" t="str">
        <f t="shared" si="10"/>
        <v/>
      </c>
      <c r="H65" t="str">
        <f t="shared" si="11"/>
        <v/>
      </c>
      <c r="J65" t="s">
        <v>87</v>
      </c>
      <c r="K65" t="s">
        <v>80</v>
      </c>
    </row>
    <row r="66" spans="2:11" x14ac:dyDescent="0.2">
      <c r="B66" s="27" t="s">
        <v>67</v>
      </c>
      <c r="C66" s="38" t="str">
        <f>INDEX(Scores!$H$3:$H$12,(MATCH(Schedule!$B66,Scores!$B$3:$B$12,0)))</f>
        <v>0</v>
      </c>
      <c r="D66" s="38" t="str">
        <f>INDEX(Scores!$H$3:$H$12,(MATCH(Schedule!$E66,Scores!$B$3:$B$12,0)))</f>
        <v>0</v>
      </c>
      <c r="E66" s="39" t="s">
        <v>70</v>
      </c>
      <c r="F66"/>
      <c r="G66" t="str">
        <f t="shared" si="10"/>
        <v/>
      </c>
      <c r="H66" t="str">
        <f t="shared" si="11"/>
        <v/>
      </c>
      <c r="J66" t="s">
        <v>77</v>
      </c>
      <c r="K66" t="s">
        <v>79</v>
      </c>
    </row>
    <row r="67" spans="2:11" x14ac:dyDescent="0.2">
      <c r="B67" s="27" t="s">
        <v>69</v>
      </c>
      <c r="C67" s="38" t="str">
        <f>INDEX(Scores!$H$3:$H$12,(MATCH(Schedule!$B67,Scores!$B$3:$B$12,0)))</f>
        <v>0</v>
      </c>
      <c r="D67" s="38" t="str">
        <f>INDEX(Scores!$H$3:$H$12,(MATCH(Schedule!$E67,Scores!$B$3:$B$12,0)))</f>
        <v>0</v>
      </c>
      <c r="E67" s="39" t="s">
        <v>22</v>
      </c>
      <c r="F67"/>
      <c r="G67" t="str">
        <f t="shared" si="10"/>
        <v/>
      </c>
      <c r="H67" t="str">
        <f t="shared" si="11"/>
        <v/>
      </c>
      <c r="J67" t="s">
        <v>82</v>
      </c>
      <c r="K67" t="s">
        <v>84</v>
      </c>
    </row>
    <row r="68" spans="2:11" x14ac:dyDescent="0.2">
      <c r="B68" s="28" t="s">
        <v>24</v>
      </c>
      <c r="C68" s="16" t="str">
        <f>INDEX(Scores!$H$3:$H$12,(MATCH(Schedule!$B68,Scores!$B$3:$B$12,0)))</f>
        <v>0</v>
      </c>
      <c r="D68" s="16" t="str">
        <f>INDEX(Scores!$H$3:$H$12,(MATCH(Schedule!$E68,Scores!$B$3:$B$12,0)))</f>
        <v>0</v>
      </c>
      <c r="E68" s="40" t="s">
        <v>19</v>
      </c>
      <c r="F68"/>
      <c r="G68" t="str">
        <f>IF(C68=D68,"",IF(C68&gt;D68,B68,E68))</f>
        <v/>
      </c>
      <c r="H68" t="str">
        <f t="shared" si="11"/>
        <v/>
      </c>
      <c r="J68" t="s">
        <v>81</v>
      </c>
      <c r="K68" t="s">
        <v>78</v>
      </c>
    </row>
    <row r="69" spans="2:11" x14ac:dyDescent="0.2">
      <c r="B69" s="28" t="s">
        <v>26</v>
      </c>
      <c r="C69" s="16" t="str">
        <f>INDEX(Scores!$H$3:$H$12,(MATCH(Schedule!$B69,Scores!$B$3:$B$12,0)))</f>
        <v>0</v>
      </c>
      <c r="D69" s="16" t="str">
        <f>INDEX(Scores!$H$3:$H$12,(MATCH(Schedule!$E69,Scores!$B$3:$B$12,0)))</f>
        <v>0</v>
      </c>
      <c r="E69" s="40" t="s">
        <v>67</v>
      </c>
      <c r="F69"/>
      <c r="G69" t="str">
        <f t="shared" si="10"/>
        <v/>
      </c>
      <c r="H69" t="str">
        <f t="shared" si="11"/>
        <v/>
      </c>
      <c r="J69" t="s">
        <v>80</v>
      </c>
      <c r="K69" t="s">
        <v>77</v>
      </c>
    </row>
    <row r="70" spans="2:11" x14ac:dyDescent="0.2">
      <c r="B70" s="28" t="s">
        <v>85</v>
      </c>
      <c r="C70" s="16" t="str">
        <f>INDEX(Scores!$H$3:$H$12,(MATCH(Schedule!$B70,Scores!$B$3:$B$12,0)))</f>
        <v>0</v>
      </c>
      <c r="D70" s="16" t="str">
        <f>INDEX(Scores!$H$3:$H$12,(MATCH(Schedule!$E70,Scores!$B$3:$B$12,0)))</f>
        <v>0</v>
      </c>
      <c r="E70" s="40" t="s">
        <v>22</v>
      </c>
      <c r="F70"/>
      <c r="G70" t="str">
        <f t="shared" si="10"/>
        <v/>
      </c>
      <c r="H70" t="str">
        <f t="shared" si="11"/>
        <v/>
      </c>
      <c r="J70" t="s">
        <v>86</v>
      </c>
      <c r="K70" t="s">
        <v>84</v>
      </c>
    </row>
    <row r="71" spans="2:11" x14ac:dyDescent="0.2">
      <c r="B71" s="28" t="s">
        <v>23</v>
      </c>
      <c r="C71" s="16" t="str">
        <f>INDEX(Scores!$H$3:$H$12,(MATCH(Schedule!$B71,Scores!$B$3:$B$12,0)))</f>
        <v>0</v>
      </c>
      <c r="D71" s="16" t="str">
        <f>INDEX(Scores!$H$3:$H$12,(MATCH(Schedule!$E71,Scores!$B$3:$B$12,0)))</f>
        <v>0</v>
      </c>
      <c r="E71" s="40" t="s">
        <v>71</v>
      </c>
      <c r="F71"/>
      <c r="G71" t="str">
        <f t="shared" si="10"/>
        <v/>
      </c>
      <c r="H71" t="str">
        <f t="shared" si="11"/>
        <v/>
      </c>
      <c r="J71" t="s">
        <v>87</v>
      </c>
      <c r="K71" t="s">
        <v>83</v>
      </c>
    </row>
    <row r="72" spans="2:11" x14ac:dyDescent="0.2">
      <c r="B72" s="28" t="s">
        <v>69</v>
      </c>
      <c r="C72" s="16" t="str">
        <f>INDEX(Scores!$H$3:$H$12,(MATCH(Schedule!$B72,Scores!$B$3:$B$12,0)))</f>
        <v>0</v>
      </c>
      <c r="D72" s="16" t="str">
        <f>INDEX(Scores!$H$3:$H$12,(MATCH(Schedule!$E72,Scores!$B$3:$B$12,0)))</f>
        <v>0</v>
      </c>
      <c r="E72" s="40" t="s">
        <v>70</v>
      </c>
      <c r="F72"/>
      <c r="G72" t="str">
        <f t="shared" si="10"/>
        <v/>
      </c>
      <c r="H72" t="str">
        <f t="shared" si="11"/>
        <v/>
      </c>
      <c r="J72" t="s">
        <v>82</v>
      </c>
      <c r="K72" t="s">
        <v>79</v>
      </c>
    </row>
    <row r="73" spans="2:11" x14ac:dyDescent="0.2">
      <c r="F73"/>
    </row>
    <row r="74" spans="2:11" x14ac:dyDescent="0.2">
      <c r="B74" s="1" t="s">
        <v>98</v>
      </c>
      <c r="C74" s="30"/>
      <c r="D74" s="30"/>
      <c r="F74"/>
      <c r="G74" s="1" t="s">
        <v>74</v>
      </c>
      <c r="H74" s="1" t="s">
        <v>75</v>
      </c>
      <c r="J74" t="s">
        <v>99</v>
      </c>
      <c r="K74" t="s">
        <v>76</v>
      </c>
    </row>
    <row r="75" spans="2:11" x14ac:dyDescent="0.2">
      <c r="B75" s="27" t="s">
        <v>19</v>
      </c>
      <c r="C75" s="38" t="str">
        <f>INDEX(Scores!$I$3:$I$12,(MATCH(Schedule!$B75,Scores!$B$3:$B$12,0)))</f>
        <v>0</v>
      </c>
      <c r="D75" s="38" t="str">
        <f>INDEX(Scores!$I$3:$I$12,(MATCH(Schedule!$E75,Scores!$B$3:$B$12,0)))</f>
        <v>0</v>
      </c>
      <c r="E75" s="39" t="s">
        <v>69</v>
      </c>
      <c r="F75"/>
      <c r="G75" t="str">
        <f>IF(C75=D75,"",IF(C75&gt;D75,B75,E75))</f>
        <v/>
      </c>
      <c r="H75" t="str">
        <f>IF(C75=D75,"",IF(C75&lt;D75,B75,E75))</f>
        <v/>
      </c>
      <c r="J75" t="s">
        <v>78</v>
      </c>
      <c r="K75" t="s">
        <v>82</v>
      </c>
    </row>
    <row r="76" spans="2:11" x14ac:dyDescent="0.2">
      <c r="B76" s="27" t="s">
        <v>70</v>
      </c>
      <c r="C76" s="38" t="str">
        <f>INDEX(Scores!$I$3:$I$12,(MATCH(Schedule!$B76,Scores!$B$3:$B$12,0)))</f>
        <v>0</v>
      </c>
      <c r="D76" s="38" t="str">
        <f>INDEX(Scores!$I$3:$I$12,(MATCH(Schedule!$E76,Scores!$B$3:$B$12,0)))</f>
        <v>0</v>
      </c>
      <c r="E76" s="39" t="s">
        <v>71</v>
      </c>
      <c r="F76"/>
      <c r="G76" t="str">
        <f t="shared" ref="G76:G84" si="12">IF(C76=D76,"",IF(C76&gt;D76,B76,E76))</f>
        <v/>
      </c>
      <c r="H76" t="str">
        <f t="shared" ref="H76:H84" si="13">IF(C76=D76,"",IF(C76&lt;D76,B76,E76))</f>
        <v/>
      </c>
      <c r="J76" t="s">
        <v>79</v>
      </c>
      <c r="K76" t="s">
        <v>83</v>
      </c>
    </row>
    <row r="77" spans="2:11" x14ac:dyDescent="0.2">
      <c r="B77" s="27" t="s">
        <v>26</v>
      </c>
      <c r="C77" s="38" t="str">
        <f>INDEX(Scores!$I$3:$I$12,(MATCH(Schedule!$B77,Scores!$B$3:$B$12,0)))</f>
        <v>0</v>
      </c>
      <c r="D77" s="38" t="str">
        <f>INDEX(Scores!$I$3:$I$12,(MATCH(Schedule!$E77,Scores!$B$3:$B$12,0)))</f>
        <v>0</v>
      </c>
      <c r="E77" s="39" t="s">
        <v>22</v>
      </c>
      <c r="F77"/>
      <c r="G77" t="str">
        <f t="shared" si="12"/>
        <v/>
      </c>
      <c r="H77" t="str">
        <f t="shared" si="13"/>
        <v/>
      </c>
      <c r="J77" t="s">
        <v>80</v>
      </c>
      <c r="K77" t="s">
        <v>84</v>
      </c>
    </row>
    <row r="78" spans="2:11" x14ac:dyDescent="0.2">
      <c r="B78" s="27" t="s">
        <v>85</v>
      </c>
      <c r="C78" s="38" t="str">
        <f>INDEX(Scores!$I$3:$I$12,(MATCH(Schedule!$B78,Scores!$B$3:$B$12,0)))</f>
        <v>0</v>
      </c>
      <c r="D78" s="38" t="str">
        <f>INDEX(Scores!$I$3:$I$12,(MATCH(Schedule!$E78,Scores!$B$3:$B$12,0)))</f>
        <v>0</v>
      </c>
      <c r="E78" s="39" t="s">
        <v>24</v>
      </c>
      <c r="F78"/>
      <c r="G78" t="str">
        <f t="shared" si="12"/>
        <v/>
      </c>
      <c r="H78" t="str">
        <f t="shared" si="13"/>
        <v/>
      </c>
      <c r="J78" t="s">
        <v>86</v>
      </c>
      <c r="K78" t="s">
        <v>81</v>
      </c>
    </row>
    <row r="79" spans="2:11" x14ac:dyDescent="0.2">
      <c r="B79" s="27" t="s">
        <v>23</v>
      </c>
      <c r="C79" s="38" t="str">
        <f>INDEX(Scores!$I$3:$I$12,(MATCH(Schedule!$B79,Scores!$B$3:$B$12,0)))</f>
        <v>0</v>
      </c>
      <c r="D79" s="38" t="str">
        <f>INDEX(Scores!$I$3:$I$12,(MATCH(Schedule!$E79,Scores!$B$3:$B$12,0)))</f>
        <v>0</v>
      </c>
      <c r="E79" s="39" t="s">
        <v>67</v>
      </c>
      <c r="F79"/>
      <c r="G79" t="str">
        <f t="shared" si="12"/>
        <v/>
      </c>
      <c r="H79" t="str">
        <f t="shared" si="13"/>
        <v/>
      </c>
      <c r="J79" t="s">
        <v>87</v>
      </c>
      <c r="K79" t="s">
        <v>77</v>
      </c>
    </row>
    <row r="80" spans="2:11" x14ac:dyDescent="0.2">
      <c r="B80" s="28" t="s">
        <v>71</v>
      </c>
      <c r="C80" s="16" t="str">
        <f>INDEX(Scores!$I$3:$I$12,(MATCH(Schedule!$B80,Scores!$B$3:$B$12,0)))</f>
        <v>0</v>
      </c>
      <c r="D80" s="16" t="str">
        <f>INDEX(Scores!$I$3:$I$12,(MATCH(Schedule!$E80,Scores!$B$3:$B$12,0)))</f>
        <v>0</v>
      </c>
      <c r="E80" s="40" t="s">
        <v>19</v>
      </c>
      <c r="F80"/>
      <c r="G80" t="str">
        <f>IF(C80=D80,"",IF(C80&gt;D80,B80,E80))</f>
        <v/>
      </c>
      <c r="H80" t="str">
        <f t="shared" si="13"/>
        <v/>
      </c>
      <c r="J80" t="s">
        <v>83</v>
      </c>
      <c r="K80" t="s">
        <v>78</v>
      </c>
    </row>
    <row r="81" spans="2:11" x14ac:dyDescent="0.2">
      <c r="B81" s="28" t="s">
        <v>69</v>
      </c>
      <c r="C81" s="16" t="str">
        <f>INDEX(Scores!$I$3:$I$12,(MATCH(Schedule!$B81,Scores!$B$3:$B$12,0)))</f>
        <v>0</v>
      </c>
      <c r="D81" s="16" t="str">
        <f>INDEX(Scores!$I$3:$I$12,(MATCH(Schedule!$E81,Scores!$B$3:$B$12,0)))</f>
        <v>0</v>
      </c>
      <c r="E81" s="40" t="s">
        <v>85</v>
      </c>
      <c r="F81"/>
      <c r="G81" t="str">
        <f t="shared" si="12"/>
        <v/>
      </c>
      <c r="H81" t="str">
        <f t="shared" si="13"/>
        <v/>
      </c>
      <c r="J81" t="s">
        <v>82</v>
      </c>
      <c r="K81" t="s">
        <v>86</v>
      </c>
    </row>
    <row r="82" spans="2:11" x14ac:dyDescent="0.2">
      <c r="B82" s="28" t="s">
        <v>22</v>
      </c>
      <c r="C82" s="16" t="str">
        <f>INDEX(Scores!$I$3:$I$12,(MATCH(Schedule!$B82,Scores!$B$3:$B$12,0)))</f>
        <v>0</v>
      </c>
      <c r="D82" s="16" t="str">
        <f>INDEX(Scores!$I$3:$I$12,(MATCH(Schedule!$E82,Scores!$B$3:$B$12,0)))</f>
        <v>0</v>
      </c>
      <c r="E82" s="40" t="s">
        <v>67</v>
      </c>
      <c r="F82"/>
      <c r="G82" t="str">
        <f t="shared" si="12"/>
        <v/>
      </c>
      <c r="H82" t="str">
        <f t="shared" si="13"/>
        <v/>
      </c>
      <c r="J82" t="s">
        <v>84</v>
      </c>
      <c r="K82" t="s">
        <v>77</v>
      </c>
    </row>
    <row r="83" spans="2:11" x14ac:dyDescent="0.2">
      <c r="B83" s="28" t="s">
        <v>26</v>
      </c>
      <c r="C83" s="16" t="str">
        <f>INDEX(Scores!$I$3:$I$12,(MATCH(Schedule!$B83,Scores!$B$3:$B$12,0)))</f>
        <v>0</v>
      </c>
      <c r="D83" s="16" t="str">
        <f>INDEX(Scores!$I$3:$I$12,(MATCH(Schedule!$E83,Scores!$B$3:$B$12,0)))</f>
        <v>0</v>
      </c>
      <c r="E83" s="40" t="s">
        <v>24</v>
      </c>
      <c r="F83"/>
      <c r="G83" t="str">
        <f t="shared" si="12"/>
        <v/>
      </c>
      <c r="H83" t="str">
        <f t="shared" si="13"/>
        <v/>
      </c>
      <c r="J83" t="s">
        <v>80</v>
      </c>
      <c r="K83" t="s">
        <v>81</v>
      </c>
    </row>
    <row r="84" spans="2:11" x14ac:dyDescent="0.2">
      <c r="B84" s="28" t="s">
        <v>70</v>
      </c>
      <c r="C84" s="16" t="str">
        <f>INDEX(Scores!$I$3:$I$12,(MATCH(Schedule!$B84,Scores!$B$3:$B$12,0)))</f>
        <v>0</v>
      </c>
      <c r="D84" s="16" t="str">
        <f>INDEX(Scores!$I$3:$I$12,(MATCH(Schedule!$E84,Scores!$B$3:$B$12,0)))</f>
        <v>0</v>
      </c>
      <c r="E84" s="40" t="s">
        <v>23</v>
      </c>
      <c r="F84"/>
      <c r="G84" t="str">
        <f t="shared" si="12"/>
        <v/>
      </c>
      <c r="H84" t="str">
        <f t="shared" si="13"/>
        <v/>
      </c>
      <c r="J84" t="s">
        <v>79</v>
      </c>
      <c r="K84" t="s">
        <v>87</v>
      </c>
    </row>
    <row r="85" spans="2:11" x14ac:dyDescent="0.2">
      <c r="F85"/>
    </row>
    <row r="86" spans="2:11" x14ac:dyDescent="0.2">
      <c r="B86" s="1" t="s">
        <v>100</v>
      </c>
      <c r="C86" s="30"/>
      <c r="D86" s="30"/>
      <c r="F86"/>
      <c r="G86" s="1" t="s">
        <v>74</v>
      </c>
      <c r="H86" s="1" t="s">
        <v>75</v>
      </c>
      <c r="J86" t="s">
        <v>101</v>
      </c>
      <c r="K86" t="s">
        <v>76</v>
      </c>
    </row>
    <row r="87" spans="2:11" x14ac:dyDescent="0.2">
      <c r="B87" s="27" t="s">
        <v>19</v>
      </c>
      <c r="C87" s="38" t="str">
        <f>INDEX(Scores!$J$3:$J$12,(MATCH(Schedule!$B87,Scores!$B$3:$B$12,0)))</f>
        <v>0</v>
      </c>
      <c r="D87" s="38" t="str">
        <f>INDEX(Scores!$J$3:$J$12,(MATCH(Schedule!$E87,Scores!$B$3:$B$12,0)))</f>
        <v>0</v>
      </c>
      <c r="E87" s="39" t="s">
        <v>26</v>
      </c>
      <c r="F87"/>
      <c r="G87" t="str">
        <f>IF(C87=D87,"",IF(C87&gt;D87,B87,E87))</f>
        <v/>
      </c>
      <c r="H87" t="str">
        <f>IF(C87=D87,"",IF(C87&lt;D87,B87,E87))</f>
        <v/>
      </c>
      <c r="J87" t="s">
        <v>78</v>
      </c>
      <c r="K87" t="s">
        <v>80</v>
      </c>
    </row>
    <row r="88" spans="2:11" x14ac:dyDescent="0.2">
      <c r="B88" s="27" t="s">
        <v>71</v>
      </c>
      <c r="C88" s="38" t="str">
        <f>INDEX(Scores!$J$3:$J$12,(MATCH(Schedule!$B88,Scores!$B$3:$B$12,0)))</f>
        <v>0</v>
      </c>
      <c r="D88" s="38" t="str">
        <f>INDEX(Scores!$J$3:$J$12,(MATCH(Schedule!$E88,Scores!$B$3:$B$12,0)))</f>
        <v>0</v>
      </c>
      <c r="E88" s="39" t="s">
        <v>69</v>
      </c>
      <c r="F88"/>
      <c r="G88" t="str">
        <f t="shared" ref="G88:G96" si="14">IF(C88=D88,"",IF(C88&gt;D88,B88,E88))</f>
        <v/>
      </c>
      <c r="H88" t="str">
        <f t="shared" ref="H88:H96" si="15">IF(C88=D88,"",IF(C88&lt;D88,B88,E88))</f>
        <v/>
      </c>
      <c r="J88" t="s">
        <v>83</v>
      </c>
      <c r="K88" t="s">
        <v>82</v>
      </c>
    </row>
    <row r="89" spans="2:11" x14ac:dyDescent="0.2">
      <c r="B89" s="27" t="s">
        <v>70</v>
      </c>
      <c r="C89" s="38" t="str">
        <f>INDEX(Scores!$J$3:$J$12,(MATCH(Schedule!$B89,Scores!$B$3:$B$12,0)))</f>
        <v>0</v>
      </c>
      <c r="D89" s="38" t="str">
        <f>INDEX(Scores!$J$3:$J$12,(MATCH(Schedule!$E89,Scores!$B$3:$B$12,0)))</f>
        <v>0</v>
      </c>
      <c r="E89" s="39" t="s">
        <v>22</v>
      </c>
      <c r="F89"/>
      <c r="G89" t="str">
        <f t="shared" si="14"/>
        <v/>
      </c>
      <c r="H89" t="str">
        <f t="shared" si="15"/>
        <v/>
      </c>
      <c r="J89" t="s">
        <v>79</v>
      </c>
      <c r="K89" t="s">
        <v>84</v>
      </c>
    </row>
    <row r="90" spans="2:11" x14ac:dyDescent="0.2">
      <c r="B90" s="27" t="s">
        <v>24</v>
      </c>
      <c r="C90" s="38" t="str">
        <f>INDEX(Scores!$J$3:$J$12,(MATCH(Schedule!$B90,Scores!$B$3:$B$12,0)))</f>
        <v>0</v>
      </c>
      <c r="D90" s="38" t="str">
        <f>INDEX(Scores!$J$3:$J$12,(MATCH(Schedule!$E90,Scores!$B$3:$B$12,0)))</f>
        <v>0</v>
      </c>
      <c r="E90" s="39" t="s">
        <v>23</v>
      </c>
      <c r="F90"/>
      <c r="G90" t="str">
        <f t="shared" si="14"/>
        <v/>
      </c>
      <c r="H90" t="str">
        <f t="shared" si="15"/>
        <v/>
      </c>
      <c r="J90" t="s">
        <v>81</v>
      </c>
      <c r="K90" t="s">
        <v>87</v>
      </c>
    </row>
    <row r="91" spans="2:11" x14ac:dyDescent="0.2">
      <c r="B91" s="27" t="s">
        <v>85</v>
      </c>
      <c r="C91" s="38" t="str">
        <f>INDEX(Scores!$J$3:$J$12,(MATCH(Schedule!$B91,Scores!$B$3:$B$12,0)))</f>
        <v>0</v>
      </c>
      <c r="D91" s="38" t="str">
        <f>INDEX(Scores!$J$3:$J$12,(MATCH(Schedule!$E91,Scores!$B$3:$B$12,0)))</f>
        <v>0</v>
      </c>
      <c r="E91" s="39" t="s">
        <v>67</v>
      </c>
      <c r="F91"/>
      <c r="G91" t="str">
        <f t="shared" si="14"/>
        <v/>
      </c>
      <c r="H91" t="str">
        <f t="shared" si="15"/>
        <v/>
      </c>
      <c r="J91" t="s">
        <v>86</v>
      </c>
      <c r="K91" t="s">
        <v>77</v>
      </c>
    </row>
    <row r="92" spans="2:11" x14ac:dyDescent="0.2">
      <c r="B92" s="28" t="s">
        <v>70</v>
      </c>
      <c r="C92" s="16" t="str">
        <f>INDEX(Scores!$J$3:$J$12,(MATCH(Schedule!$B92,Scores!$B$3:$B$12,0)))</f>
        <v>0</v>
      </c>
      <c r="D92" s="16" t="str">
        <f>INDEX(Scores!$J$3:$J$12,(MATCH(Schedule!$E92,Scores!$B$3:$B$12,0)))</f>
        <v>0</v>
      </c>
      <c r="E92" s="40" t="s">
        <v>19</v>
      </c>
      <c r="F92"/>
      <c r="G92" t="str">
        <f>IF(C92=D92,"",IF(C92&gt;D92,B92,E92))</f>
        <v/>
      </c>
      <c r="H92" t="str">
        <f t="shared" si="15"/>
        <v/>
      </c>
      <c r="J92" t="s">
        <v>79</v>
      </c>
      <c r="K92" t="s">
        <v>78</v>
      </c>
    </row>
    <row r="93" spans="2:11" x14ac:dyDescent="0.2">
      <c r="B93" s="28" t="s">
        <v>67</v>
      </c>
      <c r="C93" s="16" t="str">
        <f>INDEX(Scores!$J$3:$J$12,(MATCH(Schedule!$B93,Scores!$B$3:$B$12,0)))</f>
        <v>0</v>
      </c>
      <c r="D93" s="16" t="str">
        <f>INDEX(Scores!$J$3:$J$12,(MATCH(Schedule!$E93,Scores!$B$3:$B$12,0)))</f>
        <v>0</v>
      </c>
      <c r="E93" s="40" t="s">
        <v>24</v>
      </c>
      <c r="F93"/>
      <c r="G93" t="str">
        <f t="shared" si="14"/>
        <v/>
      </c>
      <c r="H93" t="str">
        <f t="shared" si="15"/>
        <v/>
      </c>
      <c r="J93" t="s">
        <v>77</v>
      </c>
      <c r="K93" t="s">
        <v>81</v>
      </c>
    </row>
    <row r="94" spans="2:11" x14ac:dyDescent="0.2">
      <c r="B94" s="28" t="s">
        <v>22</v>
      </c>
      <c r="C94" s="16" t="str">
        <f>INDEX(Scores!$J$3:$J$12,(MATCH(Schedule!$B94,Scores!$B$3:$B$12,0)))</f>
        <v>0</v>
      </c>
      <c r="D94" s="16" t="str">
        <f>INDEX(Scores!$J$3:$J$12,(MATCH(Schedule!$E94,Scores!$B$3:$B$12,0)))</f>
        <v>0</v>
      </c>
      <c r="E94" s="40" t="s">
        <v>23</v>
      </c>
      <c r="F94"/>
      <c r="G94" t="str">
        <f t="shared" si="14"/>
        <v/>
      </c>
      <c r="H94" t="str">
        <f t="shared" si="15"/>
        <v/>
      </c>
      <c r="J94" t="s">
        <v>84</v>
      </c>
      <c r="K94" t="s">
        <v>87</v>
      </c>
    </row>
    <row r="95" spans="2:11" x14ac:dyDescent="0.2">
      <c r="B95" s="28" t="s">
        <v>71</v>
      </c>
      <c r="C95" s="16" t="str">
        <f>INDEX(Scores!$J$3:$J$12,(MATCH(Schedule!$B95,Scores!$B$3:$B$12,0)))</f>
        <v>0</v>
      </c>
      <c r="D95" s="16" t="str">
        <f>INDEX(Scores!$J$3:$J$12,(MATCH(Schedule!$E95,Scores!$B$3:$B$12,0)))</f>
        <v>0</v>
      </c>
      <c r="E95" s="40" t="s">
        <v>85</v>
      </c>
      <c r="F95"/>
      <c r="G95" t="str">
        <f t="shared" si="14"/>
        <v/>
      </c>
      <c r="H95" t="str">
        <f t="shared" si="15"/>
        <v/>
      </c>
      <c r="J95" t="s">
        <v>83</v>
      </c>
      <c r="K95" t="s">
        <v>86</v>
      </c>
    </row>
    <row r="96" spans="2:11" x14ac:dyDescent="0.2">
      <c r="B96" s="28" t="s">
        <v>26</v>
      </c>
      <c r="C96" s="16" t="str">
        <f>INDEX(Scores!$J$3:$J$12,(MATCH(Schedule!$B96,Scores!$B$3:$B$12,0)))</f>
        <v>0</v>
      </c>
      <c r="D96" s="16" t="str">
        <f>INDEX(Scores!$J$3:$J$12,(MATCH(Schedule!$E96,Scores!$B$3:$B$12,0)))</f>
        <v>0</v>
      </c>
      <c r="E96" s="40" t="s">
        <v>69</v>
      </c>
      <c r="F96"/>
      <c r="G96" t="str">
        <f t="shared" si="14"/>
        <v/>
      </c>
      <c r="H96" t="str">
        <f t="shared" si="15"/>
        <v/>
      </c>
      <c r="J96" t="s">
        <v>80</v>
      </c>
      <c r="K96" t="s">
        <v>82</v>
      </c>
    </row>
    <row r="97" spans="2:11" x14ac:dyDescent="0.2">
      <c r="F97"/>
    </row>
    <row r="98" spans="2:11" x14ac:dyDescent="0.2">
      <c r="B98" s="1" t="s">
        <v>102</v>
      </c>
      <c r="C98" s="30"/>
      <c r="D98" s="30"/>
      <c r="F98"/>
      <c r="G98" s="1" t="s">
        <v>74</v>
      </c>
      <c r="H98" s="1" t="s">
        <v>75</v>
      </c>
      <c r="J98" t="s">
        <v>103</v>
      </c>
      <c r="K98" t="s">
        <v>76</v>
      </c>
    </row>
    <row r="99" spans="2:11" x14ac:dyDescent="0.2">
      <c r="B99" s="27" t="s">
        <v>23</v>
      </c>
      <c r="C99" s="38" t="str">
        <f>INDEX(Scores!$K$3:$K$12,(MATCH(Schedule!$B99,Scores!$B$3:$B$12,0)))</f>
        <v>0</v>
      </c>
      <c r="D99" s="38" t="str">
        <f>INDEX(Scores!$K$3:$K$12,(MATCH(Schedule!$E99,Scores!$B$3:$B$12,0)))</f>
        <v>0</v>
      </c>
      <c r="E99" s="39" t="s">
        <v>19</v>
      </c>
      <c r="F99"/>
      <c r="G99" t="str">
        <f>IF(C99=D99,"",IF(C99&gt;D99,B99,E99))</f>
        <v/>
      </c>
      <c r="H99" t="str">
        <f>IF(C99=D99,"",IF(C99&lt;D99,B99,E99))</f>
        <v/>
      </c>
      <c r="J99" t="s">
        <v>87</v>
      </c>
      <c r="K99" t="s">
        <v>78</v>
      </c>
    </row>
    <row r="100" spans="2:11" x14ac:dyDescent="0.2">
      <c r="B100" s="27" t="s">
        <v>71</v>
      </c>
      <c r="C100" s="38" t="str">
        <f>INDEX(Scores!$K$3:$K$12,(MATCH(Schedule!$B100,Scores!$B$3:$B$12,0)))</f>
        <v>0</v>
      </c>
      <c r="D100" s="38" t="str">
        <f>INDEX(Scores!$K$3:$K$12,(MATCH(Schedule!$E100,Scores!$B$3:$B$12,0)))</f>
        <v>0</v>
      </c>
      <c r="E100" s="39" t="s">
        <v>26</v>
      </c>
      <c r="F100"/>
      <c r="G100" t="str">
        <f t="shared" ref="G100:G108" si="16">IF(C100=D100,"",IF(C100&gt;D100,B100,E100))</f>
        <v/>
      </c>
      <c r="H100" t="str">
        <f t="shared" ref="H100:H108" si="17">IF(C100=D100,"",IF(C100&lt;D100,B100,E100))</f>
        <v/>
      </c>
      <c r="J100" t="s">
        <v>83</v>
      </c>
      <c r="K100" t="s">
        <v>80</v>
      </c>
    </row>
    <row r="101" spans="2:11" x14ac:dyDescent="0.2">
      <c r="B101" s="27" t="s">
        <v>69</v>
      </c>
      <c r="C101" s="38" t="str">
        <f>INDEX(Scores!$K$3:$K$12,(MATCH(Schedule!$B101,Scores!$B$3:$B$12,0)))</f>
        <v>0</v>
      </c>
      <c r="D101" s="38" t="str">
        <f>INDEX(Scores!$K$3:$K$12,(MATCH(Schedule!$E101,Scores!$B$3:$B$12,0)))</f>
        <v>0</v>
      </c>
      <c r="E101" s="39" t="s">
        <v>67</v>
      </c>
      <c r="F101"/>
      <c r="G101" t="str">
        <f t="shared" si="16"/>
        <v/>
      </c>
      <c r="H101" t="str">
        <f t="shared" si="17"/>
        <v/>
      </c>
      <c r="J101" t="s">
        <v>82</v>
      </c>
      <c r="K101" t="s">
        <v>77</v>
      </c>
    </row>
    <row r="102" spans="2:11" x14ac:dyDescent="0.2">
      <c r="B102" s="27" t="s">
        <v>85</v>
      </c>
      <c r="C102" s="38" t="str">
        <f>INDEX(Scores!$K$3:$K$12,(MATCH(Schedule!$B102,Scores!$B$3:$B$12,0)))</f>
        <v>0</v>
      </c>
      <c r="D102" s="38" t="str">
        <f>INDEX(Scores!$K$3:$K$12,(MATCH(Schedule!$E102,Scores!$B$3:$B$12,0)))</f>
        <v>0</v>
      </c>
      <c r="E102" s="39" t="s">
        <v>70</v>
      </c>
      <c r="F102"/>
      <c r="G102" t="str">
        <f t="shared" si="16"/>
        <v/>
      </c>
      <c r="H102" t="str">
        <f t="shared" si="17"/>
        <v/>
      </c>
      <c r="J102" t="s">
        <v>86</v>
      </c>
      <c r="K102" t="s">
        <v>79</v>
      </c>
    </row>
    <row r="103" spans="2:11" x14ac:dyDescent="0.2">
      <c r="B103" s="27" t="s">
        <v>24</v>
      </c>
      <c r="C103" s="38" t="str">
        <f>INDEX(Scores!$K$3:$K$12,(MATCH(Schedule!$B103,Scores!$B$3:$B$12,0)))</f>
        <v>0</v>
      </c>
      <c r="D103" s="38" t="str">
        <f>INDEX(Scores!$K$3:$K$12,(MATCH(Schedule!$E103,Scores!$B$3:$B$12,0)))</f>
        <v>0</v>
      </c>
      <c r="E103" s="39" t="s">
        <v>22</v>
      </c>
      <c r="F103"/>
      <c r="G103" t="str">
        <f t="shared" si="16"/>
        <v/>
      </c>
      <c r="H103" t="str">
        <f t="shared" si="17"/>
        <v/>
      </c>
      <c r="J103" t="s">
        <v>81</v>
      </c>
      <c r="K103" t="s">
        <v>84</v>
      </c>
    </row>
    <row r="104" spans="2:11" x14ac:dyDescent="0.2">
      <c r="B104" s="28" t="s">
        <v>19</v>
      </c>
      <c r="C104" s="16" t="str">
        <f>INDEX(Scores!$K$3:$K$12,(MATCH(Schedule!$B104,Scores!$B$3:$B$12,0)))</f>
        <v>0</v>
      </c>
      <c r="D104" s="16" t="str">
        <f>INDEX(Scores!$K$3:$K$12,(MATCH(Schedule!$E104,Scores!$B$3:$B$12,0)))</f>
        <v>0</v>
      </c>
      <c r="E104" s="40" t="s">
        <v>22</v>
      </c>
      <c r="F104"/>
      <c r="G104" t="str">
        <f>IF(C104=D104,"",IF(C104&gt;D104,B104,E104))</f>
        <v/>
      </c>
      <c r="H104" t="str">
        <f t="shared" si="17"/>
        <v/>
      </c>
      <c r="J104" t="s">
        <v>78</v>
      </c>
      <c r="K104" t="s">
        <v>84</v>
      </c>
    </row>
    <row r="105" spans="2:11" x14ac:dyDescent="0.2">
      <c r="B105" s="28" t="s">
        <v>67</v>
      </c>
      <c r="C105" s="16" t="str">
        <f>INDEX(Scores!$K$3:$K$12,(MATCH(Schedule!$B105,Scores!$B$3:$B$12,0)))</f>
        <v>0</v>
      </c>
      <c r="D105" s="16" t="str">
        <f>INDEX(Scores!$K$3:$K$12,(MATCH(Schedule!$E105,Scores!$B$3:$B$12,0)))</f>
        <v>0</v>
      </c>
      <c r="E105" s="40" t="s">
        <v>71</v>
      </c>
      <c r="F105"/>
      <c r="G105" t="str">
        <f t="shared" si="16"/>
        <v/>
      </c>
      <c r="H105" t="str">
        <f t="shared" si="17"/>
        <v/>
      </c>
      <c r="J105" t="s">
        <v>77</v>
      </c>
      <c r="K105" t="s">
        <v>83</v>
      </c>
    </row>
    <row r="106" spans="2:11" x14ac:dyDescent="0.2">
      <c r="B106" s="28" t="s">
        <v>23</v>
      </c>
      <c r="C106" s="16" t="str">
        <f>INDEX(Scores!$K$3:$K$12,(MATCH(Schedule!$B106,Scores!$B$3:$B$12,0)))</f>
        <v>0</v>
      </c>
      <c r="D106" s="16" t="str">
        <f>INDEX(Scores!$K$3:$K$12,(MATCH(Schedule!$E106,Scores!$B$3:$B$12,0)))</f>
        <v>0</v>
      </c>
      <c r="E106" s="40" t="s">
        <v>69</v>
      </c>
      <c r="F106"/>
      <c r="G106" t="str">
        <f t="shared" si="16"/>
        <v/>
      </c>
      <c r="H106" t="str">
        <f t="shared" si="17"/>
        <v/>
      </c>
      <c r="J106" t="s">
        <v>87</v>
      </c>
      <c r="K106" t="s">
        <v>82</v>
      </c>
    </row>
    <row r="107" spans="2:11" x14ac:dyDescent="0.2">
      <c r="B107" s="28" t="s">
        <v>70</v>
      </c>
      <c r="C107" s="16" t="str">
        <f>INDEX(Scores!$K$3:$K$12,(MATCH(Schedule!$B107,Scores!$B$3:$B$12,0)))</f>
        <v>0</v>
      </c>
      <c r="D107" s="16" t="str">
        <f>INDEX(Scores!$K$3:$K$12,(MATCH(Schedule!$E107,Scores!$B$3:$B$12,0)))</f>
        <v>0</v>
      </c>
      <c r="E107" s="40" t="s">
        <v>24</v>
      </c>
      <c r="F107"/>
      <c r="G107" t="str">
        <f t="shared" si="16"/>
        <v/>
      </c>
      <c r="H107" t="str">
        <f t="shared" si="17"/>
        <v/>
      </c>
      <c r="J107" t="s">
        <v>79</v>
      </c>
      <c r="K107" t="s">
        <v>81</v>
      </c>
    </row>
    <row r="108" spans="2:11" x14ac:dyDescent="0.2">
      <c r="B108" s="28" t="s">
        <v>26</v>
      </c>
      <c r="C108" s="16" t="str">
        <f>INDEX(Scores!$K$3:$K$12,(MATCH(Schedule!$B108,Scores!$B$3:$B$12,0)))</f>
        <v>0</v>
      </c>
      <c r="D108" s="16" t="str">
        <f>INDEX(Scores!$K$3:$K$12,(MATCH(Schedule!$E108,Scores!$B$3:$B$12,0)))</f>
        <v>0</v>
      </c>
      <c r="E108" s="40" t="s">
        <v>85</v>
      </c>
      <c r="F108"/>
      <c r="G108" t="str">
        <f t="shared" si="16"/>
        <v/>
      </c>
      <c r="H108" t="str">
        <f t="shared" si="17"/>
        <v/>
      </c>
      <c r="J108" t="s">
        <v>80</v>
      </c>
      <c r="K108" t="s">
        <v>86</v>
      </c>
    </row>
    <row r="109" spans="2:11" x14ac:dyDescent="0.2">
      <c r="F109"/>
    </row>
    <row r="110" spans="2:11" x14ac:dyDescent="0.2">
      <c r="B110" s="1" t="s">
        <v>104</v>
      </c>
      <c r="C110" s="30"/>
      <c r="D110" s="30"/>
      <c r="F110"/>
      <c r="G110" s="1" t="s">
        <v>74</v>
      </c>
      <c r="H110" s="1" t="s">
        <v>75</v>
      </c>
      <c r="J110" t="s">
        <v>105</v>
      </c>
      <c r="K110" t="s">
        <v>76</v>
      </c>
    </row>
    <row r="111" spans="2:11" x14ac:dyDescent="0.2">
      <c r="B111" s="27" t="s">
        <v>67</v>
      </c>
      <c r="C111" s="38" t="str">
        <f>INDEX(Scores!$L$3:$L$12,(MATCH(Schedule!$B111,Scores!$B$3:$B$12,0)))</f>
        <v>0</v>
      </c>
      <c r="D111" s="38" t="str">
        <f>INDEX(Scores!$L$3:$L$12,(MATCH(Schedule!$E111,Scores!$B$3:$B$12,0)))</f>
        <v>0</v>
      </c>
      <c r="E111" s="39" t="s">
        <v>19</v>
      </c>
      <c r="F111"/>
      <c r="G111" t="str">
        <f>IF(C111=D111,"",IF(C111&gt;D111,B111,E111))</f>
        <v/>
      </c>
      <c r="H111" t="str">
        <f>IF(C111=D111,"",IF(C111&lt;D111,B111,E111))</f>
        <v/>
      </c>
      <c r="J111" t="s">
        <v>77</v>
      </c>
      <c r="K111" t="s">
        <v>78</v>
      </c>
    </row>
    <row r="112" spans="2:11" x14ac:dyDescent="0.2">
      <c r="B112" s="27" t="s">
        <v>26</v>
      </c>
      <c r="C112" s="38" t="str">
        <f>INDEX(Scores!$L$3:$L$12,(MATCH(Schedule!$B112,Scores!$B$3:$B$12,0)))</f>
        <v>0</v>
      </c>
      <c r="D112" s="38" t="str">
        <f>INDEX(Scores!$L$3:$L$12,(MATCH(Schedule!$E112,Scores!$B$3:$B$12,0)))</f>
        <v>0</v>
      </c>
      <c r="E112" s="39" t="s">
        <v>70</v>
      </c>
      <c r="F112"/>
      <c r="G112" t="str">
        <f t="shared" ref="G112:G120" si="18">IF(C112=D112,"",IF(C112&gt;D112,B112,E112))</f>
        <v/>
      </c>
      <c r="H112" t="str">
        <f t="shared" ref="H112:H120" si="19">IF(C112=D112,"",IF(C112&lt;D112,B112,E112))</f>
        <v/>
      </c>
      <c r="J112" t="s">
        <v>80</v>
      </c>
      <c r="K112" t="s">
        <v>79</v>
      </c>
    </row>
    <row r="113" spans="2:11" x14ac:dyDescent="0.2">
      <c r="B113" s="27" t="s">
        <v>24</v>
      </c>
      <c r="C113" s="38" t="str">
        <f>INDEX(Scores!$L$3:$L$12,(MATCH(Schedule!$B113,Scores!$B$3:$B$12,0)))</f>
        <v>0</v>
      </c>
      <c r="D113" s="38" t="str">
        <f>INDEX(Scores!$L$3:$L$12,(MATCH(Schedule!$E113,Scores!$B$3:$B$12,0)))</f>
        <v>0</v>
      </c>
      <c r="E113" s="39" t="s">
        <v>69</v>
      </c>
      <c r="F113"/>
      <c r="G113" t="str">
        <f t="shared" si="18"/>
        <v/>
      </c>
      <c r="H113" t="str">
        <f t="shared" si="19"/>
        <v/>
      </c>
      <c r="J113" t="s">
        <v>81</v>
      </c>
      <c r="K113" t="s">
        <v>82</v>
      </c>
    </row>
    <row r="114" spans="2:11" x14ac:dyDescent="0.2">
      <c r="B114" s="27" t="s">
        <v>71</v>
      </c>
      <c r="C114" s="38" t="str">
        <f>INDEX(Scores!$L$3:$L$12,(MATCH(Schedule!$B114,Scores!$B$3:$B$12,0)))</f>
        <v>0</v>
      </c>
      <c r="D114" s="38" t="str">
        <f>INDEX(Scores!$L$3:$L$12,(MATCH(Schedule!$E114,Scores!$B$3:$B$12,0)))</f>
        <v>0</v>
      </c>
      <c r="E114" s="39" t="s">
        <v>22</v>
      </c>
      <c r="F114"/>
      <c r="G114" t="str">
        <f t="shared" si="18"/>
        <v/>
      </c>
      <c r="H114" t="str">
        <f t="shared" si="19"/>
        <v/>
      </c>
      <c r="J114" t="s">
        <v>83</v>
      </c>
      <c r="K114" t="s">
        <v>84</v>
      </c>
    </row>
    <row r="115" spans="2:11" x14ac:dyDescent="0.2">
      <c r="B115" s="27" t="s">
        <v>85</v>
      </c>
      <c r="C115" s="38" t="str">
        <f>INDEX(Scores!$L$3:$L$12,(MATCH(Schedule!$B115,Scores!$B$3:$B$12,0)))</f>
        <v>0</v>
      </c>
      <c r="D115" s="38" t="str">
        <f>INDEX(Scores!$L$3:$L$12,(MATCH(Schedule!$E115,Scores!$B$3:$B$12,0)))</f>
        <v>0</v>
      </c>
      <c r="E115" s="39" t="s">
        <v>23</v>
      </c>
      <c r="F115"/>
      <c r="G115" t="str">
        <f t="shared" si="18"/>
        <v/>
      </c>
      <c r="H115" t="str">
        <f t="shared" si="19"/>
        <v/>
      </c>
      <c r="J115" t="s">
        <v>86</v>
      </c>
      <c r="K115" t="s">
        <v>87</v>
      </c>
    </row>
    <row r="116" spans="2:11" x14ac:dyDescent="0.2">
      <c r="B116" s="28" t="s">
        <v>19</v>
      </c>
      <c r="C116" s="16" t="str">
        <f>INDEX(Scores!$L$3:$L$12,(MATCH(Schedule!$B116,Scores!$B$3:$B$12,0)))</f>
        <v>0</v>
      </c>
      <c r="D116" s="16" t="str">
        <f>INDEX(Scores!$L$3:$L$12,(MATCH(Schedule!$E116,Scores!$B$3:$B$12,0)))</f>
        <v>0</v>
      </c>
      <c r="E116" s="40" t="s">
        <v>85</v>
      </c>
      <c r="F116"/>
      <c r="G116" t="str">
        <f>IF(C116=D116,"",IF(C116&gt;D116,B116,E116))</f>
        <v/>
      </c>
      <c r="H116" t="str">
        <f t="shared" si="19"/>
        <v/>
      </c>
      <c r="J116" t="s">
        <v>78</v>
      </c>
      <c r="K116" t="s">
        <v>86</v>
      </c>
    </row>
    <row r="117" spans="2:11" x14ac:dyDescent="0.2">
      <c r="B117" s="28" t="s">
        <v>24</v>
      </c>
      <c r="C117" s="16" t="str">
        <f>INDEX(Scores!$L$3:$L$12,(MATCH(Schedule!$B117,Scores!$B$3:$B$12,0)))</f>
        <v>0</v>
      </c>
      <c r="D117" s="16" t="str">
        <f>INDEX(Scores!$L$3:$L$12,(MATCH(Schedule!$E117,Scores!$B$3:$B$12,0)))</f>
        <v>0</v>
      </c>
      <c r="E117" s="40" t="s">
        <v>71</v>
      </c>
      <c r="F117"/>
      <c r="G117" t="str">
        <f t="shared" si="18"/>
        <v/>
      </c>
      <c r="H117" t="str">
        <f t="shared" si="19"/>
        <v/>
      </c>
      <c r="J117" t="s">
        <v>81</v>
      </c>
      <c r="K117" t="s">
        <v>83</v>
      </c>
    </row>
    <row r="118" spans="2:11" x14ac:dyDescent="0.2">
      <c r="B118" s="28" t="s">
        <v>26</v>
      </c>
      <c r="C118" s="16" t="str">
        <f>INDEX(Scores!$L$3:$L$12,(MATCH(Schedule!$B118,Scores!$B$3:$B$12,0)))</f>
        <v>0</v>
      </c>
      <c r="D118" s="16" t="str">
        <f>INDEX(Scores!$L$3:$L$12,(MATCH(Schedule!$E118,Scores!$B$3:$B$12,0)))</f>
        <v>0</v>
      </c>
      <c r="E118" s="40" t="s">
        <v>23</v>
      </c>
      <c r="F118"/>
      <c r="G118" t="str">
        <f t="shared" si="18"/>
        <v/>
      </c>
      <c r="H118" t="str">
        <f t="shared" si="19"/>
        <v/>
      </c>
      <c r="J118" t="s">
        <v>80</v>
      </c>
      <c r="K118" t="s">
        <v>87</v>
      </c>
    </row>
    <row r="119" spans="2:11" x14ac:dyDescent="0.2">
      <c r="B119" s="28" t="s">
        <v>67</v>
      </c>
      <c r="C119" s="16" t="str">
        <f>INDEX(Scores!$L$3:$L$12,(MATCH(Schedule!$B119,Scores!$B$3:$B$12,0)))</f>
        <v>0</v>
      </c>
      <c r="D119" s="16" t="str">
        <f>INDEX(Scores!$L$3:$L$12,(MATCH(Schedule!$E119,Scores!$B$3:$B$12,0)))</f>
        <v>0</v>
      </c>
      <c r="E119" s="40" t="s">
        <v>70</v>
      </c>
      <c r="F119"/>
      <c r="G119" t="str">
        <f t="shared" si="18"/>
        <v/>
      </c>
      <c r="H119" t="str">
        <f t="shared" si="19"/>
        <v/>
      </c>
      <c r="J119" t="s">
        <v>77</v>
      </c>
      <c r="K119" t="s">
        <v>79</v>
      </c>
    </row>
    <row r="120" spans="2:11" x14ac:dyDescent="0.2">
      <c r="B120" s="28" t="s">
        <v>22</v>
      </c>
      <c r="C120" s="16" t="str">
        <f>INDEX(Scores!$L$3:$L$12,(MATCH(Schedule!$B120,Scores!$B$3:$B$12,0)))</f>
        <v>0</v>
      </c>
      <c r="D120" s="16" t="str">
        <f>INDEX(Scores!$L$3:$L$12,(MATCH(Schedule!$E120,Scores!$B$3:$B$12,0)))</f>
        <v>0</v>
      </c>
      <c r="E120" s="40" t="s">
        <v>69</v>
      </c>
      <c r="F120"/>
      <c r="G120" t="str">
        <f t="shared" si="18"/>
        <v/>
      </c>
      <c r="H120" t="str">
        <f t="shared" si="19"/>
        <v/>
      </c>
      <c r="J120" t="s">
        <v>84</v>
      </c>
      <c r="K120" t="s">
        <v>82</v>
      </c>
    </row>
    <row r="121" spans="2:11" x14ac:dyDescent="0.2">
      <c r="F121"/>
    </row>
    <row r="122" spans="2:11" x14ac:dyDescent="0.2">
      <c r="B122" s="1" t="s">
        <v>106</v>
      </c>
      <c r="C122" s="30"/>
      <c r="D122" s="30"/>
      <c r="F122"/>
      <c r="G122" s="1" t="s">
        <v>74</v>
      </c>
      <c r="H122" s="1" t="s">
        <v>75</v>
      </c>
      <c r="J122" t="s">
        <v>107</v>
      </c>
      <c r="K122" t="s">
        <v>76</v>
      </c>
    </row>
    <row r="123" spans="2:11" x14ac:dyDescent="0.2">
      <c r="B123" s="27" t="s">
        <v>19</v>
      </c>
      <c r="C123" s="38" t="str">
        <f>INDEX(Scores!$M$3:$M$12,(MATCH(Schedule!$B123,Scores!$B$3:$B$12,0)))</f>
        <v>0</v>
      </c>
      <c r="D123" s="38" t="str">
        <f>INDEX(Scores!$M$3:$M$12,(MATCH(Schedule!$E123,Scores!$B$3:$B$12,0)))</f>
        <v>0</v>
      </c>
      <c r="E123" s="39" t="s">
        <v>24</v>
      </c>
      <c r="F123"/>
      <c r="G123" t="str">
        <f>IF(C123=D123,"",IF(C123&gt;D123,B123,E123))</f>
        <v/>
      </c>
      <c r="H123" t="str">
        <f>IF(C123=D123,"",IF(C123&lt;D123,B123,E123))</f>
        <v/>
      </c>
      <c r="J123" t="s">
        <v>78</v>
      </c>
      <c r="K123" t="s">
        <v>81</v>
      </c>
    </row>
    <row r="124" spans="2:11" x14ac:dyDescent="0.2">
      <c r="B124" s="27" t="s">
        <v>26</v>
      </c>
      <c r="C124" s="38" t="str">
        <f>INDEX(Scores!$M$3:$M$12,(MATCH(Schedule!$B124,Scores!$B$3:$B$12,0)))</f>
        <v>0</v>
      </c>
      <c r="D124" s="38" t="str">
        <f>INDEX(Scores!$M$3:$M$12,(MATCH(Schedule!$E124,Scores!$B$3:$B$12,0)))</f>
        <v>0</v>
      </c>
      <c r="E124" s="39" t="s">
        <v>67</v>
      </c>
      <c r="F124"/>
      <c r="G124" t="str">
        <f t="shared" ref="G124:G132" si="20">IF(C124=D124,"",IF(C124&gt;D124,B124,E124))</f>
        <v/>
      </c>
      <c r="H124" t="str">
        <f t="shared" ref="H124:H132" si="21">IF(C124=D124,"",IF(C124&lt;D124,B124,E124))</f>
        <v/>
      </c>
      <c r="J124" t="s">
        <v>80</v>
      </c>
      <c r="K124" t="s">
        <v>77</v>
      </c>
    </row>
    <row r="125" spans="2:11" x14ac:dyDescent="0.2">
      <c r="B125" s="27" t="s">
        <v>22</v>
      </c>
      <c r="C125" s="38" t="str">
        <f>INDEX(Scores!$M$3:$M$12,(MATCH(Schedule!$B125,Scores!$B$3:$B$12,0)))</f>
        <v>0</v>
      </c>
      <c r="D125" s="38" t="str">
        <f>INDEX(Scores!$M$3:$M$12,(MATCH(Schedule!$E125,Scores!$B$3:$B$12,0)))</f>
        <v>0</v>
      </c>
      <c r="E125" s="39" t="s">
        <v>85</v>
      </c>
      <c r="F125"/>
      <c r="G125" t="str">
        <f t="shared" si="20"/>
        <v/>
      </c>
      <c r="H125" t="str">
        <f t="shared" si="21"/>
        <v/>
      </c>
      <c r="J125" t="s">
        <v>84</v>
      </c>
      <c r="K125" t="s">
        <v>86</v>
      </c>
    </row>
    <row r="126" spans="2:11" x14ac:dyDescent="0.2">
      <c r="B126" s="27" t="s">
        <v>71</v>
      </c>
      <c r="C126" s="38" t="str">
        <f>INDEX(Scores!$M$3:$M$12,(MATCH(Schedule!$B126,Scores!$B$3:$B$12,0)))</f>
        <v>0</v>
      </c>
      <c r="D126" s="38" t="str">
        <f>INDEX(Scores!$M$3:$M$12,(MATCH(Schedule!$E126,Scores!$B$3:$B$12,0)))</f>
        <v>0</v>
      </c>
      <c r="E126" s="39" t="s">
        <v>23</v>
      </c>
      <c r="F126"/>
      <c r="G126" t="str">
        <f t="shared" si="20"/>
        <v/>
      </c>
      <c r="H126" t="str">
        <f t="shared" si="21"/>
        <v/>
      </c>
      <c r="J126" t="s">
        <v>83</v>
      </c>
      <c r="K126" t="s">
        <v>87</v>
      </c>
    </row>
    <row r="127" spans="2:11" x14ac:dyDescent="0.2">
      <c r="B127" s="27" t="s">
        <v>70</v>
      </c>
      <c r="C127" s="38" t="str">
        <f>INDEX(Scores!$M$3:$M$12,(MATCH(Schedule!$B127,Scores!$B$3:$B$12,0)))</f>
        <v>0</v>
      </c>
      <c r="D127" s="38" t="str">
        <f>INDEX(Scores!$M$3:$M$12,(MATCH(Schedule!$E127,Scores!$B$3:$B$12,0)))</f>
        <v>0</v>
      </c>
      <c r="E127" s="39" t="s">
        <v>69</v>
      </c>
      <c r="F127"/>
      <c r="G127" t="str">
        <f t="shared" si="20"/>
        <v/>
      </c>
      <c r="H127" t="str">
        <f t="shared" si="21"/>
        <v/>
      </c>
      <c r="J127" t="s">
        <v>79</v>
      </c>
      <c r="K127" t="s">
        <v>82</v>
      </c>
    </row>
    <row r="128" spans="2:11" x14ac:dyDescent="0.2">
      <c r="B128" s="28" t="s">
        <v>69</v>
      </c>
      <c r="C128" s="16" t="str">
        <f>INDEX(Scores!$M$3:$M$12,(MATCH(Schedule!$B128,Scores!$B$3:$B$12,0)))</f>
        <v>0</v>
      </c>
      <c r="D128" s="16" t="str">
        <f>INDEX(Scores!$M$3:$M$12,(MATCH(Schedule!$E128,Scores!$B$3:$B$12,0)))</f>
        <v>0</v>
      </c>
      <c r="E128" s="40" t="s">
        <v>19</v>
      </c>
      <c r="F128"/>
      <c r="G128" t="str">
        <f>IF(C128=D128,"",IF(C128&gt;D128,B128,E128))</f>
        <v/>
      </c>
      <c r="H128" t="str">
        <f t="shared" si="21"/>
        <v/>
      </c>
      <c r="J128" t="s">
        <v>82</v>
      </c>
      <c r="K128" t="s">
        <v>78</v>
      </c>
    </row>
    <row r="129" spans="2:11" x14ac:dyDescent="0.2">
      <c r="B129" s="28" t="s">
        <v>71</v>
      </c>
      <c r="C129" s="16" t="str">
        <f>INDEX(Scores!$M$3:$M$12,(MATCH(Schedule!$B129,Scores!$B$3:$B$12,0)))</f>
        <v>0</v>
      </c>
      <c r="D129" s="16" t="str">
        <f>INDEX(Scores!$M$3:$M$12,(MATCH(Schedule!$E129,Scores!$B$3:$B$12,0)))</f>
        <v>0</v>
      </c>
      <c r="E129" s="40" t="s">
        <v>70</v>
      </c>
      <c r="F129"/>
      <c r="G129" t="str">
        <f t="shared" si="20"/>
        <v/>
      </c>
      <c r="H129" t="str">
        <f t="shared" si="21"/>
        <v/>
      </c>
      <c r="J129" t="s">
        <v>83</v>
      </c>
      <c r="K129" t="s">
        <v>79</v>
      </c>
    </row>
    <row r="130" spans="2:11" x14ac:dyDescent="0.2">
      <c r="B130" s="28" t="s">
        <v>22</v>
      </c>
      <c r="C130" s="16" t="str">
        <f>INDEX(Scores!$M$3:$M$12,(MATCH(Schedule!$B130,Scores!$B$3:$B$12,0)))</f>
        <v>0</v>
      </c>
      <c r="D130" s="16" t="str">
        <f>INDEX(Scores!$M$3:$M$12,(MATCH(Schedule!$E130,Scores!$B$3:$B$12,0)))</f>
        <v>0</v>
      </c>
      <c r="E130" s="40" t="s">
        <v>26</v>
      </c>
      <c r="F130"/>
      <c r="G130" t="str">
        <f t="shared" si="20"/>
        <v/>
      </c>
      <c r="H130" t="str">
        <f t="shared" si="21"/>
        <v/>
      </c>
      <c r="J130" t="s">
        <v>84</v>
      </c>
      <c r="K130" t="s">
        <v>80</v>
      </c>
    </row>
    <row r="131" spans="2:11" x14ac:dyDescent="0.2">
      <c r="B131" s="28" t="s">
        <v>85</v>
      </c>
      <c r="C131" s="16" t="str">
        <f>INDEX(Scores!$M$3:$M$12,(MATCH(Schedule!$B131,Scores!$B$3:$B$12,0)))</f>
        <v>0</v>
      </c>
      <c r="D131" s="16" t="str">
        <f>INDEX(Scores!$M$3:$M$12,(MATCH(Schedule!$E131,Scores!$B$3:$B$12,0)))</f>
        <v>0</v>
      </c>
      <c r="E131" s="40" t="s">
        <v>24</v>
      </c>
      <c r="F131"/>
      <c r="G131" t="str">
        <f t="shared" si="20"/>
        <v/>
      </c>
      <c r="H131" t="str">
        <f t="shared" si="21"/>
        <v/>
      </c>
      <c r="J131" t="s">
        <v>86</v>
      </c>
      <c r="K131" t="s">
        <v>81</v>
      </c>
    </row>
    <row r="132" spans="2:11" x14ac:dyDescent="0.2">
      <c r="B132" s="28" t="s">
        <v>23</v>
      </c>
      <c r="C132" s="16" t="str">
        <f>INDEX(Scores!$M$3:$M$12,(MATCH(Schedule!$B132,Scores!$B$3:$B$12,0)))</f>
        <v>0</v>
      </c>
      <c r="D132" s="16" t="str">
        <f>INDEX(Scores!$M$3:$M$12,(MATCH(Schedule!$E132,Scores!$B$3:$B$12,0)))</f>
        <v>0</v>
      </c>
      <c r="E132" s="40" t="s">
        <v>67</v>
      </c>
      <c r="F132"/>
      <c r="G132" t="str">
        <f t="shared" si="20"/>
        <v/>
      </c>
      <c r="H132" t="str">
        <f t="shared" si="21"/>
        <v/>
      </c>
      <c r="J132" t="s">
        <v>87</v>
      </c>
      <c r="K132" t="s">
        <v>77</v>
      </c>
    </row>
    <row r="133" spans="2:11" x14ac:dyDescent="0.2">
      <c r="F133"/>
    </row>
    <row r="134" spans="2:11" x14ac:dyDescent="0.2">
      <c r="B134" s="1" t="s">
        <v>108</v>
      </c>
      <c r="C134" s="30"/>
      <c r="D134" s="30"/>
      <c r="F134"/>
      <c r="G134" s="1" t="s">
        <v>74</v>
      </c>
      <c r="H134" s="1" t="s">
        <v>75</v>
      </c>
      <c r="J134" t="s">
        <v>109</v>
      </c>
      <c r="K134" t="s">
        <v>76</v>
      </c>
    </row>
    <row r="135" spans="2:11" x14ac:dyDescent="0.2">
      <c r="B135" s="27" t="s">
        <v>71</v>
      </c>
      <c r="C135" s="38" t="str">
        <f>INDEX(Scores!$N$3:$N$12,(MATCH(Schedule!$B135,Scores!$B$3:$B$12,0)))</f>
        <v>0</v>
      </c>
      <c r="D135" s="38" t="str">
        <f>INDEX(Scores!$N$3:$N$12,(MATCH(Schedule!$E135,Scores!$B$3:$B$12,0)))</f>
        <v>0</v>
      </c>
      <c r="E135" s="39" t="s">
        <v>19</v>
      </c>
      <c r="F135"/>
      <c r="G135" t="str">
        <f>IF(C135=D135,"",IF(C135&gt;D135,B135,E135))</f>
        <v/>
      </c>
      <c r="H135" t="str">
        <f>IF(C135=D135,"",IF(C135&lt;D135,B135,E135))</f>
        <v/>
      </c>
      <c r="J135" t="s">
        <v>83</v>
      </c>
      <c r="K135" t="s">
        <v>78</v>
      </c>
    </row>
    <row r="136" spans="2:11" x14ac:dyDescent="0.2">
      <c r="B136" s="27" t="s">
        <v>69</v>
      </c>
      <c r="C136" s="38" t="str">
        <f>INDEX(Scores!$N$3:$N$12,(MATCH(Schedule!$B136,Scores!$B$3:$B$12,0)))</f>
        <v>0</v>
      </c>
      <c r="D136" s="38" t="str">
        <f>INDEX(Scores!$N$3:$N$12,(MATCH(Schedule!$E136,Scores!$B$3:$B$12,0)))</f>
        <v>0</v>
      </c>
      <c r="E136" s="39" t="s">
        <v>85</v>
      </c>
      <c r="F136"/>
      <c r="G136" t="str">
        <f t="shared" ref="G136:G144" si="22">IF(C136=D136,"",IF(C136&gt;D136,B136,E136))</f>
        <v/>
      </c>
      <c r="H136" t="str">
        <f t="shared" ref="H136:H144" si="23">IF(C136=D136,"",IF(C136&lt;D136,B136,E136))</f>
        <v/>
      </c>
      <c r="J136" t="s">
        <v>82</v>
      </c>
      <c r="K136" t="s">
        <v>86</v>
      </c>
    </row>
    <row r="137" spans="2:11" x14ac:dyDescent="0.2">
      <c r="B137" s="27" t="s">
        <v>67</v>
      </c>
      <c r="C137" s="38" t="str">
        <f>INDEX(Scores!$N$3:$N$12,(MATCH(Schedule!$B137,Scores!$B$3:$B$12,0)))</f>
        <v>0</v>
      </c>
      <c r="D137" s="38" t="str">
        <f>INDEX(Scores!$N$3:$N$12,(MATCH(Schedule!$E137,Scores!$B$3:$B$12,0)))</f>
        <v>0</v>
      </c>
      <c r="E137" s="39" t="s">
        <v>22</v>
      </c>
      <c r="F137"/>
      <c r="G137" t="str">
        <f t="shared" si="22"/>
        <v/>
      </c>
      <c r="H137" t="str">
        <f t="shared" si="23"/>
        <v/>
      </c>
      <c r="J137" t="s">
        <v>77</v>
      </c>
      <c r="K137" t="s">
        <v>84</v>
      </c>
    </row>
    <row r="138" spans="2:11" x14ac:dyDescent="0.2">
      <c r="B138" s="27" t="s">
        <v>24</v>
      </c>
      <c r="C138" s="38" t="str">
        <f>INDEX(Scores!$N$3:$N$12,(MATCH(Schedule!$B138,Scores!$B$3:$B$12,0)))</f>
        <v>0</v>
      </c>
      <c r="D138" s="38" t="str">
        <f>INDEX(Scores!$N$3:$N$12,(MATCH(Schedule!$E138,Scores!$B$3:$B$12,0)))</f>
        <v>0</v>
      </c>
      <c r="E138" s="39" t="s">
        <v>26</v>
      </c>
      <c r="F138"/>
      <c r="G138" t="str">
        <f t="shared" si="22"/>
        <v/>
      </c>
      <c r="H138" t="str">
        <f t="shared" si="23"/>
        <v/>
      </c>
      <c r="J138" t="s">
        <v>81</v>
      </c>
      <c r="K138" t="s">
        <v>80</v>
      </c>
    </row>
    <row r="139" spans="2:11" x14ac:dyDescent="0.2">
      <c r="B139" s="27" t="s">
        <v>23</v>
      </c>
      <c r="C139" s="38" t="str">
        <f>INDEX(Scores!$N$3:$N$12,(MATCH(Schedule!$B139,Scores!$B$3:$B$12,0)))</f>
        <v>0</v>
      </c>
      <c r="D139" s="38" t="str">
        <f>INDEX(Scores!$N$3:$N$12,(MATCH(Schedule!$E139,Scores!$B$3:$B$12,0)))</f>
        <v>0</v>
      </c>
      <c r="E139" s="39" t="s">
        <v>70</v>
      </c>
      <c r="F139"/>
      <c r="G139" t="str">
        <f t="shared" si="22"/>
        <v/>
      </c>
      <c r="H139" t="str">
        <f t="shared" si="23"/>
        <v/>
      </c>
      <c r="J139" t="s">
        <v>87</v>
      </c>
      <c r="K139" t="s">
        <v>79</v>
      </c>
    </row>
    <row r="140" spans="2:11" x14ac:dyDescent="0.2">
      <c r="B140" s="28" t="s">
        <v>19</v>
      </c>
      <c r="C140" s="16" t="str">
        <f>INDEX(Scores!$N$3:$N$12,(MATCH(Schedule!$B140,Scores!$B$3:$B$12,0)))</f>
        <v>0</v>
      </c>
      <c r="D140" s="16" t="str">
        <f>INDEX(Scores!$N$3:$N$12,(MATCH(Schedule!$E140,Scores!$B$3:$B$12,0)))</f>
        <v>0</v>
      </c>
      <c r="E140" s="40" t="s">
        <v>26</v>
      </c>
      <c r="F140"/>
      <c r="G140" t="str">
        <f>IF(C140=D140,"",IF(C140&gt;D140,B140,E140))</f>
        <v/>
      </c>
      <c r="H140" t="str">
        <f t="shared" si="23"/>
        <v/>
      </c>
      <c r="J140" t="s">
        <v>78</v>
      </c>
      <c r="K140" t="s">
        <v>80</v>
      </c>
    </row>
    <row r="141" spans="2:11" x14ac:dyDescent="0.2">
      <c r="B141" s="28" t="s">
        <v>69</v>
      </c>
      <c r="C141" s="16" t="str">
        <f>INDEX(Scores!$N$3:$N$12,(MATCH(Schedule!$B141,Scores!$B$3:$B$12,0)))</f>
        <v>0</v>
      </c>
      <c r="D141" s="16" t="str">
        <f>INDEX(Scores!$N$3:$N$12,(MATCH(Schedule!$E141,Scores!$B$3:$B$12,0)))</f>
        <v>0</v>
      </c>
      <c r="E141" s="40" t="s">
        <v>71</v>
      </c>
      <c r="F141"/>
      <c r="G141" t="str">
        <f t="shared" si="22"/>
        <v/>
      </c>
      <c r="H141" t="str">
        <f t="shared" si="23"/>
        <v/>
      </c>
      <c r="J141" t="s">
        <v>82</v>
      </c>
      <c r="K141" t="s">
        <v>83</v>
      </c>
    </row>
    <row r="142" spans="2:11" x14ac:dyDescent="0.2">
      <c r="B142" s="28" t="s">
        <v>22</v>
      </c>
      <c r="C142" s="16" t="str">
        <f>INDEX(Scores!$N$3:$N$12,(MATCH(Schedule!$B142,Scores!$B$3:$B$12,0)))</f>
        <v>0</v>
      </c>
      <c r="D142" s="16" t="str">
        <f>INDEX(Scores!$N$3:$N$12,(MATCH(Schedule!$E142,Scores!$B$3:$B$12,0)))</f>
        <v>0</v>
      </c>
      <c r="E142" s="40" t="s">
        <v>70</v>
      </c>
      <c r="F142"/>
      <c r="G142" t="str">
        <f t="shared" si="22"/>
        <v/>
      </c>
      <c r="H142" t="str">
        <f t="shared" si="23"/>
        <v/>
      </c>
      <c r="J142" t="s">
        <v>84</v>
      </c>
      <c r="K142" t="s">
        <v>79</v>
      </c>
    </row>
    <row r="143" spans="2:11" x14ac:dyDescent="0.2">
      <c r="B143" s="28" t="s">
        <v>24</v>
      </c>
      <c r="C143" s="16" t="str">
        <f>INDEX(Scores!$N$3:$N$12,(MATCH(Schedule!$B143,Scores!$B$3:$B$12,0)))</f>
        <v>0</v>
      </c>
      <c r="D143" s="16" t="str">
        <f>INDEX(Scores!$N$3:$N$12,(MATCH(Schedule!$E143,Scores!$B$3:$B$12,0)))</f>
        <v>0</v>
      </c>
      <c r="E143" s="40" t="s">
        <v>23</v>
      </c>
      <c r="F143"/>
      <c r="G143" t="str">
        <f t="shared" si="22"/>
        <v/>
      </c>
      <c r="H143" t="str">
        <f t="shared" si="23"/>
        <v/>
      </c>
      <c r="J143" t="s">
        <v>81</v>
      </c>
      <c r="K143" t="s">
        <v>87</v>
      </c>
    </row>
    <row r="144" spans="2:11" x14ac:dyDescent="0.2">
      <c r="B144" s="28" t="s">
        <v>67</v>
      </c>
      <c r="C144" s="16" t="str">
        <f>INDEX(Scores!$N$3:$N$12,(MATCH(Schedule!$B144,Scores!$B$3:$B$12,0)))</f>
        <v>0</v>
      </c>
      <c r="D144" s="16" t="str">
        <f>INDEX(Scores!$N$3:$N$12,(MATCH(Schedule!$E144,Scores!$B$3:$B$12,0)))</f>
        <v>0</v>
      </c>
      <c r="E144" s="40" t="s">
        <v>85</v>
      </c>
      <c r="F144"/>
      <c r="G144" t="str">
        <f t="shared" si="22"/>
        <v/>
      </c>
      <c r="H144" t="str">
        <f t="shared" si="23"/>
        <v/>
      </c>
      <c r="J144" t="s">
        <v>77</v>
      </c>
      <c r="K144" t="s">
        <v>86</v>
      </c>
    </row>
    <row r="145" spans="2:11" x14ac:dyDescent="0.2">
      <c r="F145"/>
    </row>
    <row r="146" spans="2:11" x14ac:dyDescent="0.2">
      <c r="B146" s="1" t="s">
        <v>110</v>
      </c>
      <c r="C146" s="30"/>
      <c r="D146" s="30"/>
      <c r="F146"/>
      <c r="G146" s="1" t="s">
        <v>74</v>
      </c>
      <c r="H146" s="1" t="s">
        <v>75</v>
      </c>
      <c r="J146" t="s">
        <v>111</v>
      </c>
      <c r="K146" t="s">
        <v>76</v>
      </c>
    </row>
    <row r="147" spans="2:11" x14ac:dyDescent="0.2">
      <c r="B147" s="27" t="s">
        <v>19</v>
      </c>
      <c r="C147" s="38" t="str">
        <f>INDEX(Scores!$O$3:$O$12,(MATCH(Schedule!$B147,Scores!$B$3:$B$12,0)))</f>
        <v>0</v>
      </c>
      <c r="D147" s="38" t="str">
        <f>INDEX(Scores!$O$3:$O$12,(MATCH(Schedule!$E147,Scores!$B$3:$B$12,0)))</f>
        <v>0</v>
      </c>
      <c r="E147" s="39" t="s">
        <v>70</v>
      </c>
      <c r="F147"/>
      <c r="G147" t="str">
        <f>IF(C147=D147,"",IF(C147&gt;D147,B147,E147))</f>
        <v/>
      </c>
      <c r="H147" t="str">
        <f>IF(C147=D147,"",IF(C147&lt;D147,B147,E147))</f>
        <v/>
      </c>
      <c r="J147" t="s">
        <v>78</v>
      </c>
      <c r="K147" t="s">
        <v>79</v>
      </c>
    </row>
    <row r="148" spans="2:11" x14ac:dyDescent="0.2">
      <c r="B148" s="27" t="s">
        <v>24</v>
      </c>
      <c r="C148" s="38" t="str">
        <f>INDEX(Scores!$O$3:$O$12,(MATCH(Schedule!$B148,Scores!$B$3:$B$12,0)))</f>
        <v>0</v>
      </c>
      <c r="D148" s="38" t="str">
        <f>INDEX(Scores!$O$3:$O$12,(MATCH(Schedule!$E148,Scores!$B$3:$B$12,0)))</f>
        <v>0</v>
      </c>
      <c r="E148" s="39" t="s">
        <v>67</v>
      </c>
      <c r="F148"/>
      <c r="G148" t="str">
        <f t="shared" ref="G148:G156" si="24">IF(C148=D148,"",IF(C148&gt;D148,B148,E148))</f>
        <v/>
      </c>
      <c r="H148" t="str">
        <f t="shared" ref="H148:H156" si="25">IF(C148=D148,"",IF(C148&lt;D148,B148,E148))</f>
        <v/>
      </c>
      <c r="J148" t="s">
        <v>81</v>
      </c>
      <c r="K148" t="s">
        <v>77</v>
      </c>
    </row>
    <row r="149" spans="2:11" x14ac:dyDescent="0.2">
      <c r="B149" s="27" t="s">
        <v>23</v>
      </c>
      <c r="C149" s="38" t="str">
        <f>INDEX(Scores!$O$3:$O$12,(MATCH(Schedule!$B149,Scores!$B$3:$B$12,0)))</f>
        <v>0</v>
      </c>
      <c r="D149" s="38" t="str">
        <f>INDEX(Scores!$O$3:$O$12,(MATCH(Schedule!$E149,Scores!$B$3:$B$12,0)))</f>
        <v>0</v>
      </c>
      <c r="E149" s="39" t="s">
        <v>22</v>
      </c>
      <c r="F149"/>
      <c r="G149" t="str">
        <f t="shared" si="24"/>
        <v/>
      </c>
      <c r="H149" t="str">
        <f t="shared" si="25"/>
        <v/>
      </c>
      <c r="J149" t="s">
        <v>87</v>
      </c>
      <c r="K149" t="s">
        <v>84</v>
      </c>
    </row>
    <row r="150" spans="2:11" x14ac:dyDescent="0.2">
      <c r="B150" s="27" t="s">
        <v>85</v>
      </c>
      <c r="C150" s="38" t="str">
        <f>INDEX(Scores!$O$3:$O$12,(MATCH(Schedule!$B150,Scores!$B$3:$B$12,0)))</f>
        <v>0</v>
      </c>
      <c r="D150" s="38" t="str">
        <f>INDEX(Scores!$O$3:$O$12,(MATCH(Schedule!$E150,Scores!$B$3:$B$12,0)))</f>
        <v>0</v>
      </c>
      <c r="E150" s="39" t="s">
        <v>71</v>
      </c>
      <c r="F150"/>
      <c r="G150" t="str">
        <f t="shared" si="24"/>
        <v/>
      </c>
      <c r="H150" t="str">
        <f t="shared" si="25"/>
        <v/>
      </c>
      <c r="J150" t="s">
        <v>86</v>
      </c>
      <c r="K150" t="s">
        <v>83</v>
      </c>
    </row>
    <row r="151" spans="2:11" x14ac:dyDescent="0.2">
      <c r="B151" s="27" t="s">
        <v>69</v>
      </c>
      <c r="C151" s="38" t="str">
        <f>INDEX(Scores!$O$3:$O$12,(MATCH(Schedule!$B151,Scores!$B$3:$B$12,0)))</f>
        <v>0</v>
      </c>
      <c r="D151" s="38" t="str">
        <f>INDEX(Scores!$O$3:$O$12,(MATCH(Schedule!$E151,Scores!$B$3:$B$12,0)))</f>
        <v>0</v>
      </c>
      <c r="E151" s="39" t="s">
        <v>26</v>
      </c>
      <c r="F151"/>
      <c r="G151" t="str">
        <f t="shared" si="24"/>
        <v/>
      </c>
      <c r="H151" t="str">
        <f t="shared" si="25"/>
        <v/>
      </c>
      <c r="J151" t="s">
        <v>82</v>
      </c>
      <c r="K151" t="s">
        <v>80</v>
      </c>
    </row>
    <row r="152" spans="2:11" x14ac:dyDescent="0.2">
      <c r="B152" s="28" t="s">
        <v>23</v>
      </c>
      <c r="C152" s="16" t="str">
        <f>INDEX(Scores!$O$3:$O$12,(MATCH(Schedule!$B152,Scores!$B$3:$B$12,0)))</f>
        <v>0</v>
      </c>
      <c r="D152" s="16" t="str">
        <f>INDEX(Scores!$O$3:$O$12,(MATCH(Schedule!$E152,Scores!$B$3:$B$12,0)))</f>
        <v>0</v>
      </c>
      <c r="E152" s="40" t="s">
        <v>19</v>
      </c>
      <c r="F152"/>
      <c r="G152" t="str">
        <f>IF(C152=D152,"",IF(C152&gt;D152,B152,E152))</f>
        <v/>
      </c>
      <c r="H152" t="str">
        <f t="shared" si="25"/>
        <v/>
      </c>
      <c r="J152" t="s">
        <v>87</v>
      </c>
      <c r="K152" t="s">
        <v>78</v>
      </c>
    </row>
    <row r="153" spans="2:11" x14ac:dyDescent="0.2">
      <c r="B153" s="28" t="s">
        <v>26</v>
      </c>
      <c r="C153" s="16" t="str">
        <f>INDEX(Scores!$O$3:$O$12,(MATCH(Schedule!$B153,Scores!$B$3:$B$12,0)))</f>
        <v>0</v>
      </c>
      <c r="D153" s="16" t="str">
        <f>INDEX(Scores!$O$3:$O$12,(MATCH(Schedule!$E153,Scores!$B$3:$B$12,0)))</f>
        <v>0</v>
      </c>
      <c r="E153" s="40" t="s">
        <v>71</v>
      </c>
      <c r="F153"/>
      <c r="G153" t="str">
        <f t="shared" si="24"/>
        <v/>
      </c>
      <c r="H153" t="str">
        <f t="shared" si="25"/>
        <v/>
      </c>
      <c r="J153" t="s">
        <v>80</v>
      </c>
      <c r="K153" t="s">
        <v>83</v>
      </c>
    </row>
    <row r="154" spans="2:11" x14ac:dyDescent="0.2">
      <c r="B154" s="28" t="s">
        <v>67</v>
      </c>
      <c r="C154" s="16" t="str">
        <f>INDEX(Scores!$O$3:$O$12,(MATCH(Schedule!$B154,Scores!$B$3:$B$12,0)))</f>
        <v>0</v>
      </c>
      <c r="D154" s="16" t="str">
        <f>INDEX(Scores!$O$3:$O$12,(MATCH(Schedule!$E154,Scores!$B$3:$B$12,0)))</f>
        <v>0</v>
      </c>
      <c r="E154" s="40" t="s">
        <v>69</v>
      </c>
      <c r="F154"/>
      <c r="G154" t="str">
        <f t="shared" si="24"/>
        <v/>
      </c>
      <c r="H154" t="str">
        <f t="shared" si="25"/>
        <v/>
      </c>
      <c r="J154" t="s">
        <v>77</v>
      </c>
      <c r="K154" t="s">
        <v>82</v>
      </c>
    </row>
    <row r="155" spans="2:11" x14ac:dyDescent="0.2">
      <c r="B155" s="28" t="s">
        <v>70</v>
      </c>
      <c r="C155" s="16" t="str">
        <f>INDEX(Scores!$O$3:$O$12,(MATCH(Schedule!$B155,Scores!$B$3:$B$12,0)))</f>
        <v>0</v>
      </c>
      <c r="D155" s="16" t="str">
        <f>INDEX(Scores!$O$3:$O$12,(MATCH(Schedule!$E155,Scores!$B$3:$B$12,0)))</f>
        <v>0</v>
      </c>
      <c r="E155" s="40" t="s">
        <v>85</v>
      </c>
      <c r="F155"/>
      <c r="G155" t="str">
        <f t="shared" si="24"/>
        <v/>
      </c>
      <c r="H155" t="str">
        <f t="shared" si="25"/>
        <v/>
      </c>
      <c r="J155" t="s">
        <v>79</v>
      </c>
      <c r="K155" t="s">
        <v>86</v>
      </c>
    </row>
    <row r="156" spans="2:11" x14ac:dyDescent="0.2">
      <c r="B156" s="28" t="s">
        <v>22</v>
      </c>
      <c r="C156" s="16" t="str">
        <f>INDEX(Scores!$O$3:$O$12,(MATCH(Schedule!$B156,Scores!$B$3:$B$12,0)))</f>
        <v>0</v>
      </c>
      <c r="D156" s="16" t="str">
        <f>INDEX(Scores!$O$3:$O$12,(MATCH(Schedule!$E156,Scores!$B$3:$B$12,0)))</f>
        <v>0</v>
      </c>
      <c r="E156" s="40" t="s">
        <v>24</v>
      </c>
      <c r="F156"/>
      <c r="G156" t="str">
        <f t="shared" si="24"/>
        <v/>
      </c>
      <c r="H156" t="str">
        <f t="shared" si="25"/>
        <v/>
      </c>
      <c r="J156" t="s">
        <v>84</v>
      </c>
      <c r="K156" t="s">
        <v>81</v>
      </c>
    </row>
    <row r="159" spans="2:11" ht="19" x14ac:dyDescent="0.25">
      <c r="E159" s="183" t="s">
        <v>112</v>
      </c>
      <c r="F159" s="183"/>
      <c r="G159" s="183"/>
      <c r="H159" s="183"/>
    </row>
    <row r="160" spans="2:11" x14ac:dyDescent="0.2">
      <c r="E160" s="29" t="s">
        <v>67</v>
      </c>
      <c r="G160">
        <f>COUNTIF($G$1:$G$156,E160)</f>
        <v>0</v>
      </c>
      <c r="H160">
        <f>COUNTIF($H$1:$H$156,E160)</f>
        <v>0</v>
      </c>
    </row>
    <row r="161" spans="5:8" x14ac:dyDescent="0.2">
      <c r="E161" s="29" t="s">
        <v>85</v>
      </c>
      <c r="G161">
        <f t="shared" ref="G161:G169" si="26">COUNTIF($G$1:$G$156,E161)</f>
        <v>0</v>
      </c>
      <c r="H161">
        <f t="shared" ref="H161:H169" si="27">COUNTIF($H$1:$H$156,E161)</f>
        <v>0</v>
      </c>
    </row>
    <row r="162" spans="5:8" x14ac:dyDescent="0.2">
      <c r="E162" s="29" t="s">
        <v>69</v>
      </c>
      <c r="G162">
        <f t="shared" si="26"/>
        <v>0</v>
      </c>
      <c r="H162">
        <f t="shared" si="27"/>
        <v>0</v>
      </c>
    </row>
    <row r="163" spans="5:8" x14ac:dyDescent="0.2">
      <c r="E163" s="29" t="s">
        <v>23</v>
      </c>
      <c r="G163">
        <f t="shared" si="26"/>
        <v>0</v>
      </c>
      <c r="H163">
        <f t="shared" si="27"/>
        <v>0</v>
      </c>
    </row>
    <row r="164" spans="5:8" x14ac:dyDescent="0.2">
      <c r="E164" s="29" t="s">
        <v>22</v>
      </c>
      <c r="G164">
        <f t="shared" si="26"/>
        <v>0</v>
      </c>
      <c r="H164">
        <f t="shared" si="27"/>
        <v>0</v>
      </c>
    </row>
    <row r="165" spans="5:8" x14ac:dyDescent="0.2">
      <c r="E165" s="29" t="s">
        <v>19</v>
      </c>
      <c r="G165">
        <f t="shared" si="26"/>
        <v>0</v>
      </c>
      <c r="H165">
        <f t="shared" si="27"/>
        <v>0</v>
      </c>
    </row>
    <row r="166" spans="5:8" x14ac:dyDescent="0.2">
      <c r="E166" s="29" t="s">
        <v>26</v>
      </c>
      <c r="G166">
        <f t="shared" si="26"/>
        <v>0</v>
      </c>
      <c r="H166">
        <f t="shared" si="27"/>
        <v>0</v>
      </c>
    </row>
    <row r="167" spans="5:8" x14ac:dyDescent="0.2">
      <c r="E167" s="29" t="s">
        <v>70</v>
      </c>
      <c r="G167">
        <f t="shared" si="26"/>
        <v>0</v>
      </c>
      <c r="H167">
        <f t="shared" si="27"/>
        <v>0</v>
      </c>
    </row>
    <row r="168" spans="5:8" x14ac:dyDescent="0.2">
      <c r="E168" s="29" t="s">
        <v>71</v>
      </c>
      <c r="G168">
        <f t="shared" si="26"/>
        <v>0</v>
      </c>
      <c r="H168">
        <f t="shared" si="27"/>
        <v>0</v>
      </c>
    </row>
    <row r="169" spans="5:8" x14ac:dyDescent="0.2">
      <c r="E169" s="29" t="s">
        <v>24</v>
      </c>
      <c r="G169">
        <f t="shared" si="26"/>
        <v>0</v>
      </c>
      <c r="H169">
        <f t="shared" si="27"/>
        <v>0</v>
      </c>
    </row>
  </sheetData>
  <sheetProtection sheet="1" objects="1" scenarios="1" selectLockedCells="1"/>
  <mergeCells count="1">
    <mergeCell ref="E159:H1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"/>
  <sheetViews>
    <sheetView workbookViewId="0">
      <selection activeCell="A4" sqref="A4"/>
    </sheetView>
  </sheetViews>
  <sheetFormatPr baseColWidth="10" defaultColWidth="8.83203125" defaultRowHeight="15" x14ac:dyDescent="0.2"/>
  <sheetData/>
  <pageMargins left="0.25" right="0.25" top="0.75" bottom="0.75" header="0.3" footer="0.3"/>
  <pageSetup scale="54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pageSetUpPr fitToPage="1"/>
  </sheetPr>
  <dimension ref="A1:K35"/>
  <sheetViews>
    <sheetView showGridLines="0" workbookViewId="0">
      <selection activeCell="E5" sqref="E5"/>
    </sheetView>
  </sheetViews>
  <sheetFormatPr baseColWidth="10" defaultColWidth="8.83203125" defaultRowHeight="15" x14ac:dyDescent="0.2"/>
  <cols>
    <col min="1" max="1" width="21.5" style="16" bestFit="1" customWidth="1"/>
    <col min="2" max="2" width="2.83203125" style="16" bestFit="1" customWidth="1"/>
    <col min="3" max="3" width="21.5" style="16" bestFit="1" customWidth="1"/>
    <col min="4" max="4" width="2" customWidth="1"/>
    <col min="5" max="5" width="21.5" bestFit="1" customWidth="1"/>
    <col min="6" max="6" width="2.83203125" bestFit="1" customWidth="1"/>
    <col min="7" max="7" width="21.5" bestFit="1" customWidth="1"/>
    <col min="8" max="8" width="2" customWidth="1"/>
    <col min="9" max="9" width="21.5" bestFit="1" customWidth="1"/>
    <col min="10" max="10" width="2.83203125" bestFit="1" customWidth="1"/>
    <col min="11" max="11" width="21.5" bestFit="1" customWidth="1"/>
  </cols>
  <sheetData>
    <row r="1" spans="1:11" ht="16" x14ac:dyDescent="0.2">
      <c r="A1" s="32"/>
      <c r="B1" s="32"/>
      <c r="C1" s="32"/>
    </row>
    <row r="2" spans="1:11" ht="16" x14ac:dyDescent="0.2">
      <c r="A2" s="184" t="s">
        <v>73</v>
      </c>
      <c r="B2" s="184"/>
      <c r="C2" s="184"/>
      <c r="E2" s="184" t="s">
        <v>88</v>
      </c>
      <c r="F2" s="184"/>
      <c r="G2" s="184"/>
      <c r="I2" s="184" t="s">
        <v>90</v>
      </c>
      <c r="J2" s="184"/>
      <c r="K2" s="184"/>
    </row>
    <row r="3" spans="1:11" x14ac:dyDescent="0.2">
      <c r="A3" s="33" t="s">
        <v>19</v>
      </c>
      <c r="B3" s="33" t="s">
        <v>76</v>
      </c>
      <c r="C3" s="33" t="s">
        <v>85</v>
      </c>
      <c r="E3" s="33" t="s">
        <v>69</v>
      </c>
      <c r="F3" s="33" t="s">
        <v>76</v>
      </c>
      <c r="G3" s="33" t="s">
        <v>19</v>
      </c>
      <c r="I3" s="33" t="s">
        <v>19</v>
      </c>
      <c r="J3" s="33" t="s">
        <v>76</v>
      </c>
      <c r="K3" s="33" t="s">
        <v>26</v>
      </c>
    </row>
    <row r="4" spans="1:11" x14ac:dyDescent="0.2">
      <c r="A4" s="33" t="s">
        <v>71</v>
      </c>
      <c r="B4" s="33" t="s">
        <v>76</v>
      </c>
      <c r="C4" s="33" t="s">
        <v>24</v>
      </c>
      <c r="E4" s="33" t="s">
        <v>71</v>
      </c>
      <c r="F4" s="33" t="s">
        <v>76</v>
      </c>
      <c r="G4" s="33" t="s">
        <v>70</v>
      </c>
      <c r="I4" s="33" t="s">
        <v>69</v>
      </c>
      <c r="J4" s="33" t="s">
        <v>76</v>
      </c>
      <c r="K4" s="33" t="s">
        <v>71</v>
      </c>
    </row>
    <row r="5" spans="1:11" x14ac:dyDescent="0.2">
      <c r="A5" s="33" t="s">
        <v>26</v>
      </c>
      <c r="B5" s="33" t="s">
        <v>76</v>
      </c>
      <c r="C5" s="33" t="s">
        <v>23</v>
      </c>
      <c r="E5" s="33" t="s">
        <v>26</v>
      </c>
      <c r="F5" s="33" t="s">
        <v>76</v>
      </c>
      <c r="G5" s="33" t="s">
        <v>22</v>
      </c>
      <c r="I5" s="33" t="s">
        <v>22</v>
      </c>
      <c r="J5" s="33" t="s">
        <v>76</v>
      </c>
      <c r="K5" s="33" t="s">
        <v>70</v>
      </c>
    </row>
    <row r="6" spans="1:11" x14ac:dyDescent="0.2">
      <c r="A6" s="33" t="s">
        <v>67</v>
      </c>
      <c r="B6" s="33" t="s">
        <v>76</v>
      </c>
      <c r="C6" s="33" t="s">
        <v>70</v>
      </c>
      <c r="E6" s="33" t="s">
        <v>85</v>
      </c>
      <c r="F6" s="33" t="s">
        <v>76</v>
      </c>
      <c r="G6" s="33" t="s">
        <v>24</v>
      </c>
      <c r="I6" s="33" t="s">
        <v>23</v>
      </c>
      <c r="J6" s="33" t="s">
        <v>76</v>
      </c>
      <c r="K6" s="33" t="s">
        <v>24</v>
      </c>
    </row>
    <row r="7" spans="1:11" x14ac:dyDescent="0.2">
      <c r="A7" s="33" t="s">
        <v>69</v>
      </c>
      <c r="B7" s="33" t="s">
        <v>76</v>
      </c>
      <c r="C7" s="33" t="s">
        <v>22</v>
      </c>
      <c r="E7" s="33" t="s">
        <v>23</v>
      </c>
      <c r="F7" s="33" t="s">
        <v>76</v>
      </c>
      <c r="G7" s="33" t="s">
        <v>67</v>
      </c>
      <c r="I7" s="33" t="s">
        <v>67</v>
      </c>
      <c r="J7" s="33" t="s">
        <v>76</v>
      </c>
      <c r="K7" s="33" t="s">
        <v>85</v>
      </c>
    </row>
    <row r="9" spans="1:11" ht="16" x14ac:dyDescent="0.2">
      <c r="A9" s="184" t="s">
        <v>92</v>
      </c>
      <c r="B9" s="184"/>
      <c r="C9" s="184"/>
      <c r="E9" s="184" t="s">
        <v>94</v>
      </c>
      <c r="F9" s="184"/>
      <c r="G9" s="184"/>
      <c r="I9" s="184" t="s">
        <v>96</v>
      </c>
      <c r="J9" s="184"/>
      <c r="K9" s="184"/>
    </row>
    <row r="10" spans="1:11" x14ac:dyDescent="0.2">
      <c r="A10" s="33" t="s">
        <v>19</v>
      </c>
      <c r="B10" s="33" t="s">
        <v>76</v>
      </c>
      <c r="C10" s="33" t="s">
        <v>23</v>
      </c>
      <c r="E10" s="33" t="s">
        <v>67</v>
      </c>
      <c r="F10" s="33" t="s">
        <v>76</v>
      </c>
      <c r="G10" s="33" t="s">
        <v>19</v>
      </c>
      <c r="I10" s="33" t="s">
        <v>24</v>
      </c>
      <c r="J10" s="33" t="s">
        <v>76</v>
      </c>
      <c r="K10" s="33" t="s">
        <v>19</v>
      </c>
    </row>
    <row r="11" spans="1:11" x14ac:dyDescent="0.2">
      <c r="A11" s="33" t="s">
        <v>71</v>
      </c>
      <c r="B11" s="33" t="s">
        <v>76</v>
      </c>
      <c r="C11" s="33" t="s">
        <v>26</v>
      </c>
      <c r="E11" s="33" t="s">
        <v>70</v>
      </c>
      <c r="F11" s="33" t="s">
        <v>76</v>
      </c>
      <c r="G11" s="33" t="s">
        <v>26</v>
      </c>
      <c r="I11" s="33" t="s">
        <v>26</v>
      </c>
      <c r="J11" s="33" t="s">
        <v>76</v>
      </c>
      <c r="K11" s="33" t="s">
        <v>67</v>
      </c>
    </row>
    <row r="12" spans="1:11" x14ac:dyDescent="0.2">
      <c r="A12" s="33" t="s">
        <v>69</v>
      </c>
      <c r="B12" s="33" t="s">
        <v>76</v>
      </c>
      <c r="C12" s="33" t="s">
        <v>67</v>
      </c>
      <c r="E12" s="33" t="s">
        <v>24</v>
      </c>
      <c r="F12" s="33" t="s">
        <v>76</v>
      </c>
      <c r="G12" s="33" t="s">
        <v>69</v>
      </c>
      <c r="I12" s="33" t="s">
        <v>85</v>
      </c>
      <c r="J12" s="33" t="s">
        <v>76</v>
      </c>
      <c r="K12" s="33" t="s">
        <v>22</v>
      </c>
    </row>
    <row r="13" spans="1:11" x14ac:dyDescent="0.2">
      <c r="A13" s="33" t="s">
        <v>70</v>
      </c>
      <c r="B13" s="33" t="s">
        <v>76</v>
      </c>
      <c r="C13" s="33" t="s">
        <v>85</v>
      </c>
      <c r="E13" s="33" t="s">
        <v>22</v>
      </c>
      <c r="F13" s="33" t="s">
        <v>76</v>
      </c>
      <c r="G13" s="33" t="s">
        <v>71</v>
      </c>
      <c r="I13" s="33" t="s">
        <v>23</v>
      </c>
      <c r="J13" s="33" t="s">
        <v>76</v>
      </c>
      <c r="K13" s="33" t="s">
        <v>71</v>
      </c>
    </row>
    <row r="14" spans="1:11" x14ac:dyDescent="0.2">
      <c r="A14" s="33" t="s">
        <v>22</v>
      </c>
      <c r="B14" s="33" t="s">
        <v>76</v>
      </c>
      <c r="C14" s="33" t="s">
        <v>24</v>
      </c>
      <c r="E14" s="33" t="s">
        <v>23</v>
      </c>
      <c r="F14" s="33" t="s">
        <v>76</v>
      </c>
      <c r="G14" s="33" t="s">
        <v>85</v>
      </c>
      <c r="I14" s="33" t="s">
        <v>69</v>
      </c>
      <c r="J14" s="33" t="s">
        <v>76</v>
      </c>
      <c r="K14" s="33" t="s">
        <v>70</v>
      </c>
    </row>
    <row r="16" spans="1:11" ht="16" x14ac:dyDescent="0.2">
      <c r="A16" s="184" t="s">
        <v>98</v>
      </c>
      <c r="B16" s="184"/>
      <c r="C16" s="184"/>
      <c r="E16" s="184" t="s">
        <v>100</v>
      </c>
      <c r="F16" s="184"/>
      <c r="G16" s="184"/>
      <c r="I16" s="184" t="s">
        <v>102</v>
      </c>
      <c r="J16" s="184"/>
      <c r="K16" s="184"/>
    </row>
    <row r="17" spans="1:11" x14ac:dyDescent="0.2">
      <c r="A17" s="33" t="s">
        <v>71</v>
      </c>
      <c r="B17" s="33" t="s">
        <v>76</v>
      </c>
      <c r="C17" s="33" t="s">
        <v>19</v>
      </c>
      <c r="E17" s="33" t="s">
        <v>70</v>
      </c>
      <c r="F17" s="33" t="s">
        <v>76</v>
      </c>
      <c r="G17" s="33" t="s">
        <v>19</v>
      </c>
      <c r="I17" s="33" t="s">
        <v>19</v>
      </c>
      <c r="J17" s="33" t="s">
        <v>76</v>
      </c>
      <c r="K17" s="33" t="s">
        <v>22</v>
      </c>
    </row>
    <row r="18" spans="1:11" x14ac:dyDescent="0.2">
      <c r="A18" s="33" t="s">
        <v>69</v>
      </c>
      <c r="B18" s="33" t="s">
        <v>76</v>
      </c>
      <c r="C18" s="33" t="s">
        <v>85</v>
      </c>
      <c r="E18" s="33" t="s">
        <v>67</v>
      </c>
      <c r="F18" s="33" t="s">
        <v>76</v>
      </c>
      <c r="G18" s="33" t="s">
        <v>24</v>
      </c>
      <c r="I18" s="33" t="s">
        <v>67</v>
      </c>
      <c r="J18" s="33" t="s">
        <v>76</v>
      </c>
      <c r="K18" s="33" t="s">
        <v>71</v>
      </c>
    </row>
    <row r="19" spans="1:11" x14ac:dyDescent="0.2">
      <c r="A19" s="33" t="s">
        <v>22</v>
      </c>
      <c r="B19" s="33" t="s">
        <v>76</v>
      </c>
      <c r="C19" s="33" t="s">
        <v>67</v>
      </c>
      <c r="E19" s="33" t="s">
        <v>22</v>
      </c>
      <c r="F19" s="33" t="s">
        <v>76</v>
      </c>
      <c r="G19" s="33" t="s">
        <v>23</v>
      </c>
      <c r="I19" s="33" t="s">
        <v>23</v>
      </c>
      <c r="J19" s="33" t="s">
        <v>76</v>
      </c>
      <c r="K19" s="33" t="s">
        <v>69</v>
      </c>
    </row>
    <row r="20" spans="1:11" x14ac:dyDescent="0.2">
      <c r="A20" s="33" t="s">
        <v>26</v>
      </c>
      <c r="B20" s="33" t="s">
        <v>76</v>
      </c>
      <c r="C20" s="33" t="s">
        <v>24</v>
      </c>
      <c r="E20" s="33" t="s">
        <v>71</v>
      </c>
      <c r="F20" s="33" t="s">
        <v>76</v>
      </c>
      <c r="G20" s="33" t="s">
        <v>85</v>
      </c>
      <c r="I20" s="33" t="s">
        <v>70</v>
      </c>
      <c r="J20" s="33" t="s">
        <v>76</v>
      </c>
      <c r="K20" s="33" t="s">
        <v>24</v>
      </c>
    </row>
    <row r="21" spans="1:11" x14ac:dyDescent="0.2">
      <c r="A21" s="33" t="s">
        <v>70</v>
      </c>
      <c r="B21" s="33" t="s">
        <v>76</v>
      </c>
      <c r="C21" s="33" t="s">
        <v>23</v>
      </c>
      <c r="E21" s="33" t="s">
        <v>26</v>
      </c>
      <c r="F21" s="33" t="s">
        <v>76</v>
      </c>
      <c r="G21" s="33" t="s">
        <v>69</v>
      </c>
      <c r="I21" s="33" t="s">
        <v>26</v>
      </c>
      <c r="J21" s="33" t="s">
        <v>76</v>
      </c>
      <c r="K21" s="33" t="s">
        <v>85</v>
      </c>
    </row>
    <row r="22" spans="1:11" x14ac:dyDescent="0.2">
      <c r="E22" s="16"/>
      <c r="F22" s="16"/>
      <c r="G22" s="16"/>
    </row>
    <row r="23" spans="1:11" ht="16" x14ac:dyDescent="0.2">
      <c r="A23" s="184" t="s">
        <v>104</v>
      </c>
      <c r="B23" s="184"/>
      <c r="C23" s="184"/>
      <c r="E23" s="184" t="s">
        <v>106</v>
      </c>
      <c r="F23" s="184"/>
      <c r="G23" s="184"/>
      <c r="I23" s="184" t="s">
        <v>108</v>
      </c>
      <c r="J23" s="184"/>
      <c r="K23" s="184"/>
    </row>
    <row r="24" spans="1:11" x14ac:dyDescent="0.2">
      <c r="A24" s="33" t="s">
        <v>19</v>
      </c>
      <c r="B24" s="33" t="s">
        <v>76</v>
      </c>
      <c r="C24" s="33" t="s">
        <v>85</v>
      </c>
      <c r="E24" s="33" t="s">
        <v>69</v>
      </c>
      <c r="F24" s="33" t="s">
        <v>76</v>
      </c>
      <c r="G24" s="33" t="s">
        <v>19</v>
      </c>
      <c r="I24" s="33" t="s">
        <v>19</v>
      </c>
      <c r="J24" s="33" t="s">
        <v>76</v>
      </c>
      <c r="K24" s="33" t="s">
        <v>26</v>
      </c>
    </row>
    <row r="25" spans="1:11" x14ac:dyDescent="0.2">
      <c r="A25" s="33" t="s">
        <v>24</v>
      </c>
      <c r="B25" s="33" t="s">
        <v>76</v>
      </c>
      <c r="C25" s="33" t="s">
        <v>71</v>
      </c>
      <c r="E25" s="33" t="s">
        <v>71</v>
      </c>
      <c r="F25" s="33" t="s">
        <v>76</v>
      </c>
      <c r="G25" s="33" t="s">
        <v>70</v>
      </c>
      <c r="I25" s="33" t="s">
        <v>69</v>
      </c>
      <c r="J25" s="33" t="s">
        <v>76</v>
      </c>
      <c r="K25" s="33" t="s">
        <v>71</v>
      </c>
    </row>
    <row r="26" spans="1:11" x14ac:dyDescent="0.2">
      <c r="A26" s="33" t="s">
        <v>26</v>
      </c>
      <c r="B26" s="33" t="s">
        <v>76</v>
      </c>
      <c r="C26" s="33" t="s">
        <v>23</v>
      </c>
      <c r="E26" s="33" t="s">
        <v>22</v>
      </c>
      <c r="F26" s="33" t="s">
        <v>76</v>
      </c>
      <c r="G26" s="33" t="s">
        <v>26</v>
      </c>
      <c r="I26" s="33" t="s">
        <v>22</v>
      </c>
      <c r="J26" s="33" t="s">
        <v>76</v>
      </c>
      <c r="K26" s="33" t="s">
        <v>70</v>
      </c>
    </row>
    <row r="27" spans="1:11" x14ac:dyDescent="0.2">
      <c r="A27" s="33" t="s">
        <v>67</v>
      </c>
      <c r="B27" s="33" t="s">
        <v>76</v>
      </c>
      <c r="C27" s="33" t="s">
        <v>70</v>
      </c>
      <c r="E27" s="33" t="s">
        <v>85</v>
      </c>
      <c r="F27" s="33" t="s">
        <v>76</v>
      </c>
      <c r="G27" s="33" t="s">
        <v>24</v>
      </c>
      <c r="I27" s="33" t="s">
        <v>24</v>
      </c>
      <c r="J27" s="33" t="s">
        <v>76</v>
      </c>
      <c r="K27" s="33" t="s">
        <v>23</v>
      </c>
    </row>
    <row r="28" spans="1:11" x14ac:dyDescent="0.2">
      <c r="A28" s="33" t="s">
        <v>22</v>
      </c>
      <c r="B28" s="33" t="s">
        <v>76</v>
      </c>
      <c r="C28" s="33" t="s">
        <v>69</v>
      </c>
      <c r="E28" s="33" t="s">
        <v>23</v>
      </c>
      <c r="F28" s="33" t="s">
        <v>76</v>
      </c>
      <c r="G28" s="33" t="s">
        <v>67</v>
      </c>
      <c r="I28" s="33" t="s">
        <v>67</v>
      </c>
      <c r="J28" s="33" t="s">
        <v>76</v>
      </c>
      <c r="K28" s="33" t="s">
        <v>85</v>
      </c>
    </row>
    <row r="30" spans="1:11" ht="16" x14ac:dyDescent="0.2">
      <c r="E30" s="184" t="s">
        <v>110</v>
      </c>
      <c r="F30" s="184"/>
      <c r="G30" s="184"/>
    </row>
    <row r="31" spans="1:11" x14ac:dyDescent="0.2">
      <c r="E31" s="33" t="s">
        <v>23</v>
      </c>
      <c r="F31" s="33" t="s">
        <v>76</v>
      </c>
      <c r="G31" s="33" t="s">
        <v>19</v>
      </c>
    </row>
    <row r="32" spans="1:11" x14ac:dyDescent="0.2">
      <c r="E32" s="33" t="s">
        <v>26</v>
      </c>
      <c r="F32" s="33" t="s">
        <v>76</v>
      </c>
      <c r="G32" s="33" t="s">
        <v>71</v>
      </c>
    </row>
    <row r="33" spans="5:7" x14ac:dyDescent="0.2">
      <c r="E33" s="33" t="s">
        <v>67</v>
      </c>
      <c r="F33" s="33" t="s">
        <v>76</v>
      </c>
      <c r="G33" s="33" t="s">
        <v>69</v>
      </c>
    </row>
    <row r="34" spans="5:7" x14ac:dyDescent="0.2">
      <c r="E34" s="33" t="s">
        <v>70</v>
      </c>
      <c r="F34" s="33" t="s">
        <v>76</v>
      </c>
      <c r="G34" s="33" t="s">
        <v>85</v>
      </c>
    </row>
    <row r="35" spans="5:7" x14ac:dyDescent="0.2">
      <c r="E35" s="33" t="s">
        <v>22</v>
      </c>
      <c r="F35" s="33" t="s">
        <v>76</v>
      </c>
      <c r="G35" s="33" t="s">
        <v>24</v>
      </c>
    </row>
  </sheetData>
  <mergeCells count="13">
    <mergeCell ref="A2:C2"/>
    <mergeCell ref="E2:G2"/>
    <mergeCell ref="I2:K2"/>
    <mergeCell ref="E30:G30"/>
    <mergeCell ref="A9:C9"/>
    <mergeCell ref="E9:G9"/>
    <mergeCell ref="I9:K9"/>
    <mergeCell ref="A16:C16"/>
    <mergeCell ref="E16:G16"/>
    <mergeCell ref="I16:K16"/>
    <mergeCell ref="A23:C23"/>
    <mergeCell ref="E23:G23"/>
    <mergeCell ref="I23:K23"/>
  </mergeCells>
  <pageMargins left="0.7" right="0.7" top="0.75" bottom="0.75" header="0.3" footer="0.3"/>
  <pageSetup scale="8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B2:J22"/>
  <sheetViews>
    <sheetView workbookViewId="0">
      <selection activeCell="J5" sqref="J5"/>
    </sheetView>
  </sheetViews>
  <sheetFormatPr baseColWidth="10" defaultColWidth="8.83203125" defaultRowHeight="15" x14ac:dyDescent="0.2"/>
  <cols>
    <col min="2" max="2" width="21.5" bestFit="1" customWidth="1"/>
    <col min="3" max="7" width="10.1640625" style="16" customWidth="1"/>
    <col min="10" max="10" width="8.83203125" style="16"/>
  </cols>
  <sheetData>
    <row r="2" spans="2:10" ht="21" x14ac:dyDescent="0.25">
      <c r="B2" s="185" t="s">
        <v>113</v>
      </c>
      <c r="C2" s="185"/>
      <c r="D2" s="185"/>
      <c r="E2" s="185"/>
      <c r="F2" s="185"/>
      <c r="G2" s="185"/>
    </row>
    <row r="3" spans="2:10" x14ac:dyDescent="0.2">
      <c r="B3" s="2" t="s">
        <v>114</v>
      </c>
      <c r="C3" s="30" t="s">
        <v>115</v>
      </c>
      <c r="D3" s="30" t="s">
        <v>116</v>
      </c>
      <c r="E3" s="30" t="s">
        <v>117</v>
      </c>
      <c r="F3" s="30" t="s">
        <v>118</v>
      </c>
      <c r="G3" s="30" t="s">
        <v>119</v>
      </c>
      <c r="J3" s="30" t="s">
        <v>118</v>
      </c>
    </row>
    <row r="4" spans="2:10" x14ac:dyDescent="0.2">
      <c r="B4" s="29" t="s">
        <v>19</v>
      </c>
      <c r="C4" s="16">
        <f>VLOOKUP(B4,Schedule!$E$160:$H$169,3,0)</f>
        <v>0</v>
      </c>
      <c r="D4" s="16">
        <f>VLOOKUP(B4,Schedule!$E$160:$H$169,4,0)</f>
        <v>0</v>
      </c>
      <c r="E4" s="34" t="e">
        <f t="shared" ref="E4:E13" si="0">C4/SUM(C4:D4)</f>
        <v>#DIV/0!</v>
      </c>
      <c r="G4" s="35">
        <f>VLOOKUP(B4,Scores!$B$2:$P$12,15,0)*2</f>
        <v>0</v>
      </c>
      <c r="J4" s="16">
        <v>0</v>
      </c>
    </row>
    <row r="5" spans="2:10" x14ac:dyDescent="0.2">
      <c r="B5" s="29" t="s">
        <v>67</v>
      </c>
      <c r="C5" s="16">
        <f>VLOOKUP(B5,Schedule!$E$160:$H$169,3,0)</f>
        <v>0</v>
      </c>
      <c r="D5" s="16">
        <f>VLOOKUP(B5,Schedule!$E$160:$H$169,4,0)</f>
        <v>0</v>
      </c>
      <c r="E5" s="34" t="e">
        <f t="shared" si="0"/>
        <v>#DIV/0!</v>
      </c>
      <c r="G5" s="35">
        <f>VLOOKUP(B5,Scores!$B$2:$P$12,15,0)*2</f>
        <v>0</v>
      </c>
      <c r="J5" s="16">
        <f>($C$4-C5)+(D5-$D$4)/2</f>
        <v>0</v>
      </c>
    </row>
    <row r="6" spans="2:10" x14ac:dyDescent="0.2">
      <c r="B6" s="29" t="s">
        <v>85</v>
      </c>
      <c r="C6" s="16">
        <f>VLOOKUP(B6,Schedule!$E$160:$H$169,3,0)</f>
        <v>0</v>
      </c>
      <c r="D6" s="16">
        <f>VLOOKUP(B6,Schedule!$E$160:$H$169,4,0)</f>
        <v>0</v>
      </c>
      <c r="E6" s="34" t="e">
        <f t="shared" si="0"/>
        <v>#DIV/0!</v>
      </c>
      <c r="G6" s="35">
        <f>VLOOKUP(B6,Scores!$B$2:$P$12,15,0)*2</f>
        <v>0</v>
      </c>
      <c r="J6" s="16">
        <f>($C$4-C6)+(D6-$D$4)/2</f>
        <v>0</v>
      </c>
    </row>
    <row r="7" spans="2:10" x14ac:dyDescent="0.2">
      <c r="B7" s="29" t="s">
        <v>23</v>
      </c>
      <c r="C7" s="16">
        <f>VLOOKUP(B7,Schedule!$E$160:$H$169,3,0)</f>
        <v>0</v>
      </c>
      <c r="D7" s="16">
        <f>VLOOKUP(B7,Schedule!$E$160:$H$169,4,0)</f>
        <v>0</v>
      </c>
      <c r="E7" s="34" t="e">
        <f t="shared" si="0"/>
        <v>#DIV/0!</v>
      </c>
      <c r="G7" s="35">
        <f>VLOOKUP(B7,Scores!$B$2:$P$12,15,0)*2</f>
        <v>0</v>
      </c>
      <c r="J7" s="16">
        <f>($C$4-C7)+(D7-$D$4)/2</f>
        <v>0</v>
      </c>
    </row>
    <row r="8" spans="2:10" x14ac:dyDescent="0.2">
      <c r="B8" s="29" t="s">
        <v>22</v>
      </c>
      <c r="C8" s="16">
        <f>VLOOKUP(B8,Schedule!$E$160:$H$169,3,0)</f>
        <v>0</v>
      </c>
      <c r="D8" s="16">
        <f>VLOOKUP(B8,Schedule!$E$160:$H$169,4,0)</f>
        <v>0</v>
      </c>
      <c r="E8" s="34" t="e">
        <f t="shared" si="0"/>
        <v>#DIV/0!</v>
      </c>
      <c r="G8" s="35">
        <f>VLOOKUP(B8,Scores!$B$2:$P$12,15,0)*2</f>
        <v>0</v>
      </c>
      <c r="J8" s="16">
        <f t="shared" ref="J8:J13" si="1">($C$4-C8)+(D8-$D$4)/2</f>
        <v>0</v>
      </c>
    </row>
    <row r="9" spans="2:10" x14ac:dyDescent="0.2">
      <c r="B9" s="29" t="s">
        <v>26</v>
      </c>
      <c r="C9" s="16">
        <f>VLOOKUP(B9,Schedule!$E$160:$H$169,3,0)</f>
        <v>0</v>
      </c>
      <c r="D9" s="16">
        <f>VLOOKUP(B9,Schedule!$E$160:$H$169,4,0)</f>
        <v>0</v>
      </c>
      <c r="E9" s="34" t="e">
        <f t="shared" si="0"/>
        <v>#DIV/0!</v>
      </c>
      <c r="G9" s="35">
        <f>VLOOKUP(B9,Scores!$B$2:$P$12,15,0)*2</f>
        <v>0</v>
      </c>
      <c r="J9" s="16">
        <f t="shared" si="1"/>
        <v>0</v>
      </c>
    </row>
    <row r="10" spans="2:10" x14ac:dyDescent="0.2">
      <c r="B10" s="29" t="s">
        <v>70</v>
      </c>
      <c r="C10" s="16">
        <f>VLOOKUP(B10,Schedule!$E$160:$H$169,3,0)</f>
        <v>0</v>
      </c>
      <c r="D10" s="16">
        <f>VLOOKUP(B10,Schedule!$E$160:$H$169,4,0)</f>
        <v>0</v>
      </c>
      <c r="E10" s="34" t="e">
        <f t="shared" si="0"/>
        <v>#DIV/0!</v>
      </c>
      <c r="G10" s="35">
        <f>VLOOKUP(B10,Scores!$B$2:$P$12,15,0)*2</f>
        <v>0</v>
      </c>
      <c r="J10" s="16">
        <f t="shared" si="1"/>
        <v>0</v>
      </c>
    </row>
    <row r="11" spans="2:10" x14ac:dyDescent="0.2">
      <c r="B11" s="29" t="s">
        <v>71</v>
      </c>
      <c r="C11" s="16">
        <f>VLOOKUP(B11,Schedule!$E$160:$H$169,3,0)</f>
        <v>0</v>
      </c>
      <c r="D11" s="16">
        <f>VLOOKUP(B11,Schedule!$E$160:$H$169,4,0)</f>
        <v>0</v>
      </c>
      <c r="E11" s="34" t="e">
        <f t="shared" si="0"/>
        <v>#DIV/0!</v>
      </c>
      <c r="G11" s="35">
        <f>VLOOKUP(B11,Scores!$B$2:$P$12,15,0)*2</f>
        <v>0</v>
      </c>
      <c r="J11" s="16">
        <f t="shared" si="1"/>
        <v>0</v>
      </c>
    </row>
    <row r="12" spans="2:10" x14ac:dyDescent="0.2">
      <c r="B12" s="29" t="s">
        <v>69</v>
      </c>
      <c r="C12" s="16">
        <f>VLOOKUP(B12,Schedule!$E$160:$H$169,3,0)</f>
        <v>0</v>
      </c>
      <c r="D12" s="16">
        <f>VLOOKUP(B12,Schedule!$E$160:$H$169,4,0)</f>
        <v>0</v>
      </c>
      <c r="E12" s="34" t="e">
        <f t="shared" si="0"/>
        <v>#DIV/0!</v>
      </c>
      <c r="G12" s="35">
        <f>VLOOKUP(B12,Scores!$B$2:$P$12,15,0)*2</f>
        <v>0</v>
      </c>
      <c r="J12" s="16">
        <f t="shared" si="1"/>
        <v>0</v>
      </c>
    </row>
    <row r="13" spans="2:10" x14ac:dyDescent="0.2">
      <c r="B13" s="29" t="s">
        <v>24</v>
      </c>
      <c r="C13" s="16">
        <f>VLOOKUP(B13,Schedule!$E$160:$H$169,3,0)</f>
        <v>0</v>
      </c>
      <c r="D13" s="16">
        <f>VLOOKUP(B13,Schedule!$E$160:$H$169,4,0)</f>
        <v>0</v>
      </c>
      <c r="E13" s="34" t="e">
        <f t="shared" si="0"/>
        <v>#DIV/0!</v>
      </c>
      <c r="G13" s="35">
        <f>VLOOKUP(B13,Scores!$B$2:$P$12,15,0)*2</f>
        <v>0</v>
      </c>
      <c r="J13" s="16">
        <f t="shared" si="1"/>
        <v>0</v>
      </c>
    </row>
    <row r="15" spans="2:10" ht="21" x14ac:dyDescent="0.25">
      <c r="B15" s="37"/>
      <c r="C15" s="37"/>
      <c r="D15" s="37"/>
      <c r="E15" s="37"/>
      <c r="F15" s="37"/>
      <c r="G15" s="37"/>
    </row>
    <row r="16" spans="2:10" ht="21" x14ac:dyDescent="0.25">
      <c r="B16" s="37"/>
      <c r="C16" s="37"/>
      <c r="D16" s="37"/>
      <c r="E16" s="37"/>
      <c r="F16" s="37"/>
      <c r="G16" s="37"/>
    </row>
    <row r="17" spans="2:7" ht="21" x14ac:dyDescent="0.25">
      <c r="B17" s="36"/>
      <c r="C17" s="36"/>
      <c r="D17" s="36"/>
      <c r="E17" s="36"/>
      <c r="F17" s="36"/>
      <c r="G17" s="36"/>
    </row>
    <row r="22" spans="2:7" x14ac:dyDescent="0.2">
      <c r="D22" s="30"/>
    </row>
  </sheetData>
  <sortState ref="B4:G13">
    <sortCondition descending="1" ref="E4:E13"/>
  </sortState>
  <mergeCells count="1">
    <mergeCell ref="B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Scores</vt:lpstr>
      <vt:lpstr>Schedule</vt:lpstr>
      <vt:lpstr>Trends</vt:lpstr>
      <vt:lpstr>Non-ESPN Schedule</vt:lpstr>
      <vt:lpstr>Standings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Ernie Costa, Jr.</dc:creator>
  <cp:keywords/>
  <dc:description/>
  <cp:lastModifiedBy>Microsoft Office User</cp:lastModifiedBy>
  <cp:revision/>
  <dcterms:created xsi:type="dcterms:W3CDTF">2012-12-28T18:24:04Z</dcterms:created>
  <dcterms:modified xsi:type="dcterms:W3CDTF">2016-09-08T11:52:34Z</dcterms:modified>
  <cp:category/>
  <cp:contentStatus/>
</cp:coreProperties>
</file>