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14"/>
  <workbookPr/>
  <mc:AlternateContent xmlns:mc="http://schemas.openxmlformats.org/markup-compatibility/2006">
    <mc:Choice Requires="x15">
      <x15ac:absPath xmlns:x15ac="http://schemas.microsoft.com/office/spreadsheetml/2010/11/ac" url="/Users/emma/Documents/Jobber Group/HomeAdvisor/"/>
    </mc:Choice>
  </mc:AlternateContent>
  <xr:revisionPtr revIDLastSave="2" documentId="8C34437E232BE4929E31382DCCC13458259DAD02" xr6:coauthVersionLast="26" xr6:coauthVersionMax="26" xr10:uidLastSave="{A858E292-EC70-4FC9-A703-8F6558AB34C1}"/>
  <bookViews>
    <workbookView xWindow="1980" yWindow="700" windowWidth="23080" windowHeight="13260" tabRatio="500" firstSheet="3" activeTab="3" xr2:uid="{00000000-000D-0000-FFFF-FFFF00000000}"/>
  </bookViews>
  <sheets>
    <sheet name="Data - HR All" sheetId="6" r:id="rId1"/>
    <sheet name="Data - HR JG" sheetId="5" r:id="rId2"/>
    <sheet name="Data - HM" sheetId="2" r:id="rId3"/>
    <sheet name="Data - HM Questions" sheetId="7" r:id="rId4"/>
    <sheet name="Assessment Metrics" sheetId="3" r:id="rId5"/>
    <sheet name="Attribute Metrics" sheetId="4" r:id="rId6"/>
  </sheets>
  <externalReferences>
    <externalReference r:id="rId7"/>
  </externalReferences>
  <definedNames>
    <definedName name="_xlnm._FilterDatabase" localSheetId="2" hidden="1">'Data - HM'!$A$2:$X$50</definedName>
    <definedName name="_xlnm._FilterDatabase" localSheetId="0" hidden="1">'Data - HR All'!$A$1:$V$64</definedName>
    <definedName name="QualityStatuses">[1]Data!$S$2:$S$6</definedName>
  </definedNames>
  <calcPr calcId="171026" calcComplete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7" l="1"/>
  <c r="B11" i="7"/>
  <c r="F6" i="7"/>
  <c r="G6" i="7"/>
  <c r="K6" i="7"/>
  <c r="B14" i="7"/>
  <c r="M6" i="7"/>
  <c r="B13" i="7"/>
  <c r="N6" i="7"/>
  <c r="B12" i="7"/>
  <c r="H6" i="7"/>
  <c r="J6" i="7"/>
  <c r="L6" i="7"/>
  <c r="D6" i="7"/>
  <c r="I6" i="7"/>
  <c r="B9" i="7"/>
  <c r="E6" i="7"/>
  <c r="O6" i="7"/>
  <c r="P6" i="7"/>
  <c r="B15" i="7"/>
  <c r="D4" i="7"/>
  <c r="E4" i="7"/>
  <c r="F4" i="7"/>
  <c r="G4" i="7"/>
  <c r="H4" i="7"/>
  <c r="I4" i="7"/>
  <c r="J4" i="7"/>
  <c r="K4" i="7"/>
  <c r="L4" i="7"/>
  <c r="M4" i="7"/>
  <c r="N4" i="7"/>
  <c r="O4" i="7"/>
  <c r="P4" i="7"/>
  <c r="C4" i="7"/>
  <c r="B4" i="7"/>
  <c r="C6" i="7"/>
  <c r="B6" i="7"/>
  <c r="T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F53" i="2"/>
  <c r="P52" i="2"/>
  <c r="Q52" i="2"/>
  <c r="R52" i="2"/>
  <c r="S52" i="2"/>
  <c r="T52" i="2"/>
  <c r="G52" i="2"/>
  <c r="H52" i="2"/>
  <c r="I52" i="2"/>
  <c r="J52" i="2"/>
  <c r="K52" i="2"/>
  <c r="L52" i="2"/>
  <c r="M52" i="2"/>
  <c r="N52" i="2"/>
  <c r="O52" i="2"/>
  <c r="F52" i="2"/>
  <c r="C8" i="4"/>
  <c r="D8" i="4"/>
  <c r="G8" i="4"/>
  <c r="J8" i="4"/>
  <c r="C7" i="4"/>
  <c r="C9" i="4"/>
  <c r="D7" i="4"/>
  <c r="D9" i="4"/>
  <c r="G9" i="4"/>
  <c r="J9" i="4"/>
  <c r="G7" i="4"/>
  <c r="J7" i="4"/>
  <c r="C15" i="4"/>
  <c r="C22" i="4"/>
  <c r="D15" i="4"/>
  <c r="D22" i="4"/>
  <c r="E15" i="4"/>
  <c r="E22" i="4"/>
  <c r="F15" i="4"/>
  <c r="F22" i="4"/>
  <c r="G15" i="4"/>
  <c r="G22" i="4"/>
  <c r="H15" i="4"/>
  <c r="H22" i="4"/>
  <c r="I15" i="4"/>
  <c r="I22" i="4"/>
  <c r="J22" i="4"/>
  <c r="C14" i="4"/>
  <c r="C21" i="4"/>
  <c r="D14" i="4"/>
  <c r="D21" i="4"/>
  <c r="E14" i="4"/>
  <c r="E21" i="4"/>
  <c r="F14" i="4"/>
  <c r="F21" i="4"/>
  <c r="G14" i="4"/>
  <c r="G21" i="4"/>
  <c r="H14" i="4"/>
  <c r="H21" i="4"/>
  <c r="I14" i="4"/>
  <c r="I21" i="4"/>
  <c r="J21" i="4"/>
  <c r="C16" i="4"/>
  <c r="D16" i="4"/>
  <c r="E16" i="4"/>
  <c r="F16" i="4"/>
  <c r="G16" i="4"/>
  <c r="H16" i="4"/>
  <c r="I16" i="4"/>
  <c r="J16" i="4"/>
  <c r="J15" i="4"/>
  <c r="J14" i="4"/>
  <c r="J23" i="4"/>
  <c r="I23" i="4"/>
  <c r="H23" i="4"/>
  <c r="F23" i="4"/>
  <c r="E23" i="4"/>
  <c r="D23" i="4"/>
  <c r="G23" i="4"/>
  <c r="C23" i="4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31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1" i="3"/>
  <c r="G15" i="3" a="1"/>
  <c r="G15" i="3"/>
  <c r="G30" i="3" a="1"/>
  <c r="G30" i="3"/>
  <c r="G16" i="3" a="1"/>
  <c r="G19" i="3" a="1"/>
  <c r="G21" i="3" a="1"/>
  <c r="G22" i="3" a="1"/>
  <c r="G28" i="3" a="1"/>
  <c r="G17" i="3" a="1"/>
  <c r="G18" i="3" a="1"/>
  <c r="G24" i="3" a="1"/>
  <c r="G25" i="3" a="1"/>
  <c r="G29" i="3" a="1"/>
  <c r="G27" i="3" a="1"/>
  <c r="G23" i="3" a="1"/>
  <c r="G26" i="3" a="1"/>
  <c r="G20" i="3" a="1"/>
  <c r="G16" i="3"/>
  <c r="G19" i="3"/>
  <c r="G21" i="3"/>
  <c r="G22" i="3"/>
  <c r="G28" i="3"/>
  <c r="G17" i="3"/>
  <c r="G18" i="3"/>
  <c r="G24" i="3"/>
  <c r="G25" i="3"/>
  <c r="G29" i="3"/>
  <c r="G27" i="3"/>
  <c r="G23" i="3"/>
  <c r="G26" i="3"/>
  <c r="G20" i="3"/>
  <c r="G31" i="3"/>
  <c r="F15" i="3" a="1"/>
  <c r="F15" i="3"/>
  <c r="F30" i="3" a="1"/>
  <c r="F30" i="3"/>
  <c r="F16" i="3" a="1"/>
  <c r="F19" i="3" a="1"/>
  <c r="F21" i="3" a="1"/>
  <c r="F22" i="3" a="1"/>
  <c r="F28" i="3" a="1"/>
  <c r="F17" i="3" a="1"/>
  <c r="F18" i="3" a="1"/>
  <c r="F24" i="3" a="1"/>
  <c r="F25" i="3" a="1"/>
  <c r="F29" i="3" a="1"/>
  <c r="F27" i="3" a="1"/>
  <c r="F23" i="3" a="1"/>
  <c r="F26" i="3" a="1"/>
  <c r="F20" i="3" a="1"/>
  <c r="F16" i="3"/>
  <c r="F19" i="3"/>
  <c r="F21" i="3"/>
  <c r="F22" i="3"/>
  <c r="F28" i="3"/>
  <c r="F17" i="3"/>
  <c r="F18" i="3"/>
  <c r="F24" i="3"/>
  <c r="F25" i="3"/>
  <c r="F29" i="3"/>
  <c r="F27" i="3"/>
  <c r="F23" i="3"/>
  <c r="F26" i="3"/>
  <c r="F20" i="3"/>
  <c r="F31" i="3"/>
  <c r="G7" i="3" a="1"/>
  <c r="G7" i="3"/>
  <c r="F7" i="3" a="1"/>
  <c r="F7" i="3"/>
  <c r="G8" i="3" a="1"/>
  <c r="G8" i="3"/>
  <c r="G9" i="3" a="1"/>
  <c r="G9" i="3"/>
  <c r="G10" i="3"/>
  <c r="F8" i="3" a="1"/>
  <c r="F8" i="3"/>
  <c r="F9" i="3" a="1"/>
  <c r="F9" i="3"/>
  <c r="F10" i="3"/>
  <c r="N20" i="3"/>
  <c r="L20" i="3"/>
  <c r="J20" i="3"/>
  <c r="W4" i="2"/>
  <c r="H20" i="3"/>
  <c r="I20" i="3"/>
  <c r="C20" i="3"/>
  <c r="D20" i="3"/>
  <c r="E20" i="3"/>
  <c r="N30" i="3"/>
  <c r="C30" i="3"/>
  <c r="N16" i="3"/>
  <c r="C16" i="3"/>
  <c r="N19" i="3"/>
  <c r="C19" i="3"/>
  <c r="N21" i="3"/>
  <c r="C21" i="3"/>
  <c r="N22" i="3"/>
  <c r="C22" i="3"/>
  <c r="N28" i="3"/>
  <c r="C28" i="3"/>
  <c r="N17" i="3"/>
  <c r="C17" i="3"/>
  <c r="N18" i="3"/>
  <c r="C18" i="3"/>
  <c r="N24" i="3"/>
  <c r="C24" i="3"/>
  <c r="N25" i="3"/>
  <c r="C25" i="3"/>
  <c r="N29" i="3"/>
  <c r="C29" i="3"/>
  <c r="N27" i="3"/>
  <c r="C27" i="3"/>
  <c r="N23" i="3"/>
  <c r="C23" i="3"/>
  <c r="N26" i="3"/>
  <c r="C26" i="3"/>
  <c r="M30" i="3"/>
  <c r="M28" i="3"/>
  <c r="M29" i="3"/>
  <c r="N15" i="3"/>
  <c r="L15" i="3"/>
  <c r="K30" i="3"/>
  <c r="K28" i="3"/>
  <c r="K29" i="3"/>
  <c r="J15" i="3"/>
  <c r="W8" i="2"/>
  <c r="W39" i="2"/>
  <c r="H15" i="3"/>
  <c r="I15" i="3"/>
  <c r="W6" i="2"/>
  <c r="W9" i="2"/>
  <c r="W12" i="2"/>
  <c r="W20" i="2"/>
  <c r="W3" i="2"/>
  <c r="W5" i="2"/>
  <c r="W7" i="2"/>
  <c r="W10" i="2"/>
  <c r="W11" i="2"/>
  <c r="W13" i="2"/>
  <c r="W14" i="2"/>
  <c r="W15" i="2"/>
  <c r="W16" i="2"/>
  <c r="W17" i="2"/>
  <c r="W18" i="2"/>
  <c r="W19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40" i="2"/>
  <c r="W41" i="2"/>
  <c r="W42" i="2"/>
  <c r="W43" i="2"/>
  <c r="W44" i="2"/>
  <c r="W45" i="2"/>
  <c r="W46" i="2"/>
  <c r="W47" i="2"/>
  <c r="W48" i="2"/>
  <c r="W49" i="2"/>
  <c r="W50" i="2"/>
  <c r="H30" i="3"/>
  <c r="I30" i="3"/>
  <c r="H16" i="3"/>
  <c r="I16" i="3"/>
  <c r="H19" i="3"/>
  <c r="I19" i="3"/>
  <c r="H21" i="3"/>
  <c r="I21" i="3"/>
  <c r="H22" i="3"/>
  <c r="I22" i="3"/>
  <c r="H28" i="3"/>
  <c r="I28" i="3"/>
  <c r="H17" i="3"/>
  <c r="I17" i="3"/>
  <c r="H18" i="3"/>
  <c r="I18" i="3"/>
  <c r="H24" i="3"/>
  <c r="I24" i="3"/>
  <c r="H25" i="3"/>
  <c r="I25" i="3"/>
  <c r="H29" i="3"/>
  <c r="I29" i="3"/>
  <c r="H27" i="3"/>
  <c r="I27" i="3"/>
  <c r="H23" i="3"/>
  <c r="I23" i="3"/>
  <c r="H26" i="3"/>
  <c r="I26" i="3"/>
  <c r="I31" i="3"/>
  <c r="D30" i="3"/>
  <c r="D16" i="3"/>
  <c r="D19" i="3"/>
  <c r="D21" i="3"/>
  <c r="D22" i="3"/>
  <c r="D28" i="3"/>
  <c r="D17" i="3"/>
  <c r="D18" i="3"/>
  <c r="D24" i="3"/>
  <c r="D25" i="3"/>
  <c r="D29" i="3"/>
  <c r="D27" i="3"/>
  <c r="D23" i="3"/>
  <c r="D26" i="3"/>
  <c r="D15" i="3"/>
  <c r="C15" i="3"/>
  <c r="C31" i="3"/>
  <c r="H31" i="3"/>
  <c r="K3" i="5"/>
  <c r="M7" i="3"/>
  <c r="M8" i="3"/>
  <c r="M9" i="3"/>
  <c r="M10" i="3"/>
  <c r="K7" i="3"/>
  <c r="K8" i="3"/>
  <c r="K9" i="3"/>
  <c r="K10" i="3"/>
  <c r="N7" i="3"/>
  <c r="K8" i="5"/>
  <c r="K9" i="5"/>
  <c r="K12" i="5"/>
  <c r="K19" i="5"/>
  <c r="K5" i="5"/>
  <c r="K10" i="5"/>
  <c r="K13" i="5"/>
  <c r="K17" i="5"/>
  <c r="K21" i="5"/>
  <c r="K22" i="5"/>
  <c r="K25" i="5"/>
  <c r="K26" i="5"/>
  <c r="K27" i="5"/>
  <c r="K32" i="5"/>
  <c r="K33" i="5"/>
  <c r="K35" i="5"/>
  <c r="K37" i="5"/>
  <c r="K38" i="5"/>
  <c r="K39" i="5"/>
  <c r="K40" i="5"/>
  <c r="K41" i="5"/>
  <c r="K42" i="5"/>
  <c r="K43" i="5"/>
  <c r="K44" i="5"/>
  <c r="K45" i="5"/>
  <c r="K46" i="5"/>
  <c r="K47" i="5"/>
  <c r="K50" i="5"/>
  <c r="K51" i="5"/>
  <c r="K52" i="5"/>
  <c r="K55" i="5"/>
  <c r="K57" i="5"/>
  <c r="K58" i="5"/>
  <c r="K59" i="5"/>
  <c r="K53" i="5"/>
  <c r="K62" i="5"/>
  <c r="K64" i="5"/>
  <c r="H7" i="3"/>
  <c r="I7" i="3"/>
  <c r="N8" i="3"/>
  <c r="K56" i="5"/>
  <c r="K60" i="5"/>
  <c r="H8" i="3"/>
  <c r="I8" i="3"/>
  <c r="N9" i="3"/>
  <c r="K4" i="5"/>
  <c r="K6" i="5"/>
  <c r="K7" i="5"/>
  <c r="K11" i="5"/>
  <c r="K14" i="5"/>
  <c r="K15" i="5"/>
  <c r="K16" i="5"/>
  <c r="K18" i="5"/>
  <c r="K20" i="5"/>
  <c r="K23" i="5"/>
  <c r="K24" i="5"/>
  <c r="K28" i="5"/>
  <c r="K29" i="5"/>
  <c r="K30" i="5"/>
  <c r="K31" i="5"/>
  <c r="K34" i="5"/>
  <c r="K36" i="5"/>
  <c r="K48" i="5"/>
  <c r="K49" i="5"/>
  <c r="K54" i="5"/>
  <c r="K61" i="5"/>
  <c r="K63" i="5"/>
  <c r="K65" i="5"/>
  <c r="H9" i="3"/>
  <c r="I9" i="3"/>
  <c r="I10" i="3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3" i="5"/>
  <c r="I3" i="5"/>
  <c r="L7" i="3"/>
  <c r="J7" i="3"/>
  <c r="L8" i="3"/>
  <c r="L9" i="3"/>
  <c r="J8" i="3"/>
  <c r="J9" i="3"/>
  <c r="D8" i="3"/>
  <c r="D9" i="3"/>
  <c r="D7" i="3"/>
  <c r="C8" i="3"/>
  <c r="C9" i="3"/>
  <c r="C7" i="3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2" i="6"/>
  <c r="N31" i="3"/>
  <c r="L30" i="3"/>
  <c r="L16" i="3"/>
  <c r="L19" i="3"/>
  <c r="L21" i="3"/>
  <c r="L22" i="3"/>
  <c r="L28" i="3"/>
  <c r="L17" i="3"/>
  <c r="L18" i="3"/>
  <c r="L24" i="3"/>
  <c r="L25" i="3"/>
  <c r="L29" i="3"/>
  <c r="L27" i="3"/>
  <c r="L23" i="3"/>
  <c r="L26" i="3"/>
  <c r="L31" i="3"/>
  <c r="J30" i="3"/>
  <c r="J16" i="3"/>
  <c r="J19" i="3"/>
  <c r="J21" i="3"/>
  <c r="J22" i="3"/>
  <c r="J28" i="3"/>
  <c r="J17" i="3"/>
  <c r="J18" i="3"/>
  <c r="J24" i="3"/>
  <c r="J25" i="3"/>
  <c r="J29" i="3"/>
  <c r="J27" i="3"/>
  <c r="J23" i="3"/>
  <c r="J26" i="3"/>
  <c r="J31" i="3"/>
  <c r="E15" i="3"/>
  <c r="E30" i="3"/>
  <c r="E16" i="3"/>
  <c r="E19" i="3"/>
  <c r="E21" i="3"/>
  <c r="E22" i="3"/>
  <c r="E28" i="3"/>
  <c r="E17" i="3"/>
  <c r="E18" i="3"/>
  <c r="E24" i="3"/>
  <c r="E25" i="3"/>
  <c r="E29" i="3"/>
  <c r="E27" i="3"/>
  <c r="E23" i="3"/>
  <c r="E26" i="3"/>
  <c r="E31" i="3"/>
  <c r="D31" i="3"/>
  <c r="N10" i="3"/>
  <c r="L10" i="3"/>
  <c r="J10" i="3"/>
  <c r="H10" i="3"/>
  <c r="E7" i="3"/>
  <c r="E8" i="3"/>
  <c r="E9" i="3"/>
  <c r="E10" i="3"/>
  <c r="D10" i="3"/>
  <c r="C10" i="3"/>
</calcChain>
</file>

<file path=xl/sharedStrings.xml><?xml version="1.0" encoding="utf-8"?>
<sst xmlns="http://schemas.openxmlformats.org/spreadsheetml/2006/main" count="1108" uniqueCount="365">
  <si>
    <t>id</t>
  </si>
  <si>
    <t>Hire</t>
  </si>
  <si>
    <t>First Name</t>
  </si>
  <si>
    <t>Last Name</t>
  </si>
  <si>
    <t>Interviewer Name</t>
  </si>
  <si>
    <t>151: Background/Work History</t>
  </si>
  <si>
    <t>125: What top 3-5 skills make someone successful in sales?</t>
  </si>
  <si>
    <t>126: What motivates you? Why are you interested in sales specifically?</t>
  </si>
  <si>
    <t>16: Tell me about a time when your attitude at work was not positive.</t>
  </si>
  <si>
    <t>30: What are the top areas that you have identified for your growth this year?</t>
  </si>
  <si>
    <t>127: If you called someone with the intent of selling them over the phone, and they told you â€œnot interestedâ€ right away, how would you handle that?</t>
  </si>
  <si>
    <t>128: What do you feel would be your biggest challenge in selling over the phone/in this role?</t>
  </si>
  <si>
    <t>136: How do you develop relationships with tough customers? OR How do you handle rejection?</t>
  </si>
  <si>
    <t>137: What kind of sales environment do you thrive in? Why? OR Tell me about a time when you disagreed with a Manager or Supervisor, how did you handle that?</t>
  </si>
  <si>
    <t>130: Tell me what you know about HomeAdvisor and the role you applied for.</t>
  </si>
  <si>
    <t>131: Why do you want to work with HomeAdvisor in this role?</t>
  </si>
  <si>
    <t>28: In this role, what will you do personally to contribute to the growth of HomeAdvisor?</t>
  </si>
  <si>
    <t>132: We interview a lot of people here, and weâ€™re very selective about who we like to work with. Why should we hire you over the next 5 candidates that come thru the door?</t>
  </si>
  <si>
    <t>Score</t>
  </si>
  <si>
    <t>Total</t>
  </si>
  <si>
    <t>Questions Asked</t>
  </si>
  <si>
    <t>Datetime</t>
  </si>
  <si>
    <t>Yes</t>
  </si>
  <si>
    <t>Jonathan</t>
  </si>
  <si>
    <t>Biden</t>
  </si>
  <si>
    <t>beaker</t>
  </si>
  <si>
    <t>10/31/2017 9:50:05 am MDT</t>
  </si>
  <si>
    <t>Melissa</t>
  </si>
  <si>
    <t>Dinion</t>
  </si>
  <si>
    <t>10/30/2017 10:30:43 am MDT</t>
  </si>
  <si>
    <t>Nicholas</t>
  </si>
  <si>
    <t>Clark</t>
  </si>
  <si>
    <t>mhevans</t>
  </si>
  <si>
    <t>10/27/2017 2:48:46 pm MDT</t>
  </si>
  <si>
    <t>Patrick</t>
  </si>
  <si>
    <t>Kratochvil</t>
  </si>
  <si>
    <t>10/27/2017 1:35:56 pm MDT</t>
  </si>
  <si>
    <t>Matthew</t>
  </si>
  <si>
    <t>Wagner</t>
  </si>
  <si>
    <t>10/27/2017 10:52:18 am MDT</t>
  </si>
  <si>
    <t>Anthony</t>
  </si>
  <si>
    <t>Pirone</t>
  </si>
  <si>
    <t>ahuens</t>
  </si>
  <si>
    <t>10/26/2017 4:32:06 pm MDT</t>
  </si>
  <si>
    <t>Colby</t>
  </si>
  <si>
    <t>McCabe</t>
  </si>
  <si>
    <t>10/26/2017 4:30:25 pm MDT</t>
  </si>
  <si>
    <t>Brent</t>
  </si>
  <si>
    <t>Green</t>
  </si>
  <si>
    <t>10/26/2017 3:36:01 pm MDT</t>
  </si>
  <si>
    <t>John</t>
  </si>
  <si>
    <t>Kingdon</t>
  </si>
  <si>
    <t>10/26/2017 1:23:02 pm MDT</t>
  </si>
  <si>
    <t>David</t>
  </si>
  <si>
    <t>Chimenti</t>
  </si>
  <si>
    <t>10/25/2017 5:04:48 pm MDT</t>
  </si>
  <si>
    <t>Walter</t>
  </si>
  <si>
    <t>Tarrant</t>
  </si>
  <si>
    <t>10/25/2017 4:37:28 pm MDT</t>
  </si>
  <si>
    <t>Kellen</t>
  </si>
  <si>
    <t>Mitts</t>
  </si>
  <si>
    <t>10/25/2017 1:28:05 pm MDT</t>
  </si>
  <si>
    <t>Logan</t>
  </si>
  <si>
    <t>Thome</t>
  </si>
  <si>
    <t>10/25/2017 10:25:55 am MDT</t>
  </si>
  <si>
    <t>Patience</t>
  </si>
  <si>
    <t>Hutchcraft</t>
  </si>
  <si>
    <t>10/25/2017 9:58:03 am MDT</t>
  </si>
  <si>
    <t>Caroline</t>
  </si>
  <si>
    <t>Roush</t>
  </si>
  <si>
    <t>10/24/2017 10:42:14 am MDT</t>
  </si>
  <si>
    <t>Mike</t>
  </si>
  <si>
    <t>10/24/2017 9:16:16 am MDT</t>
  </si>
  <si>
    <t>Joseph</t>
  </si>
  <si>
    <t>Daino</t>
  </si>
  <si>
    <t>10/20/2017 11:05:26 am MDT</t>
  </si>
  <si>
    <t>Joe</t>
  </si>
  <si>
    <t>Beard</t>
  </si>
  <si>
    <t>10/19/2017 1:44:50 pm MDT</t>
  </si>
  <si>
    <t>Brian</t>
  </si>
  <si>
    <t>Linsky</t>
  </si>
  <si>
    <t>10/18/2017 2:58:16 pm MDT</t>
  </si>
  <si>
    <t>Jacob</t>
  </si>
  <si>
    <t>Bergman</t>
  </si>
  <si>
    <t>10/18/2017 2:57:41 pm MDT</t>
  </si>
  <si>
    <t>Annie</t>
  </si>
  <si>
    <t>Coberg</t>
  </si>
  <si>
    <t>10/18/2017 2:21:02 pm MDT</t>
  </si>
  <si>
    <t>Matt</t>
  </si>
  <si>
    <t>10/18/2017 1:58:26 pm MDT</t>
  </si>
  <si>
    <t>O Connor</t>
  </si>
  <si>
    <t>10/17/2017 4:30:37 pm MDT</t>
  </si>
  <si>
    <t>Colin</t>
  </si>
  <si>
    <t>Chmielewski</t>
  </si>
  <si>
    <t>10/17/2017 4:30:14 pm MDT</t>
  </si>
  <si>
    <t>Rocco</t>
  </si>
  <si>
    <t>Garramone</t>
  </si>
  <si>
    <t>10/17/2017 4:30:00 pm MDT</t>
  </si>
  <si>
    <t>Foster</t>
  </si>
  <si>
    <t>10/17/2017 3:22:06 pm MDT</t>
  </si>
  <si>
    <t>James</t>
  </si>
  <si>
    <t>Garcia</t>
  </si>
  <si>
    <t>10/17/2017 1:18:51 pm MDT</t>
  </si>
  <si>
    <t>Andrew</t>
  </si>
  <si>
    <t>Cobosco</t>
  </si>
  <si>
    <t>10/17/2017 10:43:38 am MDT</t>
  </si>
  <si>
    <t>Sarah</t>
  </si>
  <si>
    <t>Redeke</t>
  </si>
  <si>
    <t>10/13/2017 1:21:05 pm MDT</t>
  </si>
  <si>
    <t>Steven</t>
  </si>
  <si>
    <t>Pennington</t>
  </si>
  <si>
    <t>10/12/2017 10:59:52 am MDT</t>
  </si>
  <si>
    <t>Ian</t>
  </si>
  <si>
    <t>Harold</t>
  </si>
  <si>
    <t>10/11/2017 4:12:27 pm MDT</t>
  </si>
  <si>
    <t>Douglas</t>
  </si>
  <si>
    <t>Lazatin</t>
  </si>
  <si>
    <t>10/11/2017 1:33:58 pm MDT</t>
  </si>
  <si>
    <t>Emily</t>
  </si>
  <si>
    <t>Crampton</t>
  </si>
  <si>
    <t>10/11/2017 12:49:24 pm MDT</t>
  </si>
  <si>
    <t>Robb</t>
  </si>
  <si>
    <t>Gallivan</t>
  </si>
  <si>
    <t>10/11/2017 9:42:16 am MDT</t>
  </si>
  <si>
    <t>Enderle</t>
  </si>
  <si>
    <t>10/10/2017 4:26:38 pm MDT</t>
  </si>
  <si>
    <t>Zachary</t>
  </si>
  <si>
    <t>Ingels</t>
  </si>
  <si>
    <t>10/10/2017 4:25:25 pm MDT</t>
  </si>
  <si>
    <t>Aubrey</t>
  </si>
  <si>
    <t>David-Bigelow</t>
  </si>
  <si>
    <t>10/10/2017 4:24:32 pm MDT</t>
  </si>
  <si>
    <t>Sean</t>
  </si>
  <si>
    <t>Markowitz</t>
  </si>
  <si>
    <t>10/05/2017 12:47:09 pm MDT</t>
  </si>
  <si>
    <t>Robin</t>
  </si>
  <si>
    <t>Ricci</t>
  </si>
  <si>
    <t>10/04/2017 3:47:09 pm MDT</t>
  </si>
  <si>
    <t>Adam</t>
  </si>
  <si>
    <t>Galusha</t>
  </si>
  <si>
    <t>10/04/2017 3:45:21 pm MDT</t>
  </si>
  <si>
    <t>Orr</t>
  </si>
  <si>
    <t>10/04/2017 2:19:47 pm MDT</t>
  </si>
  <si>
    <t>Marc</t>
  </si>
  <si>
    <t>Erickson</t>
  </si>
  <si>
    <t>10/04/2017 2:16:13 pm MDT</t>
  </si>
  <si>
    <t>Hanan</t>
  </si>
  <si>
    <t>10/04/2017 12:36:17 pm MDT</t>
  </si>
  <si>
    <t>No</t>
  </si>
  <si>
    <t>Jessica</t>
  </si>
  <si>
    <t>Shaw</t>
  </si>
  <si>
    <t>10/03/2017 3:48:34 pm MDT</t>
  </si>
  <si>
    <t>Juan</t>
  </si>
  <si>
    <t>Buelvas</t>
  </si>
  <si>
    <t>10/03/2017 11:29:05 am MDT</t>
  </si>
  <si>
    <t>Rossman</t>
  </si>
  <si>
    <t>10/03/2017 11:15:07 am MDT</t>
  </si>
  <si>
    <t>Crystal</t>
  </si>
  <si>
    <t>Pullham</t>
  </si>
  <si>
    <t>10/03/2017 9:56:26 am MDT</t>
  </si>
  <si>
    <t>Haylee</t>
  </si>
  <si>
    <t>Ashby</t>
  </si>
  <si>
    <t>10/02/2017 2:59:44 pm MDT</t>
  </si>
  <si>
    <t>Dirk</t>
  </si>
  <si>
    <t>Davidson</t>
  </si>
  <si>
    <t>09/28/2017 4:04:50 pm MDT</t>
  </si>
  <si>
    <t>Hrankicy</t>
  </si>
  <si>
    <t>09/28/2017 3:59:53 pm MDT</t>
  </si>
  <si>
    <t>Stephanie</t>
  </si>
  <si>
    <t>Moore</t>
  </si>
  <si>
    <t>09/28/2017 1:58:56 pm MDT</t>
  </si>
  <si>
    <t>Charles</t>
  </si>
  <si>
    <t>Powell</t>
  </si>
  <si>
    <t>09/28/2017 11:42:26 am MDT</t>
  </si>
  <si>
    <t>Robert</t>
  </si>
  <si>
    <t>Lake</t>
  </si>
  <si>
    <t>09/27/2017 4:19:16 pm MDT</t>
  </si>
  <si>
    <t>Luna</t>
  </si>
  <si>
    <t>Symber</t>
  </si>
  <si>
    <t>09/27/2017 3:00:30 pm MDT</t>
  </si>
  <si>
    <t>Ryan</t>
  </si>
  <si>
    <t>Jackson</t>
  </si>
  <si>
    <t>09/27/2017 11:03:50 am MDT</t>
  </si>
  <si>
    <t>Mark</t>
  </si>
  <si>
    <t>Rahe</t>
  </si>
  <si>
    <t>09/27/2017 9:58:38 am MDT</t>
  </si>
  <si>
    <t>Smith</t>
  </si>
  <si>
    <t>09/26/2017 4:25:11 pm MDT</t>
  </si>
  <si>
    <t>Lozano</t>
  </si>
  <si>
    <t>09/26/2017 3:54:25 pm MDT</t>
  </si>
  <si>
    <t>Luis</t>
  </si>
  <si>
    <t>Ortiz</t>
  </si>
  <si>
    <t>09/26/2017 3:33:07 pm MDT</t>
  </si>
  <si>
    <t>Joshua</t>
  </si>
  <si>
    <t>Jett</t>
  </si>
  <si>
    <t>09/26/2017 1:19:16 pm MDT</t>
  </si>
  <si>
    <t>Justin</t>
  </si>
  <si>
    <t>Ling</t>
  </si>
  <si>
    <t>09/26/2017 10:15:02 am MDT</t>
  </si>
  <si>
    <t>Alexander</t>
  </si>
  <si>
    <t>Ceja</t>
  </si>
  <si>
    <t>09/26/2017 9:53:06 am MDT</t>
  </si>
  <si>
    <t>Bailey</t>
  </si>
  <si>
    <t>Meade</t>
  </si>
  <si>
    <t>09/26/2017 9:27:10 am MDT</t>
  </si>
  <si>
    <t>Positive Attitude</t>
  </si>
  <si>
    <t>Coachable</t>
  </si>
  <si>
    <t>Entrepreneurial</t>
  </si>
  <si>
    <t>HR</t>
  </si>
  <si>
    <t>Tenacious</t>
  </si>
  <si>
    <t>Resilient</t>
  </si>
  <si>
    <t>Hard Working</t>
  </si>
  <si>
    <t>Leadership</t>
  </si>
  <si>
    <t>172: Describe your ideal workplace environment.</t>
  </si>
  <si>
    <t>176: Do you have any pre-planned time off or vacations planned in the next 6 months?</t>
  </si>
  <si>
    <t>18: What habits have you developed in your professional career that you believe help you to be successful at HomeAdvisor?</t>
  </si>
  <si>
    <t>19: Tell me about a time that you remained persistent, even though there were significant roadblocks in your way.</t>
  </si>
  <si>
    <t>21: Whatâ€™s an example of negative feedback you have received from a customer and how did you handle it?</t>
  </si>
  <si>
    <t>20: Tell me about a manager in the past that you truly trusted.</t>
  </si>
  <si>
    <t>25: Describe a mentor or type of support system in your life. What value do they provide you?</t>
  </si>
  <si>
    <t>173: As a new rep here, we expect you to make 150-200 dials/day. From that, you may talk to 20 people, have a conversation with 10, a great conversation with 5, and can hopefully make one sale from that. Thatâ€™s potentially 199 noâ€™s, how are you going to deal with that day in and day out?</t>
  </si>
  <si>
    <t>24: What is your short term and long term goals, your vision for your future?</t>
  </si>
  <si>
    <t>23: What sacrifices have you had to make to be successful or to fight for something you are passionate about?</t>
  </si>
  <si>
    <t>22: Describe a balanced work-life schedule and what that means to you.</t>
  </si>
  <si>
    <t>17: Tell me about your worst job. Now tell me what you were most grateful for in that role.</t>
  </si>
  <si>
    <t>15: Are you lucky?</t>
  </si>
  <si>
    <t>27: Sell me on an idea that you thought could be worth pursuing. Either in the workplace, at school or outside of work.</t>
  </si>
  <si>
    <t>106: *Leadership Assessment (Observation throughout the interview)</t>
  </si>
  <si>
    <t>mcatano</t>
  </si>
  <si>
    <t>11/01/2017 6:48:03 am MDT</t>
  </si>
  <si>
    <t>Nathan</t>
  </si>
  <si>
    <t>Manning</t>
  </si>
  <si>
    <t>dcoone</t>
  </si>
  <si>
    <t>10/31/2017 2:50:31 pm MDT</t>
  </si>
  <si>
    <t>tlair</t>
  </si>
  <si>
    <t>10/27/2017 3:33:17 pm MDT</t>
  </si>
  <si>
    <t>wstebbins</t>
  </si>
  <si>
    <t>10/27/2017 2:12:26 pm MDT</t>
  </si>
  <si>
    <t>Nick</t>
  </si>
  <si>
    <t>demge</t>
  </si>
  <si>
    <t>10/27/2017 11:28:49 am MDT</t>
  </si>
  <si>
    <t>atusdt</t>
  </si>
  <si>
    <t>10/26/2017 4:44:13 pm MDT</t>
  </si>
  <si>
    <t>10/26/2017 2:38:56 pm MDT</t>
  </si>
  <si>
    <t>Ian Hunter</t>
  </si>
  <si>
    <t>dboehm</t>
  </si>
  <si>
    <t>10/26/2017 1:11:15 pm MDT</t>
  </si>
  <si>
    <t>Michael</t>
  </si>
  <si>
    <t>10/26/2017 8:33:27 am MDT</t>
  </si>
  <si>
    <t>10/25/2017 2:21:26 pm MDT</t>
  </si>
  <si>
    <t>chegstad</t>
  </si>
  <si>
    <t>10/25/2017 2:15:55 pm MDT</t>
  </si>
  <si>
    <t>kshurtleff</t>
  </si>
  <si>
    <t>10/25/2017 10:22:30 am MDT</t>
  </si>
  <si>
    <t>10/24/2017 11:51:41 am MDT</t>
  </si>
  <si>
    <t>10/24/2017 10:35:26 am MDT</t>
  </si>
  <si>
    <t>Daino lll</t>
  </si>
  <si>
    <t>rtapiadelatorre</t>
  </si>
  <si>
    <t>10/20/2017 11:15:03 am MDT</t>
  </si>
  <si>
    <t>10/19/2017 2:33:56 pm MDT</t>
  </si>
  <si>
    <t>OConnor</t>
  </si>
  <si>
    <t>10/19/2017 10:54:51 am MDT</t>
  </si>
  <si>
    <t>Anna</t>
  </si>
  <si>
    <t>10/18/2017 4:05:03 pm MDT</t>
  </si>
  <si>
    <t>blukas</t>
  </si>
  <si>
    <t>10/18/2017 12:26:08 pm MDT</t>
  </si>
  <si>
    <t>10/17/2017 4:14:35 pm MDT</t>
  </si>
  <si>
    <t>10/17/2017 3:19:09 pm MDT</t>
  </si>
  <si>
    <t>tjrooney</t>
  </si>
  <si>
    <t>10/12/2017 11:18:22 am MDT</t>
  </si>
  <si>
    <t>10/12/2017 9:02:21 am MDT</t>
  </si>
  <si>
    <t>Alan</t>
  </si>
  <si>
    <t>10/11/2017 3:36:16 pm MDT</t>
  </si>
  <si>
    <t>sjackson</t>
  </si>
  <si>
    <t>10/11/2017 2:36:38 pm MDT</t>
  </si>
  <si>
    <t>Davis-Bigelow</t>
  </si>
  <si>
    <t>10/10/2017 3:49:39 pm MDT</t>
  </si>
  <si>
    <t>10/10/2017 3:44:42 pm MDT</t>
  </si>
  <si>
    <t>Evan</t>
  </si>
  <si>
    <t>10/10/2017 2:27:56 pm MDT</t>
  </si>
  <si>
    <t>10/10/2017 1:01:33 pm MDT</t>
  </si>
  <si>
    <t>dtaylor</t>
  </si>
  <si>
    <t>10/10/2017 10:19:59 am MDT</t>
  </si>
  <si>
    <t>10/06/2017 4:39:47 pm MDT</t>
  </si>
  <si>
    <t>labbott</t>
  </si>
  <si>
    <t>10/05/2017 10:34:19 am MDT</t>
  </si>
  <si>
    <t>Abigail</t>
  </si>
  <si>
    <t>Fries</t>
  </si>
  <si>
    <t>10/05/2017 10:12:31 am MDT</t>
  </si>
  <si>
    <t>10/04/2017 4:02:54 pm MDT</t>
  </si>
  <si>
    <t>Juan Camilo</t>
  </si>
  <si>
    <t>10/04/2017 3:46:26 pm MDT</t>
  </si>
  <si>
    <t>10/03/2017 5:14:56 pm MDT</t>
  </si>
  <si>
    <t>10/03/2017 4:18:26 pm MDT</t>
  </si>
  <si>
    <t>D</t>
  </si>
  <si>
    <t>10/02/2017 4:05:05 pm MDT</t>
  </si>
  <si>
    <t>09/29/2017 4:41:03 pm MDT</t>
  </si>
  <si>
    <t>Powell Jr</t>
  </si>
  <si>
    <t>09/28/2017 6:03:09 pm MDT</t>
  </si>
  <si>
    <t>09/28/2017 3:26:10 pm MDT</t>
  </si>
  <si>
    <t>09/28/2017 1:57:43 pm MDT</t>
  </si>
  <si>
    <t>Lake III</t>
  </si>
  <si>
    <t>09/27/2017 4:38:41 pm MDT</t>
  </si>
  <si>
    <t>09/27/2017 11:43:23 am MDT</t>
  </si>
  <si>
    <t>09/27/2017 11:02:19 am MDT</t>
  </si>
  <si>
    <t>09/26/2017 2:25:47 pm MDT</t>
  </si>
  <si>
    <t>09/26/2017 1:59:53 pm MDT</t>
  </si>
  <si>
    <t>09/26/2017 1:34:59 pm MDT</t>
  </si>
  <si>
    <t>TOTAL ASKED</t>
  </si>
  <si>
    <t>AVERAGE SCORE</t>
  </si>
  <si>
    <t>21: What's an example of negative feedback you have received from a customer and how did you handle it?</t>
  </si>
  <si>
    <t>173: As a new rep here, we expect you to make 150-200 dials/day…. how are you going to deal with that day in and day out?</t>
  </si>
  <si>
    <t>Question Order</t>
  </si>
  <si>
    <t>Total Asked</t>
  </si>
  <si>
    <t>Percent Asked</t>
  </si>
  <si>
    <t>Average Score</t>
  </si>
  <si>
    <t>Above 95%</t>
  </si>
  <si>
    <t>95%-90%</t>
  </si>
  <si>
    <t>89%-85%</t>
  </si>
  <si>
    <t>84%-80%</t>
  </si>
  <si>
    <t>79%-75%</t>
  </si>
  <si>
    <t>74%-65%</t>
  </si>
  <si>
    <t>Below 65%</t>
  </si>
  <si>
    <t>Portal Interview Assessment Metrics</t>
  </si>
  <si>
    <t>Date Range: 9/26/17-10/31/17</t>
  </si>
  <si>
    <t>Average Total</t>
  </si>
  <si>
    <t>Average Score %</t>
  </si>
  <si>
    <t>Highest Score</t>
  </si>
  <si>
    <t>Lowest Score</t>
  </si>
  <si>
    <t>Avgerage Questions Asked Count (JG Only)</t>
  </si>
  <si>
    <t>Avgerage Questions Asked %
(JG Only)</t>
  </si>
  <si>
    <t>"Yes" Hire Decision %</t>
  </si>
  <si>
    <t>"Yes" Hire Decision Count</t>
  </si>
  <si>
    <t>"No" Hire Decision %</t>
  </si>
  <si>
    <t>"No" Hire Decision Count</t>
  </si>
  <si>
    <t>Total Interviews</t>
  </si>
  <si>
    <t>Notes</t>
  </si>
  <si>
    <t>Overall</t>
  </si>
  <si>
    <t>Hiring Managers</t>
  </si>
  <si>
    <t>Highest Socre</t>
  </si>
  <si>
    <t>Average Questions Asked Count</t>
  </si>
  <si>
    <t>Average Questions Asked %</t>
  </si>
  <si>
    <t>Uneven Hire/No-Hire Descisions, Low % of Questions Asked, High Average Score %</t>
  </si>
  <si>
    <t>Balanced Hire/No-Hire Decisions High % of Questions Asked, Moderate Average Score %</t>
  </si>
  <si>
    <t>HM</t>
  </si>
  <si>
    <t>Candidates Hired</t>
  </si>
  <si>
    <t>Legend</t>
  </si>
  <si>
    <t>Avgerage Score %</t>
  </si>
  <si>
    <t>Average overall score assigned to candidates</t>
  </si>
  <si>
    <t>Highest overall score assigned to a candidate</t>
  </si>
  <si>
    <t>Lowest score assigned to a candidate</t>
  </si>
  <si>
    <t>Averages the count of questions asked by an interviewer</t>
  </si>
  <si>
    <t>Average Questions Asked Percent</t>
  </si>
  <si>
    <t>Averages as a percent the total questions asked by an interviewer</t>
  </si>
  <si>
    <t>Percentage of candidates interviewed to candidates with a "yes" hire decision</t>
  </si>
  <si>
    <t>Count of candidates interviewed that had a "yes" hire decision</t>
  </si>
  <si>
    <t>Percentage of candidates interviewed to candidates with a "no" hire decision</t>
  </si>
  <si>
    <t>Count of candidates interviewed that had a "no" hire decision</t>
  </si>
  <si>
    <t>Total count of interviews conducted</t>
  </si>
  <si>
    <t>Portal Attribute Metrics</t>
  </si>
  <si>
    <t>Hired</t>
  </si>
  <si>
    <t>Not Hired</t>
  </si>
  <si>
    <t>Hiring Manager</t>
  </si>
  <si>
    <t xml:space="preserve">Hired </t>
  </si>
  <si>
    <t>HR and Hiring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</si>
</sst>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4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2" xfId="0" applyFill="1" applyBorder="1"/>
    <xf numFmtId="0" fontId="3" fillId="4" borderId="2" xfId="0" applyFont="1" applyFill="1" applyBorder="1"/>
    <xf numFmtId="0" fontId="0" fillId="5" borderId="2" xfId="0" applyFill="1" applyBorder="1"/>
    <xf numFmtId="0" fontId="3" fillId="6" borderId="2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9" fontId="3" fillId="6" borderId="2" xfId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9" fontId="0" fillId="2" borderId="0" xfId="1" applyNumberFormat="1" applyFont="1" applyFill="1" applyAlignment="1">
      <alignment horizontal="center"/>
    </xf>
    <xf numFmtId="9" fontId="0" fillId="2" borderId="0" xfId="1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5" fillId="2" borderId="3" xfId="0" applyFont="1" applyFill="1" applyBorder="1" applyAlignment="1"/>
    <xf numFmtId="0" fontId="4" fillId="2" borderId="0" xfId="0" applyFont="1" applyFill="1" applyBorder="1" applyAlignment="1">
      <alignment horizontal="center" wrapText="1"/>
    </xf>
    <xf numFmtId="2" fontId="0" fillId="2" borderId="2" xfId="1" applyNumberFormat="1" applyFont="1" applyFill="1" applyBorder="1" applyAlignment="1">
      <alignment horizontal="center"/>
    </xf>
    <xf numFmtId="0" fontId="5" fillId="2" borderId="0" xfId="0" applyFont="1" applyFill="1" applyBorder="1" applyAlignment="1"/>
    <xf numFmtId="9" fontId="3" fillId="4" borderId="2" xfId="1" applyFont="1" applyFill="1" applyBorder="1" applyAlignment="1">
      <alignment horizontal="center"/>
    </xf>
    <xf numFmtId="2" fontId="3" fillId="4" borderId="2" xfId="1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3" fillId="6" borderId="2" xfId="1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2" xfId="0" applyFill="1" applyBorder="1"/>
    <xf numFmtId="0" fontId="3" fillId="8" borderId="2" xfId="0" applyFont="1" applyFill="1" applyBorder="1"/>
    <xf numFmtId="9" fontId="3" fillId="8" borderId="2" xfId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0" fillId="9" borderId="2" xfId="0" applyFill="1" applyBorder="1"/>
    <xf numFmtId="0" fontId="3" fillId="10" borderId="2" xfId="0" applyFont="1" applyFill="1" applyBorder="1"/>
    <xf numFmtId="10" fontId="0" fillId="2" borderId="2" xfId="1" applyNumberFormat="1" applyFont="1" applyFill="1" applyBorder="1" applyAlignment="1">
      <alignment horizontal="center"/>
    </xf>
    <xf numFmtId="10" fontId="3" fillId="8" borderId="2" xfId="1" applyNumberFormat="1" applyFont="1" applyFill="1" applyBorder="1" applyAlignment="1">
      <alignment horizontal="center"/>
    </xf>
    <xf numFmtId="10" fontId="3" fillId="10" borderId="2" xfId="1" applyNumberFormat="1" applyFont="1" applyFill="1" applyBorder="1" applyAlignment="1">
      <alignment horizontal="center"/>
    </xf>
    <xf numFmtId="10" fontId="3" fillId="4" borderId="2" xfId="1" applyNumberFormat="1" applyFont="1" applyFill="1" applyBorder="1"/>
    <xf numFmtId="10" fontId="0" fillId="2" borderId="1" xfId="0" applyNumberFormat="1" applyFont="1" applyFill="1" applyBorder="1" applyAlignment="1">
      <alignment horizontal="center" vertical="center" wrapText="1"/>
    </xf>
    <xf numFmtId="10" fontId="1" fillId="2" borderId="1" xfId="1" applyNumberFormat="1" applyFont="1" applyFill="1" applyBorder="1" applyAlignment="1">
      <alignment horizontal="center" vertical="center" wrapText="1"/>
    </xf>
    <xf numFmtId="10" fontId="0" fillId="2" borderId="1" xfId="1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0" fillId="12" borderId="2" xfId="0" applyFill="1" applyBorder="1"/>
    <xf numFmtId="0" fontId="0" fillId="13" borderId="2" xfId="0" applyFill="1" applyBorder="1"/>
    <xf numFmtId="0" fontId="0" fillId="2" borderId="0" xfId="0" applyFill="1" applyBorder="1" applyAlignment="1"/>
    <xf numFmtId="2" fontId="0" fillId="0" borderId="0" xfId="0" applyNumberForma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9" fontId="3" fillId="0" borderId="0" xfId="1" applyFont="1" applyAlignment="1">
      <alignment horizontal="center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7" fillId="11" borderId="2" xfId="0" applyFont="1" applyFill="1" applyBorder="1" applyAlignment="1">
      <alignment horizontal="left"/>
    </xf>
    <xf numFmtId="0" fontId="7" fillId="11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Assessment</a:t>
            </a:r>
            <a:r>
              <a:rPr lang="en-US" baseline="0"/>
              <a:t>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'Assessment Metrics'!$G$36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'Assessment Metrics'!$F$37:$F$39</c:f>
              <c:strCache>
                <c:ptCount val="3"/>
                <c:pt idx="0">
                  <c:v>Average Score</c:v>
                </c:pt>
                <c:pt idx="1">
                  <c:v>Questions Asked</c:v>
                </c:pt>
                <c:pt idx="2">
                  <c:v>Candidates Hired</c:v>
                </c:pt>
              </c:strCache>
            </c:strRef>
          </c:cat>
          <c:val>
            <c:numRef>
              <c:f>'Assessment Metrics'!$G$37:$G$39</c:f>
              <c:numCache>
                <c:formatCode>0%</c:formatCode>
                <c:ptCount val="3"/>
                <c:pt idx="0">
                  <c:v>0.74</c:v>
                </c:pt>
                <c:pt idx="1">
                  <c:v>0.59</c:v>
                </c:pt>
                <c:pt idx="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C-4A1A-B02D-26F5A6DF3BBA}"/>
            </c:ext>
          </c:extLst>
        </c:ser>
        <c:ser>
          <c:idx val="1"/>
          <c:order val="1"/>
          <c:tx>
            <c:strRef>
              <c:f>'Assessment Metrics'!$H$36</c:f>
              <c:strCache>
                <c:ptCount val="1"/>
                <c:pt idx="0">
                  <c:v>HM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'Assessment Metrics'!$F$37:$F$39</c:f>
              <c:strCache>
                <c:ptCount val="3"/>
                <c:pt idx="0">
                  <c:v>Average Score</c:v>
                </c:pt>
                <c:pt idx="1">
                  <c:v>Questions Asked</c:v>
                </c:pt>
                <c:pt idx="2">
                  <c:v>Candidates Hired</c:v>
                </c:pt>
              </c:strCache>
            </c:strRef>
          </c:cat>
          <c:val>
            <c:numRef>
              <c:f>'Assessment Metrics'!$H$37:$H$39</c:f>
              <c:numCache>
                <c:formatCode>0%</c:formatCode>
                <c:ptCount val="3"/>
                <c:pt idx="0">
                  <c:v>0.77</c:v>
                </c:pt>
                <c:pt idx="1">
                  <c:v>0.82</c:v>
                </c:pt>
                <c:pt idx="2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C-4A1A-B02D-26F5A6DF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65171232"/>
        <c:axId val="1793402928"/>
      </c:barChart>
      <c:catAx>
        <c:axId val="176517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402928"/>
        <c:crosses val="autoZero"/>
        <c:auto val="1"/>
        <c:lblAlgn val="ctr"/>
        <c:lblOffset val="100"/>
        <c:noMultiLvlLbl val="0"/>
      </c:catAx>
      <c:valAx>
        <c:axId val="179340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7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</a:t>
            </a:r>
            <a:r>
              <a:rPr lang="en-US" baseline="0"/>
              <a:t> and Hiring Manager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'Attribute Metrics'!$B$21</c:f>
              <c:strCache>
                <c:ptCount val="1"/>
                <c:pt idx="0">
                  <c:v>Hired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'Attribute Metrics'!$C$20:$I$20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Metrics'!$C$21:$I$21</c:f>
              <c:numCache>
                <c:formatCode>0.00%</c:formatCode>
                <c:ptCount val="7"/>
                <c:pt idx="0">
                  <c:v>0.68269230769230771</c:v>
                </c:pt>
                <c:pt idx="1">
                  <c:v>0.67438936781609193</c:v>
                </c:pt>
                <c:pt idx="2">
                  <c:v>0.62662337662337664</c:v>
                </c:pt>
                <c:pt idx="3">
                  <c:v>0.64655172413793105</c:v>
                </c:pt>
                <c:pt idx="4">
                  <c:v>0.67855151650312218</c:v>
                </c:pt>
                <c:pt idx="5">
                  <c:v>0.66085271317829453</c:v>
                </c:pt>
                <c:pt idx="6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C-4910-810A-D212776E274B}"/>
            </c:ext>
          </c:extLst>
        </c:ser>
        <c:ser>
          <c:idx val="1"/>
          <c:order val="1"/>
          <c:tx>
            <c:strRef>
              <c:f>'Attribute Metrics'!$B$22</c:f>
              <c:strCache>
                <c:ptCount val="1"/>
                <c:pt idx="0">
                  <c:v>Not Hired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'Attribute Metrics'!$C$20:$I$20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Metrics'!$C$22:$I$22</c:f>
              <c:numCache>
                <c:formatCode>0.00%</c:formatCode>
                <c:ptCount val="7"/>
                <c:pt idx="0">
                  <c:v>0.11153846153846154</c:v>
                </c:pt>
                <c:pt idx="1">
                  <c:v>4.0768678160919544E-2</c:v>
                </c:pt>
                <c:pt idx="2">
                  <c:v>0.11038961038961038</c:v>
                </c:pt>
                <c:pt idx="3">
                  <c:v>9.4827586206896547E-2</c:v>
                </c:pt>
                <c:pt idx="4">
                  <c:v>6.9329839429081178E-2</c:v>
                </c:pt>
                <c:pt idx="5">
                  <c:v>0.11046511627906977</c:v>
                </c:pt>
                <c:pt idx="6">
                  <c:v>9.6666666666666665E-2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C-4910-810A-D212776E274B}"/>
            </c:ext>
          </c:extLst>
        </c:ser>
        <c:ser>
          <c:idx val="2"/>
          <c:order val="2"/>
          <c:tx>
            <c:strRef>
              <c:f>'Attribute Metrics'!$B$23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'Attribute Metrics'!$C$20:$I$20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Metrics'!$C$23:$I$23</c:f>
              <c:numCache>
                <c:formatCode>0.00%</c:formatCode>
                <c:ptCount val="7"/>
                <c:pt idx="0">
                  <c:v>0.55673076923076925</c:v>
                </c:pt>
                <c:pt idx="1">
                  <c:v>0.35757902298850575</c:v>
                </c:pt>
                <c:pt idx="2">
                  <c:v>0.3685064935064935</c:v>
                </c:pt>
                <c:pt idx="3">
                  <c:v>0.37068965517241381</c:v>
                </c:pt>
                <c:pt idx="4">
                  <c:v>0.5603813559322034</c:v>
                </c:pt>
                <c:pt idx="5">
                  <c:v>0.38565891472868213</c:v>
                </c:pt>
                <c:pt idx="6">
                  <c:v>0.38833333333333336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C-4910-810A-D212776E2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765015024"/>
        <c:axId val="1765246448"/>
      </c:barChart>
      <c:catAx>
        <c:axId val="176501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46448"/>
        <c:crosses val="autoZero"/>
        <c:auto val="1"/>
        <c:lblAlgn val="ctr"/>
        <c:lblOffset val="100"/>
        <c:noMultiLvlLbl val="0"/>
      </c:catAx>
      <c:valAx>
        <c:axId val="176524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 Attribute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'Attribute Metrics'!$B$7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'Attribute Metrics'!$C$6:$I$6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Metrics'!$C$7:$I$7</c:f>
              <c:numCache>
                <c:formatCode>0.00%</c:formatCode>
                <c:ptCount val="7"/>
                <c:pt idx="0">
                  <c:v>0.75</c:v>
                </c:pt>
                <c:pt idx="1">
                  <c:v>0.77586206896551724</c:v>
                </c:pt>
                <c:pt idx="4">
                  <c:v>0.72881355932203384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5-42DA-9472-872A0BF14FC2}"/>
            </c:ext>
          </c:extLst>
        </c:ser>
        <c:ser>
          <c:idx val="1"/>
          <c:order val="1"/>
          <c:tx>
            <c:strRef>
              <c:f>'Attribute Metrics'!$B$8</c:f>
              <c:strCache>
                <c:ptCount val="1"/>
                <c:pt idx="0">
                  <c:v>Not Hired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'Attribute Metrics'!$C$6:$I$6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Metrics'!$C$8:$I$8</c:f>
              <c:numCache>
                <c:formatCode>0.00%</c:formatCode>
                <c:ptCount val="7"/>
                <c:pt idx="0" formatCode="0%">
                  <c:v>0</c:v>
                </c:pt>
                <c:pt idx="1">
                  <c:v>8.6206896551724137E-3</c:v>
                </c:pt>
                <c:pt idx="4">
                  <c:v>1.6949152542372881E-2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5-42DA-9472-872A0BF14FC2}"/>
            </c:ext>
          </c:extLst>
        </c:ser>
        <c:ser>
          <c:idx val="2"/>
          <c:order val="2"/>
          <c:tx>
            <c:strRef>
              <c:f>'Attribute Metrics'!$B$9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'Attribute Metrics'!$C$6:$I$6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Metrics'!$C$9:$I$9</c:f>
              <c:numCache>
                <c:formatCode>0%</c:formatCode>
                <c:ptCount val="7"/>
                <c:pt idx="0" formatCode="0.00%">
                  <c:v>0.75</c:v>
                </c:pt>
                <c:pt idx="1">
                  <c:v>0.39224137931034481</c:v>
                </c:pt>
                <c:pt idx="4" formatCode="0.00%">
                  <c:v>0.74576271186440679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5-42DA-9472-872A0BF1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1156864"/>
        <c:axId val="1752232512"/>
      </c:barChart>
      <c:catAx>
        <c:axId val="179115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32512"/>
        <c:crosses val="autoZero"/>
        <c:auto val="1"/>
        <c:lblAlgn val="ctr"/>
        <c:lblOffset val="100"/>
        <c:noMultiLvlLbl val="0"/>
      </c:catAx>
      <c:valAx>
        <c:axId val="17522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5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Hiring</a:t>
            </a:r>
            <a:r>
              <a:rPr lang="en-US" baseline="0"/>
              <a:t> Manager Attribute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'Attribute Metrics'!$B$14</c:f>
              <c:strCache>
                <c:ptCount val="1"/>
                <c:pt idx="0">
                  <c:v>Hired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'Attribute Metrics'!$C$13:$I$13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Metrics'!$C$14:$I$14</c:f>
              <c:numCache>
                <c:formatCode>0.00%</c:formatCode>
                <c:ptCount val="7"/>
                <c:pt idx="0">
                  <c:v>0.61538461538461542</c:v>
                </c:pt>
                <c:pt idx="1">
                  <c:v>0.57291666666666663</c:v>
                </c:pt>
                <c:pt idx="2">
                  <c:v>0.62662337662337664</c:v>
                </c:pt>
                <c:pt idx="3">
                  <c:v>0.64655172413793105</c:v>
                </c:pt>
                <c:pt idx="4">
                  <c:v>0.62828947368421051</c:v>
                </c:pt>
                <c:pt idx="5">
                  <c:v>0.66085271317829453</c:v>
                </c:pt>
                <c:pt idx="6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0-4B4E-AE93-BB13D9BA66A4}"/>
            </c:ext>
          </c:extLst>
        </c:ser>
        <c:ser>
          <c:idx val="1"/>
          <c:order val="1"/>
          <c:tx>
            <c:strRef>
              <c:f>'Attribute Metrics'!$B$15</c:f>
              <c:strCache>
                <c:ptCount val="1"/>
                <c:pt idx="0">
                  <c:v>Not Hired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'Attribute Metrics'!$C$13:$I$13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Metrics'!$C$15:$I$15</c:f>
              <c:numCache>
                <c:formatCode>0.00%</c:formatCode>
                <c:ptCount val="7"/>
                <c:pt idx="0">
                  <c:v>0.11153846153846154</c:v>
                </c:pt>
                <c:pt idx="1">
                  <c:v>7.2916666666666671E-2</c:v>
                </c:pt>
                <c:pt idx="2">
                  <c:v>0.11038961038961038</c:v>
                </c:pt>
                <c:pt idx="3">
                  <c:v>9.4827586206896547E-2</c:v>
                </c:pt>
                <c:pt idx="4">
                  <c:v>0.12171052631578948</c:v>
                </c:pt>
                <c:pt idx="5">
                  <c:v>0.11046511627906977</c:v>
                </c:pt>
                <c:pt idx="6">
                  <c:v>9.6666666666666665E-2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0-4B4E-AE93-BB13D9BA66A4}"/>
            </c:ext>
          </c:extLst>
        </c:ser>
        <c:ser>
          <c:idx val="2"/>
          <c:order val="2"/>
          <c:tx>
            <c:strRef>
              <c:f>'Attribute Metrics'!$B$16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'Attribute Metrics'!$C$13:$I$13</c:f>
              <c:strCache>
                <c:ptCount val="7"/>
                <c:pt idx="0">
                  <c:v>Coachable</c:v>
                </c:pt>
                <c:pt idx="1">
                  <c:v>Entrepreneurial</c:v>
                </c:pt>
                <c:pt idx="2">
                  <c:v>Hard Working</c:v>
                </c:pt>
                <c:pt idx="3">
                  <c:v>Leadership</c:v>
                </c:pt>
                <c:pt idx="4">
                  <c:v>Positive Attitude</c:v>
                </c:pt>
                <c:pt idx="5">
                  <c:v>Resilient</c:v>
                </c:pt>
                <c:pt idx="6">
                  <c:v>Tenacious</c:v>
                </c:pt>
              </c:strCache>
            </c:strRef>
          </c:cat>
          <c:val>
            <c:numRef>
              <c:f>'Attribute Metrics'!$C$16:$I$16</c:f>
              <c:numCache>
                <c:formatCode>0.00%</c:formatCode>
                <c:ptCount val="7"/>
                <c:pt idx="0">
                  <c:v>0.3634615384615385</c:v>
                </c:pt>
                <c:pt idx="1">
                  <c:v>0.32291666666666663</c:v>
                </c:pt>
                <c:pt idx="2">
                  <c:v>0.3685064935064935</c:v>
                </c:pt>
                <c:pt idx="3">
                  <c:v>0.37068965517241381</c:v>
                </c:pt>
                <c:pt idx="4">
                  <c:v>0.375</c:v>
                </c:pt>
                <c:pt idx="5">
                  <c:v>0.38565891472868213</c:v>
                </c:pt>
                <c:pt idx="6">
                  <c:v>0.38833333333333336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90-4B4E-AE93-BB13D9BA6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5682736"/>
        <c:axId val="1794011088"/>
      </c:barChart>
      <c:catAx>
        <c:axId val="1755682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011088"/>
        <c:crosses val="autoZero"/>
        <c:auto val="1"/>
        <c:lblAlgn val="ctr"/>
        <c:lblOffset val="100"/>
        <c:noMultiLvlLbl val="0"/>
      </c:catAx>
      <c:valAx>
        <c:axId val="17940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32</xdr:row>
      <xdr:rowOff>127000</xdr:rowOff>
    </xdr:from>
    <xdr:to>
      <xdr:col>11</xdr:col>
      <xdr:colOff>254000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1054100</xdr:colOff>
      <xdr:row>44</xdr:row>
      <xdr:rowOff>50800</xdr:rowOff>
    </xdr:from>
    <xdr:to>
      <xdr:col>7</xdr:col>
      <xdr:colOff>165100</xdr:colOff>
      <xdr:row>63</xdr:row>
      <xdr:rowOff>12192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23</xdr:row>
      <xdr:rowOff>190500</xdr:rowOff>
    </xdr:from>
    <xdr:to>
      <xdr:col>4</xdr:col>
      <xdr:colOff>1143000</xdr:colOff>
      <xdr:row>42</xdr:row>
      <xdr:rowOff>151892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</xdr:colOff>
      <xdr:row>23</xdr:row>
      <xdr:rowOff>177800</xdr:rowOff>
    </xdr:from>
    <xdr:to>
      <xdr:col>9</xdr:col>
      <xdr:colOff>88900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x8/v8k5t29539lg0cmh6yjy9hww0000gn/T/com.microsoft.Outlook/Outlook%20Temp/Hire_Quality_Ra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S3" t="str">
            <v>Incompatible</v>
          </cell>
        </row>
        <row r="4">
          <cell r="S4" t="str">
            <v>Other</v>
          </cell>
        </row>
        <row r="5">
          <cell r="S5" t="str">
            <v>Quality</v>
          </cell>
        </row>
        <row r="6">
          <cell r="S6" t="str">
            <v>Premium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opLeftCell="O1" workbookViewId="0" xr3:uid="{AEA406A1-0E4B-5B11-9CD5-51D6E497D94C}">
      <selection activeCell="F15" sqref="F15"/>
    </sheetView>
  </sheetViews>
  <sheetFormatPr defaultColWidth="11" defaultRowHeight="15.95"/>
  <cols>
    <col min="6" max="18" width="25" customWidth="1"/>
    <col min="22" max="22" width="25.875" bestFit="1" customWidth="1"/>
  </cols>
  <sheetData>
    <row r="1" spans="1:22" s="1" customFormat="1" ht="111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368</v>
      </c>
      <c r="B2" t="s">
        <v>22</v>
      </c>
      <c r="C2" t="s">
        <v>23</v>
      </c>
      <c r="D2" t="s">
        <v>24</v>
      </c>
      <c r="E2" t="s">
        <v>25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2</v>
      </c>
      <c r="Q2">
        <v>3</v>
      </c>
      <c r="R2">
        <v>4</v>
      </c>
      <c r="S2">
        <v>40</v>
      </c>
      <c r="T2">
        <v>52</v>
      </c>
      <c r="U2">
        <f>COUNTIF(F2:R2, "&gt;0")</f>
        <v>13</v>
      </c>
      <c r="V2" t="s">
        <v>26</v>
      </c>
    </row>
    <row r="3" spans="1:22">
      <c r="A3">
        <v>367</v>
      </c>
      <c r="B3" t="s">
        <v>22</v>
      </c>
      <c r="C3" t="s">
        <v>27</v>
      </c>
      <c r="D3" t="s">
        <v>28</v>
      </c>
      <c r="E3" t="s">
        <v>25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38</v>
      </c>
      <c r="T3">
        <v>52</v>
      </c>
      <c r="U3">
        <f t="shared" ref="U3:U62" si="0">COUNTIF(F3:R3, "&gt;0")</f>
        <v>13</v>
      </c>
      <c r="V3" t="s">
        <v>29</v>
      </c>
    </row>
    <row r="4" spans="1:22">
      <c r="A4">
        <v>365</v>
      </c>
      <c r="B4" t="s">
        <v>22</v>
      </c>
      <c r="C4" t="s">
        <v>30</v>
      </c>
      <c r="D4" t="s">
        <v>31</v>
      </c>
      <c r="E4" t="s">
        <v>32</v>
      </c>
      <c r="F4">
        <v>4</v>
      </c>
      <c r="G4">
        <v>4</v>
      </c>
      <c r="H4">
        <v>4</v>
      </c>
      <c r="I4">
        <v>4</v>
      </c>
      <c r="J4">
        <v>-1</v>
      </c>
      <c r="K4">
        <v>3</v>
      </c>
      <c r="L4">
        <v>4</v>
      </c>
      <c r="M4">
        <v>-1</v>
      </c>
      <c r="N4">
        <v>-1</v>
      </c>
      <c r="O4">
        <v>4</v>
      </c>
      <c r="P4">
        <v>4</v>
      </c>
      <c r="Q4">
        <v>-1</v>
      </c>
      <c r="R4">
        <v>4</v>
      </c>
      <c r="S4">
        <v>35</v>
      </c>
      <c r="T4">
        <v>36</v>
      </c>
      <c r="U4">
        <f t="shared" si="0"/>
        <v>9</v>
      </c>
      <c r="V4" t="s">
        <v>33</v>
      </c>
    </row>
    <row r="5" spans="1:22">
      <c r="A5">
        <v>363</v>
      </c>
      <c r="B5" t="s">
        <v>22</v>
      </c>
      <c r="C5" t="s">
        <v>34</v>
      </c>
      <c r="D5" t="s">
        <v>35</v>
      </c>
      <c r="E5" t="s">
        <v>25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39</v>
      </c>
      <c r="T5">
        <v>52</v>
      </c>
      <c r="U5">
        <f t="shared" si="0"/>
        <v>13</v>
      </c>
      <c r="V5" t="s">
        <v>36</v>
      </c>
    </row>
    <row r="6" spans="1:22">
      <c r="A6">
        <v>361</v>
      </c>
      <c r="B6" t="s">
        <v>22</v>
      </c>
      <c r="C6" t="s">
        <v>37</v>
      </c>
      <c r="D6" t="s">
        <v>38</v>
      </c>
      <c r="E6" t="s">
        <v>25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38</v>
      </c>
      <c r="T6">
        <v>52</v>
      </c>
      <c r="U6">
        <f t="shared" si="0"/>
        <v>13</v>
      </c>
      <c r="V6" t="s">
        <v>39</v>
      </c>
    </row>
    <row r="7" spans="1:22">
      <c r="A7">
        <v>357</v>
      </c>
      <c r="B7" t="s">
        <v>22</v>
      </c>
      <c r="C7" t="s">
        <v>40</v>
      </c>
      <c r="D7" t="s">
        <v>41</v>
      </c>
      <c r="E7" t="s">
        <v>42</v>
      </c>
      <c r="F7">
        <v>3</v>
      </c>
      <c r="G7">
        <v>3</v>
      </c>
      <c r="H7">
        <v>3</v>
      </c>
      <c r="I7">
        <v>-1</v>
      </c>
      <c r="J7">
        <v>-1</v>
      </c>
      <c r="K7">
        <v>3</v>
      </c>
      <c r="L7">
        <v>3</v>
      </c>
      <c r="M7">
        <v>-1</v>
      </c>
      <c r="N7">
        <v>3</v>
      </c>
      <c r="O7">
        <v>3</v>
      </c>
      <c r="P7">
        <v>3</v>
      </c>
      <c r="Q7">
        <v>-1</v>
      </c>
      <c r="R7">
        <v>-1</v>
      </c>
      <c r="S7">
        <v>24</v>
      </c>
      <c r="T7">
        <v>32</v>
      </c>
      <c r="U7">
        <f t="shared" si="0"/>
        <v>8</v>
      </c>
      <c r="V7" t="s">
        <v>43</v>
      </c>
    </row>
    <row r="8" spans="1:22">
      <c r="A8">
        <v>356</v>
      </c>
      <c r="B8" t="s">
        <v>22</v>
      </c>
      <c r="C8" t="s">
        <v>44</v>
      </c>
      <c r="D8" t="s">
        <v>45</v>
      </c>
      <c r="E8" t="s">
        <v>42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-1</v>
      </c>
      <c r="N8">
        <v>3</v>
      </c>
      <c r="O8">
        <v>3</v>
      </c>
      <c r="P8">
        <v>3</v>
      </c>
      <c r="Q8">
        <v>-1</v>
      </c>
      <c r="R8">
        <v>-1</v>
      </c>
      <c r="S8">
        <v>30</v>
      </c>
      <c r="T8">
        <v>40</v>
      </c>
      <c r="U8">
        <f t="shared" si="0"/>
        <v>10</v>
      </c>
      <c r="V8" t="s">
        <v>46</v>
      </c>
    </row>
    <row r="9" spans="1:22">
      <c r="A9">
        <v>355</v>
      </c>
      <c r="B9" t="s">
        <v>22</v>
      </c>
      <c r="C9" t="s">
        <v>47</v>
      </c>
      <c r="D9" t="s">
        <v>48</v>
      </c>
      <c r="E9" t="s">
        <v>32</v>
      </c>
      <c r="F9">
        <v>3</v>
      </c>
      <c r="G9">
        <v>3</v>
      </c>
      <c r="H9">
        <v>2</v>
      </c>
      <c r="I9">
        <v>3</v>
      </c>
      <c r="J9">
        <v>-1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-1</v>
      </c>
      <c r="R9">
        <v>3</v>
      </c>
      <c r="S9">
        <v>30</v>
      </c>
      <c r="T9">
        <v>44</v>
      </c>
      <c r="U9">
        <f t="shared" si="0"/>
        <v>11</v>
      </c>
      <c r="V9" t="s">
        <v>49</v>
      </c>
    </row>
    <row r="10" spans="1:22">
      <c r="A10">
        <v>353</v>
      </c>
      <c r="B10" t="s">
        <v>22</v>
      </c>
      <c r="C10" t="s">
        <v>50</v>
      </c>
      <c r="D10" t="s">
        <v>51</v>
      </c>
      <c r="E10" t="s">
        <v>25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39</v>
      </c>
      <c r="T10">
        <v>52</v>
      </c>
      <c r="U10">
        <f t="shared" si="0"/>
        <v>13</v>
      </c>
      <c r="V10" t="s">
        <v>52</v>
      </c>
    </row>
    <row r="11" spans="1:22">
      <c r="A11">
        <v>349</v>
      </c>
      <c r="B11" t="s">
        <v>22</v>
      </c>
      <c r="C11" t="s">
        <v>53</v>
      </c>
      <c r="D11" t="s">
        <v>54</v>
      </c>
      <c r="E11" t="s">
        <v>42</v>
      </c>
      <c r="F11">
        <v>3</v>
      </c>
      <c r="G11">
        <v>3</v>
      </c>
      <c r="H11">
        <v>3</v>
      </c>
      <c r="I11">
        <v>-1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-1</v>
      </c>
      <c r="R11">
        <v>-1</v>
      </c>
      <c r="S11">
        <v>29</v>
      </c>
      <c r="T11">
        <v>40</v>
      </c>
      <c r="U11">
        <f t="shared" si="0"/>
        <v>10</v>
      </c>
      <c r="V11" t="s">
        <v>55</v>
      </c>
    </row>
    <row r="12" spans="1:22">
      <c r="A12">
        <v>348</v>
      </c>
      <c r="B12" t="s">
        <v>22</v>
      </c>
      <c r="C12" t="s">
        <v>56</v>
      </c>
      <c r="D12" t="s">
        <v>57</v>
      </c>
      <c r="E12" t="s">
        <v>32</v>
      </c>
      <c r="F12">
        <v>3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3</v>
      </c>
      <c r="N12">
        <v>3</v>
      </c>
      <c r="O12">
        <v>4</v>
      </c>
      <c r="P12">
        <v>-1</v>
      </c>
      <c r="Q12">
        <v>-1</v>
      </c>
      <c r="R12">
        <v>4</v>
      </c>
      <c r="S12">
        <v>39</v>
      </c>
      <c r="T12">
        <v>44</v>
      </c>
      <c r="U12">
        <f t="shared" si="0"/>
        <v>11</v>
      </c>
      <c r="V12" t="s">
        <v>58</v>
      </c>
    </row>
    <row r="13" spans="1:22">
      <c r="A13">
        <v>344</v>
      </c>
      <c r="B13" t="s">
        <v>22</v>
      </c>
      <c r="C13" t="s">
        <v>59</v>
      </c>
      <c r="D13" t="s">
        <v>60</v>
      </c>
      <c r="E13" t="s">
        <v>25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38</v>
      </c>
      <c r="T13">
        <v>52</v>
      </c>
      <c r="U13">
        <f t="shared" si="0"/>
        <v>13</v>
      </c>
      <c r="V13" t="s">
        <v>61</v>
      </c>
    </row>
    <row r="14" spans="1:22">
      <c r="A14">
        <v>343</v>
      </c>
      <c r="B14" t="s">
        <v>22</v>
      </c>
      <c r="C14" t="s">
        <v>62</v>
      </c>
      <c r="D14" t="s">
        <v>63</v>
      </c>
      <c r="E14" t="s">
        <v>25</v>
      </c>
      <c r="F14">
        <v>3</v>
      </c>
      <c r="G14">
        <v>2</v>
      </c>
      <c r="H14">
        <v>3</v>
      </c>
      <c r="I14">
        <v>3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37</v>
      </c>
      <c r="T14">
        <v>52</v>
      </c>
      <c r="U14">
        <f t="shared" si="0"/>
        <v>13</v>
      </c>
      <c r="V14" t="s">
        <v>64</v>
      </c>
    </row>
    <row r="15" spans="1:22">
      <c r="A15">
        <v>341</v>
      </c>
      <c r="B15" t="s">
        <v>22</v>
      </c>
      <c r="C15" t="s">
        <v>65</v>
      </c>
      <c r="D15" t="s">
        <v>66</v>
      </c>
      <c r="E15" t="s">
        <v>25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37</v>
      </c>
      <c r="T15">
        <v>52</v>
      </c>
      <c r="U15">
        <f t="shared" si="0"/>
        <v>13</v>
      </c>
      <c r="V15" t="s">
        <v>67</v>
      </c>
    </row>
    <row r="16" spans="1:22">
      <c r="A16">
        <v>339</v>
      </c>
      <c r="B16" t="s">
        <v>22</v>
      </c>
      <c r="C16" t="s">
        <v>68</v>
      </c>
      <c r="D16" t="s">
        <v>69</v>
      </c>
      <c r="E16" t="s">
        <v>32</v>
      </c>
      <c r="F16">
        <v>4</v>
      </c>
      <c r="G16">
        <v>4</v>
      </c>
      <c r="H16">
        <v>3</v>
      </c>
      <c r="I16">
        <v>3</v>
      </c>
      <c r="J16">
        <v>-1</v>
      </c>
      <c r="K16">
        <v>4</v>
      </c>
      <c r="L16">
        <v>3</v>
      </c>
      <c r="M16">
        <v>4</v>
      </c>
      <c r="N16">
        <v>4</v>
      </c>
      <c r="O16">
        <v>3</v>
      </c>
      <c r="P16">
        <v>-1</v>
      </c>
      <c r="Q16">
        <v>-1</v>
      </c>
      <c r="R16">
        <v>4</v>
      </c>
      <c r="S16">
        <v>36</v>
      </c>
      <c r="T16">
        <v>40</v>
      </c>
      <c r="U16">
        <f t="shared" si="0"/>
        <v>10</v>
      </c>
      <c r="V16" t="s">
        <v>70</v>
      </c>
    </row>
    <row r="17" spans="1:22">
      <c r="A17">
        <v>337</v>
      </c>
      <c r="B17" t="s">
        <v>22</v>
      </c>
      <c r="C17" t="s">
        <v>71</v>
      </c>
      <c r="D17" t="s">
        <v>48</v>
      </c>
      <c r="E17" t="s">
        <v>25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39</v>
      </c>
      <c r="T17">
        <v>52</v>
      </c>
      <c r="U17">
        <f t="shared" si="0"/>
        <v>13</v>
      </c>
      <c r="V17" t="s">
        <v>72</v>
      </c>
    </row>
    <row r="18" spans="1:22">
      <c r="A18">
        <v>333</v>
      </c>
      <c r="B18" t="s">
        <v>22</v>
      </c>
      <c r="C18" t="s">
        <v>73</v>
      </c>
      <c r="D18" t="s">
        <v>74</v>
      </c>
      <c r="E18" t="s">
        <v>42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-1</v>
      </c>
      <c r="R18">
        <v>-1</v>
      </c>
      <c r="S18">
        <v>33</v>
      </c>
      <c r="T18">
        <v>44</v>
      </c>
      <c r="U18">
        <f t="shared" si="0"/>
        <v>11</v>
      </c>
      <c r="V18" t="s">
        <v>75</v>
      </c>
    </row>
    <row r="19" spans="1:22">
      <c r="A19">
        <v>330</v>
      </c>
      <c r="B19" t="s">
        <v>22</v>
      </c>
      <c r="C19" t="s">
        <v>76</v>
      </c>
      <c r="D19" t="s">
        <v>77</v>
      </c>
      <c r="E19" t="s">
        <v>25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39</v>
      </c>
      <c r="T19">
        <v>52</v>
      </c>
      <c r="U19">
        <f t="shared" si="0"/>
        <v>13</v>
      </c>
      <c r="V19" t="s">
        <v>78</v>
      </c>
    </row>
    <row r="20" spans="1:22">
      <c r="A20">
        <v>327</v>
      </c>
      <c r="B20" t="s">
        <v>22</v>
      </c>
      <c r="C20" t="s">
        <v>79</v>
      </c>
      <c r="D20" t="s">
        <v>80</v>
      </c>
      <c r="E20" t="s">
        <v>42</v>
      </c>
      <c r="F20">
        <v>-1</v>
      </c>
      <c r="G20">
        <v>3</v>
      </c>
      <c r="H20">
        <v>3</v>
      </c>
      <c r="I20">
        <v>3</v>
      </c>
      <c r="J20">
        <v>-1</v>
      </c>
      <c r="K20">
        <v>3</v>
      </c>
      <c r="L20">
        <v>3</v>
      </c>
      <c r="M20">
        <v>-1</v>
      </c>
      <c r="N20">
        <v>3</v>
      </c>
      <c r="O20">
        <v>-1</v>
      </c>
      <c r="P20">
        <v>-1</v>
      </c>
      <c r="Q20">
        <v>-1</v>
      </c>
      <c r="R20">
        <v>-1</v>
      </c>
      <c r="S20">
        <v>18</v>
      </c>
      <c r="T20">
        <v>24</v>
      </c>
      <c r="U20">
        <f t="shared" si="0"/>
        <v>6</v>
      </c>
      <c r="V20" t="s">
        <v>81</v>
      </c>
    </row>
    <row r="21" spans="1:22">
      <c r="A21">
        <v>326</v>
      </c>
      <c r="B21" t="s">
        <v>22</v>
      </c>
      <c r="C21" t="s">
        <v>82</v>
      </c>
      <c r="D21" t="s">
        <v>83</v>
      </c>
      <c r="E21" t="s">
        <v>42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-1</v>
      </c>
      <c r="N21">
        <v>3</v>
      </c>
      <c r="O21">
        <v>3</v>
      </c>
      <c r="P21">
        <v>3</v>
      </c>
      <c r="Q21">
        <v>-1</v>
      </c>
      <c r="R21">
        <v>-1</v>
      </c>
      <c r="S21">
        <v>30</v>
      </c>
      <c r="T21">
        <v>40</v>
      </c>
      <c r="U21">
        <f t="shared" si="0"/>
        <v>10</v>
      </c>
      <c r="V21" t="s">
        <v>84</v>
      </c>
    </row>
    <row r="22" spans="1:22">
      <c r="A22">
        <v>325</v>
      </c>
      <c r="B22" t="s">
        <v>22</v>
      </c>
      <c r="C22" t="s">
        <v>85</v>
      </c>
      <c r="D22" t="s">
        <v>86</v>
      </c>
      <c r="E22" t="s">
        <v>25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39</v>
      </c>
      <c r="T22">
        <v>52</v>
      </c>
      <c r="U22">
        <f t="shared" si="0"/>
        <v>13</v>
      </c>
      <c r="V22" t="s">
        <v>87</v>
      </c>
    </row>
    <row r="23" spans="1:22">
      <c r="A23">
        <v>324</v>
      </c>
      <c r="B23" t="s">
        <v>22</v>
      </c>
      <c r="C23" t="s">
        <v>88</v>
      </c>
      <c r="D23" t="s">
        <v>38</v>
      </c>
      <c r="E23" t="s">
        <v>25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40</v>
      </c>
      <c r="T23">
        <v>52</v>
      </c>
      <c r="U23">
        <f t="shared" si="0"/>
        <v>13</v>
      </c>
      <c r="V23" t="s">
        <v>89</v>
      </c>
    </row>
    <row r="24" spans="1:22">
      <c r="A24">
        <v>322</v>
      </c>
      <c r="B24" t="s">
        <v>22</v>
      </c>
      <c r="C24" t="s">
        <v>73</v>
      </c>
      <c r="D24" t="s">
        <v>90</v>
      </c>
      <c r="E24" t="s">
        <v>42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  <c r="L24">
        <v>3</v>
      </c>
      <c r="M24">
        <v>-1</v>
      </c>
      <c r="N24">
        <v>3</v>
      </c>
      <c r="O24">
        <v>3</v>
      </c>
      <c r="P24">
        <v>3</v>
      </c>
      <c r="Q24">
        <v>-1</v>
      </c>
      <c r="R24">
        <v>-1</v>
      </c>
      <c r="S24">
        <v>29</v>
      </c>
      <c r="T24">
        <v>40</v>
      </c>
      <c r="U24">
        <f t="shared" si="0"/>
        <v>10</v>
      </c>
      <c r="V24" t="s">
        <v>91</v>
      </c>
    </row>
    <row r="25" spans="1:22">
      <c r="A25">
        <v>321</v>
      </c>
      <c r="B25" t="s">
        <v>22</v>
      </c>
      <c r="C25" t="s">
        <v>92</v>
      </c>
      <c r="D25" t="s">
        <v>93</v>
      </c>
      <c r="E25" t="s">
        <v>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-1</v>
      </c>
      <c r="N25">
        <v>3</v>
      </c>
      <c r="O25">
        <v>-1</v>
      </c>
      <c r="P25">
        <v>-1</v>
      </c>
      <c r="Q25">
        <v>-1</v>
      </c>
      <c r="R25">
        <v>-1</v>
      </c>
      <c r="S25">
        <v>24</v>
      </c>
      <c r="T25">
        <v>32</v>
      </c>
      <c r="U25">
        <f t="shared" si="0"/>
        <v>8</v>
      </c>
      <c r="V25" t="s">
        <v>94</v>
      </c>
    </row>
    <row r="26" spans="1:22">
      <c r="A26">
        <v>320</v>
      </c>
      <c r="B26" t="s">
        <v>22</v>
      </c>
      <c r="C26" t="s">
        <v>95</v>
      </c>
      <c r="D26" t="s">
        <v>96</v>
      </c>
      <c r="E26" t="s">
        <v>42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-1</v>
      </c>
      <c r="N26">
        <v>3</v>
      </c>
      <c r="O26">
        <v>3</v>
      </c>
      <c r="P26">
        <v>-1</v>
      </c>
      <c r="Q26">
        <v>-1</v>
      </c>
      <c r="R26">
        <v>-1</v>
      </c>
      <c r="S26">
        <v>27</v>
      </c>
      <c r="T26">
        <v>36</v>
      </c>
      <c r="U26">
        <f t="shared" si="0"/>
        <v>9</v>
      </c>
      <c r="V26" t="s">
        <v>97</v>
      </c>
    </row>
    <row r="27" spans="1:22">
      <c r="A27">
        <v>318</v>
      </c>
      <c r="B27" t="s">
        <v>22</v>
      </c>
      <c r="C27" t="s">
        <v>62</v>
      </c>
      <c r="D27" t="s">
        <v>98</v>
      </c>
      <c r="E27" t="s">
        <v>25</v>
      </c>
      <c r="F27">
        <v>3</v>
      </c>
      <c r="G27">
        <v>3</v>
      </c>
      <c r="H27">
        <v>3</v>
      </c>
      <c r="I27">
        <v>4</v>
      </c>
      <c r="J27">
        <v>3</v>
      </c>
      <c r="K27">
        <v>3</v>
      </c>
      <c r="L27">
        <v>3</v>
      </c>
      <c r="M27">
        <v>-1</v>
      </c>
      <c r="N27">
        <v>3</v>
      </c>
      <c r="O27">
        <v>4</v>
      </c>
      <c r="P27">
        <v>3</v>
      </c>
      <c r="Q27">
        <v>3</v>
      </c>
      <c r="R27">
        <v>3</v>
      </c>
      <c r="S27">
        <v>38</v>
      </c>
      <c r="T27">
        <v>48</v>
      </c>
      <c r="U27">
        <f t="shared" si="0"/>
        <v>12</v>
      </c>
      <c r="V27" t="s">
        <v>99</v>
      </c>
    </row>
    <row r="28" spans="1:22">
      <c r="A28">
        <v>315</v>
      </c>
      <c r="B28" t="s">
        <v>22</v>
      </c>
      <c r="C28" t="s">
        <v>100</v>
      </c>
      <c r="D28" t="s">
        <v>101</v>
      </c>
      <c r="E28" t="s">
        <v>25</v>
      </c>
      <c r="F28">
        <v>3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4</v>
      </c>
      <c r="O28">
        <v>3</v>
      </c>
      <c r="P28">
        <v>3</v>
      </c>
      <c r="Q28">
        <v>3</v>
      </c>
      <c r="R28">
        <v>3</v>
      </c>
      <c r="S28">
        <v>39</v>
      </c>
      <c r="T28">
        <v>52</v>
      </c>
      <c r="U28">
        <f t="shared" si="0"/>
        <v>13</v>
      </c>
      <c r="V28" t="s">
        <v>102</v>
      </c>
    </row>
    <row r="29" spans="1:22">
      <c r="A29">
        <v>314</v>
      </c>
      <c r="B29" t="s">
        <v>22</v>
      </c>
      <c r="C29" t="s">
        <v>103</v>
      </c>
      <c r="D29" t="s">
        <v>104</v>
      </c>
      <c r="E29" t="s">
        <v>25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39</v>
      </c>
      <c r="T29">
        <v>52</v>
      </c>
      <c r="U29">
        <f t="shared" si="0"/>
        <v>13</v>
      </c>
      <c r="V29" t="s">
        <v>105</v>
      </c>
    </row>
    <row r="30" spans="1:22">
      <c r="A30">
        <v>313</v>
      </c>
      <c r="B30" t="s">
        <v>22</v>
      </c>
      <c r="C30" t="s">
        <v>106</v>
      </c>
      <c r="D30" t="s">
        <v>107</v>
      </c>
      <c r="E30" t="s">
        <v>25</v>
      </c>
      <c r="F30">
        <v>3</v>
      </c>
      <c r="G30">
        <v>4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40</v>
      </c>
      <c r="T30">
        <v>52</v>
      </c>
      <c r="U30">
        <f t="shared" si="0"/>
        <v>13</v>
      </c>
      <c r="V30" t="s">
        <v>108</v>
      </c>
    </row>
    <row r="31" spans="1:22">
      <c r="A31">
        <v>304</v>
      </c>
      <c r="B31" t="s">
        <v>22</v>
      </c>
      <c r="C31" t="s">
        <v>109</v>
      </c>
      <c r="D31" t="s">
        <v>110</v>
      </c>
      <c r="E31" t="s">
        <v>42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-1</v>
      </c>
      <c r="N31">
        <v>3</v>
      </c>
      <c r="O31">
        <v>-1</v>
      </c>
      <c r="P31">
        <v>3</v>
      </c>
      <c r="Q31">
        <v>-1</v>
      </c>
      <c r="R31">
        <v>-1</v>
      </c>
      <c r="S31">
        <v>27</v>
      </c>
      <c r="T31">
        <v>36</v>
      </c>
      <c r="U31">
        <f t="shared" si="0"/>
        <v>9</v>
      </c>
      <c r="V31" t="s">
        <v>111</v>
      </c>
    </row>
    <row r="32" spans="1:22">
      <c r="A32">
        <v>302</v>
      </c>
      <c r="B32" t="s">
        <v>22</v>
      </c>
      <c r="C32" t="s">
        <v>112</v>
      </c>
      <c r="D32" t="s">
        <v>113</v>
      </c>
      <c r="E32" t="s">
        <v>42</v>
      </c>
      <c r="F32">
        <v>3</v>
      </c>
      <c r="G32">
        <v>3</v>
      </c>
      <c r="H32">
        <v>3</v>
      </c>
      <c r="I32">
        <v>3</v>
      </c>
      <c r="J32">
        <v>3</v>
      </c>
      <c r="K32">
        <v>-1</v>
      </c>
      <c r="L32">
        <v>3</v>
      </c>
      <c r="M32">
        <v>-1</v>
      </c>
      <c r="N32">
        <v>3</v>
      </c>
      <c r="O32">
        <v>3</v>
      </c>
      <c r="P32">
        <v>3</v>
      </c>
      <c r="Q32">
        <v>-1</v>
      </c>
      <c r="R32">
        <v>-1</v>
      </c>
      <c r="S32">
        <v>27</v>
      </c>
      <c r="T32">
        <v>36</v>
      </c>
      <c r="U32">
        <f t="shared" si="0"/>
        <v>9</v>
      </c>
      <c r="V32" t="s">
        <v>114</v>
      </c>
    </row>
    <row r="33" spans="1:22">
      <c r="A33">
        <v>298</v>
      </c>
      <c r="B33" t="s">
        <v>22</v>
      </c>
      <c r="C33" t="s">
        <v>115</v>
      </c>
      <c r="D33" t="s">
        <v>116</v>
      </c>
      <c r="E33" t="s">
        <v>25</v>
      </c>
      <c r="F33">
        <v>3</v>
      </c>
      <c r="G33">
        <v>4</v>
      </c>
      <c r="H33">
        <v>3</v>
      </c>
      <c r="I33">
        <v>2</v>
      </c>
      <c r="J33">
        <v>3</v>
      </c>
      <c r="K33">
        <v>3</v>
      </c>
      <c r="L33">
        <v>4</v>
      </c>
      <c r="M33">
        <v>3</v>
      </c>
      <c r="N33">
        <v>3</v>
      </c>
      <c r="O33">
        <v>3</v>
      </c>
      <c r="P33">
        <v>3</v>
      </c>
      <c r="Q33">
        <v>4</v>
      </c>
      <c r="R33">
        <v>4</v>
      </c>
      <c r="S33">
        <v>42</v>
      </c>
      <c r="T33">
        <v>52</v>
      </c>
      <c r="U33">
        <f t="shared" si="0"/>
        <v>13</v>
      </c>
      <c r="V33" t="s">
        <v>117</v>
      </c>
    </row>
    <row r="34" spans="1:22">
      <c r="A34">
        <v>297</v>
      </c>
      <c r="B34" t="s">
        <v>22</v>
      </c>
      <c r="C34" t="s">
        <v>118</v>
      </c>
      <c r="D34" t="s">
        <v>119</v>
      </c>
      <c r="E34" t="s">
        <v>32</v>
      </c>
      <c r="F34">
        <v>4</v>
      </c>
      <c r="G34">
        <v>3</v>
      </c>
      <c r="H34">
        <v>3</v>
      </c>
      <c r="I34">
        <v>-1</v>
      </c>
      <c r="J34">
        <v>-1</v>
      </c>
      <c r="K34">
        <v>3</v>
      </c>
      <c r="L34">
        <v>3</v>
      </c>
      <c r="M34">
        <v>3</v>
      </c>
      <c r="N34">
        <v>3</v>
      </c>
      <c r="O34">
        <v>3</v>
      </c>
      <c r="P34">
        <v>4</v>
      </c>
      <c r="Q34">
        <v>-1</v>
      </c>
      <c r="R34">
        <v>4</v>
      </c>
      <c r="S34">
        <v>33</v>
      </c>
      <c r="T34">
        <v>40</v>
      </c>
      <c r="U34">
        <f t="shared" si="0"/>
        <v>10</v>
      </c>
      <c r="V34" t="s">
        <v>120</v>
      </c>
    </row>
    <row r="35" spans="1:22">
      <c r="A35">
        <v>295</v>
      </c>
      <c r="B35" t="s">
        <v>22</v>
      </c>
      <c r="C35" t="s">
        <v>121</v>
      </c>
      <c r="D35" t="s">
        <v>122</v>
      </c>
      <c r="E35" t="s">
        <v>25</v>
      </c>
      <c r="F35">
        <v>3</v>
      </c>
      <c r="G35">
        <v>4</v>
      </c>
      <c r="H35">
        <v>4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40</v>
      </c>
      <c r="T35">
        <v>52</v>
      </c>
      <c r="U35">
        <f t="shared" si="0"/>
        <v>13</v>
      </c>
      <c r="V35" t="s">
        <v>123</v>
      </c>
    </row>
    <row r="36" spans="1:22">
      <c r="A36">
        <v>291</v>
      </c>
      <c r="B36" t="s">
        <v>22</v>
      </c>
      <c r="C36" t="s">
        <v>34</v>
      </c>
      <c r="D36" t="s">
        <v>124</v>
      </c>
      <c r="E36" t="s">
        <v>42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-1</v>
      </c>
      <c r="N36">
        <v>3</v>
      </c>
      <c r="O36">
        <v>3</v>
      </c>
      <c r="P36">
        <v>3</v>
      </c>
      <c r="Q36">
        <v>-1</v>
      </c>
      <c r="R36">
        <v>-1</v>
      </c>
      <c r="S36">
        <v>29</v>
      </c>
      <c r="T36">
        <v>40</v>
      </c>
      <c r="U36">
        <f t="shared" si="0"/>
        <v>10</v>
      </c>
      <c r="V36" t="s">
        <v>125</v>
      </c>
    </row>
    <row r="37" spans="1:22">
      <c r="A37">
        <v>290</v>
      </c>
      <c r="B37" t="s">
        <v>22</v>
      </c>
      <c r="C37" t="s">
        <v>126</v>
      </c>
      <c r="D37" t="s">
        <v>127</v>
      </c>
      <c r="E37" t="s">
        <v>42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-1</v>
      </c>
      <c r="Q37">
        <v>-1</v>
      </c>
      <c r="R37">
        <v>3</v>
      </c>
      <c r="S37">
        <v>33</v>
      </c>
      <c r="T37">
        <v>44</v>
      </c>
      <c r="U37">
        <f t="shared" si="0"/>
        <v>11</v>
      </c>
      <c r="V37" t="s">
        <v>128</v>
      </c>
    </row>
    <row r="38" spans="1:22">
      <c r="A38">
        <v>289</v>
      </c>
      <c r="B38" t="s">
        <v>22</v>
      </c>
      <c r="C38" t="s">
        <v>129</v>
      </c>
      <c r="D38" t="s">
        <v>130</v>
      </c>
      <c r="E38" t="s">
        <v>42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-1</v>
      </c>
      <c r="R38">
        <v>-1</v>
      </c>
      <c r="S38">
        <v>33</v>
      </c>
      <c r="T38">
        <v>44</v>
      </c>
      <c r="U38">
        <f t="shared" si="0"/>
        <v>11</v>
      </c>
      <c r="V38" t="s">
        <v>131</v>
      </c>
    </row>
    <row r="39" spans="1:22">
      <c r="A39">
        <v>277</v>
      </c>
      <c r="B39" t="s">
        <v>22</v>
      </c>
      <c r="C39" t="s">
        <v>132</v>
      </c>
      <c r="D39" t="s">
        <v>133</v>
      </c>
      <c r="E39" t="s">
        <v>42</v>
      </c>
      <c r="F39">
        <v>3</v>
      </c>
      <c r="G39">
        <v>3</v>
      </c>
      <c r="H39">
        <v>3</v>
      </c>
      <c r="I39">
        <v>3</v>
      </c>
      <c r="K39">
        <v>-1</v>
      </c>
      <c r="L39">
        <v>3</v>
      </c>
      <c r="M39">
        <v>-1</v>
      </c>
      <c r="N39">
        <v>-1</v>
      </c>
      <c r="O39">
        <v>3</v>
      </c>
      <c r="P39">
        <v>3</v>
      </c>
      <c r="Q39">
        <v>-1</v>
      </c>
      <c r="R39">
        <v>-1</v>
      </c>
      <c r="S39">
        <v>21</v>
      </c>
      <c r="T39">
        <v>32</v>
      </c>
      <c r="U39">
        <f t="shared" si="0"/>
        <v>7</v>
      </c>
      <c r="V39" t="s">
        <v>134</v>
      </c>
    </row>
    <row r="40" spans="1:22">
      <c r="A40">
        <v>273</v>
      </c>
      <c r="B40" t="s">
        <v>22</v>
      </c>
      <c r="C40" t="s">
        <v>135</v>
      </c>
      <c r="D40" t="s">
        <v>136</v>
      </c>
      <c r="E40" t="s">
        <v>42</v>
      </c>
      <c r="F40">
        <v>3</v>
      </c>
      <c r="G40">
        <v>3</v>
      </c>
      <c r="H40">
        <v>3</v>
      </c>
      <c r="I40">
        <v>2</v>
      </c>
      <c r="K40">
        <v>4</v>
      </c>
      <c r="L40">
        <v>3</v>
      </c>
      <c r="M40">
        <v>-1</v>
      </c>
      <c r="N40">
        <v>3</v>
      </c>
      <c r="O40">
        <v>3</v>
      </c>
      <c r="P40">
        <v>3</v>
      </c>
      <c r="Q40">
        <v>-1</v>
      </c>
      <c r="R40">
        <v>-1</v>
      </c>
      <c r="S40">
        <v>27</v>
      </c>
      <c r="T40">
        <v>40</v>
      </c>
      <c r="U40">
        <f t="shared" si="0"/>
        <v>9</v>
      </c>
      <c r="V40" t="s">
        <v>137</v>
      </c>
    </row>
    <row r="41" spans="1:22">
      <c r="A41">
        <v>271</v>
      </c>
      <c r="B41" t="s">
        <v>22</v>
      </c>
      <c r="C41" t="s">
        <v>138</v>
      </c>
      <c r="D41" t="s">
        <v>139</v>
      </c>
      <c r="E41" t="s">
        <v>42</v>
      </c>
      <c r="F41">
        <v>3</v>
      </c>
      <c r="G41">
        <v>3</v>
      </c>
      <c r="H41">
        <v>3</v>
      </c>
      <c r="I41">
        <v>3</v>
      </c>
      <c r="K41">
        <v>3</v>
      </c>
      <c r="L41">
        <v>3</v>
      </c>
      <c r="M41">
        <v>-1</v>
      </c>
      <c r="N41">
        <v>-1</v>
      </c>
      <c r="O41">
        <v>-1</v>
      </c>
      <c r="P41">
        <v>3</v>
      </c>
      <c r="Q41">
        <v>-1</v>
      </c>
      <c r="R41">
        <v>-1</v>
      </c>
      <c r="S41">
        <v>21</v>
      </c>
      <c r="T41">
        <v>32</v>
      </c>
      <c r="U41">
        <f t="shared" si="0"/>
        <v>7</v>
      </c>
      <c r="V41" t="s">
        <v>140</v>
      </c>
    </row>
    <row r="42" spans="1:22">
      <c r="A42">
        <v>270</v>
      </c>
      <c r="B42" t="s">
        <v>22</v>
      </c>
      <c r="C42" t="s">
        <v>79</v>
      </c>
      <c r="D42" t="s">
        <v>141</v>
      </c>
      <c r="E42" t="s">
        <v>32</v>
      </c>
      <c r="F42">
        <v>3</v>
      </c>
      <c r="G42">
        <v>4</v>
      </c>
      <c r="H42">
        <v>3</v>
      </c>
      <c r="I42">
        <v>4</v>
      </c>
      <c r="K42">
        <v>3</v>
      </c>
      <c r="L42">
        <v>4</v>
      </c>
      <c r="M42">
        <v>-1</v>
      </c>
      <c r="N42">
        <v>-1</v>
      </c>
      <c r="O42">
        <v>3</v>
      </c>
      <c r="P42">
        <v>-1</v>
      </c>
      <c r="Q42">
        <v>-1</v>
      </c>
      <c r="R42">
        <v>4</v>
      </c>
      <c r="S42">
        <v>28</v>
      </c>
      <c r="T42">
        <v>36</v>
      </c>
      <c r="U42">
        <f t="shared" si="0"/>
        <v>8</v>
      </c>
      <c r="V42" t="s">
        <v>142</v>
      </c>
    </row>
    <row r="43" spans="1:22">
      <c r="A43">
        <v>269</v>
      </c>
      <c r="B43" t="s">
        <v>22</v>
      </c>
      <c r="C43" t="s">
        <v>143</v>
      </c>
      <c r="D43" t="s">
        <v>144</v>
      </c>
      <c r="E43" t="s">
        <v>32</v>
      </c>
      <c r="F43">
        <v>4</v>
      </c>
      <c r="G43">
        <v>4</v>
      </c>
      <c r="H43">
        <v>4</v>
      </c>
      <c r="I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4</v>
      </c>
      <c r="S43">
        <v>16</v>
      </c>
      <c r="T43">
        <v>20</v>
      </c>
      <c r="U43">
        <f t="shared" si="0"/>
        <v>4</v>
      </c>
      <c r="V43" t="s">
        <v>145</v>
      </c>
    </row>
    <row r="44" spans="1:22">
      <c r="A44">
        <v>268</v>
      </c>
      <c r="B44" t="s">
        <v>22</v>
      </c>
      <c r="C44" t="s">
        <v>53</v>
      </c>
      <c r="D44" t="s">
        <v>146</v>
      </c>
      <c r="E44" t="s">
        <v>42</v>
      </c>
      <c r="F44">
        <v>3</v>
      </c>
      <c r="G44">
        <v>3</v>
      </c>
      <c r="H44">
        <v>3</v>
      </c>
      <c r="I44">
        <v>3</v>
      </c>
      <c r="K44">
        <v>3</v>
      </c>
      <c r="L44">
        <v>3</v>
      </c>
      <c r="M44">
        <v>-1</v>
      </c>
      <c r="N44">
        <v>-1</v>
      </c>
      <c r="O44">
        <v>3</v>
      </c>
      <c r="P44">
        <v>3</v>
      </c>
      <c r="Q44">
        <v>-1</v>
      </c>
      <c r="R44">
        <v>-1</v>
      </c>
      <c r="S44">
        <v>24</v>
      </c>
      <c r="T44">
        <v>36</v>
      </c>
      <c r="U44">
        <f t="shared" si="0"/>
        <v>8</v>
      </c>
      <c r="V44" t="s">
        <v>147</v>
      </c>
    </row>
    <row r="45" spans="1:22">
      <c r="A45">
        <v>263</v>
      </c>
      <c r="B45" t="s">
        <v>148</v>
      </c>
      <c r="C45" t="s">
        <v>149</v>
      </c>
      <c r="D45" t="s">
        <v>150</v>
      </c>
      <c r="E45" t="s">
        <v>42</v>
      </c>
      <c r="F45">
        <v>3</v>
      </c>
      <c r="G45">
        <v>3</v>
      </c>
      <c r="H45">
        <v>3</v>
      </c>
      <c r="I45">
        <v>2</v>
      </c>
      <c r="K45">
        <v>3</v>
      </c>
      <c r="L45">
        <v>2</v>
      </c>
      <c r="M45">
        <v>-1</v>
      </c>
      <c r="N45">
        <v>-1</v>
      </c>
      <c r="O45">
        <v>2</v>
      </c>
      <c r="P45">
        <v>3</v>
      </c>
      <c r="Q45">
        <v>-1</v>
      </c>
      <c r="R45">
        <v>-1</v>
      </c>
      <c r="S45">
        <v>21</v>
      </c>
      <c r="T45">
        <v>36</v>
      </c>
      <c r="U45">
        <f t="shared" si="0"/>
        <v>8</v>
      </c>
      <c r="V45" t="s">
        <v>151</v>
      </c>
    </row>
    <row r="46" spans="1:22">
      <c r="A46">
        <v>262</v>
      </c>
      <c r="B46" t="s">
        <v>22</v>
      </c>
      <c r="C46" t="s">
        <v>152</v>
      </c>
      <c r="D46" t="s">
        <v>153</v>
      </c>
      <c r="E46" t="s">
        <v>42</v>
      </c>
      <c r="F46">
        <v>3</v>
      </c>
      <c r="G46">
        <v>3</v>
      </c>
      <c r="H46">
        <v>3</v>
      </c>
      <c r="I46">
        <v>3</v>
      </c>
      <c r="K46">
        <v>3</v>
      </c>
      <c r="L46">
        <v>3</v>
      </c>
      <c r="M46">
        <v>-1</v>
      </c>
      <c r="N46">
        <v>-1</v>
      </c>
      <c r="O46">
        <v>3</v>
      </c>
      <c r="P46">
        <v>3</v>
      </c>
      <c r="Q46">
        <v>-1</v>
      </c>
      <c r="R46">
        <v>-1</v>
      </c>
      <c r="S46">
        <v>24</v>
      </c>
      <c r="T46">
        <v>36</v>
      </c>
      <c r="U46">
        <f t="shared" si="0"/>
        <v>8</v>
      </c>
      <c r="V46" t="s">
        <v>154</v>
      </c>
    </row>
    <row r="47" spans="1:22">
      <c r="A47">
        <v>261</v>
      </c>
      <c r="B47" t="s">
        <v>22</v>
      </c>
      <c r="C47" t="s">
        <v>103</v>
      </c>
      <c r="D47" t="s">
        <v>155</v>
      </c>
      <c r="E47" t="s">
        <v>25</v>
      </c>
      <c r="F47">
        <v>3</v>
      </c>
      <c r="G47">
        <v>3</v>
      </c>
      <c r="H47">
        <v>3</v>
      </c>
      <c r="I47">
        <v>3</v>
      </c>
      <c r="K47">
        <v>3</v>
      </c>
      <c r="L47">
        <v>4</v>
      </c>
      <c r="M47">
        <v>-1</v>
      </c>
      <c r="N47">
        <v>-1</v>
      </c>
      <c r="O47">
        <v>4</v>
      </c>
      <c r="P47">
        <v>3</v>
      </c>
      <c r="Q47">
        <v>4</v>
      </c>
      <c r="R47">
        <v>4</v>
      </c>
      <c r="S47">
        <v>34</v>
      </c>
      <c r="T47">
        <v>44</v>
      </c>
      <c r="U47">
        <f t="shared" si="0"/>
        <v>10</v>
      </c>
      <c r="V47" t="s">
        <v>156</v>
      </c>
    </row>
    <row r="48" spans="1:22">
      <c r="A48">
        <v>260</v>
      </c>
      <c r="B48" t="s">
        <v>148</v>
      </c>
      <c r="C48" t="s">
        <v>157</v>
      </c>
      <c r="D48" t="s">
        <v>158</v>
      </c>
      <c r="E48" t="s">
        <v>25</v>
      </c>
      <c r="F48">
        <v>2</v>
      </c>
      <c r="G48">
        <v>1</v>
      </c>
      <c r="H48">
        <v>3</v>
      </c>
      <c r="I48">
        <v>1</v>
      </c>
      <c r="K48">
        <v>1</v>
      </c>
      <c r="L48">
        <v>1</v>
      </c>
      <c r="M48">
        <v>3</v>
      </c>
      <c r="N48">
        <v>3</v>
      </c>
      <c r="O48">
        <v>1</v>
      </c>
      <c r="P48">
        <v>3</v>
      </c>
      <c r="Q48">
        <v>1</v>
      </c>
      <c r="R48">
        <v>1</v>
      </c>
      <c r="S48">
        <v>21</v>
      </c>
      <c r="T48">
        <v>52</v>
      </c>
      <c r="U48">
        <f t="shared" si="0"/>
        <v>12</v>
      </c>
      <c r="V48" t="s">
        <v>159</v>
      </c>
    </row>
    <row r="49" spans="1:22">
      <c r="A49">
        <v>257</v>
      </c>
      <c r="B49" t="s">
        <v>22</v>
      </c>
      <c r="C49" t="s">
        <v>160</v>
      </c>
      <c r="D49" t="s">
        <v>161</v>
      </c>
      <c r="E49" t="s">
        <v>32</v>
      </c>
      <c r="F49">
        <v>2</v>
      </c>
      <c r="G49">
        <v>3</v>
      </c>
      <c r="H49">
        <v>2</v>
      </c>
      <c r="I49">
        <v>3</v>
      </c>
      <c r="K49">
        <v>3</v>
      </c>
      <c r="L49">
        <v>3</v>
      </c>
      <c r="M49">
        <v>-1</v>
      </c>
      <c r="N49">
        <v>-1</v>
      </c>
      <c r="O49">
        <v>3</v>
      </c>
      <c r="P49">
        <v>-1</v>
      </c>
      <c r="Q49">
        <v>-1</v>
      </c>
      <c r="R49">
        <v>-1</v>
      </c>
      <c r="S49">
        <v>19</v>
      </c>
      <c r="T49">
        <v>32</v>
      </c>
      <c r="U49">
        <f t="shared" si="0"/>
        <v>7</v>
      </c>
      <c r="V49" t="s">
        <v>162</v>
      </c>
    </row>
    <row r="50" spans="1:22">
      <c r="A50">
        <v>251</v>
      </c>
      <c r="B50" t="s">
        <v>22</v>
      </c>
      <c r="C50" t="s">
        <v>163</v>
      </c>
      <c r="D50" t="s">
        <v>164</v>
      </c>
      <c r="E50" t="s">
        <v>32</v>
      </c>
      <c r="F50">
        <v>3</v>
      </c>
      <c r="G50">
        <v>4</v>
      </c>
      <c r="H50">
        <v>2</v>
      </c>
      <c r="I50">
        <v>3</v>
      </c>
      <c r="K50">
        <v>2</v>
      </c>
      <c r="L50">
        <v>3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3</v>
      </c>
      <c r="S50">
        <v>20</v>
      </c>
      <c r="T50">
        <v>32</v>
      </c>
      <c r="U50">
        <f t="shared" si="0"/>
        <v>7</v>
      </c>
      <c r="V50" t="s">
        <v>165</v>
      </c>
    </row>
    <row r="51" spans="1:22">
      <c r="A51">
        <v>250</v>
      </c>
      <c r="B51" t="s">
        <v>148</v>
      </c>
      <c r="C51" t="s">
        <v>118</v>
      </c>
      <c r="D51" t="s">
        <v>166</v>
      </c>
      <c r="E51" t="s">
        <v>32</v>
      </c>
      <c r="F51">
        <v>2</v>
      </c>
      <c r="G51">
        <v>1</v>
      </c>
      <c r="H51">
        <v>1</v>
      </c>
      <c r="I51">
        <v>1</v>
      </c>
      <c r="K51">
        <v>1</v>
      </c>
      <c r="L51">
        <v>3</v>
      </c>
      <c r="M51">
        <v>-1</v>
      </c>
      <c r="N51">
        <v>-1</v>
      </c>
      <c r="O51">
        <v>-1</v>
      </c>
      <c r="P51">
        <v>3</v>
      </c>
      <c r="Q51">
        <v>-1</v>
      </c>
      <c r="R51">
        <v>1</v>
      </c>
      <c r="S51">
        <v>13</v>
      </c>
      <c r="T51">
        <v>36</v>
      </c>
      <c r="U51">
        <f t="shared" si="0"/>
        <v>8</v>
      </c>
      <c r="V51" t="s">
        <v>167</v>
      </c>
    </row>
    <row r="52" spans="1:22">
      <c r="A52">
        <v>247</v>
      </c>
      <c r="B52" t="s">
        <v>22</v>
      </c>
      <c r="C52" t="s">
        <v>168</v>
      </c>
      <c r="D52" t="s">
        <v>169</v>
      </c>
      <c r="E52" t="s">
        <v>42</v>
      </c>
      <c r="F52">
        <v>3</v>
      </c>
      <c r="G52">
        <v>4</v>
      </c>
      <c r="H52">
        <v>3</v>
      </c>
      <c r="I52">
        <v>3</v>
      </c>
      <c r="K52">
        <v>3</v>
      </c>
      <c r="L52">
        <v>3</v>
      </c>
      <c r="M52">
        <v>-1</v>
      </c>
      <c r="N52">
        <v>3</v>
      </c>
      <c r="O52">
        <v>3</v>
      </c>
      <c r="P52">
        <v>3</v>
      </c>
      <c r="Q52">
        <v>3</v>
      </c>
      <c r="R52">
        <v>-1</v>
      </c>
      <c r="S52">
        <v>31</v>
      </c>
      <c r="T52">
        <v>44</v>
      </c>
      <c r="U52">
        <f t="shared" si="0"/>
        <v>10</v>
      </c>
      <c r="V52" t="s">
        <v>170</v>
      </c>
    </row>
    <row r="53" spans="1:22">
      <c r="A53">
        <v>245</v>
      </c>
      <c r="B53" t="s">
        <v>22</v>
      </c>
      <c r="C53" t="s">
        <v>171</v>
      </c>
      <c r="D53" t="s">
        <v>172</v>
      </c>
      <c r="E53" t="s">
        <v>25</v>
      </c>
      <c r="F53">
        <v>3</v>
      </c>
      <c r="G53">
        <v>3</v>
      </c>
      <c r="H53">
        <v>3</v>
      </c>
      <c r="I53">
        <v>3</v>
      </c>
      <c r="K53">
        <v>3</v>
      </c>
      <c r="L53">
        <v>3</v>
      </c>
      <c r="M53">
        <v>-1</v>
      </c>
      <c r="N53">
        <v>-1</v>
      </c>
      <c r="O53">
        <v>3</v>
      </c>
      <c r="P53">
        <v>3</v>
      </c>
      <c r="Q53">
        <v>3</v>
      </c>
      <c r="R53">
        <v>3</v>
      </c>
      <c r="S53">
        <v>30</v>
      </c>
      <c r="T53">
        <v>44</v>
      </c>
      <c r="U53">
        <f t="shared" si="0"/>
        <v>10</v>
      </c>
      <c r="V53" t="s">
        <v>173</v>
      </c>
    </row>
    <row r="54" spans="1:22">
      <c r="A54">
        <v>241</v>
      </c>
      <c r="B54" t="s">
        <v>22</v>
      </c>
      <c r="C54" t="s">
        <v>174</v>
      </c>
      <c r="D54" t="s">
        <v>175</v>
      </c>
      <c r="E54" t="s">
        <v>42</v>
      </c>
      <c r="F54">
        <v>3</v>
      </c>
      <c r="G54">
        <v>4</v>
      </c>
      <c r="H54">
        <v>4</v>
      </c>
      <c r="I54">
        <v>3</v>
      </c>
      <c r="K54">
        <v>4</v>
      </c>
      <c r="L54">
        <v>3</v>
      </c>
      <c r="M54">
        <v>-1</v>
      </c>
      <c r="N54">
        <v>3</v>
      </c>
      <c r="O54">
        <v>3</v>
      </c>
      <c r="P54">
        <v>3</v>
      </c>
      <c r="Q54">
        <v>-1</v>
      </c>
      <c r="R54">
        <v>-1</v>
      </c>
      <c r="S54">
        <v>30</v>
      </c>
      <c r="T54">
        <v>40</v>
      </c>
      <c r="U54">
        <f t="shared" si="0"/>
        <v>9</v>
      </c>
      <c r="V54" t="s">
        <v>176</v>
      </c>
    </row>
    <row r="55" spans="1:22">
      <c r="A55">
        <v>240</v>
      </c>
      <c r="B55" t="s">
        <v>22</v>
      </c>
      <c r="C55" t="s">
        <v>177</v>
      </c>
      <c r="D55" t="s">
        <v>178</v>
      </c>
      <c r="E55" t="s">
        <v>32</v>
      </c>
      <c r="F55">
        <v>3</v>
      </c>
      <c r="G55">
        <v>4</v>
      </c>
      <c r="H55">
        <v>4</v>
      </c>
      <c r="I55">
        <v>4</v>
      </c>
      <c r="K55">
        <v>-1</v>
      </c>
      <c r="L55">
        <v>3</v>
      </c>
      <c r="M55">
        <v>-1</v>
      </c>
      <c r="N55">
        <v>-1</v>
      </c>
      <c r="O55">
        <v>-1</v>
      </c>
      <c r="P55">
        <v>4</v>
      </c>
      <c r="Q55">
        <v>4</v>
      </c>
      <c r="R55">
        <v>3</v>
      </c>
      <c r="S55">
        <v>29</v>
      </c>
      <c r="T55">
        <v>36</v>
      </c>
      <c r="U55">
        <f t="shared" si="0"/>
        <v>8</v>
      </c>
      <c r="V55" t="s">
        <v>179</v>
      </c>
    </row>
    <row r="56" spans="1:22">
      <c r="A56">
        <v>235</v>
      </c>
      <c r="B56" t="s">
        <v>22</v>
      </c>
      <c r="C56" t="s">
        <v>180</v>
      </c>
      <c r="D56" t="s">
        <v>181</v>
      </c>
      <c r="E56" t="s">
        <v>42</v>
      </c>
      <c r="F56">
        <v>4</v>
      </c>
      <c r="G56">
        <v>3</v>
      </c>
      <c r="H56">
        <v>3</v>
      </c>
      <c r="I56">
        <v>3</v>
      </c>
      <c r="K56">
        <v>3</v>
      </c>
      <c r="L56">
        <v>4</v>
      </c>
      <c r="M56">
        <v>-1</v>
      </c>
      <c r="N56">
        <v>3</v>
      </c>
      <c r="O56">
        <v>3</v>
      </c>
      <c r="P56">
        <v>-1</v>
      </c>
      <c r="Q56">
        <v>-1</v>
      </c>
      <c r="R56">
        <v>-1</v>
      </c>
      <c r="S56">
        <v>26</v>
      </c>
      <c r="T56">
        <v>36</v>
      </c>
      <c r="U56">
        <f t="shared" si="0"/>
        <v>8</v>
      </c>
      <c r="V56" t="s">
        <v>182</v>
      </c>
    </row>
    <row r="57" spans="1:22">
      <c r="A57">
        <v>232</v>
      </c>
      <c r="B57" t="s">
        <v>22</v>
      </c>
      <c r="C57" t="s">
        <v>183</v>
      </c>
      <c r="D57" t="s">
        <v>184</v>
      </c>
      <c r="E57" t="s">
        <v>42</v>
      </c>
      <c r="F57">
        <v>3</v>
      </c>
      <c r="G57">
        <v>4</v>
      </c>
      <c r="H57">
        <v>3</v>
      </c>
      <c r="I57">
        <v>3</v>
      </c>
      <c r="K57">
        <v>3</v>
      </c>
      <c r="L57">
        <v>3</v>
      </c>
      <c r="M57">
        <v>-1</v>
      </c>
      <c r="N57">
        <v>3</v>
      </c>
      <c r="O57">
        <v>3</v>
      </c>
      <c r="P57">
        <v>3</v>
      </c>
      <c r="Q57">
        <v>-1</v>
      </c>
      <c r="R57">
        <v>-1</v>
      </c>
      <c r="S57">
        <v>28</v>
      </c>
      <c r="T57">
        <v>40</v>
      </c>
      <c r="U57">
        <f t="shared" si="0"/>
        <v>9</v>
      </c>
      <c r="V57" t="s">
        <v>185</v>
      </c>
    </row>
    <row r="58" spans="1:22">
      <c r="A58">
        <v>231</v>
      </c>
      <c r="B58" t="s">
        <v>22</v>
      </c>
      <c r="C58" t="s">
        <v>100</v>
      </c>
      <c r="D58" t="s">
        <v>186</v>
      </c>
      <c r="E58" t="s">
        <v>42</v>
      </c>
      <c r="F58">
        <v>4</v>
      </c>
      <c r="G58">
        <v>4</v>
      </c>
      <c r="H58">
        <v>3</v>
      </c>
      <c r="I58">
        <v>4</v>
      </c>
      <c r="K58">
        <v>-1</v>
      </c>
      <c r="L58">
        <v>3</v>
      </c>
      <c r="M58">
        <v>-1</v>
      </c>
      <c r="N58">
        <v>4</v>
      </c>
      <c r="O58">
        <v>3</v>
      </c>
      <c r="P58">
        <v>3</v>
      </c>
      <c r="Q58">
        <v>-1</v>
      </c>
      <c r="R58">
        <v>-1</v>
      </c>
      <c r="S58">
        <v>28</v>
      </c>
      <c r="T58">
        <v>36</v>
      </c>
      <c r="U58">
        <f t="shared" si="0"/>
        <v>8</v>
      </c>
      <c r="V58" t="s">
        <v>187</v>
      </c>
    </row>
    <row r="59" spans="1:22">
      <c r="A59">
        <v>230</v>
      </c>
      <c r="B59" t="s">
        <v>22</v>
      </c>
      <c r="C59" t="s">
        <v>180</v>
      </c>
      <c r="D59" t="s">
        <v>188</v>
      </c>
      <c r="E59" t="s">
        <v>32</v>
      </c>
      <c r="F59">
        <v>4</v>
      </c>
      <c r="G59">
        <v>3</v>
      </c>
      <c r="H59">
        <v>4</v>
      </c>
      <c r="I59">
        <v>3</v>
      </c>
      <c r="K59">
        <v>4</v>
      </c>
      <c r="L59">
        <v>-1</v>
      </c>
      <c r="M59">
        <v>-1</v>
      </c>
      <c r="N59">
        <v>-1</v>
      </c>
      <c r="O59">
        <v>3</v>
      </c>
      <c r="P59">
        <v>3</v>
      </c>
      <c r="Q59">
        <v>3</v>
      </c>
      <c r="R59">
        <v>4</v>
      </c>
      <c r="S59">
        <v>31</v>
      </c>
      <c r="T59">
        <v>40</v>
      </c>
      <c r="U59">
        <f t="shared" si="0"/>
        <v>9</v>
      </c>
      <c r="V59" t="s">
        <v>189</v>
      </c>
    </row>
    <row r="60" spans="1:22">
      <c r="A60">
        <v>229</v>
      </c>
      <c r="B60" t="s">
        <v>22</v>
      </c>
      <c r="C60" t="s">
        <v>190</v>
      </c>
      <c r="D60" t="s">
        <v>191</v>
      </c>
      <c r="E60" t="s">
        <v>25</v>
      </c>
      <c r="F60">
        <v>4</v>
      </c>
      <c r="G60">
        <v>4</v>
      </c>
      <c r="H60">
        <v>4</v>
      </c>
      <c r="I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48</v>
      </c>
      <c r="T60">
        <v>52</v>
      </c>
      <c r="U60">
        <f t="shared" si="0"/>
        <v>12</v>
      </c>
      <c r="V60" t="s">
        <v>192</v>
      </c>
    </row>
    <row r="61" spans="1:22">
      <c r="A61">
        <v>225</v>
      </c>
      <c r="B61" t="s">
        <v>22</v>
      </c>
      <c r="C61" t="s">
        <v>193</v>
      </c>
      <c r="D61" t="s">
        <v>194</v>
      </c>
      <c r="E61" t="s">
        <v>42</v>
      </c>
      <c r="F61">
        <v>4</v>
      </c>
      <c r="G61">
        <v>3</v>
      </c>
      <c r="H61">
        <v>4</v>
      </c>
      <c r="I61">
        <v>3</v>
      </c>
      <c r="K61">
        <v>3</v>
      </c>
      <c r="L61">
        <v>4</v>
      </c>
      <c r="M61">
        <v>3</v>
      </c>
      <c r="N61">
        <v>4</v>
      </c>
      <c r="O61">
        <v>3</v>
      </c>
      <c r="P61">
        <v>4</v>
      </c>
      <c r="Q61">
        <v>3</v>
      </c>
      <c r="R61">
        <v>4</v>
      </c>
      <c r="S61">
        <v>42</v>
      </c>
      <c r="T61">
        <v>52</v>
      </c>
      <c r="U61">
        <f t="shared" si="0"/>
        <v>12</v>
      </c>
      <c r="V61" t="s">
        <v>195</v>
      </c>
    </row>
    <row r="62" spans="1:22">
      <c r="A62">
        <v>223</v>
      </c>
      <c r="B62" t="s">
        <v>22</v>
      </c>
      <c r="C62" t="s">
        <v>196</v>
      </c>
      <c r="D62" t="s">
        <v>197</v>
      </c>
      <c r="E62" t="s">
        <v>25</v>
      </c>
      <c r="F62">
        <v>4</v>
      </c>
      <c r="G62">
        <v>4</v>
      </c>
      <c r="H62">
        <v>4</v>
      </c>
      <c r="I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48</v>
      </c>
      <c r="T62">
        <v>52</v>
      </c>
      <c r="U62">
        <f t="shared" si="0"/>
        <v>12</v>
      </c>
      <c r="V62" t="s">
        <v>198</v>
      </c>
    </row>
    <row r="63" spans="1:22">
      <c r="A63">
        <v>222</v>
      </c>
      <c r="B63" t="s">
        <v>22</v>
      </c>
      <c r="C63" t="s">
        <v>199</v>
      </c>
      <c r="D63" t="s">
        <v>200</v>
      </c>
      <c r="E63" t="s">
        <v>42</v>
      </c>
      <c r="F63">
        <v>3</v>
      </c>
      <c r="G63">
        <v>3</v>
      </c>
      <c r="H63">
        <v>2</v>
      </c>
      <c r="I63">
        <v>3</v>
      </c>
      <c r="K63">
        <v>3</v>
      </c>
      <c r="L63">
        <v>3</v>
      </c>
      <c r="M63">
        <v>-1</v>
      </c>
      <c r="N63">
        <v>3</v>
      </c>
      <c r="O63">
        <v>3</v>
      </c>
      <c r="P63">
        <v>4</v>
      </c>
      <c r="Q63">
        <v>3</v>
      </c>
      <c r="R63">
        <v>3</v>
      </c>
      <c r="S63">
        <v>33</v>
      </c>
      <c r="T63">
        <v>48</v>
      </c>
      <c r="U63">
        <f t="shared" ref="U63:U64" si="1">COUNTIF(F63:R63, "&gt;0")</f>
        <v>11</v>
      </c>
      <c r="V63" t="s">
        <v>201</v>
      </c>
    </row>
    <row r="64" spans="1:22">
      <c r="A64">
        <v>221</v>
      </c>
      <c r="B64" t="s">
        <v>22</v>
      </c>
      <c r="C64" t="s">
        <v>202</v>
      </c>
      <c r="D64" t="s">
        <v>203</v>
      </c>
      <c r="E64" t="s">
        <v>25</v>
      </c>
      <c r="F64">
        <v>-1</v>
      </c>
      <c r="G64">
        <v>4</v>
      </c>
      <c r="H64">
        <v>-1</v>
      </c>
      <c r="I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40</v>
      </c>
      <c r="T64">
        <v>44</v>
      </c>
      <c r="U64">
        <f t="shared" si="1"/>
        <v>10</v>
      </c>
      <c r="V64" t="s">
        <v>204</v>
      </c>
    </row>
  </sheetData>
  <autoFilter ref="A1:V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workbookViewId="0" xr3:uid="{958C4451-9541-5A59-BF78-D2F731DF1C81}">
      <selection activeCell="H65" sqref="H65"/>
    </sheetView>
  </sheetViews>
  <sheetFormatPr defaultColWidth="11" defaultRowHeight="15.95"/>
  <cols>
    <col min="6" max="8" width="23.5" customWidth="1"/>
    <col min="13" max="13" width="25.875" bestFit="1" customWidth="1"/>
  </cols>
  <sheetData>
    <row r="1" spans="1:13">
      <c r="F1" t="s">
        <v>205</v>
      </c>
      <c r="G1" t="s">
        <v>206</v>
      </c>
      <c r="H1" t="s">
        <v>207</v>
      </c>
    </row>
    <row r="2" spans="1:13" ht="63.9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9</v>
      </c>
      <c r="H2" s="1" t="s">
        <v>16</v>
      </c>
      <c r="I2" s="1" t="s">
        <v>18</v>
      </c>
      <c r="J2" s="1" t="s">
        <v>19</v>
      </c>
      <c r="K2" s="1" t="s">
        <v>20</v>
      </c>
      <c r="L2" s="1"/>
      <c r="M2" s="1" t="s">
        <v>21</v>
      </c>
    </row>
    <row r="3" spans="1:13">
      <c r="A3">
        <v>368</v>
      </c>
      <c r="B3" t="s">
        <v>22</v>
      </c>
      <c r="C3" t="s">
        <v>23</v>
      </c>
      <c r="D3" t="s">
        <v>24</v>
      </c>
      <c r="E3" t="s">
        <v>25</v>
      </c>
      <c r="F3">
        <v>3</v>
      </c>
      <c r="G3">
        <v>3</v>
      </c>
      <c r="H3">
        <v>3</v>
      </c>
      <c r="I3">
        <f>SUM(F3:H3)</f>
        <v>9</v>
      </c>
      <c r="J3">
        <f>COUNTIFS(F3:H3, "&gt;0")*4</f>
        <v>12</v>
      </c>
      <c r="K3">
        <f t="shared" ref="K3:K34" si="0">COUNTIF(F3:H3, "&gt;0")</f>
        <v>3</v>
      </c>
      <c r="M3" t="s">
        <v>26</v>
      </c>
    </row>
    <row r="4" spans="1:13">
      <c r="A4">
        <v>367</v>
      </c>
      <c r="B4" t="s">
        <v>22</v>
      </c>
      <c r="C4" t="s">
        <v>27</v>
      </c>
      <c r="D4" t="s">
        <v>28</v>
      </c>
      <c r="E4" t="s">
        <v>25</v>
      </c>
      <c r="F4">
        <v>3</v>
      </c>
      <c r="G4">
        <v>3</v>
      </c>
      <c r="H4">
        <v>3</v>
      </c>
      <c r="I4">
        <v>38</v>
      </c>
      <c r="J4">
        <f t="shared" ref="J4:J65" si="1">COUNTIFS(F4:H4, "&gt;0")*4</f>
        <v>12</v>
      </c>
      <c r="K4">
        <f t="shared" si="0"/>
        <v>3</v>
      </c>
      <c r="M4" t="s">
        <v>29</v>
      </c>
    </row>
    <row r="5" spans="1:13">
      <c r="A5">
        <v>365</v>
      </c>
      <c r="B5" t="s">
        <v>22</v>
      </c>
      <c r="C5" t="s">
        <v>30</v>
      </c>
      <c r="D5" t="s">
        <v>31</v>
      </c>
      <c r="E5" t="s">
        <v>32</v>
      </c>
      <c r="F5">
        <v>4</v>
      </c>
      <c r="G5">
        <v>0</v>
      </c>
      <c r="H5">
        <v>0</v>
      </c>
      <c r="I5">
        <v>35</v>
      </c>
      <c r="J5">
        <f t="shared" si="1"/>
        <v>4</v>
      </c>
      <c r="K5">
        <f t="shared" si="0"/>
        <v>1</v>
      </c>
      <c r="M5" t="s">
        <v>33</v>
      </c>
    </row>
    <row r="6" spans="1:13">
      <c r="A6">
        <v>363</v>
      </c>
      <c r="B6" t="s">
        <v>22</v>
      </c>
      <c r="C6" t="s">
        <v>34</v>
      </c>
      <c r="D6" t="s">
        <v>35</v>
      </c>
      <c r="E6" t="s">
        <v>25</v>
      </c>
      <c r="F6">
        <v>3</v>
      </c>
      <c r="G6">
        <v>3</v>
      </c>
      <c r="H6">
        <v>3</v>
      </c>
      <c r="I6">
        <v>39</v>
      </c>
      <c r="J6">
        <f t="shared" si="1"/>
        <v>12</v>
      </c>
      <c r="K6">
        <f t="shared" si="0"/>
        <v>3</v>
      </c>
      <c r="M6" t="s">
        <v>36</v>
      </c>
    </row>
    <row r="7" spans="1:13">
      <c r="A7">
        <v>361</v>
      </c>
      <c r="B7" t="s">
        <v>22</v>
      </c>
      <c r="C7" t="s">
        <v>37</v>
      </c>
      <c r="D7" t="s">
        <v>38</v>
      </c>
      <c r="E7" t="s">
        <v>25</v>
      </c>
      <c r="F7">
        <v>3</v>
      </c>
      <c r="G7">
        <v>3</v>
      </c>
      <c r="H7">
        <v>3</v>
      </c>
      <c r="I7">
        <v>38</v>
      </c>
      <c r="J7">
        <f t="shared" si="1"/>
        <v>12</v>
      </c>
      <c r="K7">
        <f t="shared" si="0"/>
        <v>3</v>
      </c>
      <c r="M7" t="s">
        <v>39</v>
      </c>
    </row>
    <row r="8" spans="1:13">
      <c r="A8">
        <v>357</v>
      </c>
      <c r="B8" t="s">
        <v>22</v>
      </c>
      <c r="C8" t="s">
        <v>40</v>
      </c>
      <c r="D8" t="s">
        <v>41</v>
      </c>
      <c r="E8" t="s">
        <v>42</v>
      </c>
      <c r="F8">
        <v>0</v>
      </c>
      <c r="G8">
        <v>0</v>
      </c>
      <c r="H8">
        <v>0</v>
      </c>
      <c r="I8">
        <v>24</v>
      </c>
      <c r="J8">
        <f t="shared" si="1"/>
        <v>0</v>
      </c>
      <c r="K8">
        <f t="shared" si="0"/>
        <v>0</v>
      </c>
      <c r="M8" t="s">
        <v>43</v>
      </c>
    </row>
    <row r="9" spans="1:13">
      <c r="A9">
        <v>356</v>
      </c>
      <c r="B9" t="s">
        <v>22</v>
      </c>
      <c r="C9" t="s">
        <v>44</v>
      </c>
      <c r="D9" t="s">
        <v>45</v>
      </c>
      <c r="E9" t="s">
        <v>42</v>
      </c>
      <c r="F9">
        <v>3</v>
      </c>
      <c r="G9">
        <v>3</v>
      </c>
      <c r="H9">
        <v>0</v>
      </c>
      <c r="I9">
        <v>30</v>
      </c>
      <c r="J9">
        <f t="shared" si="1"/>
        <v>8</v>
      </c>
      <c r="K9">
        <f t="shared" si="0"/>
        <v>2</v>
      </c>
      <c r="M9" t="s">
        <v>46</v>
      </c>
    </row>
    <row r="10" spans="1:13">
      <c r="A10">
        <v>355</v>
      </c>
      <c r="B10" t="s">
        <v>22</v>
      </c>
      <c r="C10" t="s">
        <v>47</v>
      </c>
      <c r="D10" t="s">
        <v>48</v>
      </c>
      <c r="E10" t="s">
        <v>32</v>
      </c>
      <c r="F10">
        <v>3</v>
      </c>
      <c r="G10">
        <v>0</v>
      </c>
      <c r="H10">
        <v>0</v>
      </c>
      <c r="I10">
        <v>30</v>
      </c>
      <c r="J10">
        <f t="shared" si="1"/>
        <v>4</v>
      </c>
      <c r="K10">
        <f t="shared" si="0"/>
        <v>1</v>
      </c>
      <c r="M10" t="s">
        <v>49</v>
      </c>
    </row>
    <row r="11" spans="1:13">
      <c r="A11">
        <v>353</v>
      </c>
      <c r="B11" t="s">
        <v>22</v>
      </c>
      <c r="C11" t="s">
        <v>50</v>
      </c>
      <c r="D11" t="s">
        <v>51</v>
      </c>
      <c r="E11" t="s">
        <v>25</v>
      </c>
      <c r="F11">
        <v>3</v>
      </c>
      <c r="G11">
        <v>3</v>
      </c>
      <c r="H11">
        <v>3</v>
      </c>
      <c r="I11">
        <v>39</v>
      </c>
      <c r="J11">
        <f t="shared" si="1"/>
        <v>12</v>
      </c>
      <c r="K11">
        <f t="shared" si="0"/>
        <v>3</v>
      </c>
      <c r="M11" t="s">
        <v>52</v>
      </c>
    </row>
    <row r="12" spans="1:13">
      <c r="A12">
        <v>349</v>
      </c>
      <c r="B12" t="s">
        <v>22</v>
      </c>
      <c r="C12" t="s">
        <v>53</v>
      </c>
      <c r="D12" t="s">
        <v>54</v>
      </c>
      <c r="E12" t="s">
        <v>42</v>
      </c>
      <c r="F12">
        <v>0</v>
      </c>
      <c r="G12">
        <v>3</v>
      </c>
      <c r="H12">
        <v>0</v>
      </c>
      <c r="I12">
        <v>29</v>
      </c>
      <c r="J12">
        <f t="shared" si="1"/>
        <v>4</v>
      </c>
      <c r="K12">
        <f t="shared" si="0"/>
        <v>1</v>
      </c>
      <c r="M12" t="s">
        <v>55</v>
      </c>
    </row>
    <row r="13" spans="1:13">
      <c r="A13">
        <v>348</v>
      </c>
      <c r="B13" t="s">
        <v>22</v>
      </c>
      <c r="C13" t="s">
        <v>56</v>
      </c>
      <c r="D13" t="s">
        <v>57</v>
      </c>
      <c r="E13" t="s">
        <v>32</v>
      </c>
      <c r="F13">
        <v>3</v>
      </c>
      <c r="G13">
        <v>4</v>
      </c>
      <c r="H13">
        <v>0</v>
      </c>
      <c r="I13">
        <v>39</v>
      </c>
      <c r="J13">
        <f t="shared" si="1"/>
        <v>8</v>
      </c>
      <c r="K13">
        <f t="shared" si="0"/>
        <v>2</v>
      </c>
      <c r="M13" t="s">
        <v>58</v>
      </c>
    </row>
    <row r="14" spans="1:13">
      <c r="A14">
        <v>344</v>
      </c>
      <c r="B14" t="s">
        <v>22</v>
      </c>
      <c r="C14" t="s">
        <v>59</v>
      </c>
      <c r="D14" t="s">
        <v>60</v>
      </c>
      <c r="E14" t="s">
        <v>25</v>
      </c>
      <c r="F14">
        <v>3</v>
      </c>
      <c r="G14">
        <v>3</v>
      </c>
      <c r="H14">
        <v>3</v>
      </c>
      <c r="I14">
        <v>38</v>
      </c>
      <c r="J14">
        <f t="shared" si="1"/>
        <v>12</v>
      </c>
      <c r="K14">
        <f t="shared" si="0"/>
        <v>3</v>
      </c>
      <c r="M14" t="s">
        <v>61</v>
      </c>
    </row>
    <row r="15" spans="1:13">
      <c r="A15">
        <v>343</v>
      </c>
      <c r="B15" t="s">
        <v>22</v>
      </c>
      <c r="C15" t="s">
        <v>62</v>
      </c>
      <c r="D15" t="s">
        <v>63</v>
      </c>
      <c r="E15" t="s">
        <v>25</v>
      </c>
      <c r="F15">
        <v>3</v>
      </c>
      <c r="G15">
        <v>2</v>
      </c>
      <c r="H15">
        <v>3</v>
      </c>
      <c r="I15">
        <v>37</v>
      </c>
      <c r="J15">
        <f t="shared" si="1"/>
        <v>12</v>
      </c>
      <c r="K15">
        <f t="shared" si="0"/>
        <v>3</v>
      </c>
      <c r="M15" t="s">
        <v>64</v>
      </c>
    </row>
    <row r="16" spans="1:13">
      <c r="A16">
        <v>341</v>
      </c>
      <c r="B16" t="s">
        <v>22</v>
      </c>
      <c r="C16" t="s">
        <v>65</v>
      </c>
      <c r="D16" t="s">
        <v>66</v>
      </c>
      <c r="E16" t="s">
        <v>25</v>
      </c>
      <c r="F16">
        <v>3</v>
      </c>
      <c r="G16">
        <v>3</v>
      </c>
      <c r="H16">
        <v>3</v>
      </c>
      <c r="I16">
        <v>37</v>
      </c>
      <c r="J16">
        <f t="shared" si="1"/>
        <v>12</v>
      </c>
      <c r="K16">
        <f t="shared" si="0"/>
        <v>3</v>
      </c>
      <c r="M16" t="s">
        <v>67</v>
      </c>
    </row>
    <row r="17" spans="1:13">
      <c r="A17">
        <v>339</v>
      </c>
      <c r="B17" t="s">
        <v>22</v>
      </c>
      <c r="C17" t="s">
        <v>68</v>
      </c>
      <c r="D17" t="s">
        <v>69</v>
      </c>
      <c r="E17" t="s">
        <v>32</v>
      </c>
      <c r="F17">
        <v>3</v>
      </c>
      <c r="G17">
        <v>0</v>
      </c>
      <c r="H17">
        <v>0</v>
      </c>
      <c r="I17">
        <v>36</v>
      </c>
      <c r="J17">
        <f t="shared" si="1"/>
        <v>4</v>
      </c>
      <c r="K17">
        <f t="shared" si="0"/>
        <v>1</v>
      </c>
      <c r="M17" t="s">
        <v>70</v>
      </c>
    </row>
    <row r="18" spans="1:13">
      <c r="A18">
        <v>337</v>
      </c>
      <c r="B18" t="s">
        <v>22</v>
      </c>
      <c r="C18" t="s">
        <v>71</v>
      </c>
      <c r="D18" t="s">
        <v>48</v>
      </c>
      <c r="E18" t="s">
        <v>25</v>
      </c>
      <c r="F18">
        <v>3</v>
      </c>
      <c r="G18">
        <v>3</v>
      </c>
      <c r="H18">
        <v>3</v>
      </c>
      <c r="I18">
        <v>39</v>
      </c>
      <c r="J18">
        <f t="shared" si="1"/>
        <v>12</v>
      </c>
      <c r="K18">
        <f t="shared" si="0"/>
        <v>3</v>
      </c>
      <c r="M18" t="s">
        <v>72</v>
      </c>
    </row>
    <row r="19" spans="1:13">
      <c r="A19">
        <v>333</v>
      </c>
      <c r="B19" t="s">
        <v>22</v>
      </c>
      <c r="C19" t="s">
        <v>73</v>
      </c>
      <c r="D19" t="s">
        <v>74</v>
      </c>
      <c r="E19" t="s">
        <v>42</v>
      </c>
      <c r="F19">
        <v>3</v>
      </c>
      <c r="G19">
        <v>3</v>
      </c>
      <c r="H19">
        <v>0</v>
      </c>
      <c r="I19">
        <v>33</v>
      </c>
      <c r="J19">
        <f t="shared" si="1"/>
        <v>8</v>
      </c>
      <c r="K19">
        <f t="shared" si="0"/>
        <v>2</v>
      </c>
      <c r="M19" t="s">
        <v>75</v>
      </c>
    </row>
    <row r="20" spans="1:13">
      <c r="A20">
        <v>330</v>
      </c>
      <c r="B20" t="s">
        <v>22</v>
      </c>
      <c r="C20" t="s">
        <v>76</v>
      </c>
      <c r="D20" t="s">
        <v>77</v>
      </c>
      <c r="E20" t="s">
        <v>25</v>
      </c>
      <c r="F20">
        <v>3</v>
      </c>
      <c r="G20">
        <v>3</v>
      </c>
      <c r="H20">
        <v>3</v>
      </c>
      <c r="I20">
        <v>39</v>
      </c>
      <c r="J20">
        <f t="shared" si="1"/>
        <v>12</v>
      </c>
      <c r="K20">
        <f t="shared" si="0"/>
        <v>3</v>
      </c>
      <c r="M20" t="s">
        <v>78</v>
      </c>
    </row>
    <row r="21" spans="1:13">
      <c r="A21">
        <v>327</v>
      </c>
      <c r="B21" t="s">
        <v>22</v>
      </c>
      <c r="C21" t="s">
        <v>79</v>
      </c>
      <c r="D21" t="s">
        <v>80</v>
      </c>
      <c r="E21" t="s">
        <v>42</v>
      </c>
      <c r="F21">
        <v>3</v>
      </c>
      <c r="G21">
        <v>0</v>
      </c>
      <c r="H21">
        <v>0</v>
      </c>
      <c r="I21">
        <v>18</v>
      </c>
      <c r="J21">
        <f t="shared" si="1"/>
        <v>4</v>
      </c>
      <c r="K21">
        <f t="shared" si="0"/>
        <v>1</v>
      </c>
      <c r="M21" t="s">
        <v>81</v>
      </c>
    </row>
    <row r="22" spans="1:13">
      <c r="A22">
        <v>326</v>
      </c>
      <c r="B22" t="s">
        <v>22</v>
      </c>
      <c r="C22" t="s">
        <v>82</v>
      </c>
      <c r="D22" t="s">
        <v>83</v>
      </c>
      <c r="E22" t="s">
        <v>42</v>
      </c>
      <c r="F22">
        <v>3</v>
      </c>
      <c r="G22">
        <v>3</v>
      </c>
      <c r="H22">
        <v>0</v>
      </c>
      <c r="I22">
        <v>30</v>
      </c>
      <c r="J22">
        <f t="shared" si="1"/>
        <v>8</v>
      </c>
      <c r="K22">
        <f t="shared" si="0"/>
        <v>2</v>
      </c>
      <c r="M22" t="s">
        <v>84</v>
      </c>
    </row>
    <row r="23" spans="1:13">
      <c r="A23">
        <v>325</v>
      </c>
      <c r="B23" t="s">
        <v>22</v>
      </c>
      <c r="C23" t="s">
        <v>85</v>
      </c>
      <c r="D23" t="s">
        <v>86</v>
      </c>
      <c r="E23" t="s">
        <v>25</v>
      </c>
      <c r="F23">
        <v>3</v>
      </c>
      <c r="G23">
        <v>3</v>
      </c>
      <c r="H23">
        <v>3</v>
      </c>
      <c r="I23">
        <v>39</v>
      </c>
      <c r="J23">
        <f t="shared" si="1"/>
        <v>12</v>
      </c>
      <c r="K23">
        <f t="shared" si="0"/>
        <v>3</v>
      </c>
      <c r="M23" t="s">
        <v>87</v>
      </c>
    </row>
    <row r="24" spans="1:13">
      <c r="A24">
        <v>324</v>
      </c>
      <c r="B24" t="s">
        <v>22</v>
      </c>
      <c r="C24" t="s">
        <v>88</v>
      </c>
      <c r="D24" t="s">
        <v>38</v>
      </c>
      <c r="E24" t="s">
        <v>25</v>
      </c>
      <c r="F24">
        <v>3</v>
      </c>
      <c r="G24">
        <v>3</v>
      </c>
      <c r="H24">
        <v>3</v>
      </c>
      <c r="I24">
        <v>40</v>
      </c>
      <c r="J24">
        <f t="shared" si="1"/>
        <v>12</v>
      </c>
      <c r="K24">
        <f t="shared" si="0"/>
        <v>3</v>
      </c>
      <c r="M24" t="s">
        <v>89</v>
      </c>
    </row>
    <row r="25" spans="1:13">
      <c r="A25">
        <v>322</v>
      </c>
      <c r="B25" t="s">
        <v>22</v>
      </c>
      <c r="C25" t="s">
        <v>73</v>
      </c>
      <c r="D25" t="s">
        <v>90</v>
      </c>
      <c r="E25" t="s">
        <v>42</v>
      </c>
      <c r="F25">
        <v>2</v>
      </c>
      <c r="G25">
        <v>3</v>
      </c>
      <c r="H25">
        <v>0</v>
      </c>
      <c r="I25">
        <v>29</v>
      </c>
      <c r="J25">
        <f t="shared" si="1"/>
        <v>8</v>
      </c>
      <c r="K25">
        <f t="shared" si="0"/>
        <v>2</v>
      </c>
      <c r="M25" t="s">
        <v>91</v>
      </c>
    </row>
    <row r="26" spans="1:13">
      <c r="A26">
        <v>321</v>
      </c>
      <c r="B26" t="s">
        <v>22</v>
      </c>
      <c r="C26" t="s">
        <v>92</v>
      </c>
      <c r="D26" t="s">
        <v>93</v>
      </c>
      <c r="E26" t="s">
        <v>42</v>
      </c>
      <c r="F26">
        <v>3</v>
      </c>
      <c r="G26">
        <v>3</v>
      </c>
      <c r="H26">
        <v>0</v>
      </c>
      <c r="I26">
        <v>24</v>
      </c>
      <c r="J26">
        <f t="shared" si="1"/>
        <v>8</v>
      </c>
      <c r="K26">
        <f t="shared" si="0"/>
        <v>2</v>
      </c>
      <c r="M26" t="s">
        <v>94</v>
      </c>
    </row>
    <row r="27" spans="1:13">
      <c r="A27">
        <v>320</v>
      </c>
      <c r="B27" t="s">
        <v>22</v>
      </c>
      <c r="C27" t="s">
        <v>95</v>
      </c>
      <c r="D27" t="s">
        <v>96</v>
      </c>
      <c r="E27" t="s">
        <v>42</v>
      </c>
      <c r="F27">
        <v>3</v>
      </c>
      <c r="G27">
        <v>3</v>
      </c>
      <c r="H27">
        <v>0</v>
      </c>
      <c r="I27">
        <v>27</v>
      </c>
      <c r="J27">
        <f t="shared" si="1"/>
        <v>8</v>
      </c>
      <c r="K27">
        <f t="shared" si="0"/>
        <v>2</v>
      </c>
      <c r="M27" t="s">
        <v>97</v>
      </c>
    </row>
    <row r="28" spans="1:13">
      <c r="A28">
        <v>318</v>
      </c>
      <c r="B28" t="s">
        <v>22</v>
      </c>
      <c r="C28" t="s">
        <v>62</v>
      </c>
      <c r="D28" t="s">
        <v>98</v>
      </c>
      <c r="E28" t="s">
        <v>25</v>
      </c>
      <c r="F28">
        <v>4</v>
      </c>
      <c r="G28">
        <v>3</v>
      </c>
      <c r="H28">
        <v>3</v>
      </c>
      <c r="I28">
        <v>38</v>
      </c>
      <c r="J28">
        <f t="shared" si="1"/>
        <v>12</v>
      </c>
      <c r="K28">
        <f t="shared" si="0"/>
        <v>3</v>
      </c>
      <c r="M28" t="s">
        <v>99</v>
      </c>
    </row>
    <row r="29" spans="1:13">
      <c r="A29">
        <v>315</v>
      </c>
      <c r="B29" t="s">
        <v>22</v>
      </c>
      <c r="C29" t="s">
        <v>100</v>
      </c>
      <c r="D29" t="s">
        <v>101</v>
      </c>
      <c r="E29" t="s">
        <v>25</v>
      </c>
      <c r="F29">
        <v>3</v>
      </c>
      <c r="G29">
        <v>3</v>
      </c>
      <c r="H29">
        <v>3</v>
      </c>
      <c r="I29">
        <v>39</v>
      </c>
      <c r="J29">
        <f t="shared" si="1"/>
        <v>12</v>
      </c>
      <c r="K29">
        <f t="shared" si="0"/>
        <v>3</v>
      </c>
      <c r="M29" t="s">
        <v>102</v>
      </c>
    </row>
    <row r="30" spans="1:13">
      <c r="A30">
        <v>314</v>
      </c>
      <c r="B30" t="s">
        <v>22</v>
      </c>
      <c r="C30" t="s">
        <v>103</v>
      </c>
      <c r="D30" t="s">
        <v>104</v>
      </c>
      <c r="E30" t="s">
        <v>25</v>
      </c>
      <c r="F30">
        <v>3</v>
      </c>
      <c r="G30">
        <v>3</v>
      </c>
      <c r="H30">
        <v>3</v>
      </c>
      <c r="I30">
        <v>39</v>
      </c>
      <c r="J30">
        <f t="shared" si="1"/>
        <v>12</v>
      </c>
      <c r="K30">
        <f t="shared" si="0"/>
        <v>3</v>
      </c>
      <c r="M30" t="s">
        <v>105</v>
      </c>
    </row>
    <row r="31" spans="1:13">
      <c r="A31">
        <v>313</v>
      </c>
      <c r="B31" t="s">
        <v>22</v>
      </c>
      <c r="C31" t="s">
        <v>106</v>
      </c>
      <c r="D31" t="s">
        <v>107</v>
      </c>
      <c r="E31" t="s">
        <v>25</v>
      </c>
      <c r="F31">
        <v>3</v>
      </c>
      <c r="G31">
        <v>3</v>
      </c>
      <c r="H31">
        <v>3</v>
      </c>
      <c r="I31">
        <v>40</v>
      </c>
      <c r="J31">
        <f t="shared" si="1"/>
        <v>12</v>
      </c>
      <c r="K31">
        <f t="shared" si="0"/>
        <v>3</v>
      </c>
      <c r="M31" t="s">
        <v>108</v>
      </c>
    </row>
    <row r="32" spans="1:13">
      <c r="A32">
        <v>304</v>
      </c>
      <c r="B32" t="s">
        <v>22</v>
      </c>
      <c r="C32" t="s">
        <v>109</v>
      </c>
      <c r="D32" t="s">
        <v>110</v>
      </c>
      <c r="E32" t="s">
        <v>42</v>
      </c>
      <c r="F32">
        <v>3</v>
      </c>
      <c r="G32">
        <v>3</v>
      </c>
      <c r="H32">
        <v>0</v>
      </c>
      <c r="I32">
        <v>27</v>
      </c>
      <c r="J32">
        <f t="shared" si="1"/>
        <v>8</v>
      </c>
      <c r="K32">
        <f t="shared" si="0"/>
        <v>2</v>
      </c>
      <c r="M32" t="s">
        <v>111</v>
      </c>
    </row>
    <row r="33" spans="1:13">
      <c r="A33">
        <v>302</v>
      </c>
      <c r="B33" t="s">
        <v>22</v>
      </c>
      <c r="C33" t="s">
        <v>112</v>
      </c>
      <c r="D33" t="s">
        <v>113</v>
      </c>
      <c r="E33" t="s">
        <v>42</v>
      </c>
      <c r="F33">
        <v>3</v>
      </c>
      <c r="G33">
        <v>3</v>
      </c>
      <c r="H33">
        <v>0</v>
      </c>
      <c r="I33">
        <v>27</v>
      </c>
      <c r="J33">
        <f t="shared" si="1"/>
        <v>8</v>
      </c>
      <c r="K33">
        <f t="shared" si="0"/>
        <v>2</v>
      </c>
      <c r="M33" t="s">
        <v>114</v>
      </c>
    </row>
    <row r="34" spans="1:13">
      <c r="A34">
        <v>298</v>
      </c>
      <c r="B34" t="s">
        <v>22</v>
      </c>
      <c r="C34" t="s">
        <v>115</v>
      </c>
      <c r="D34" t="s">
        <v>116</v>
      </c>
      <c r="E34" t="s">
        <v>25</v>
      </c>
      <c r="F34">
        <v>2</v>
      </c>
      <c r="G34">
        <v>3</v>
      </c>
      <c r="H34">
        <v>4</v>
      </c>
      <c r="I34">
        <v>42</v>
      </c>
      <c r="J34">
        <f t="shared" si="1"/>
        <v>12</v>
      </c>
      <c r="K34">
        <f t="shared" si="0"/>
        <v>3</v>
      </c>
      <c r="M34" t="s">
        <v>117</v>
      </c>
    </row>
    <row r="35" spans="1:13">
      <c r="A35">
        <v>297</v>
      </c>
      <c r="B35" t="s">
        <v>22</v>
      </c>
      <c r="C35" t="s">
        <v>118</v>
      </c>
      <c r="D35" t="s">
        <v>119</v>
      </c>
      <c r="E35" t="s">
        <v>32</v>
      </c>
      <c r="F35">
        <v>0</v>
      </c>
      <c r="G35">
        <v>0</v>
      </c>
      <c r="H35">
        <v>0</v>
      </c>
      <c r="I35">
        <v>33</v>
      </c>
      <c r="J35">
        <f t="shared" si="1"/>
        <v>0</v>
      </c>
      <c r="K35">
        <f t="shared" ref="K35:K65" si="2">COUNTIF(F35:H35, "&gt;0")</f>
        <v>0</v>
      </c>
      <c r="M35" t="s">
        <v>120</v>
      </c>
    </row>
    <row r="36" spans="1:13">
      <c r="A36">
        <v>295</v>
      </c>
      <c r="B36" t="s">
        <v>22</v>
      </c>
      <c r="C36" t="s">
        <v>121</v>
      </c>
      <c r="D36" t="s">
        <v>122</v>
      </c>
      <c r="E36" t="s">
        <v>25</v>
      </c>
      <c r="F36">
        <v>3</v>
      </c>
      <c r="G36">
        <v>3</v>
      </c>
      <c r="H36">
        <v>3</v>
      </c>
      <c r="I36">
        <v>40</v>
      </c>
      <c r="J36">
        <f t="shared" si="1"/>
        <v>12</v>
      </c>
      <c r="K36">
        <f t="shared" si="2"/>
        <v>3</v>
      </c>
      <c r="M36" t="s">
        <v>123</v>
      </c>
    </row>
    <row r="37" spans="1:13">
      <c r="A37">
        <v>291</v>
      </c>
      <c r="B37" t="s">
        <v>22</v>
      </c>
      <c r="C37" t="s">
        <v>34</v>
      </c>
      <c r="D37" t="s">
        <v>124</v>
      </c>
      <c r="E37" t="s">
        <v>42</v>
      </c>
      <c r="F37">
        <v>2</v>
      </c>
      <c r="G37">
        <v>3</v>
      </c>
      <c r="H37">
        <v>0</v>
      </c>
      <c r="I37">
        <v>29</v>
      </c>
      <c r="J37">
        <f t="shared" si="1"/>
        <v>8</v>
      </c>
      <c r="K37">
        <f t="shared" si="2"/>
        <v>2</v>
      </c>
      <c r="M37" t="s">
        <v>125</v>
      </c>
    </row>
    <row r="38" spans="1:13">
      <c r="A38">
        <v>290</v>
      </c>
      <c r="B38" t="s">
        <v>22</v>
      </c>
      <c r="C38" t="s">
        <v>126</v>
      </c>
      <c r="D38" t="s">
        <v>127</v>
      </c>
      <c r="E38" t="s">
        <v>42</v>
      </c>
      <c r="F38">
        <v>3</v>
      </c>
      <c r="G38">
        <v>3</v>
      </c>
      <c r="H38">
        <v>0</v>
      </c>
      <c r="I38">
        <v>33</v>
      </c>
      <c r="J38">
        <f t="shared" si="1"/>
        <v>8</v>
      </c>
      <c r="K38">
        <f t="shared" si="2"/>
        <v>2</v>
      </c>
      <c r="M38" t="s">
        <v>128</v>
      </c>
    </row>
    <row r="39" spans="1:13">
      <c r="A39">
        <v>289</v>
      </c>
      <c r="B39" t="s">
        <v>22</v>
      </c>
      <c r="C39" t="s">
        <v>129</v>
      </c>
      <c r="D39" t="s">
        <v>130</v>
      </c>
      <c r="E39" t="s">
        <v>42</v>
      </c>
      <c r="F39">
        <v>3</v>
      </c>
      <c r="G39">
        <v>3</v>
      </c>
      <c r="H39">
        <v>0</v>
      </c>
      <c r="I39">
        <v>33</v>
      </c>
      <c r="J39">
        <f t="shared" si="1"/>
        <v>8</v>
      </c>
      <c r="K39">
        <f t="shared" si="2"/>
        <v>2</v>
      </c>
      <c r="M39" t="s">
        <v>131</v>
      </c>
    </row>
    <row r="40" spans="1:13">
      <c r="A40">
        <v>277</v>
      </c>
      <c r="B40" t="s">
        <v>22</v>
      </c>
      <c r="C40" t="s">
        <v>132</v>
      </c>
      <c r="D40" t="s">
        <v>133</v>
      </c>
      <c r="E40" t="s">
        <v>42</v>
      </c>
      <c r="F40">
        <v>3</v>
      </c>
      <c r="H40">
        <v>0</v>
      </c>
      <c r="I40">
        <v>21</v>
      </c>
      <c r="J40">
        <f t="shared" si="1"/>
        <v>4</v>
      </c>
      <c r="K40">
        <f t="shared" si="2"/>
        <v>1</v>
      </c>
      <c r="M40" t="s">
        <v>134</v>
      </c>
    </row>
    <row r="41" spans="1:13">
      <c r="A41">
        <v>273</v>
      </c>
      <c r="B41" t="s">
        <v>22</v>
      </c>
      <c r="C41" t="s">
        <v>135</v>
      </c>
      <c r="D41" t="s">
        <v>136</v>
      </c>
      <c r="E41" t="s">
        <v>42</v>
      </c>
      <c r="F41">
        <v>2</v>
      </c>
      <c r="H41">
        <v>0</v>
      </c>
      <c r="I41">
        <v>27</v>
      </c>
      <c r="J41">
        <f t="shared" si="1"/>
        <v>4</v>
      </c>
      <c r="K41">
        <f t="shared" si="2"/>
        <v>1</v>
      </c>
      <c r="M41" t="s">
        <v>137</v>
      </c>
    </row>
    <row r="42" spans="1:13">
      <c r="A42">
        <v>271</v>
      </c>
      <c r="B42" t="s">
        <v>22</v>
      </c>
      <c r="C42" t="s">
        <v>138</v>
      </c>
      <c r="D42" t="s">
        <v>139</v>
      </c>
      <c r="E42" t="s">
        <v>42</v>
      </c>
      <c r="F42">
        <v>3</v>
      </c>
      <c r="H42">
        <v>0</v>
      </c>
      <c r="I42">
        <v>21</v>
      </c>
      <c r="J42">
        <f t="shared" si="1"/>
        <v>4</v>
      </c>
      <c r="K42">
        <f t="shared" si="2"/>
        <v>1</v>
      </c>
      <c r="M42" t="s">
        <v>140</v>
      </c>
    </row>
    <row r="43" spans="1:13">
      <c r="A43">
        <v>270</v>
      </c>
      <c r="B43" t="s">
        <v>22</v>
      </c>
      <c r="C43" t="s">
        <v>79</v>
      </c>
      <c r="D43" t="s">
        <v>141</v>
      </c>
      <c r="E43" t="s">
        <v>32</v>
      </c>
      <c r="F43">
        <v>4</v>
      </c>
      <c r="H43">
        <v>0</v>
      </c>
      <c r="I43">
        <v>28</v>
      </c>
      <c r="J43">
        <f t="shared" si="1"/>
        <v>4</v>
      </c>
      <c r="K43">
        <f t="shared" si="2"/>
        <v>1</v>
      </c>
      <c r="M43" t="s">
        <v>142</v>
      </c>
    </row>
    <row r="44" spans="1:13">
      <c r="A44">
        <v>269</v>
      </c>
      <c r="B44" t="s">
        <v>22</v>
      </c>
      <c r="C44" t="s">
        <v>143</v>
      </c>
      <c r="D44" t="s">
        <v>144</v>
      </c>
      <c r="E44" t="s">
        <v>32</v>
      </c>
      <c r="F44">
        <v>0</v>
      </c>
      <c r="H44">
        <v>0</v>
      </c>
      <c r="I44">
        <v>16</v>
      </c>
      <c r="J44">
        <f t="shared" si="1"/>
        <v>0</v>
      </c>
      <c r="K44">
        <f t="shared" si="2"/>
        <v>0</v>
      </c>
      <c r="M44" t="s">
        <v>145</v>
      </c>
    </row>
    <row r="45" spans="1:13">
      <c r="A45">
        <v>268</v>
      </c>
      <c r="B45" t="s">
        <v>22</v>
      </c>
      <c r="C45" t="s">
        <v>53</v>
      </c>
      <c r="D45" t="s">
        <v>146</v>
      </c>
      <c r="E45" t="s">
        <v>42</v>
      </c>
      <c r="F45">
        <v>3</v>
      </c>
      <c r="H45">
        <v>0</v>
      </c>
      <c r="I45">
        <v>24</v>
      </c>
      <c r="J45">
        <f t="shared" si="1"/>
        <v>4</v>
      </c>
      <c r="K45">
        <f t="shared" si="2"/>
        <v>1</v>
      </c>
      <c r="M45" t="s">
        <v>147</v>
      </c>
    </row>
    <row r="46" spans="1:13">
      <c r="A46">
        <v>263</v>
      </c>
      <c r="B46" t="s">
        <v>148</v>
      </c>
      <c r="C46" t="s">
        <v>149</v>
      </c>
      <c r="D46" t="s">
        <v>150</v>
      </c>
      <c r="E46" t="s">
        <v>42</v>
      </c>
      <c r="F46">
        <v>2</v>
      </c>
      <c r="H46">
        <v>0</v>
      </c>
      <c r="I46">
        <v>21</v>
      </c>
      <c r="J46">
        <f t="shared" si="1"/>
        <v>4</v>
      </c>
      <c r="K46">
        <f t="shared" si="2"/>
        <v>1</v>
      </c>
      <c r="M46" t="s">
        <v>151</v>
      </c>
    </row>
    <row r="47" spans="1:13">
      <c r="A47">
        <v>262</v>
      </c>
      <c r="B47" t="s">
        <v>22</v>
      </c>
      <c r="C47" t="s">
        <v>152</v>
      </c>
      <c r="D47" t="s">
        <v>153</v>
      </c>
      <c r="E47" t="s">
        <v>42</v>
      </c>
      <c r="F47">
        <v>3</v>
      </c>
      <c r="H47">
        <v>0</v>
      </c>
      <c r="I47">
        <v>24</v>
      </c>
      <c r="J47">
        <f t="shared" si="1"/>
        <v>4</v>
      </c>
      <c r="K47">
        <f t="shared" si="2"/>
        <v>1</v>
      </c>
      <c r="M47" t="s">
        <v>154</v>
      </c>
    </row>
    <row r="48" spans="1:13">
      <c r="A48">
        <v>261</v>
      </c>
      <c r="B48" t="s">
        <v>22</v>
      </c>
      <c r="C48" t="s">
        <v>103</v>
      </c>
      <c r="D48" t="s">
        <v>155</v>
      </c>
      <c r="E48" t="s">
        <v>25</v>
      </c>
      <c r="F48">
        <v>3</v>
      </c>
      <c r="H48">
        <v>4</v>
      </c>
      <c r="I48">
        <v>34</v>
      </c>
      <c r="J48">
        <f t="shared" si="1"/>
        <v>8</v>
      </c>
      <c r="K48">
        <f t="shared" si="2"/>
        <v>2</v>
      </c>
      <c r="M48" t="s">
        <v>156</v>
      </c>
    </row>
    <row r="49" spans="1:13">
      <c r="A49">
        <v>260</v>
      </c>
      <c r="B49" t="s">
        <v>148</v>
      </c>
      <c r="C49" t="s">
        <v>157</v>
      </c>
      <c r="D49" t="s">
        <v>158</v>
      </c>
      <c r="E49" t="s">
        <v>25</v>
      </c>
      <c r="F49">
        <v>1</v>
      </c>
      <c r="H49">
        <v>1</v>
      </c>
      <c r="I49">
        <v>21</v>
      </c>
      <c r="J49">
        <f t="shared" si="1"/>
        <v>8</v>
      </c>
      <c r="K49">
        <f t="shared" si="2"/>
        <v>2</v>
      </c>
      <c r="M49" t="s">
        <v>159</v>
      </c>
    </row>
    <row r="50" spans="1:13">
      <c r="A50">
        <v>257</v>
      </c>
      <c r="B50" t="s">
        <v>22</v>
      </c>
      <c r="C50" t="s">
        <v>160</v>
      </c>
      <c r="D50" t="s">
        <v>161</v>
      </c>
      <c r="E50" t="s">
        <v>32</v>
      </c>
      <c r="F50">
        <v>3</v>
      </c>
      <c r="H50">
        <v>0</v>
      </c>
      <c r="I50">
        <v>19</v>
      </c>
      <c r="J50">
        <f t="shared" si="1"/>
        <v>4</v>
      </c>
      <c r="K50">
        <f t="shared" si="2"/>
        <v>1</v>
      </c>
      <c r="M50" t="s">
        <v>162</v>
      </c>
    </row>
    <row r="51" spans="1:13">
      <c r="A51">
        <v>251</v>
      </c>
      <c r="B51" t="s">
        <v>22</v>
      </c>
      <c r="C51" t="s">
        <v>163</v>
      </c>
      <c r="D51" t="s">
        <v>164</v>
      </c>
      <c r="E51" t="s">
        <v>32</v>
      </c>
      <c r="F51">
        <v>3</v>
      </c>
      <c r="H51">
        <v>0</v>
      </c>
      <c r="I51">
        <v>20</v>
      </c>
      <c r="J51">
        <f t="shared" si="1"/>
        <v>4</v>
      </c>
      <c r="K51">
        <f t="shared" si="2"/>
        <v>1</v>
      </c>
      <c r="M51" t="s">
        <v>165</v>
      </c>
    </row>
    <row r="52" spans="1:13">
      <c r="A52">
        <v>250</v>
      </c>
      <c r="B52" t="s">
        <v>148</v>
      </c>
      <c r="C52" t="s">
        <v>118</v>
      </c>
      <c r="D52" t="s">
        <v>166</v>
      </c>
      <c r="E52" t="s">
        <v>32</v>
      </c>
      <c r="F52">
        <v>1</v>
      </c>
      <c r="H52">
        <v>0</v>
      </c>
      <c r="I52">
        <v>13</v>
      </c>
      <c r="J52">
        <f t="shared" si="1"/>
        <v>4</v>
      </c>
      <c r="K52">
        <f t="shared" si="2"/>
        <v>1</v>
      </c>
      <c r="M52" t="s">
        <v>167</v>
      </c>
    </row>
    <row r="53" spans="1:13">
      <c r="A53">
        <v>247</v>
      </c>
      <c r="B53" t="s">
        <v>22</v>
      </c>
      <c r="C53" t="s">
        <v>168</v>
      </c>
      <c r="D53" t="s">
        <v>169</v>
      </c>
      <c r="E53" t="s">
        <v>42</v>
      </c>
      <c r="F53">
        <v>3</v>
      </c>
      <c r="H53">
        <v>3</v>
      </c>
      <c r="I53">
        <v>31</v>
      </c>
      <c r="J53">
        <f t="shared" si="1"/>
        <v>8</v>
      </c>
      <c r="K53">
        <f t="shared" si="2"/>
        <v>2</v>
      </c>
      <c r="M53" t="s">
        <v>170</v>
      </c>
    </row>
    <row r="54" spans="1:13">
      <c r="A54">
        <v>245</v>
      </c>
      <c r="B54" t="s">
        <v>22</v>
      </c>
      <c r="C54" t="s">
        <v>171</v>
      </c>
      <c r="D54" t="s">
        <v>172</v>
      </c>
      <c r="E54" t="s">
        <v>25</v>
      </c>
      <c r="F54">
        <v>3</v>
      </c>
      <c r="H54">
        <v>3</v>
      </c>
      <c r="I54">
        <v>30</v>
      </c>
      <c r="J54">
        <f t="shared" si="1"/>
        <v>8</v>
      </c>
      <c r="K54">
        <f t="shared" si="2"/>
        <v>2</v>
      </c>
      <c r="M54" t="s">
        <v>173</v>
      </c>
    </row>
    <row r="55" spans="1:13">
      <c r="A55">
        <v>241</v>
      </c>
      <c r="B55" t="s">
        <v>22</v>
      </c>
      <c r="C55" t="s">
        <v>174</v>
      </c>
      <c r="D55" t="s">
        <v>175</v>
      </c>
      <c r="E55" t="s">
        <v>42</v>
      </c>
      <c r="F55">
        <v>3</v>
      </c>
      <c r="H55">
        <v>0</v>
      </c>
      <c r="I55">
        <v>30</v>
      </c>
      <c r="J55">
        <f t="shared" si="1"/>
        <v>4</v>
      </c>
      <c r="K55">
        <f t="shared" si="2"/>
        <v>1</v>
      </c>
      <c r="M55" t="s">
        <v>176</v>
      </c>
    </row>
    <row r="56" spans="1:13">
      <c r="A56">
        <v>240</v>
      </c>
      <c r="B56" t="s">
        <v>22</v>
      </c>
      <c r="C56" t="s">
        <v>177</v>
      </c>
      <c r="D56" t="s">
        <v>178</v>
      </c>
      <c r="E56" t="s">
        <v>32</v>
      </c>
      <c r="F56">
        <v>4</v>
      </c>
      <c r="H56">
        <v>4</v>
      </c>
      <c r="I56">
        <v>29</v>
      </c>
      <c r="J56">
        <f t="shared" si="1"/>
        <v>8</v>
      </c>
      <c r="K56">
        <f t="shared" si="2"/>
        <v>2</v>
      </c>
      <c r="M56" t="s">
        <v>179</v>
      </c>
    </row>
    <row r="57" spans="1:13">
      <c r="A57">
        <v>235</v>
      </c>
      <c r="B57" t="s">
        <v>22</v>
      </c>
      <c r="C57" t="s">
        <v>180</v>
      </c>
      <c r="D57" t="s">
        <v>181</v>
      </c>
      <c r="E57" t="s">
        <v>42</v>
      </c>
      <c r="F57">
        <v>3</v>
      </c>
      <c r="H57">
        <v>0</v>
      </c>
      <c r="I57">
        <v>26</v>
      </c>
      <c r="J57">
        <f t="shared" si="1"/>
        <v>4</v>
      </c>
      <c r="K57">
        <f t="shared" si="2"/>
        <v>1</v>
      </c>
      <c r="M57" t="s">
        <v>182</v>
      </c>
    </row>
    <row r="58" spans="1:13">
      <c r="A58">
        <v>232</v>
      </c>
      <c r="B58" t="s">
        <v>22</v>
      </c>
      <c r="C58" t="s">
        <v>183</v>
      </c>
      <c r="D58" t="s">
        <v>184</v>
      </c>
      <c r="E58" t="s">
        <v>42</v>
      </c>
      <c r="F58">
        <v>3</v>
      </c>
      <c r="H58">
        <v>0</v>
      </c>
      <c r="I58">
        <v>28</v>
      </c>
      <c r="J58">
        <f t="shared" si="1"/>
        <v>4</v>
      </c>
      <c r="K58">
        <f t="shared" si="2"/>
        <v>1</v>
      </c>
      <c r="M58" t="s">
        <v>185</v>
      </c>
    </row>
    <row r="59" spans="1:13">
      <c r="A59">
        <v>231</v>
      </c>
      <c r="B59" t="s">
        <v>22</v>
      </c>
      <c r="C59" t="s">
        <v>100</v>
      </c>
      <c r="D59" t="s">
        <v>186</v>
      </c>
      <c r="E59" t="s">
        <v>42</v>
      </c>
      <c r="F59">
        <v>4</v>
      </c>
      <c r="H59">
        <v>0</v>
      </c>
      <c r="I59">
        <v>28</v>
      </c>
      <c r="J59">
        <f t="shared" si="1"/>
        <v>4</v>
      </c>
      <c r="K59">
        <f t="shared" si="2"/>
        <v>1</v>
      </c>
      <c r="M59" t="s">
        <v>187</v>
      </c>
    </row>
    <row r="60" spans="1:13">
      <c r="A60">
        <v>230</v>
      </c>
      <c r="B60" t="s">
        <v>22</v>
      </c>
      <c r="C60" t="s">
        <v>180</v>
      </c>
      <c r="D60" t="s">
        <v>188</v>
      </c>
      <c r="E60" t="s">
        <v>32</v>
      </c>
      <c r="F60">
        <v>3</v>
      </c>
      <c r="H60">
        <v>3</v>
      </c>
      <c r="I60">
        <v>31</v>
      </c>
      <c r="J60">
        <f t="shared" si="1"/>
        <v>8</v>
      </c>
      <c r="K60">
        <f t="shared" si="2"/>
        <v>2</v>
      </c>
      <c r="M60" t="s">
        <v>189</v>
      </c>
    </row>
    <row r="61" spans="1:13">
      <c r="A61">
        <v>229</v>
      </c>
      <c r="B61" t="s">
        <v>22</v>
      </c>
      <c r="C61" t="s">
        <v>190</v>
      </c>
      <c r="D61" t="s">
        <v>191</v>
      </c>
      <c r="E61" t="s">
        <v>25</v>
      </c>
      <c r="F61">
        <v>4</v>
      </c>
      <c r="H61">
        <v>4</v>
      </c>
      <c r="I61">
        <v>48</v>
      </c>
      <c r="J61">
        <f t="shared" si="1"/>
        <v>8</v>
      </c>
      <c r="K61">
        <f t="shared" si="2"/>
        <v>2</v>
      </c>
      <c r="M61" t="s">
        <v>192</v>
      </c>
    </row>
    <row r="62" spans="1:13">
      <c r="A62">
        <v>225</v>
      </c>
      <c r="B62" t="s">
        <v>22</v>
      </c>
      <c r="C62" t="s">
        <v>193</v>
      </c>
      <c r="D62" t="s">
        <v>194</v>
      </c>
      <c r="E62" t="s">
        <v>42</v>
      </c>
      <c r="F62">
        <v>3</v>
      </c>
      <c r="H62">
        <v>3</v>
      </c>
      <c r="I62">
        <v>42</v>
      </c>
      <c r="J62">
        <f t="shared" si="1"/>
        <v>8</v>
      </c>
      <c r="K62">
        <f t="shared" si="2"/>
        <v>2</v>
      </c>
      <c r="M62" t="s">
        <v>195</v>
      </c>
    </row>
    <row r="63" spans="1:13">
      <c r="A63">
        <v>223</v>
      </c>
      <c r="B63" t="s">
        <v>22</v>
      </c>
      <c r="C63" t="s">
        <v>196</v>
      </c>
      <c r="D63" t="s">
        <v>197</v>
      </c>
      <c r="E63" t="s">
        <v>25</v>
      </c>
      <c r="F63">
        <v>4</v>
      </c>
      <c r="H63">
        <v>4</v>
      </c>
      <c r="I63">
        <v>48</v>
      </c>
      <c r="J63">
        <f t="shared" si="1"/>
        <v>8</v>
      </c>
      <c r="K63">
        <f t="shared" si="2"/>
        <v>2</v>
      </c>
      <c r="M63" t="s">
        <v>198</v>
      </c>
    </row>
    <row r="64" spans="1:13">
      <c r="A64">
        <v>222</v>
      </c>
      <c r="B64" t="s">
        <v>22</v>
      </c>
      <c r="C64" t="s">
        <v>199</v>
      </c>
      <c r="D64" t="s">
        <v>200</v>
      </c>
      <c r="E64" t="s">
        <v>42</v>
      </c>
      <c r="F64">
        <v>3</v>
      </c>
      <c r="H64">
        <v>3</v>
      </c>
      <c r="I64">
        <v>33</v>
      </c>
      <c r="J64">
        <f t="shared" si="1"/>
        <v>8</v>
      </c>
      <c r="K64">
        <f t="shared" si="2"/>
        <v>2</v>
      </c>
      <c r="M64" t="s">
        <v>201</v>
      </c>
    </row>
    <row r="65" spans="1:13">
      <c r="A65">
        <v>221</v>
      </c>
      <c r="B65" t="s">
        <v>22</v>
      </c>
      <c r="C65" t="s">
        <v>202</v>
      </c>
      <c r="D65" t="s">
        <v>203</v>
      </c>
      <c r="E65" t="s">
        <v>25</v>
      </c>
      <c r="F65">
        <v>4</v>
      </c>
      <c r="H65">
        <v>4</v>
      </c>
      <c r="I65">
        <v>40</v>
      </c>
      <c r="J65">
        <f t="shared" si="1"/>
        <v>8</v>
      </c>
      <c r="K65">
        <f t="shared" si="2"/>
        <v>2</v>
      </c>
      <c r="M6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3"/>
  <sheetViews>
    <sheetView topLeftCell="A24" workbookViewId="0" xr3:uid="{842E5F09-E766-5B8D-85AF-A39847EA96FD}">
      <selection activeCell="F11" sqref="F11"/>
    </sheetView>
  </sheetViews>
  <sheetFormatPr defaultColWidth="11" defaultRowHeight="15.95"/>
  <cols>
    <col min="5" max="5" width="15.875" bestFit="1" customWidth="1"/>
    <col min="6" max="6" width="11.625" bestFit="1" customWidth="1"/>
    <col min="19" max="19" width="14.625" bestFit="1" customWidth="1"/>
    <col min="23" max="23" width="14.625" bestFit="1" customWidth="1"/>
    <col min="24" max="24" width="25.875" bestFit="1" customWidth="1"/>
  </cols>
  <sheetData>
    <row r="1" spans="1:24">
      <c r="F1" t="s">
        <v>208</v>
      </c>
      <c r="G1" t="s">
        <v>208</v>
      </c>
      <c r="H1" t="s">
        <v>209</v>
      </c>
      <c r="I1" t="s">
        <v>209</v>
      </c>
      <c r="J1" t="s">
        <v>206</v>
      </c>
      <c r="K1" t="s">
        <v>206</v>
      </c>
      <c r="L1" t="s">
        <v>210</v>
      </c>
      <c r="M1" t="s">
        <v>210</v>
      </c>
      <c r="N1" t="s">
        <v>210</v>
      </c>
      <c r="O1" t="s">
        <v>211</v>
      </c>
      <c r="P1" t="s">
        <v>211</v>
      </c>
      <c r="Q1" t="s">
        <v>205</v>
      </c>
      <c r="R1" t="s">
        <v>205</v>
      </c>
      <c r="S1" t="s">
        <v>207</v>
      </c>
      <c r="T1" t="s">
        <v>212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t="s">
        <v>226</v>
      </c>
      <c r="T2" t="s">
        <v>227</v>
      </c>
      <c r="U2" t="s">
        <v>18</v>
      </c>
      <c r="V2" t="s">
        <v>19</v>
      </c>
      <c r="W2" t="s">
        <v>20</v>
      </c>
      <c r="X2" t="s">
        <v>21</v>
      </c>
    </row>
    <row r="3" spans="1:24">
      <c r="A3">
        <v>372</v>
      </c>
      <c r="B3" t="s">
        <v>22</v>
      </c>
      <c r="C3" t="s">
        <v>27</v>
      </c>
      <c r="D3" t="s">
        <v>28</v>
      </c>
      <c r="E3" t="s">
        <v>228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18</v>
      </c>
      <c r="V3">
        <v>24</v>
      </c>
      <c r="W3">
        <f t="shared" ref="W3:W50" si="0">COUNTIF(F3:T3, "&gt;0")</f>
        <v>6</v>
      </c>
      <c r="X3" t="s">
        <v>229</v>
      </c>
    </row>
    <row r="4" spans="1:24">
      <c r="A4">
        <v>369</v>
      </c>
      <c r="B4" t="s">
        <v>22</v>
      </c>
      <c r="C4" t="s">
        <v>230</v>
      </c>
      <c r="D4" t="s">
        <v>231</v>
      </c>
      <c r="E4" t="s">
        <v>232</v>
      </c>
      <c r="F4">
        <v>4</v>
      </c>
      <c r="G4">
        <v>4</v>
      </c>
      <c r="H4">
        <v>4</v>
      </c>
      <c r="I4">
        <v>0</v>
      </c>
      <c r="J4">
        <v>0</v>
      </c>
      <c r="K4">
        <v>0</v>
      </c>
      <c r="L4">
        <v>4</v>
      </c>
      <c r="M4">
        <v>4</v>
      </c>
      <c r="N4">
        <v>0</v>
      </c>
      <c r="O4">
        <v>0</v>
      </c>
      <c r="P4">
        <v>4</v>
      </c>
      <c r="Q4">
        <v>0</v>
      </c>
      <c r="R4">
        <v>4</v>
      </c>
      <c r="S4">
        <v>4</v>
      </c>
      <c r="T4">
        <v>4</v>
      </c>
      <c r="U4">
        <v>36</v>
      </c>
      <c r="V4">
        <v>36</v>
      </c>
      <c r="W4">
        <f t="shared" si="0"/>
        <v>9</v>
      </c>
      <c r="X4" t="s">
        <v>233</v>
      </c>
    </row>
    <row r="5" spans="1:24">
      <c r="A5">
        <v>366</v>
      </c>
      <c r="B5" t="s">
        <v>22</v>
      </c>
      <c r="C5" t="s">
        <v>62</v>
      </c>
      <c r="D5" t="s">
        <v>63</v>
      </c>
      <c r="E5" t="s">
        <v>234</v>
      </c>
      <c r="F5">
        <v>3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2</v>
      </c>
      <c r="R5">
        <v>2</v>
      </c>
      <c r="S5">
        <v>3</v>
      </c>
      <c r="T5">
        <v>3</v>
      </c>
      <c r="U5">
        <v>40</v>
      </c>
      <c r="V5">
        <v>60</v>
      </c>
      <c r="W5">
        <f t="shared" si="0"/>
        <v>15</v>
      </c>
      <c r="X5" t="s">
        <v>235</v>
      </c>
    </row>
    <row r="6" spans="1:24">
      <c r="A6">
        <v>364</v>
      </c>
      <c r="B6" t="s">
        <v>148</v>
      </c>
      <c r="C6" t="s">
        <v>34</v>
      </c>
      <c r="D6" t="s">
        <v>35</v>
      </c>
      <c r="E6" t="s">
        <v>236</v>
      </c>
      <c r="F6">
        <v>2</v>
      </c>
      <c r="G6">
        <v>3</v>
      </c>
      <c r="H6">
        <v>2</v>
      </c>
      <c r="I6">
        <v>0</v>
      </c>
      <c r="J6">
        <v>1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0</v>
      </c>
      <c r="R6">
        <v>2</v>
      </c>
      <c r="S6">
        <v>0</v>
      </c>
      <c r="T6">
        <v>1</v>
      </c>
      <c r="U6">
        <v>26</v>
      </c>
      <c r="V6">
        <v>48</v>
      </c>
      <c r="W6">
        <f t="shared" si="0"/>
        <v>12</v>
      </c>
      <c r="X6" t="s">
        <v>237</v>
      </c>
    </row>
    <row r="7" spans="1:24">
      <c r="A7">
        <v>362</v>
      </c>
      <c r="B7" t="s">
        <v>22</v>
      </c>
      <c r="C7" t="s">
        <v>238</v>
      </c>
      <c r="D7" t="s">
        <v>31</v>
      </c>
      <c r="E7" t="s">
        <v>239</v>
      </c>
      <c r="F7">
        <v>4</v>
      </c>
      <c r="G7">
        <v>4</v>
      </c>
      <c r="H7">
        <v>4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3</v>
      </c>
      <c r="T7">
        <v>3</v>
      </c>
      <c r="U7">
        <v>53</v>
      </c>
      <c r="V7">
        <v>60</v>
      </c>
      <c r="W7">
        <f t="shared" si="0"/>
        <v>15</v>
      </c>
      <c r="X7" t="s">
        <v>240</v>
      </c>
    </row>
    <row r="8" spans="1:24">
      <c r="A8">
        <v>358</v>
      </c>
      <c r="B8" t="s">
        <v>22</v>
      </c>
      <c r="C8" t="s">
        <v>47</v>
      </c>
      <c r="D8" t="s">
        <v>48</v>
      </c>
      <c r="E8" t="s">
        <v>241</v>
      </c>
      <c r="F8">
        <v>4</v>
      </c>
      <c r="G8">
        <v>3</v>
      </c>
      <c r="H8">
        <v>3</v>
      </c>
      <c r="I8">
        <v>0</v>
      </c>
      <c r="J8">
        <v>1</v>
      </c>
      <c r="K8">
        <v>4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2</v>
      </c>
      <c r="U8">
        <v>34</v>
      </c>
      <c r="V8">
        <v>56</v>
      </c>
      <c r="W8">
        <f t="shared" si="0"/>
        <v>14</v>
      </c>
      <c r="X8" t="s">
        <v>242</v>
      </c>
    </row>
    <row r="9" spans="1:24">
      <c r="A9">
        <v>354</v>
      </c>
      <c r="B9" t="s">
        <v>22</v>
      </c>
      <c r="C9" t="s">
        <v>50</v>
      </c>
      <c r="D9" t="s">
        <v>51</v>
      </c>
      <c r="E9" t="s">
        <v>236</v>
      </c>
      <c r="F9">
        <v>3</v>
      </c>
      <c r="G9">
        <v>4</v>
      </c>
      <c r="H9">
        <v>3</v>
      </c>
      <c r="I9">
        <v>0</v>
      </c>
      <c r="J9">
        <v>4</v>
      </c>
      <c r="K9">
        <v>3</v>
      </c>
      <c r="L9">
        <v>0</v>
      </c>
      <c r="M9">
        <v>4</v>
      </c>
      <c r="N9">
        <v>3</v>
      </c>
      <c r="O9">
        <v>0</v>
      </c>
      <c r="P9">
        <v>3</v>
      </c>
      <c r="Q9">
        <v>0</v>
      </c>
      <c r="R9">
        <v>3</v>
      </c>
      <c r="S9">
        <v>0</v>
      </c>
      <c r="T9">
        <v>4</v>
      </c>
      <c r="U9">
        <v>34</v>
      </c>
      <c r="V9">
        <v>40</v>
      </c>
      <c r="W9">
        <f t="shared" si="0"/>
        <v>10</v>
      </c>
      <c r="X9" t="s">
        <v>243</v>
      </c>
    </row>
    <row r="10" spans="1:24">
      <c r="A10">
        <v>352</v>
      </c>
      <c r="B10" t="s">
        <v>22</v>
      </c>
      <c r="C10" t="s">
        <v>244</v>
      </c>
      <c r="D10" t="s">
        <v>113</v>
      </c>
      <c r="E10" t="s">
        <v>245</v>
      </c>
      <c r="F10">
        <v>4</v>
      </c>
      <c r="G10">
        <v>4</v>
      </c>
      <c r="H10">
        <v>4</v>
      </c>
      <c r="I10">
        <v>3</v>
      </c>
      <c r="J10">
        <v>3</v>
      </c>
      <c r="K10">
        <v>3</v>
      </c>
      <c r="L10">
        <v>0</v>
      </c>
      <c r="M10">
        <v>4</v>
      </c>
      <c r="N10">
        <v>4</v>
      </c>
      <c r="O10">
        <v>3</v>
      </c>
      <c r="P10">
        <v>3</v>
      </c>
      <c r="Q10">
        <v>0</v>
      </c>
      <c r="R10">
        <v>4</v>
      </c>
      <c r="S10">
        <v>0</v>
      </c>
      <c r="T10">
        <v>4</v>
      </c>
      <c r="U10">
        <v>43</v>
      </c>
      <c r="V10">
        <v>48</v>
      </c>
      <c r="W10">
        <f t="shared" si="0"/>
        <v>12</v>
      </c>
      <c r="X10" t="s">
        <v>246</v>
      </c>
    </row>
    <row r="11" spans="1:24">
      <c r="A11">
        <v>350</v>
      </c>
      <c r="B11" t="s">
        <v>22</v>
      </c>
      <c r="C11" t="s">
        <v>247</v>
      </c>
      <c r="D11" t="s">
        <v>48</v>
      </c>
      <c r="E11" t="s">
        <v>245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45</v>
      </c>
      <c r="V11">
        <v>60</v>
      </c>
      <c r="W11">
        <f t="shared" si="0"/>
        <v>15</v>
      </c>
      <c r="X11" t="s">
        <v>248</v>
      </c>
    </row>
    <row r="12" spans="1:24">
      <c r="A12">
        <v>346</v>
      </c>
      <c r="B12" t="s">
        <v>22</v>
      </c>
      <c r="C12" t="s">
        <v>59</v>
      </c>
      <c r="D12" t="s">
        <v>60</v>
      </c>
      <c r="E12" t="s">
        <v>236</v>
      </c>
      <c r="F12">
        <v>3</v>
      </c>
      <c r="G12">
        <v>2</v>
      </c>
      <c r="H12">
        <v>4</v>
      </c>
      <c r="I12">
        <v>0</v>
      </c>
      <c r="J12">
        <v>3</v>
      </c>
      <c r="K12">
        <v>0</v>
      </c>
      <c r="L12">
        <v>3</v>
      </c>
      <c r="M12">
        <v>4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4</v>
      </c>
      <c r="U12">
        <v>32</v>
      </c>
      <c r="V12">
        <v>40</v>
      </c>
      <c r="W12">
        <f t="shared" si="0"/>
        <v>10</v>
      </c>
      <c r="X12" t="s">
        <v>249</v>
      </c>
    </row>
    <row r="13" spans="1:24">
      <c r="A13">
        <v>345</v>
      </c>
      <c r="B13" t="s">
        <v>22</v>
      </c>
      <c r="C13" t="s">
        <v>56</v>
      </c>
      <c r="D13" t="s">
        <v>57</v>
      </c>
      <c r="E13" t="s">
        <v>250</v>
      </c>
      <c r="F13">
        <v>3</v>
      </c>
      <c r="G13">
        <v>0</v>
      </c>
      <c r="H13">
        <v>3</v>
      </c>
      <c r="I13">
        <v>0</v>
      </c>
      <c r="J13">
        <v>0</v>
      </c>
      <c r="K13">
        <v>0</v>
      </c>
      <c r="L13">
        <v>3</v>
      </c>
      <c r="M13">
        <v>3</v>
      </c>
      <c r="N13">
        <v>4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25</v>
      </c>
      <c r="V13">
        <v>32</v>
      </c>
      <c r="W13">
        <f t="shared" si="0"/>
        <v>8</v>
      </c>
      <c r="X13" t="s">
        <v>251</v>
      </c>
    </row>
    <row r="14" spans="1:24">
      <c r="A14">
        <v>342</v>
      </c>
      <c r="B14" t="s">
        <v>22</v>
      </c>
      <c r="C14" t="s">
        <v>65</v>
      </c>
      <c r="D14" t="s">
        <v>66</v>
      </c>
      <c r="E14" t="s">
        <v>252</v>
      </c>
      <c r="F14">
        <v>4</v>
      </c>
      <c r="G14">
        <v>3</v>
      </c>
      <c r="H14">
        <v>3</v>
      </c>
      <c r="I14">
        <v>3</v>
      </c>
      <c r="J14">
        <v>3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4</v>
      </c>
      <c r="R14">
        <v>4</v>
      </c>
      <c r="S14">
        <v>3</v>
      </c>
      <c r="T14">
        <v>4</v>
      </c>
      <c r="U14">
        <v>51</v>
      </c>
      <c r="V14">
        <v>60</v>
      </c>
      <c r="W14">
        <f t="shared" si="0"/>
        <v>15</v>
      </c>
      <c r="X14" t="s">
        <v>253</v>
      </c>
    </row>
    <row r="15" spans="1:24">
      <c r="A15">
        <v>340</v>
      </c>
      <c r="B15" t="s">
        <v>22</v>
      </c>
      <c r="C15" t="s">
        <v>53</v>
      </c>
      <c r="D15" t="s">
        <v>54</v>
      </c>
      <c r="E15" t="s">
        <v>239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3</v>
      </c>
      <c r="T15">
        <v>3</v>
      </c>
      <c r="U15">
        <v>46</v>
      </c>
      <c r="V15">
        <v>60</v>
      </c>
      <c r="W15">
        <f t="shared" si="0"/>
        <v>15</v>
      </c>
      <c r="X15" t="s">
        <v>254</v>
      </c>
    </row>
    <row r="16" spans="1:24">
      <c r="A16">
        <v>338</v>
      </c>
      <c r="B16" t="s">
        <v>148</v>
      </c>
      <c r="C16" t="s">
        <v>68</v>
      </c>
      <c r="D16" t="s">
        <v>69</v>
      </c>
      <c r="E16" t="s">
        <v>252</v>
      </c>
      <c r="F16">
        <v>4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2</v>
      </c>
      <c r="N16">
        <v>3</v>
      </c>
      <c r="O16">
        <v>3</v>
      </c>
      <c r="P16">
        <v>3</v>
      </c>
      <c r="Q16">
        <v>3</v>
      </c>
      <c r="R16">
        <v>4</v>
      </c>
      <c r="S16">
        <v>1</v>
      </c>
      <c r="T16">
        <v>3</v>
      </c>
      <c r="U16">
        <v>46</v>
      </c>
      <c r="V16">
        <v>60</v>
      </c>
      <c r="W16">
        <f t="shared" si="0"/>
        <v>15</v>
      </c>
      <c r="X16" t="s">
        <v>255</v>
      </c>
    </row>
    <row r="17" spans="1:24">
      <c r="A17">
        <v>335</v>
      </c>
      <c r="B17" t="s">
        <v>22</v>
      </c>
      <c r="C17" t="s">
        <v>73</v>
      </c>
      <c r="D17" t="s">
        <v>256</v>
      </c>
      <c r="E17" t="s">
        <v>257</v>
      </c>
      <c r="F17">
        <v>3</v>
      </c>
      <c r="G17">
        <v>4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4</v>
      </c>
      <c r="P17">
        <v>3</v>
      </c>
      <c r="Q17">
        <v>3</v>
      </c>
      <c r="R17">
        <v>0</v>
      </c>
      <c r="S17">
        <v>0</v>
      </c>
      <c r="T17">
        <v>0</v>
      </c>
      <c r="U17">
        <v>39</v>
      </c>
      <c r="V17">
        <v>48</v>
      </c>
      <c r="W17">
        <f t="shared" si="0"/>
        <v>12</v>
      </c>
      <c r="X17" t="s">
        <v>258</v>
      </c>
    </row>
    <row r="18" spans="1:24">
      <c r="A18">
        <v>331</v>
      </c>
      <c r="B18" t="s">
        <v>22</v>
      </c>
      <c r="C18" t="s">
        <v>76</v>
      </c>
      <c r="D18" t="s">
        <v>77</v>
      </c>
      <c r="E18" t="s">
        <v>25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2</v>
      </c>
      <c r="O18">
        <v>3</v>
      </c>
      <c r="P18">
        <v>3</v>
      </c>
      <c r="Q18">
        <v>3</v>
      </c>
      <c r="R18">
        <v>2</v>
      </c>
      <c r="S18">
        <v>3</v>
      </c>
      <c r="T18">
        <v>2</v>
      </c>
      <c r="U18">
        <v>41</v>
      </c>
      <c r="V18">
        <v>60</v>
      </c>
      <c r="W18">
        <f t="shared" si="0"/>
        <v>15</v>
      </c>
      <c r="X18" t="s">
        <v>259</v>
      </c>
    </row>
    <row r="19" spans="1:24">
      <c r="A19">
        <v>329</v>
      </c>
      <c r="B19" t="s">
        <v>22</v>
      </c>
      <c r="C19" t="s">
        <v>73</v>
      </c>
      <c r="D19" t="s">
        <v>260</v>
      </c>
      <c r="E19" t="s">
        <v>245</v>
      </c>
      <c r="F19">
        <v>4</v>
      </c>
      <c r="G19">
        <v>3</v>
      </c>
      <c r="H19">
        <v>4</v>
      </c>
      <c r="I19">
        <v>3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3</v>
      </c>
      <c r="Q19">
        <v>3</v>
      </c>
      <c r="R19">
        <v>3</v>
      </c>
      <c r="S19">
        <v>3</v>
      </c>
      <c r="T19">
        <v>3</v>
      </c>
      <c r="U19">
        <v>38</v>
      </c>
      <c r="V19">
        <v>48</v>
      </c>
      <c r="W19">
        <f t="shared" si="0"/>
        <v>12</v>
      </c>
      <c r="X19" t="s">
        <v>261</v>
      </c>
    </row>
    <row r="20" spans="1:24">
      <c r="A20">
        <v>328</v>
      </c>
      <c r="B20" t="s">
        <v>22</v>
      </c>
      <c r="C20" t="s">
        <v>262</v>
      </c>
      <c r="D20" t="s">
        <v>86</v>
      </c>
      <c r="E20" t="s">
        <v>236</v>
      </c>
      <c r="F20">
        <v>3</v>
      </c>
      <c r="G20">
        <v>2</v>
      </c>
      <c r="H20">
        <v>4</v>
      </c>
      <c r="I20">
        <v>4</v>
      </c>
      <c r="J20">
        <v>3</v>
      </c>
      <c r="K20">
        <v>0</v>
      </c>
      <c r="L20">
        <v>0</v>
      </c>
      <c r="M20">
        <v>4</v>
      </c>
      <c r="N20">
        <v>4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33</v>
      </c>
      <c r="V20">
        <v>40</v>
      </c>
      <c r="W20">
        <f t="shared" si="0"/>
        <v>10</v>
      </c>
      <c r="X20" t="s">
        <v>263</v>
      </c>
    </row>
    <row r="21" spans="1:24">
      <c r="A21">
        <v>323</v>
      </c>
      <c r="B21" t="s">
        <v>22</v>
      </c>
      <c r="C21" t="s">
        <v>92</v>
      </c>
      <c r="D21" t="s">
        <v>93</v>
      </c>
      <c r="E21" t="s">
        <v>264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0</v>
      </c>
      <c r="Q21">
        <v>3</v>
      </c>
      <c r="R21">
        <v>2</v>
      </c>
      <c r="S21">
        <v>2</v>
      </c>
      <c r="T21">
        <v>3</v>
      </c>
      <c r="U21">
        <v>40</v>
      </c>
      <c r="V21">
        <v>56</v>
      </c>
      <c r="W21">
        <f t="shared" si="0"/>
        <v>14</v>
      </c>
      <c r="X21" t="s">
        <v>265</v>
      </c>
    </row>
    <row r="22" spans="1:24">
      <c r="A22">
        <v>319</v>
      </c>
      <c r="B22" t="s">
        <v>22</v>
      </c>
      <c r="C22" t="s">
        <v>62</v>
      </c>
      <c r="D22" t="s">
        <v>98</v>
      </c>
      <c r="E22" t="s">
        <v>250</v>
      </c>
      <c r="F22">
        <v>4</v>
      </c>
      <c r="G22">
        <v>3</v>
      </c>
      <c r="H22">
        <v>4</v>
      </c>
      <c r="I22">
        <v>0</v>
      </c>
      <c r="J22">
        <v>0</v>
      </c>
      <c r="K22">
        <v>0</v>
      </c>
      <c r="L22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21</v>
      </c>
      <c r="V22">
        <v>24</v>
      </c>
      <c r="W22">
        <f t="shared" si="0"/>
        <v>6</v>
      </c>
      <c r="X22" t="s">
        <v>266</v>
      </c>
    </row>
    <row r="23" spans="1:24">
      <c r="A23">
        <v>317</v>
      </c>
      <c r="B23" t="s">
        <v>148</v>
      </c>
      <c r="C23" t="s">
        <v>100</v>
      </c>
      <c r="D23" t="s">
        <v>101</v>
      </c>
      <c r="E23" t="s">
        <v>236</v>
      </c>
      <c r="F23">
        <v>3</v>
      </c>
      <c r="G23">
        <v>3</v>
      </c>
      <c r="H23">
        <v>2</v>
      </c>
      <c r="I23">
        <v>2</v>
      </c>
      <c r="J23">
        <v>2</v>
      </c>
      <c r="K23">
        <v>3</v>
      </c>
      <c r="L23">
        <v>3</v>
      </c>
      <c r="M23">
        <v>1</v>
      </c>
      <c r="N23">
        <v>2</v>
      </c>
      <c r="O23">
        <v>1</v>
      </c>
      <c r="P23">
        <v>3</v>
      </c>
      <c r="Q23">
        <v>2</v>
      </c>
      <c r="R23">
        <v>3</v>
      </c>
      <c r="S23">
        <v>1</v>
      </c>
      <c r="T23">
        <v>0</v>
      </c>
      <c r="U23">
        <v>31</v>
      </c>
      <c r="V23">
        <v>56</v>
      </c>
      <c r="W23">
        <f t="shared" si="0"/>
        <v>14</v>
      </c>
      <c r="X23" t="s">
        <v>267</v>
      </c>
    </row>
    <row r="24" spans="1:24">
      <c r="A24">
        <v>305</v>
      </c>
      <c r="B24" t="s">
        <v>22</v>
      </c>
      <c r="C24" t="s">
        <v>109</v>
      </c>
      <c r="D24" t="s">
        <v>110</v>
      </c>
      <c r="E24" t="s">
        <v>268</v>
      </c>
      <c r="F24">
        <v>3</v>
      </c>
      <c r="G24">
        <v>4</v>
      </c>
      <c r="H24">
        <v>3</v>
      </c>
      <c r="I24">
        <v>0</v>
      </c>
      <c r="J24">
        <v>3</v>
      </c>
      <c r="K24">
        <v>3</v>
      </c>
      <c r="L24">
        <v>0</v>
      </c>
      <c r="M24">
        <v>4</v>
      </c>
      <c r="N24">
        <v>3</v>
      </c>
      <c r="O24">
        <v>3</v>
      </c>
      <c r="P24">
        <v>3</v>
      </c>
      <c r="Q24">
        <v>3</v>
      </c>
      <c r="R24">
        <v>3</v>
      </c>
      <c r="S24">
        <v>0</v>
      </c>
      <c r="T24">
        <v>3</v>
      </c>
      <c r="U24">
        <v>38</v>
      </c>
      <c r="V24">
        <v>48</v>
      </c>
      <c r="W24">
        <f t="shared" si="0"/>
        <v>12</v>
      </c>
      <c r="X24" t="s">
        <v>269</v>
      </c>
    </row>
    <row r="25" spans="1:24">
      <c r="A25">
        <v>303</v>
      </c>
      <c r="B25" t="s">
        <v>22</v>
      </c>
      <c r="C25" t="s">
        <v>121</v>
      </c>
      <c r="D25" t="s">
        <v>122</v>
      </c>
      <c r="E25" t="s">
        <v>234</v>
      </c>
      <c r="F25">
        <v>3</v>
      </c>
      <c r="G25">
        <v>0</v>
      </c>
      <c r="H25">
        <v>3</v>
      </c>
      <c r="I25">
        <v>4</v>
      </c>
      <c r="J25">
        <v>2</v>
      </c>
      <c r="K25">
        <v>3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2</v>
      </c>
      <c r="T25">
        <v>3</v>
      </c>
      <c r="U25">
        <v>40</v>
      </c>
      <c r="V25">
        <v>60</v>
      </c>
      <c r="W25">
        <f t="shared" si="0"/>
        <v>14</v>
      </c>
      <c r="X25" t="s">
        <v>270</v>
      </c>
    </row>
    <row r="26" spans="1:24">
      <c r="A26">
        <v>300</v>
      </c>
      <c r="B26" t="s">
        <v>22</v>
      </c>
      <c r="C26" t="s">
        <v>271</v>
      </c>
      <c r="D26" t="s">
        <v>98</v>
      </c>
      <c r="E26" t="s">
        <v>264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0</v>
      </c>
      <c r="M26">
        <v>4</v>
      </c>
      <c r="N26">
        <v>4</v>
      </c>
      <c r="O26">
        <v>2</v>
      </c>
      <c r="P26">
        <v>3</v>
      </c>
      <c r="Q26">
        <v>4</v>
      </c>
      <c r="R26">
        <v>3</v>
      </c>
      <c r="S26">
        <v>3</v>
      </c>
      <c r="T26">
        <v>3</v>
      </c>
      <c r="U26">
        <v>45</v>
      </c>
      <c r="V26">
        <v>56</v>
      </c>
      <c r="W26">
        <f t="shared" si="0"/>
        <v>14</v>
      </c>
      <c r="X26" t="s">
        <v>272</v>
      </c>
    </row>
    <row r="27" spans="1:24">
      <c r="A27">
        <v>299</v>
      </c>
      <c r="B27" t="s">
        <v>22</v>
      </c>
      <c r="C27" t="s">
        <v>115</v>
      </c>
      <c r="D27" t="s">
        <v>116</v>
      </c>
      <c r="E27" t="s">
        <v>273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46</v>
      </c>
      <c r="V27">
        <v>60</v>
      </c>
      <c r="W27">
        <f t="shared" si="0"/>
        <v>15</v>
      </c>
      <c r="X27" t="s">
        <v>274</v>
      </c>
    </row>
    <row r="28" spans="1:24">
      <c r="A28">
        <v>288</v>
      </c>
      <c r="B28" t="s">
        <v>22</v>
      </c>
      <c r="C28" t="s">
        <v>129</v>
      </c>
      <c r="D28" t="s">
        <v>275</v>
      </c>
      <c r="E28" t="s">
        <v>250</v>
      </c>
      <c r="F28">
        <v>2</v>
      </c>
      <c r="G28">
        <v>3</v>
      </c>
      <c r="H28">
        <v>3</v>
      </c>
      <c r="I28">
        <v>0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17</v>
      </c>
      <c r="V28">
        <v>24</v>
      </c>
      <c r="W28">
        <f t="shared" si="0"/>
        <v>6</v>
      </c>
      <c r="X28" t="s">
        <v>276</v>
      </c>
    </row>
    <row r="29" spans="1:24">
      <c r="A29">
        <v>287</v>
      </c>
      <c r="B29" t="s">
        <v>22</v>
      </c>
      <c r="C29" t="s">
        <v>118</v>
      </c>
      <c r="D29" t="s">
        <v>119</v>
      </c>
      <c r="E29" t="s">
        <v>245</v>
      </c>
      <c r="F29">
        <v>0</v>
      </c>
      <c r="G29">
        <v>3</v>
      </c>
      <c r="H29">
        <v>4</v>
      </c>
      <c r="I29">
        <v>3</v>
      </c>
      <c r="J29">
        <v>4</v>
      </c>
      <c r="K29">
        <v>3</v>
      </c>
      <c r="L29">
        <v>4</v>
      </c>
      <c r="M29">
        <v>3</v>
      </c>
      <c r="N29">
        <v>2</v>
      </c>
      <c r="O29">
        <v>0</v>
      </c>
      <c r="P29">
        <v>3</v>
      </c>
      <c r="Q29">
        <v>4</v>
      </c>
      <c r="R29">
        <v>3</v>
      </c>
      <c r="S29">
        <v>0</v>
      </c>
      <c r="T29">
        <v>3</v>
      </c>
      <c r="U29">
        <v>39</v>
      </c>
      <c r="V29">
        <v>48</v>
      </c>
      <c r="W29">
        <f t="shared" si="0"/>
        <v>12</v>
      </c>
      <c r="X29" t="s">
        <v>277</v>
      </c>
    </row>
    <row r="30" spans="1:24">
      <c r="A30">
        <v>285</v>
      </c>
      <c r="B30" t="s">
        <v>148</v>
      </c>
      <c r="C30" t="s">
        <v>278</v>
      </c>
      <c r="D30" t="s">
        <v>83</v>
      </c>
      <c r="E30" t="s">
        <v>239</v>
      </c>
      <c r="F30">
        <v>2</v>
      </c>
      <c r="G30">
        <v>3</v>
      </c>
      <c r="H30">
        <v>1</v>
      </c>
      <c r="I30">
        <v>2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2</v>
      </c>
      <c r="S30">
        <v>3</v>
      </c>
      <c r="T30">
        <v>2</v>
      </c>
      <c r="U30">
        <v>37</v>
      </c>
      <c r="V30">
        <v>60</v>
      </c>
      <c r="W30">
        <f t="shared" si="0"/>
        <v>15</v>
      </c>
      <c r="X30" t="s">
        <v>279</v>
      </c>
    </row>
    <row r="31" spans="1:24">
      <c r="A31">
        <v>284</v>
      </c>
      <c r="B31" t="s">
        <v>22</v>
      </c>
      <c r="C31" t="s">
        <v>126</v>
      </c>
      <c r="D31" t="s">
        <v>127</v>
      </c>
      <c r="E31" t="s">
        <v>228</v>
      </c>
      <c r="F31">
        <v>3</v>
      </c>
      <c r="G31">
        <v>3</v>
      </c>
      <c r="H31">
        <v>3</v>
      </c>
      <c r="I31">
        <v>0</v>
      </c>
      <c r="J31">
        <v>0</v>
      </c>
      <c r="K31">
        <v>0</v>
      </c>
      <c r="L31">
        <v>4</v>
      </c>
      <c r="M31">
        <v>3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  <c r="U31">
        <v>22</v>
      </c>
      <c r="V31">
        <v>28</v>
      </c>
      <c r="W31">
        <f t="shared" si="0"/>
        <v>7</v>
      </c>
      <c r="X31" t="s">
        <v>280</v>
      </c>
    </row>
    <row r="32" spans="1:24">
      <c r="A32">
        <v>283</v>
      </c>
      <c r="B32" t="s">
        <v>22</v>
      </c>
      <c r="C32" t="s">
        <v>34</v>
      </c>
      <c r="D32" t="s">
        <v>124</v>
      </c>
      <c r="E32" t="s">
        <v>281</v>
      </c>
      <c r="F32">
        <v>3</v>
      </c>
      <c r="G32">
        <v>2</v>
      </c>
      <c r="H32">
        <v>3</v>
      </c>
      <c r="I32">
        <v>0</v>
      </c>
      <c r="J32">
        <v>3</v>
      </c>
      <c r="K32">
        <v>2</v>
      </c>
      <c r="L32">
        <v>3</v>
      </c>
      <c r="M32">
        <v>3</v>
      </c>
      <c r="N32">
        <v>3</v>
      </c>
      <c r="O32">
        <v>2</v>
      </c>
      <c r="P32">
        <v>3</v>
      </c>
      <c r="Q32">
        <v>3</v>
      </c>
      <c r="R32">
        <v>2</v>
      </c>
      <c r="S32">
        <v>0</v>
      </c>
      <c r="T32">
        <v>0</v>
      </c>
      <c r="U32">
        <v>32</v>
      </c>
      <c r="V32">
        <v>48</v>
      </c>
      <c r="W32">
        <f t="shared" si="0"/>
        <v>12</v>
      </c>
      <c r="X32" t="s">
        <v>282</v>
      </c>
    </row>
    <row r="33" spans="1:24">
      <c r="A33">
        <v>279</v>
      </c>
      <c r="B33" t="s">
        <v>22</v>
      </c>
      <c r="C33" t="s">
        <v>132</v>
      </c>
      <c r="D33" t="s">
        <v>133</v>
      </c>
      <c r="E33" t="s">
        <v>234</v>
      </c>
      <c r="F33">
        <v>3</v>
      </c>
      <c r="G33">
        <v>3</v>
      </c>
      <c r="H33">
        <v>4</v>
      </c>
      <c r="I33">
        <v>3</v>
      </c>
      <c r="J33">
        <v>3</v>
      </c>
      <c r="K33">
        <v>3</v>
      </c>
      <c r="L33">
        <v>2</v>
      </c>
      <c r="M33">
        <v>4</v>
      </c>
      <c r="N33">
        <v>3</v>
      </c>
      <c r="O33">
        <v>3</v>
      </c>
      <c r="P33">
        <v>3</v>
      </c>
      <c r="Q33">
        <v>3</v>
      </c>
      <c r="R33">
        <v>2</v>
      </c>
      <c r="S33">
        <v>3</v>
      </c>
      <c r="T33">
        <v>3</v>
      </c>
      <c r="U33">
        <v>45</v>
      </c>
      <c r="V33">
        <v>60</v>
      </c>
      <c r="W33">
        <f t="shared" si="0"/>
        <v>15</v>
      </c>
      <c r="X33" t="s">
        <v>283</v>
      </c>
    </row>
    <row r="34" spans="1:24">
      <c r="A34">
        <v>276</v>
      </c>
      <c r="B34" t="s">
        <v>22</v>
      </c>
      <c r="C34" t="s">
        <v>138</v>
      </c>
      <c r="D34" t="s">
        <v>139</v>
      </c>
      <c r="E34" t="s">
        <v>284</v>
      </c>
      <c r="F34">
        <v>4</v>
      </c>
      <c r="G34">
        <v>3</v>
      </c>
      <c r="H34">
        <v>0</v>
      </c>
      <c r="I34">
        <v>0</v>
      </c>
      <c r="J34">
        <v>0</v>
      </c>
      <c r="K34">
        <v>4</v>
      </c>
      <c r="L34">
        <v>4</v>
      </c>
      <c r="M34">
        <v>3</v>
      </c>
      <c r="N34">
        <v>3</v>
      </c>
      <c r="O34">
        <v>0</v>
      </c>
      <c r="P34">
        <v>3</v>
      </c>
      <c r="Q34">
        <v>4</v>
      </c>
      <c r="R34">
        <v>2</v>
      </c>
      <c r="S34">
        <v>0</v>
      </c>
      <c r="T34">
        <v>0</v>
      </c>
      <c r="U34">
        <v>30</v>
      </c>
      <c r="V34">
        <v>36</v>
      </c>
      <c r="W34">
        <f t="shared" si="0"/>
        <v>9</v>
      </c>
      <c r="X34" t="s">
        <v>285</v>
      </c>
    </row>
    <row r="35" spans="1:24">
      <c r="A35">
        <v>275</v>
      </c>
      <c r="B35" t="s">
        <v>22</v>
      </c>
      <c r="C35" t="s">
        <v>286</v>
      </c>
      <c r="D35" t="s">
        <v>287</v>
      </c>
      <c r="E35" t="s">
        <v>257</v>
      </c>
      <c r="F35">
        <v>4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2</v>
      </c>
      <c r="N35">
        <v>0</v>
      </c>
      <c r="O35">
        <v>4</v>
      </c>
      <c r="P35">
        <v>3</v>
      </c>
      <c r="Q35">
        <v>3</v>
      </c>
      <c r="R35">
        <v>0</v>
      </c>
      <c r="S35">
        <v>0</v>
      </c>
      <c r="T35">
        <v>0</v>
      </c>
      <c r="U35">
        <v>33</v>
      </c>
      <c r="V35">
        <v>48</v>
      </c>
      <c r="W35">
        <f t="shared" si="0"/>
        <v>11</v>
      </c>
      <c r="X35" t="s">
        <v>288</v>
      </c>
    </row>
    <row r="36" spans="1:24">
      <c r="A36">
        <v>274</v>
      </c>
      <c r="B36" t="s">
        <v>148</v>
      </c>
      <c r="C36" t="s">
        <v>135</v>
      </c>
      <c r="D36" t="s">
        <v>136</v>
      </c>
      <c r="E36" t="s">
        <v>234</v>
      </c>
      <c r="F36">
        <v>3</v>
      </c>
      <c r="G36">
        <v>0</v>
      </c>
      <c r="H36">
        <v>2</v>
      </c>
      <c r="I36">
        <v>3</v>
      </c>
      <c r="J36">
        <v>3</v>
      </c>
      <c r="K36">
        <v>2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  <c r="U36">
        <v>34</v>
      </c>
      <c r="V36">
        <v>60</v>
      </c>
      <c r="W36">
        <f t="shared" si="0"/>
        <v>14</v>
      </c>
      <c r="X36" t="s">
        <v>289</v>
      </c>
    </row>
    <row r="37" spans="1:24">
      <c r="A37">
        <v>272</v>
      </c>
      <c r="B37" t="s">
        <v>22</v>
      </c>
      <c r="C37" t="s">
        <v>290</v>
      </c>
      <c r="D37" t="s">
        <v>153</v>
      </c>
      <c r="E37" t="s">
        <v>228</v>
      </c>
      <c r="F37">
        <v>3</v>
      </c>
      <c r="G37">
        <v>4</v>
      </c>
      <c r="H37">
        <v>4</v>
      </c>
      <c r="I37">
        <v>0</v>
      </c>
      <c r="J37">
        <v>0</v>
      </c>
      <c r="K37">
        <v>0</v>
      </c>
      <c r="L37">
        <v>3</v>
      </c>
      <c r="M37">
        <v>3</v>
      </c>
      <c r="N37">
        <v>0</v>
      </c>
      <c r="O37">
        <v>0</v>
      </c>
      <c r="P37">
        <v>0</v>
      </c>
      <c r="Q37">
        <v>3</v>
      </c>
      <c r="R37">
        <v>2</v>
      </c>
      <c r="S37">
        <v>0</v>
      </c>
      <c r="T37">
        <v>0</v>
      </c>
      <c r="U37">
        <v>22</v>
      </c>
      <c r="V37">
        <v>28</v>
      </c>
      <c r="W37">
        <f t="shared" si="0"/>
        <v>7</v>
      </c>
      <c r="X37" t="s">
        <v>291</v>
      </c>
    </row>
    <row r="38" spans="1:24">
      <c r="A38">
        <v>265</v>
      </c>
      <c r="B38" t="s">
        <v>22</v>
      </c>
      <c r="C38" t="s">
        <v>103</v>
      </c>
      <c r="D38" t="s">
        <v>155</v>
      </c>
      <c r="E38" t="s">
        <v>281</v>
      </c>
      <c r="F38">
        <v>3</v>
      </c>
      <c r="G38">
        <v>4</v>
      </c>
      <c r="H38">
        <v>4</v>
      </c>
      <c r="I38">
        <v>4</v>
      </c>
      <c r="J38">
        <v>0</v>
      </c>
      <c r="K38">
        <v>4</v>
      </c>
      <c r="L38">
        <v>4</v>
      </c>
      <c r="M38">
        <v>3</v>
      </c>
      <c r="N38">
        <v>3</v>
      </c>
      <c r="O38">
        <v>4</v>
      </c>
      <c r="P38">
        <v>3</v>
      </c>
      <c r="Q38">
        <v>3</v>
      </c>
      <c r="R38">
        <v>4</v>
      </c>
      <c r="S38">
        <v>3</v>
      </c>
      <c r="T38">
        <v>0</v>
      </c>
      <c r="U38">
        <v>46</v>
      </c>
      <c r="V38">
        <v>52</v>
      </c>
      <c r="W38">
        <f t="shared" si="0"/>
        <v>13</v>
      </c>
      <c r="X38" t="s">
        <v>292</v>
      </c>
    </row>
    <row r="39" spans="1:24">
      <c r="A39">
        <v>264</v>
      </c>
      <c r="B39" t="s">
        <v>22</v>
      </c>
      <c r="C39" t="s">
        <v>149</v>
      </c>
      <c r="D39" t="s">
        <v>150</v>
      </c>
      <c r="E39" t="s">
        <v>241</v>
      </c>
      <c r="F39">
        <v>3</v>
      </c>
      <c r="G39">
        <v>4</v>
      </c>
      <c r="H39">
        <v>2</v>
      </c>
      <c r="I39">
        <v>2</v>
      </c>
      <c r="J39">
        <v>2</v>
      </c>
      <c r="K39">
        <v>1</v>
      </c>
      <c r="L39">
        <v>2</v>
      </c>
      <c r="M39">
        <v>3</v>
      </c>
      <c r="N39">
        <v>3</v>
      </c>
      <c r="O39">
        <v>2</v>
      </c>
      <c r="P39">
        <v>2</v>
      </c>
      <c r="Q39">
        <v>1</v>
      </c>
      <c r="R39">
        <v>4</v>
      </c>
      <c r="S39">
        <v>3</v>
      </c>
      <c r="T39">
        <v>0</v>
      </c>
      <c r="U39">
        <v>34</v>
      </c>
      <c r="V39">
        <v>56</v>
      </c>
      <c r="W39">
        <f t="shared" si="0"/>
        <v>14</v>
      </c>
      <c r="X39" t="s">
        <v>293</v>
      </c>
    </row>
    <row r="40" spans="1:24">
      <c r="A40">
        <v>258</v>
      </c>
      <c r="B40" t="s">
        <v>148</v>
      </c>
      <c r="C40" t="s">
        <v>163</v>
      </c>
      <c r="D40" t="s">
        <v>294</v>
      </c>
      <c r="E40" t="s">
        <v>281</v>
      </c>
      <c r="F40">
        <v>3</v>
      </c>
      <c r="G40">
        <v>1</v>
      </c>
      <c r="H40">
        <v>3</v>
      </c>
      <c r="I40">
        <v>4</v>
      </c>
      <c r="J40">
        <v>0</v>
      </c>
      <c r="K40">
        <v>3</v>
      </c>
      <c r="L40">
        <v>3</v>
      </c>
      <c r="M40">
        <v>3</v>
      </c>
      <c r="N40">
        <v>3</v>
      </c>
      <c r="O40">
        <v>4</v>
      </c>
      <c r="P40">
        <v>3</v>
      </c>
      <c r="Q40">
        <v>3</v>
      </c>
      <c r="R40">
        <v>3</v>
      </c>
      <c r="S40">
        <v>0</v>
      </c>
      <c r="T40">
        <v>0</v>
      </c>
      <c r="U40">
        <v>36</v>
      </c>
      <c r="V40">
        <v>48</v>
      </c>
      <c r="W40">
        <f t="shared" si="0"/>
        <v>12</v>
      </c>
      <c r="X40" t="s">
        <v>295</v>
      </c>
    </row>
    <row r="41" spans="1:24">
      <c r="A41">
        <v>254</v>
      </c>
      <c r="B41" t="s">
        <v>22</v>
      </c>
      <c r="C41" t="s">
        <v>160</v>
      </c>
      <c r="D41" t="s">
        <v>161</v>
      </c>
      <c r="E41" t="s">
        <v>281</v>
      </c>
      <c r="F41">
        <v>3</v>
      </c>
      <c r="G41">
        <v>4</v>
      </c>
      <c r="H41">
        <v>3</v>
      </c>
      <c r="I41">
        <v>4</v>
      </c>
      <c r="J41">
        <v>0</v>
      </c>
      <c r="K41">
        <v>0</v>
      </c>
      <c r="L41">
        <v>4</v>
      </c>
      <c r="M41">
        <v>3</v>
      </c>
      <c r="N41">
        <v>2</v>
      </c>
      <c r="O41">
        <v>3</v>
      </c>
      <c r="P41">
        <v>4</v>
      </c>
      <c r="Q41">
        <v>4</v>
      </c>
      <c r="R41">
        <v>4</v>
      </c>
      <c r="S41">
        <v>2</v>
      </c>
      <c r="T41">
        <v>0</v>
      </c>
      <c r="U41">
        <v>40</v>
      </c>
      <c r="V41">
        <v>48</v>
      </c>
      <c r="W41">
        <f t="shared" si="0"/>
        <v>12</v>
      </c>
      <c r="X41" t="s">
        <v>296</v>
      </c>
    </row>
    <row r="42" spans="1:24">
      <c r="A42">
        <v>252</v>
      </c>
      <c r="B42" t="s">
        <v>148</v>
      </c>
      <c r="C42" t="s">
        <v>171</v>
      </c>
      <c r="D42" t="s">
        <v>297</v>
      </c>
      <c r="E42" t="s">
        <v>228</v>
      </c>
      <c r="F42">
        <v>3</v>
      </c>
      <c r="G42">
        <v>4</v>
      </c>
      <c r="H42">
        <v>2</v>
      </c>
      <c r="I42">
        <v>0</v>
      </c>
      <c r="J42">
        <v>0</v>
      </c>
      <c r="K42">
        <v>0</v>
      </c>
      <c r="L42">
        <v>3</v>
      </c>
      <c r="M42">
        <v>3</v>
      </c>
      <c r="N42">
        <v>3</v>
      </c>
      <c r="O42">
        <v>0</v>
      </c>
      <c r="P42">
        <v>2</v>
      </c>
      <c r="Q42">
        <v>4</v>
      </c>
      <c r="R42">
        <v>4</v>
      </c>
      <c r="S42">
        <v>0</v>
      </c>
      <c r="T42">
        <v>3</v>
      </c>
      <c r="U42">
        <v>31</v>
      </c>
      <c r="V42">
        <v>40</v>
      </c>
      <c r="W42">
        <f t="shared" si="0"/>
        <v>10</v>
      </c>
      <c r="X42" t="s">
        <v>298</v>
      </c>
    </row>
    <row r="43" spans="1:24">
      <c r="A43">
        <v>248</v>
      </c>
      <c r="B43" t="s">
        <v>22</v>
      </c>
      <c r="C43" t="s">
        <v>196</v>
      </c>
      <c r="D43" t="s">
        <v>197</v>
      </c>
      <c r="E43" t="s">
        <v>228</v>
      </c>
      <c r="F43">
        <v>3</v>
      </c>
      <c r="G43">
        <v>3</v>
      </c>
      <c r="H43">
        <v>3</v>
      </c>
      <c r="I43">
        <v>0</v>
      </c>
      <c r="J43">
        <v>0</v>
      </c>
      <c r="K43">
        <v>0</v>
      </c>
      <c r="L43">
        <v>3</v>
      </c>
      <c r="M43">
        <v>3</v>
      </c>
      <c r="N43">
        <v>3</v>
      </c>
      <c r="O43">
        <v>0</v>
      </c>
      <c r="P43">
        <v>3</v>
      </c>
      <c r="Q43">
        <v>2</v>
      </c>
      <c r="R43">
        <v>3</v>
      </c>
      <c r="S43">
        <v>0</v>
      </c>
      <c r="T43">
        <v>0</v>
      </c>
      <c r="U43">
        <v>26</v>
      </c>
      <c r="V43">
        <v>36</v>
      </c>
      <c r="W43">
        <f t="shared" si="0"/>
        <v>9</v>
      </c>
      <c r="X43" t="s">
        <v>299</v>
      </c>
    </row>
    <row r="44" spans="1:24">
      <c r="A44">
        <v>246</v>
      </c>
      <c r="B44" t="s">
        <v>22</v>
      </c>
      <c r="C44" t="s">
        <v>168</v>
      </c>
      <c r="D44" t="s">
        <v>169</v>
      </c>
      <c r="E44" t="s">
        <v>250</v>
      </c>
      <c r="F44">
        <v>3</v>
      </c>
      <c r="G44">
        <v>3</v>
      </c>
      <c r="H44">
        <v>2</v>
      </c>
      <c r="I44">
        <v>0</v>
      </c>
      <c r="J44">
        <v>3</v>
      </c>
      <c r="K44">
        <v>0</v>
      </c>
      <c r="L44">
        <v>3</v>
      </c>
      <c r="M44">
        <v>4</v>
      </c>
      <c r="N44">
        <v>2</v>
      </c>
      <c r="O44">
        <v>3</v>
      </c>
      <c r="P44">
        <v>0</v>
      </c>
      <c r="Q44">
        <v>3</v>
      </c>
      <c r="R44">
        <v>0</v>
      </c>
      <c r="S44">
        <v>0</v>
      </c>
      <c r="T44">
        <v>2</v>
      </c>
      <c r="U44">
        <v>28</v>
      </c>
      <c r="V44">
        <v>40</v>
      </c>
      <c r="W44">
        <f t="shared" si="0"/>
        <v>10</v>
      </c>
      <c r="X44" t="s">
        <v>300</v>
      </c>
    </row>
    <row r="45" spans="1:24">
      <c r="A45">
        <v>242</v>
      </c>
      <c r="B45" t="s">
        <v>22</v>
      </c>
      <c r="C45" t="s">
        <v>174</v>
      </c>
      <c r="D45" t="s">
        <v>301</v>
      </c>
      <c r="E45" t="s">
        <v>228</v>
      </c>
      <c r="F45">
        <v>4</v>
      </c>
      <c r="G45">
        <v>4</v>
      </c>
      <c r="H45">
        <v>0</v>
      </c>
      <c r="I45">
        <v>0</v>
      </c>
      <c r="J45">
        <v>4</v>
      </c>
      <c r="K45">
        <v>0</v>
      </c>
      <c r="L45">
        <v>3</v>
      </c>
      <c r="M45">
        <v>4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>
        <v>28</v>
      </c>
      <c r="V45">
        <v>32</v>
      </c>
      <c r="W45">
        <f t="shared" si="0"/>
        <v>8</v>
      </c>
      <c r="X45" t="s">
        <v>302</v>
      </c>
    </row>
    <row r="46" spans="1:24">
      <c r="A46">
        <v>237</v>
      </c>
      <c r="B46" t="s">
        <v>22</v>
      </c>
      <c r="C46" t="s">
        <v>180</v>
      </c>
      <c r="D46" t="s">
        <v>181</v>
      </c>
      <c r="E46" t="s">
        <v>250</v>
      </c>
      <c r="F46">
        <v>3</v>
      </c>
      <c r="G46">
        <v>3</v>
      </c>
      <c r="H46">
        <v>3</v>
      </c>
      <c r="I46">
        <v>0</v>
      </c>
      <c r="J46">
        <v>3</v>
      </c>
      <c r="K46">
        <v>0</v>
      </c>
      <c r="L46">
        <v>3</v>
      </c>
      <c r="M46">
        <v>3</v>
      </c>
      <c r="N46">
        <v>3</v>
      </c>
      <c r="O46">
        <v>3</v>
      </c>
      <c r="P46">
        <v>2</v>
      </c>
      <c r="Q46">
        <v>0</v>
      </c>
      <c r="R46">
        <v>3</v>
      </c>
      <c r="S46">
        <v>0</v>
      </c>
      <c r="T46">
        <v>0</v>
      </c>
      <c r="U46">
        <v>29</v>
      </c>
      <c r="V46">
        <v>40</v>
      </c>
      <c r="W46">
        <f t="shared" si="0"/>
        <v>10</v>
      </c>
      <c r="X46" t="s">
        <v>303</v>
      </c>
    </row>
    <row r="47" spans="1:24">
      <c r="A47">
        <v>234</v>
      </c>
      <c r="B47" t="s">
        <v>22</v>
      </c>
      <c r="C47" t="s">
        <v>183</v>
      </c>
      <c r="D47" t="s">
        <v>184</v>
      </c>
      <c r="E47" t="s">
        <v>228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  <c r="L47">
        <v>3</v>
      </c>
      <c r="M47">
        <v>3</v>
      </c>
      <c r="N47">
        <v>3</v>
      </c>
      <c r="O47">
        <v>0</v>
      </c>
      <c r="P47">
        <v>4</v>
      </c>
      <c r="Q47">
        <v>3</v>
      </c>
      <c r="R47">
        <v>3</v>
      </c>
      <c r="S47">
        <v>3</v>
      </c>
      <c r="T47">
        <v>0</v>
      </c>
      <c r="U47">
        <v>32</v>
      </c>
      <c r="V47">
        <v>40</v>
      </c>
      <c r="W47">
        <f t="shared" si="0"/>
        <v>10</v>
      </c>
      <c r="X47" t="s">
        <v>304</v>
      </c>
    </row>
    <row r="48" spans="1:24">
      <c r="A48">
        <v>228</v>
      </c>
      <c r="B48" t="s">
        <v>22</v>
      </c>
      <c r="C48" t="s">
        <v>202</v>
      </c>
      <c r="D48" t="s">
        <v>203</v>
      </c>
      <c r="E48" t="s">
        <v>264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4</v>
      </c>
      <c r="N48">
        <v>3</v>
      </c>
      <c r="O48">
        <v>3</v>
      </c>
      <c r="P48">
        <v>3</v>
      </c>
      <c r="Q48">
        <v>0</v>
      </c>
      <c r="R48">
        <v>3</v>
      </c>
      <c r="S48">
        <v>2</v>
      </c>
      <c r="T48">
        <v>4</v>
      </c>
      <c r="U48">
        <v>42</v>
      </c>
      <c r="V48">
        <v>56</v>
      </c>
      <c r="W48">
        <f t="shared" si="0"/>
        <v>14</v>
      </c>
      <c r="X48" t="s">
        <v>305</v>
      </c>
    </row>
    <row r="49" spans="1:24">
      <c r="A49">
        <v>227</v>
      </c>
      <c r="B49" t="s">
        <v>22</v>
      </c>
      <c r="C49" t="s">
        <v>193</v>
      </c>
      <c r="D49" t="s">
        <v>194</v>
      </c>
      <c r="E49" t="s">
        <v>268</v>
      </c>
      <c r="F49">
        <v>4</v>
      </c>
      <c r="G49">
        <v>3</v>
      </c>
      <c r="H49">
        <v>4</v>
      </c>
      <c r="I49">
        <v>4</v>
      </c>
      <c r="J49">
        <v>3</v>
      </c>
      <c r="K49">
        <v>3</v>
      </c>
      <c r="L49">
        <v>3</v>
      </c>
      <c r="M49">
        <v>4</v>
      </c>
      <c r="N49">
        <v>4</v>
      </c>
      <c r="O49">
        <v>4</v>
      </c>
      <c r="P49">
        <v>3</v>
      </c>
      <c r="Q49">
        <v>3</v>
      </c>
      <c r="R49">
        <v>4</v>
      </c>
      <c r="S49">
        <v>0</v>
      </c>
      <c r="T49">
        <v>3</v>
      </c>
      <c r="U49">
        <v>49</v>
      </c>
      <c r="V49">
        <v>56</v>
      </c>
      <c r="W49">
        <f t="shared" si="0"/>
        <v>14</v>
      </c>
      <c r="X49" t="s">
        <v>306</v>
      </c>
    </row>
    <row r="50" spans="1:24">
      <c r="A50">
        <v>226</v>
      </c>
      <c r="B50" t="s">
        <v>22</v>
      </c>
      <c r="C50" t="s">
        <v>199</v>
      </c>
      <c r="D50" t="s">
        <v>200</v>
      </c>
      <c r="E50" t="s">
        <v>236</v>
      </c>
      <c r="F50">
        <v>3</v>
      </c>
      <c r="G50">
        <v>3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  <c r="N50">
        <v>3</v>
      </c>
      <c r="O50">
        <v>4</v>
      </c>
      <c r="P50">
        <v>3</v>
      </c>
      <c r="Q50">
        <v>3</v>
      </c>
      <c r="R50">
        <v>4</v>
      </c>
      <c r="S50">
        <v>3</v>
      </c>
      <c r="T50">
        <v>0</v>
      </c>
      <c r="U50">
        <v>45</v>
      </c>
      <c r="V50">
        <v>56</v>
      </c>
      <c r="W50">
        <f t="shared" si="0"/>
        <v>14</v>
      </c>
      <c r="X50" t="s">
        <v>307</v>
      </c>
    </row>
    <row r="52" spans="1:24">
      <c r="E52" t="s">
        <v>308</v>
      </c>
      <c r="F52">
        <f>COUNTIF(F3:F50, "&gt;0")</f>
        <v>47</v>
      </c>
      <c r="G52">
        <f t="shared" ref="G52:T52" si="1">COUNTIF(G3:G50, "&gt;0")</f>
        <v>45</v>
      </c>
      <c r="H52">
        <f t="shared" si="1"/>
        <v>46</v>
      </c>
      <c r="I52">
        <f t="shared" si="1"/>
        <v>29</v>
      </c>
      <c r="J52">
        <f t="shared" si="1"/>
        <v>33</v>
      </c>
      <c r="K52">
        <f t="shared" si="1"/>
        <v>32</v>
      </c>
      <c r="L52">
        <f t="shared" si="1"/>
        <v>41</v>
      </c>
      <c r="M52">
        <f t="shared" si="1"/>
        <v>47</v>
      </c>
      <c r="N52">
        <f t="shared" si="1"/>
        <v>41</v>
      </c>
      <c r="O52">
        <f t="shared" si="1"/>
        <v>34</v>
      </c>
      <c r="P52">
        <f>COUNTIF(P3:P50, "&gt;0")</f>
        <v>43</v>
      </c>
      <c r="Q52">
        <f t="shared" si="1"/>
        <v>36</v>
      </c>
      <c r="R52">
        <f t="shared" si="1"/>
        <v>40</v>
      </c>
      <c r="S52">
        <f t="shared" si="1"/>
        <v>24</v>
      </c>
      <c r="T52">
        <f t="shared" si="1"/>
        <v>29</v>
      </c>
    </row>
    <row r="53" spans="1:24">
      <c r="E53" t="s">
        <v>309</v>
      </c>
      <c r="F53" s="54">
        <f>AVERAGEIF(F3:F50, "&gt;0", F3:F50)</f>
        <v>3.1914893617021276</v>
      </c>
      <c r="G53" s="54">
        <f t="shared" ref="G53:S53" si="2">AVERAGEIF(G3:G50, "&gt;0", G3:G50)</f>
        <v>3.2222222222222223</v>
      </c>
      <c r="H53" s="54">
        <f t="shared" si="2"/>
        <v>3.0869565217391304</v>
      </c>
      <c r="I53" s="54">
        <f t="shared" si="2"/>
        <v>3.1379310344827585</v>
      </c>
      <c r="J53" s="54">
        <f t="shared" si="2"/>
        <v>2.8484848484848486</v>
      </c>
      <c r="K53" s="54">
        <f t="shared" si="2"/>
        <v>2.96875</v>
      </c>
      <c r="L53" s="54">
        <f t="shared" si="2"/>
        <v>3.1219512195121952</v>
      </c>
      <c r="M53" s="54">
        <f t="shared" si="2"/>
        <v>3.1702127659574466</v>
      </c>
      <c r="N53" s="54">
        <f t="shared" si="2"/>
        <v>2.9512195121951219</v>
      </c>
      <c r="O53" s="54">
        <f t="shared" si="2"/>
        <v>2.9705882352941178</v>
      </c>
      <c r="P53" s="54">
        <f t="shared" si="2"/>
        <v>2.9302325581395348</v>
      </c>
      <c r="Q53" s="54">
        <f t="shared" si="2"/>
        <v>2.9722222222222223</v>
      </c>
      <c r="R53" s="54">
        <f t="shared" si="2"/>
        <v>3.0249999999999999</v>
      </c>
      <c r="S53" s="54">
        <f t="shared" si="2"/>
        <v>2.5833333333333335</v>
      </c>
      <c r="T53" s="54">
        <f>AVERAGEIF(T3:T50, "&gt;0", T3:T50)</f>
        <v>2.9655172413793105</v>
      </c>
    </row>
  </sheetData>
  <autoFilter ref="A2:X5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tabSelected="1" topLeftCell="A5" workbookViewId="0" xr3:uid="{51F8DEE0-4D01-5F28-A812-FC0BD7CAC4A5}">
      <selection activeCell="B9" sqref="B9:B11"/>
    </sheetView>
  </sheetViews>
  <sheetFormatPr defaultColWidth="11" defaultRowHeight="15.95"/>
  <cols>
    <col min="1" max="1" width="19.625" bestFit="1" customWidth="1"/>
    <col min="2" max="16" width="22.375" customWidth="1"/>
  </cols>
  <sheetData>
    <row r="1" spans="1:16">
      <c r="B1" s="56" t="s">
        <v>208</v>
      </c>
      <c r="C1" s="56" t="s">
        <v>208</v>
      </c>
      <c r="D1" s="56" t="s">
        <v>209</v>
      </c>
      <c r="E1" s="56" t="s">
        <v>209</v>
      </c>
      <c r="F1" s="56" t="s">
        <v>206</v>
      </c>
      <c r="G1" s="56" t="s">
        <v>206</v>
      </c>
      <c r="H1" s="56" t="s">
        <v>210</v>
      </c>
      <c r="I1" s="56" t="s">
        <v>210</v>
      </c>
      <c r="J1" s="56" t="s">
        <v>210</v>
      </c>
      <c r="K1" s="56" t="s">
        <v>211</v>
      </c>
      <c r="L1" s="56" t="s">
        <v>211</v>
      </c>
      <c r="M1" s="56" t="s">
        <v>205</v>
      </c>
      <c r="N1" s="56" t="s">
        <v>205</v>
      </c>
      <c r="O1" s="56" t="s">
        <v>207</v>
      </c>
      <c r="P1" s="56" t="s">
        <v>212</v>
      </c>
    </row>
    <row r="2" spans="1:16" ht="69.95">
      <c r="B2" s="55" t="s">
        <v>213</v>
      </c>
      <c r="C2" s="55" t="s">
        <v>214</v>
      </c>
      <c r="D2" s="55" t="s">
        <v>215</v>
      </c>
      <c r="E2" s="55" t="s">
        <v>216</v>
      </c>
      <c r="F2" s="55" t="s">
        <v>310</v>
      </c>
      <c r="G2" s="55" t="s">
        <v>218</v>
      </c>
      <c r="H2" s="55" t="s">
        <v>219</v>
      </c>
      <c r="I2" s="55" t="s">
        <v>311</v>
      </c>
      <c r="J2" s="55" t="s">
        <v>221</v>
      </c>
      <c r="K2" s="55" t="s">
        <v>222</v>
      </c>
      <c r="L2" s="55" t="s">
        <v>223</v>
      </c>
      <c r="M2" s="55" t="s">
        <v>224</v>
      </c>
      <c r="N2" s="55" t="s">
        <v>225</v>
      </c>
      <c r="O2" s="55" t="s">
        <v>226</v>
      </c>
      <c r="P2" s="55" t="s">
        <v>227</v>
      </c>
    </row>
    <row r="3" spans="1:16">
      <c r="A3" s="58" t="s">
        <v>312</v>
      </c>
      <c r="B3" s="55">
        <v>1</v>
      </c>
      <c r="C3" s="55">
        <v>16</v>
      </c>
      <c r="D3" s="55">
        <v>2</v>
      </c>
      <c r="E3" s="55">
        <v>13</v>
      </c>
      <c r="F3" s="55">
        <v>3</v>
      </c>
      <c r="G3" s="55">
        <v>10</v>
      </c>
      <c r="H3" s="55">
        <v>4</v>
      </c>
      <c r="I3" s="55">
        <v>6</v>
      </c>
      <c r="J3" s="55">
        <v>14</v>
      </c>
      <c r="K3" s="55">
        <v>5</v>
      </c>
      <c r="L3" s="55">
        <v>8</v>
      </c>
      <c r="M3" s="55">
        <v>7</v>
      </c>
      <c r="N3" s="55">
        <v>11</v>
      </c>
      <c r="O3" s="55">
        <v>9</v>
      </c>
      <c r="P3" s="55">
        <v>15</v>
      </c>
    </row>
    <row r="4" spans="1:16">
      <c r="A4" s="58" t="s">
        <v>313</v>
      </c>
      <c r="B4" s="56">
        <f>COUNTIF('Data - HM'!F3:F50, "&gt;0")</f>
        <v>47</v>
      </c>
      <c r="C4" s="56">
        <f>COUNTIF('Data - HM'!G3:G50, "&gt;0")</f>
        <v>45</v>
      </c>
      <c r="D4" s="56">
        <f>COUNTIF('Data - HM'!H3:H50, "&gt;0")</f>
        <v>46</v>
      </c>
      <c r="E4" s="56">
        <f>COUNTIF('Data - HM'!I3:I50, "&gt;0")</f>
        <v>29</v>
      </c>
      <c r="F4" s="56">
        <f>COUNTIF('Data - HM'!J3:J50, "&gt;0")</f>
        <v>33</v>
      </c>
      <c r="G4" s="56">
        <f>COUNTIF('Data - HM'!K3:K50, "&gt;0")</f>
        <v>32</v>
      </c>
      <c r="H4" s="56">
        <f>COUNTIF('Data - HM'!L3:L50, "&gt;0")</f>
        <v>41</v>
      </c>
      <c r="I4" s="56">
        <f>COUNTIF('Data - HM'!M3:M50, "&gt;0")</f>
        <v>47</v>
      </c>
      <c r="J4" s="56">
        <f>COUNTIF('Data - HM'!N3:N50, "&gt;0")</f>
        <v>41</v>
      </c>
      <c r="K4" s="56">
        <f>COUNTIF('Data - HM'!O3:O50, "&gt;0")</f>
        <v>34</v>
      </c>
      <c r="L4" s="56">
        <f>COUNTIF('Data - HM'!P3:P50, "&gt;0")</f>
        <v>43</v>
      </c>
      <c r="M4" s="56">
        <f>COUNTIF('Data - HM'!Q3:Q50, "&gt;0")</f>
        <v>36</v>
      </c>
      <c r="N4" s="56">
        <f>COUNTIF('Data - HM'!R3:R50, "&gt;0")</f>
        <v>40</v>
      </c>
      <c r="O4" s="56">
        <f>COUNTIF('Data - HM'!S3:S50, "&gt;0")</f>
        <v>24</v>
      </c>
      <c r="P4" s="56">
        <f>COUNTIF('Data - HM'!T3:T50, "&gt;0")</f>
        <v>29</v>
      </c>
    </row>
    <row r="5" spans="1:16">
      <c r="A5" s="58" t="s">
        <v>314</v>
      </c>
      <c r="B5" s="59">
        <v>0.97916666666666663</v>
      </c>
      <c r="C5" s="59">
        <v>0.9375</v>
      </c>
      <c r="D5" s="59">
        <v>0.95833333333333337</v>
      </c>
      <c r="E5" s="59">
        <v>0.60416666666666663</v>
      </c>
      <c r="F5" s="59">
        <v>0.6875</v>
      </c>
      <c r="G5" s="59">
        <v>0.66666666666666663</v>
      </c>
      <c r="H5" s="59">
        <v>0.85416666666666663</v>
      </c>
      <c r="I5" s="59">
        <v>0.97916666666666663</v>
      </c>
      <c r="J5" s="59">
        <v>0.85416666666666663</v>
      </c>
      <c r="K5" s="59">
        <v>0.70833333333333337</v>
      </c>
      <c r="L5" s="59">
        <v>0.89583333333333337</v>
      </c>
      <c r="M5" s="59">
        <v>0.75</v>
      </c>
      <c r="N5" s="59">
        <v>0.83333333333333337</v>
      </c>
      <c r="O5" s="59">
        <v>0.5</v>
      </c>
      <c r="P5" s="59">
        <v>0.60416666666666663</v>
      </c>
    </row>
    <row r="6" spans="1:16">
      <c r="A6" s="58" t="s">
        <v>315</v>
      </c>
      <c r="B6" s="57">
        <f xml:space="preserve"> AVERAGEIF('Data - HM'!F3:F50, "&gt;0",'Data - HM'!F3:F50)</f>
        <v>3.1914893617021276</v>
      </c>
      <c r="C6" s="57">
        <f xml:space="preserve"> AVERAGEIF('Data - HM'!G3:G50, "&gt;0",'Data - HM'!G3:G50)</f>
        <v>3.2222222222222223</v>
      </c>
      <c r="D6" s="57">
        <f xml:space="preserve"> AVERAGEIF('Data - HM'!H3:H50, "&gt;0",'Data - HM'!H3:H50)</f>
        <v>3.0869565217391304</v>
      </c>
      <c r="E6" s="57">
        <f xml:space="preserve"> AVERAGEIF('Data - HM'!I3:I50, "&gt;0",'Data - HM'!I3:I50)</f>
        <v>3.1379310344827585</v>
      </c>
      <c r="F6" s="57">
        <f xml:space="preserve"> AVERAGEIF('Data - HM'!J3:J50, "&gt;0",'Data - HM'!J3:J50)</f>
        <v>2.8484848484848486</v>
      </c>
      <c r="G6" s="57">
        <f xml:space="preserve"> AVERAGEIF('Data - HM'!K3:K50, "&gt;0",'Data - HM'!K3:K50)</f>
        <v>2.96875</v>
      </c>
      <c r="H6" s="57">
        <f xml:space="preserve"> AVERAGEIF('Data - HM'!L3:L50, "&gt;0",'Data - HM'!L3:L50)</f>
        <v>3.1219512195121952</v>
      </c>
      <c r="I6" s="57">
        <f xml:space="preserve"> AVERAGEIF('Data - HM'!M3:M50, "&gt;0",'Data - HM'!M3:M50)</f>
        <v>3.1702127659574466</v>
      </c>
      <c r="J6" s="57">
        <f xml:space="preserve"> AVERAGEIF('Data - HM'!N3:N50, "&gt;0",'Data - HM'!N3:N50)</f>
        <v>2.9512195121951219</v>
      </c>
      <c r="K6" s="57">
        <f xml:space="preserve"> AVERAGEIF('Data - HM'!O3:O50, "&gt;0",'Data - HM'!O3:O50)</f>
        <v>2.9705882352941178</v>
      </c>
      <c r="L6" s="57">
        <f xml:space="preserve"> AVERAGEIF('Data - HM'!P3:P50, "&gt;0",'Data - HM'!P3:P50)</f>
        <v>2.9302325581395348</v>
      </c>
      <c r="M6" s="57">
        <f xml:space="preserve"> AVERAGEIF('Data - HM'!Q3:Q50, "&gt;0",'Data - HM'!Q3:Q50)</f>
        <v>2.9722222222222223</v>
      </c>
      <c r="N6" s="57">
        <f xml:space="preserve"> AVERAGEIF('Data - HM'!R3:R50, "&gt;0",'Data - HM'!R3:R50)</f>
        <v>3.0249999999999999</v>
      </c>
      <c r="O6" s="57">
        <f xml:space="preserve"> AVERAGEIF('Data - HM'!S3:S50, "&gt;0",'Data - HM'!S3:S50)</f>
        <v>2.5833333333333335</v>
      </c>
      <c r="P6" s="57">
        <f xml:space="preserve"> AVERAGEIF('Data - HM'!T3:T50, "&gt;0",'Data - HM'!T3:T50)</f>
        <v>2.9655172413793105</v>
      </c>
    </row>
    <row r="9" spans="1:16">
      <c r="A9" s="58" t="s">
        <v>316</v>
      </c>
      <c r="B9" s="54">
        <f>AVERAGEIF(D5:P5, "&gt;95%", D6:P6)</f>
        <v>3.1285846438482885</v>
      </c>
    </row>
    <row r="10" spans="1:16">
      <c r="A10" s="58" t="s">
        <v>317</v>
      </c>
      <c r="B10" s="54" t="e">
        <f>AVERAGEIFS(D6:P6, D5:P5, "&gt;=90%", D5:P5, "&lt;95%")</f>
        <v>#DIV/0!</v>
      </c>
    </row>
    <row r="11" spans="1:16">
      <c r="A11" s="58" t="s">
        <v>318</v>
      </c>
      <c r="B11" s="54">
        <f>AVERAGEIFS(D6:P6, D5:P5, "&gt;=85%", D5:P5, "&lt;90%")</f>
        <v>3.0011344299489502</v>
      </c>
    </row>
    <row r="12" spans="1:16">
      <c r="A12" s="58" t="s">
        <v>319</v>
      </c>
      <c r="B12" s="54">
        <f>AVERAGEIFS(D6:P6, D5:P5, "&gt;=80%", D5:P5, "&lt;85%")</f>
        <v>3.0249999999999999</v>
      </c>
    </row>
    <row r="13" spans="1:16">
      <c r="A13" s="58" t="s">
        <v>320</v>
      </c>
      <c r="B13" s="54">
        <f>AVERAGEIFS(D6:P6, D5:P5, "&gt;=75%", D5:P5, "&lt;80%")</f>
        <v>2.9722222222222223</v>
      </c>
    </row>
    <row r="14" spans="1:16">
      <c r="A14" s="58" t="s">
        <v>321</v>
      </c>
      <c r="B14" s="54">
        <f>AVERAGEIFS(D6:P6, D5:P5, "&gt;=65%", D5:P5, "&lt;75%")</f>
        <v>2.9292743612596559</v>
      </c>
    </row>
    <row r="15" spans="1:16">
      <c r="A15" s="58" t="s">
        <v>322</v>
      </c>
      <c r="B15" s="54">
        <f>AVERAGEIF(D5:P5, "&lt;65%", D6:P6)</f>
        <v>2.8955938697318011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61"/>
  <sheetViews>
    <sheetView topLeftCell="A4" workbookViewId="0" xr3:uid="{F9CF3CF3-643B-5BE6-8B46-32C596A47465}">
      <selection activeCell="C34" sqref="C34"/>
    </sheetView>
  </sheetViews>
  <sheetFormatPr defaultColWidth="10.875" defaultRowHeight="15.95"/>
  <cols>
    <col min="1" max="1" width="4.625" style="2" customWidth="1"/>
    <col min="2" max="2" width="15.5" style="2" customWidth="1"/>
    <col min="3" max="7" width="10.375" style="17" customWidth="1"/>
    <col min="8" max="8" width="11.625" style="17" customWidth="1"/>
    <col min="9" max="14" width="10.375" style="17" customWidth="1"/>
    <col min="15" max="15" width="26.875" style="2" customWidth="1"/>
    <col min="16" max="16384" width="10.875" style="2"/>
  </cols>
  <sheetData>
    <row r="2" spans="1:15" ht="42.95" customHeight="1">
      <c r="B2" s="24" t="s">
        <v>323</v>
      </c>
      <c r="C2" s="24"/>
      <c r="D2" s="24"/>
      <c r="E2" s="24"/>
      <c r="F2" s="24"/>
      <c r="G2" s="24"/>
      <c r="H2" s="24"/>
      <c r="I2" s="24"/>
      <c r="J2" s="24"/>
      <c r="K2" s="24"/>
      <c r="L2" s="67" t="s">
        <v>324</v>
      </c>
      <c r="M2" s="67"/>
      <c r="N2" s="67"/>
      <c r="O2" s="67"/>
    </row>
    <row r="3" spans="1:15" ht="17.100000000000001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5"/>
      <c r="M3" s="25"/>
      <c r="N3" s="25"/>
    </row>
    <row r="4" spans="1:15" ht="18.95">
      <c r="A4" s="8"/>
      <c r="B4" s="68" t="s">
        <v>208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>
      <c r="A5" s="7"/>
    </row>
    <row r="6" spans="1:15" s="8" customFormat="1" ht="63.95">
      <c r="C6" s="10" t="s">
        <v>315</v>
      </c>
      <c r="D6" s="10" t="s">
        <v>325</v>
      </c>
      <c r="E6" s="10" t="s">
        <v>326</v>
      </c>
      <c r="F6" s="10" t="s">
        <v>327</v>
      </c>
      <c r="G6" s="10" t="s">
        <v>328</v>
      </c>
      <c r="H6" s="10" t="s">
        <v>329</v>
      </c>
      <c r="I6" s="10" t="s">
        <v>330</v>
      </c>
      <c r="J6" s="10" t="s">
        <v>331</v>
      </c>
      <c r="K6" s="10" t="s">
        <v>332</v>
      </c>
      <c r="L6" s="10" t="s">
        <v>333</v>
      </c>
      <c r="M6" s="10" t="s">
        <v>334</v>
      </c>
      <c r="N6" s="10" t="s">
        <v>335</v>
      </c>
      <c r="O6" s="10" t="s">
        <v>336</v>
      </c>
    </row>
    <row r="7" spans="1:15">
      <c r="B7" s="3" t="s">
        <v>42</v>
      </c>
      <c r="C7" s="11">
        <f>(SUMIF('Data - HR All'!E:E,B7,'Data - HR All'!S:S))/N7</f>
        <v>27.74074074074074</v>
      </c>
      <c r="D7" s="11">
        <f>(SUMIF('Data - HR All'!E:E,B7,'Data - HR All'!T:T))/N7</f>
        <v>38.370370370370374</v>
      </c>
      <c r="E7" s="12">
        <f>C7/D7</f>
        <v>0.72297297297297292</v>
      </c>
      <c r="F7" s="26">
        <f t="array" ref="F7">MAX(IF('Data - HR All'!E:E='Assessment Metrics'!B7,'Data - HR All'!S:S))</f>
        <v>42</v>
      </c>
      <c r="G7" s="26">
        <f t="array" ref="G7">MIN(IF('Data - HR All'!E:E='Assessment Metrics'!B7,'Data - HR All'!S:S))</f>
        <v>18</v>
      </c>
      <c r="H7" s="11">
        <f>(SUMIF('Data - HR JG'!E:E,B7,'Data - HR JG'!K:K))/N7</f>
        <v>1.4814814814814814</v>
      </c>
      <c r="I7" s="12">
        <f>H7/3</f>
        <v>0.49382716049382713</v>
      </c>
      <c r="J7" s="12">
        <f>COUNTIFS('Data - HR All'!E:E,B7,'Data - HR All'!B:B,"yes")/N7</f>
        <v>0.96296296296296291</v>
      </c>
      <c r="K7" s="26">
        <f>COUNTIFS('Data - HR All'!E:E,B7,'Data - HR All'!B:B,"yes")</f>
        <v>26</v>
      </c>
      <c r="L7" s="12">
        <f>COUNTIFS('Data - HR All'!E:E,B7,'Data - HR All'!B:B,"no")/N7</f>
        <v>3.7037037037037035E-2</v>
      </c>
      <c r="M7" s="26">
        <f>COUNTIFS('Data - HR All'!E:E,B7,'Data - HR All'!B:B,"no")</f>
        <v>1</v>
      </c>
      <c r="N7" s="13">
        <f>COUNTIF('Data - HR All'!E:E,B7)</f>
        <v>27</v>
      </c>
      <c r="O7" s="13"/>
    </row>
    <row r="8" spans="1:15">
      <c r="B8" s="3" t="s">
        <v>32</v>
      </c>
      <c r="C8" s="11">
        <f>(SUMIF('Data - HR All'!E:E,B8,'Data - HR All'!S:S))/N8</f>
        <v>27.416666666666668</v>
      </c>
      <c r="D8" s="11">
        <f>(SUMIF('Data - HR All'!E:E,B8,'Data - HR All'!T:T))/N8</f>
        <v>36.333333333333336</v>
      </c>
      <c r="E8" s="12">
        <f t="shared" ref="E8:E9" si="0">C8/D8</f>
        <v>0.75458715596330272</v>
      </c>
      <c r="F8" s="26">
        <f t="array" ref="F8">MAX(IF('Data - HR All'!E:E='Assessment Metrics'!B8,'Data - HR All'!S:S))</f>
        <v>39</v>
      </c>
      <c r="G8" s="26">
        <f t="array" ref="G8">MIN(IF('Data - HR All'!E:E='Assessment Metrics'!B8,'Data - HR All'!S:S))</f>
        <v>13</v>
      </c>
      <c r="H8" s="11">
        <f>(SUMIF('Data - HR JG'!E:E,B8,'Data - HR JG'!K:K))/N8</f>
        <v>1.0833333333333333</v>
      </c>
      <c r="I8" s="12">
        <f t="shared" ref="I8:I9" si="1">H8/3</f>
        <v>0.3611111111111111</v>
      </c>
      <c r="J8" s="12">
        <f>COUNTIFS('Data - HR All'!E:E,B8,'Data - HR All'!B:B,"yes")/N8</f>
        <v>0.91666666666666663</v>
      </c>
      <c r="K8" s="26">
        <f>COUNTIFS('Data - HR All'!E:E,B8,'Data - HR All'!B:B,"yes")</f>
        <v>11</v>
      </c>
      <c r="L8" s="12">
        <f>COUNTIFS('Data - HR All'!E:E,B8,'Data - HR All'!B:B,"no")/N8</f>
        <v>8.3333333333333329E-2</v>
      </c>
      <c r="M8" s="26">
        <f>COUNTIFS('Data - HR All'!E:E,B8,'Data - HR All'!B:B,"no")</f>
        <v>1</v>
      </c>
      <c r="N8" s="13">
        <f>COUNTIF('Data - HR All'!E:E,B8)</f>
        <v>12</v>
      </c>
      <c r="O8" s="13"/>
    </row>
    <row r="9" spans="1:15">
      <c r="B9" s="3" t="s">
        <v>25</v>
      </c>
      <c r="C9" s="11">
        <f>(SUMIF('Data - HR All'!E:E,B9,'Data - HR All'!S:S))/N9</f>
        <v>38.416666666666664</v>
      </c>
      <c r="D9" s="11">
        <f>(SUMIF('Data - HR All'!E:E,B9,'Data - HR All'!T:T))/N9</f>
        <v>50.833333333333336</v>
      </c>
      <c r="E9" s="12">
        <f t="shared" si="0"/>
        <v>0.75573770491803272</v>
      </c>
      <c r="F9" s="26">
        <f t="array" ref="F9">MAX(IF('Data - HR All'!E:E='Assessment Metrics'!B9,'Data - HR All'!S:S))</f>
        <v>48</v>
      </c>
      <c r="G9" s="26">
        <f t="array" ref="G9">MIN(IF('Data - HR All'!E:E='Assessment Metrics'!B9,'Data - HR All'!S:S))</f>
        <v>21</v>
      </c>
      <c r="H9" s="11">
        <f>(SUMIF('Data - HR JG'!E:E,B9,'Data - HR JG'!K:K))/N9</f>
        <v>2.75</v>
      </c>
      <c r="I9" s="12">
        <f t="shared" si="1"/>
        <v>0.91666666666666663</v>
      </c>
      <c r="J9" s="12">
        <f>COUNTIFS('Data - HR All'!E:E,B9,'Data - HR All'!B:B,"yes")/N9</f>
        <v>0.95833333333333337</v>
      </c>
      <c r="K9" s="26">
        <f>COUNTIFS('Data - HR All'!E:E,B9,'Data - HR All'!B:B,"yes")</f>
        <v>23</v>
      </c>
      <c r="L9" s="12">
        <f>COUNTIFS('Data - HR All'!E:E,B9,'Data - HR All'!B:B,"no")/N9</f>
        <v>4.1666666666666664E-2</v>
      </c>
      <c r="M9" s="26">
        <f>COUNTIFS('Data - HR All'!E:E,B9,'Data - HR All'!B:B,"no")</f>
        <v>1</v>
      </c>
      <c r="N9" s="13">
        <f>COUNTIF('Data - HR All'!E:E,B9)</f>
        <v>24</v>
      </c>
      <c r="O9" s="13"/>
    </row>
    <row r="10" spans="1:15">
      <c r="B10" s="4" t="s">
        <v>337</v>
      </c>
      <c r="C10" s="14">
        <f t="shared" ref="C10:L10" si="2">AVERAGE(C7:C9)</f>
        <v>31.191358024691358</v>
      </c>
      <c r="D10" s="14">
        <f t="shared" si="2"/>
        <v>41.845679012345677</v>
      </c>
      <c r="E10" s="15">
        <f t="shared" si="2"/>
        <v>0.74443261128476956</v>
      </c>
      <c r="F10" s="30">
        <f>AVERAGE(F7:F9)</f>
        <v>43</v>
      </c>
      <c r="G10" s="30">
        <f>AVERAGE(G7:G9)</f>
        <v>17.333333333333332</v>
      </c>
      <c r="H10" s="14">
        <f t="shared" si="2"/>
        <v>1.771604938271605</v>
      </c>
      <c r="I10" s="28">
        <f>AVERAGE(I7:I9)</f>
        <v>0.59053497942386823</v>
      </c>
      <c r="J10" s="15">
        <f t="shared" si="2"/>
        <v>0.94598765432098764</v>
      </c>
      <c r="K10" s="30">
        <f>SUM(K7:K9)</f>
        <v>60</v>
      </c>
      <c r="L10" s="15">
        <f t="shared" si="2"/>
        <v>5.4012345679012343E-2</v>
      </c>
      <c r="M10" s="29">
        <f>SUM(M7:M9)</f>
        <v>3</v>
      </c>
      <c r="N10" s="16">
        <f>SUM(N7:N9)</f>
        <v>63</v>
      </c>
      <c r="O10" s="16"/>
    </row>
    <row r="11" spans="1:15">
      <c r="B11" s="49"/>
    </row>
    <row r="12" spans="1:15" ht="18.95" customHeight="1">
      <c r="B12" s="69" t="s">
        <v>338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</row>
    <row r="13" spans="1:15" ht="9" customHeight="1"/>
    <row r="14" spans="1:15" s="8" customFormat="1" ht="48">
      <c r="C14" s="9" t="s">
        <v>315</v>
      </c>
      <c r="D14" s="9" t="s">
        <v>325</v>
      </c>
      <c r="E14" s="9" t="s">
        <v>326</v>
      </c>
      <c r="F14" s="9" t="s">
        <v>339</v>
      </c>
      <c r="G14" s="9" t="s">
        <v>328</v>
      </c>
      <c r="H14" s="9" t="s">
        <v>340</v>
      </c>
      <c r="I14" s="9" t="s">
        <v>341</v>
      </c>
      <c r="J14" s="9" t="s">
        <v>331</v>
      </c>
      <c r="K14" s="9" t="s">
        <v>332</v>
      </c>
      <c r="L14" s="9" t="s">
        <v>333</v>
      </c>
      <c r="M14" s="9" t="s">
        <v>334</v>
      </c>
      <c r="N14" s="9" t="s">
        <v>335</v>
      </c>
      <c r="O14" s="9" t="s">
        <v>336</v>
      </c>
    </row>
    <row r="15" spans="1:15">
      <c r="B15" s="5" t="s">
        <v>241</v>
      </c>
      <c r="C15" s="13">
        <f>(SUMIF('Data - HM'!E:E,B15,'Data - HM'!U:U))/N15</f>
        <v>34</v>
      </c>
      <c r="D15" s="13">
        <f>(SUMIF('Data - HM'!E:E,B15,'Data - HM'!V:V))/N15</f>
        <v>56</v>
      </c>
      <c r="E15" s="12">
        <f>C15/D15</f>
        <v>0.6071428571428571</v>
      </c>
      <c r="F15" s="26">
        <f t="array" ref="F15">MAX(IF('Data - HM'!E:E='Assessment Metrics'!B15,'Data - HM'!U:U))</f>
        <v>34</v>
      </c>
      <c r="G15" s="26">
        <f t="array" ref="G15">MIN(IF('Data - HM'!E:E='Assessment Metrics'!B15,'Data - HM'!U:U))</f>
        <v>34</v>
      </c>
      <c r="H15" s="13">
        <f>(SUMIF('Data - HM'!E:E,B15,'Data - HM'!W:W))/N15</f>
        <v>14</v>
      </c>
      <c r="I15" s="12">
        <f>H15/15</f>
        <v>0.93333333333333335</v>
      </c>
      <c r="J15" s="12">
        <f>COUNTIFS('Data - HM'!E:E,B15,'Data - HM'!B:B,"yes")/N15</f>
        <v>1</v>
      </c>
      <c r="K15" s="26">
        <f>COUNTIFS('Data - HM'!E:E,B15,'Data - HM'!B:B,"yes")</f>
        <v>2</v>
      </c>
      <c r="L15" s="12">
        <f>COUNTIFS('Data - HM'!E:E,B15,'Data - HM'!B:B,"no")/N15</f>
        <v>0</v>
      </c>
      <c r="M15" s="26">
        <f>COUNTIFS('Data - HM'!E:E,B15,'Data - HM'!B:B,"no")</f>
        <v>0</v>
      </c>
      <c r="N15" s="13">
        <f>COUNTIF('Data - HM'!E:E,B15)</f>
        <v>2</v>
      </c>
      <c r="O15" s="13"/>
    </row>
    <row r="16" spans="1:15">
      <c r="B16" s="5" t="s">
        <v>245</v>
      </c>
      <c r="C16" s="13">
        <f>(SUMIF('Data - HM'!E:E,B16,'Data - HM'!U:U))/N16</f>
        <v>41.25</v>
      </c>
      <c r="D16" s="13">
        <f>(SUMIF('Data - HM'!E:E,B16,'Data - HM'!V:V))/N16</f>
        <v>51</v>
      </c>
      <c r="E16" s="12">
        <f t="shared" ref="E16:E27" si="3">C16/D16</f>
        <v>0.80882352941176472</v>
      </c>
      <c r="F16" s="26">
        <f t="array" ref="F16">MAX(IF('Data - HM'!E:E='Assessment Metrics'!B16,'Data - HM'!U:U))</f>
        <v>45</v>
      </c>
      <c r="G16" s="26">
        <f t="array" ref="G16">MIN(IF('Data - HM'!E:E='Assessment Metrics'!B16,'Data - HM'!U:U))</f>
        <v>38</v>
      </c>
      <c r="H16" s="13">
        <f>(SUMIF('Data - HM'!E:E,B16,'Data - HM'!W:W))/N16</f>
        <v>12.75</v>
      </c>
      <c r="I16" s="12">
        <f t="shared" ref="I16:I27" si="4">H16/15</f>
        <v>0.85</v>
      </c>
      <c r="J16" s="12">
        <f>COUNTIFS('Data - HM'!E:E,B16,'Data - HM'!B:B,"yes")/N16</f>
        <v>1</v>
      </c>
      <c r="K16" s="26">
        <f>COUNTIFS('Data - HM'!E:E,B16,'Data - HM'!B:B,"yes")</f>
        <v>4</v>
      </c>
      <c r="L16" s="12">
        <f>COUNTIFS('Data - HM'!E:E,B16,'Data - HM'!B:B,"no")/N16</f>
        <v>0</v>
      </c>
      <c r="M16" s="26">
        <f>COUNTIFS('Data - HM'!E:E,B16,'Data - HM'!B:B,"no")</f>
        <v>0</v>
      </c>
      <c r="N16" s="13">
        <f>COUNTIF('Data - HM'!E:E,B16)</f>
        <v>4</v>
      </c>
      <c r="O16" s="13"/>
    </row>
    <row r="17" spans="2:15">
      <c r="B17" s="5" t="s">
        <v>25</v>
      </c>
      <c r="C17" s="13">
        <f>(SUMIF('Data - HM'!E:E,B17,'Data - HM'!U:U))/N17</f>
        <v>41</v>
      </c>
      <c r="D17" s="13">
        <f>(SUMIF('Data - HM'!E:E,B17,'Data - HM'!V:V))/N17</f>
        <v>60</v>
      </c>
      <c r="E17" s="12">
        <f>C17/D17</f>
        <v>0.68333333333333335</v>
      </c>
      <c r="F17" s="26">
        <f t="array" ref="F17">MAX(IF('Data - HM'!E:E='Assessment Metrics'!B17,'Data - HM'!U:U))</f>
        <v>41</v>
      </c>
      <c r="G17" s="26">
        <f t="array" ref="G17">MIN(IF('Data - HM'!E:E='Assessment Metrics'!B17,'Data - HM'!U:U))</f>
        <v>41</v>
      </c>
      <c r="H17" s="13">
        <f>(SUMIF('Data - HM'!E:E,B17,'Data - HM'!W:W))/N17</f>
        <v>15</v>
      </c>
      <c r="I17" s="12">
        <f>H17/15</f>
        <v>1</v>
      </c>
      <c r="J17" s="12">
        <f>COUNTIFS('Data - HM'!E:E,B17,'Data - HM'!B:B,"yes")/N17</f>
        <v>1</v>
      </c>
      <c r="K17" s="26">
        <f>COUNTIFS('Data - HM'!E:E,B17,'Data - HM'!B:B,"yes")</f>
        <v>1</v>
      </c>
      <c r="L17" s="12">
        <f>COUNTIFS('Data - HM'!E:E,B17,'Data - HM'!B:B,"no")/N17</f>
        <v>0</v>
      </c>
      <c r="M17" s="26">
        <f>COUNTIFS('Data - HM'!E:E,B17,'Data - HM'!B:B,"no")</f>
        <v>0</v>
      </c>
      <c r="N17" s="13">
        <f>COUNTIF('Data - HM'!E:E,B17)</f>
        <v>1</v>
      </c>
      <c r="O17" s="13"/>
    </row>
    <row r="18" spans="2:15">
      <c r="B18" s="5" t="s">
        <v>264</v>
      </c>
      <c r="C18" s="31">
        <f>(SUMIF('Data - HM'!E:E,B18,'Data - HM'!U:U))/N18</f>
        <v>42.333333333333336</v>
      </c>
      <c r="D18" s="13">
        <f>(SUMIF('Data - HM'!E:E,B18,'Data - HM'!V:V))/N18</f>
        <v>56</v>
      </c>
      <c r="E18" s="12">
        <f>C18/D18</f>
        <v>0.75595238095238104</v>
      </c>
      <c r="F18" s="26">
        <f t="array" ref="F18">MAX(IF('Data - HM'!E:E='Assessment Metrics'!B18,'Data - HM'!U:U))</f>
        <v>45</v>
      </c>
      <c r="G18" s="26">
        <f t="array" ref="G18">MIN(IF('Data - HM'!E:E='Assessment Metrics'!B18,'Data - HM'!U:U))</f>
        <v>40</v>
      </c>
      <c r="H18" s="13">
        <f>(SUMIF('Data - HM'!E:E,B18,'Data - HM'!W:W))/N18</f>
        <v>14</v>
      </c>
      <c r="I18" s="12">
        <f>H18/15</f>
        <v>0.93333333333333335</v>
      </c>
      <c r="J18" s="12">
        <f>COUNTIFS('Data - HM'!E:E,B18,'Data - HM'!B:B,"yes")/N18</f>
        <v>1</v>
      </c>
      <c r="K18" s="26">
        <f>COUNTIFS('Data - HM'!E:E,B18,'Data - HM'!B:B,"yes")</f>
        <v>3</v>
      </c>
      <c r="L18" s="12">
        <f>COUNTIFS('Data - HM'!E:E,B18,'Data - HM'!B:B,"no")/N18</f>
        <v>0</v>
      </c>
      <c r="M18" s="26">
        <f>COUNTIFS('Data - HM'!E:E,B18,'Data - HM'!B:B,"no")</f>
        <v>0</v>
      </c>
      <c r="N18" s="13">
        <f>COUNTIF('Data - HM'!E:E,B18)</f>
        <v>3</v>
      </c>
      <c r="O18" s="13"/>
    </row>
    <row r="19" spans="2:15" ht="42">
      <c r="B19" s="52" t="s">
        <v>250</v>
      </c>
      <c r="C19" s="13">
        <f>(SUMIF('Data - HM'!E:E,B19,'Data - HM'!U:U))/N19</f>
        <v>24</v>
      </c>
      <c r="D19" s="13">
        <f>(SUMIF('Data - HM'!E:E,B19,'Data - HM'!V:V))/N19</f>
        <v>32</v>
      </c>
      <c r="E19" s="12">
        <f t="shared" si="3"/>
        <v>0.75</v>
      </c>
      <c r="F19" s="26">
        <f t="array" ref="F19">MAX(IF('Data - HM'!E:E='Assessment Metrics'!B19,'Data - HM'!U:U))</f>
        <v>29</v>
      </c>
      <c r="G19" s="26">
        <f t="array" ref="G19">MIN(IF('Data - HM'!E:E='Assessment Metrics'!B19,'Data - HM'!U:U))</f>
        <v>17</v>
      </c>
      <c r="H19" s="13">
        <f>(SUMIF('Data - HM'!E:E,B19,'Data - HM'!W:W))/N19</f>
        <v>8</v>
      </c>
      <c r="I19" s="12">
        <f t="shared" si="4"/>
        <v>0.53333333333333333</v>
      </c>
      <c r="J19" s="12">
        <f>COUNTIFS('Data - HM'!E:E,B19,'Data - HM'!B:B,"yes")/N19</f>
        <v>1</v>
      </c>
      <c r="K19" s="26">
        <f>COUNTIFS('Data - HM'!E:E,B19,'Data - HM'!B:B,"yes")</f>
        <v>5</v>
      </c>
      <c r="L19" s="12">
        <f>COUNTIFS('Data - HM'!E:E,B19,'Data - HM'!B:B,"no")/N19</f>
        <v>0</v>
      </c>
      <c r="M19" s="26">
        <f>COUNTIFS('Data - HM'!E:E,B19,'Data - HM'!B:B,"no")</f>
        <v>0</v>
      </c>
      <c r="N19" s="13">
        <f>COUNTIF('Data - HM'!E:E,B19)</f>
        <v>5</v>
      </c>
      <c r="O19" s="50" t="s">
        <v>342</v>
      </c>
    </row>
    <row r="20" spans="2:15">
      <c r="B20" s="5" t="s">
        <v>232</v>
      </c>
      <c r="C20" s="13">
        <f>(SUMIF('Data - HM'!E:E,B20,'Data - HM'!U:U))/N20</f>
        <v>36</v>
      </c>
      <c r="D20" s="13">
        <f>(SUMIF('Data - HM'!E:E,B20,'Data - HM'!V:V))/N20</f>
        <v>36</v>
      </c>
      <c r="E20" s="12">
        <f>C20/D20</f>
        <v>1</v>
      </c>
      <c r="F20" s="26">
        <f t="array" ref="F20">MAX(IF('Data - HM'!E:E='Assessment Metrics'!B20,'Data - HM'!U:U))</f>
        <v>36</v>
      </c>
      <c r="G20" s="26">
        <f t="array" ref="G20">MIN(IF('Data - HM'!E:E='Assessment Metrics'!B20,'Data - HM'!U:U))</f>
        <v>36</v>
      </c>
      <c r="H20" s="13">
        <f>(SUMIF('Data - HM'!E:E,B20,'Data - HM'!W:W))/N20</f>
        <v>9</v>
      </c>
      <c r="I20" s="12">
        <f>H20/15</f>
        <v>0.6</v>
      </c>
      <c r="J20" s="12">
        <f>COUNTIFS('Data - HM'!E:E,B20,'Data - HM'!B:B,"yes")/N20</f>
        <v>1</v>
      </c>
      <c r="K20" s="26">
        <f>COUNTIFS('Data - HM'!E:E,B20,'Data - HM'!B:B,"yes")</f>
        <v>1</v>
      </c>
      <c r="L20" s="12">
        <f>COUNTIFS('Data - HM'!E:E,B20,'Data - HM'!B:B,"no")/N20</f>
        <v>0</v>
      </c>
      <c r="M20" s="26">
        <f>COUNTIFS('Data - HM'!E:E,B20,'Data - HM'!B:B,"no")</f>
        <v>0</v>
      </c>
      <c r="N20" s="13">
        <f>COUNTIF('Data - HM'!E:E,B20)</f>
        <v>1</v>
      </c>
      <c r="O20" s="13"/>
    </row>
    <row r="21" spans="2:15">
      <c r="B21" s="5" t="s">
        <v>252</v>
      </c>
      <c r="C21" s="13">
        <f>(SUMIF('Data - HM'!E:E,B21,'Data - HM'!U:U))/N21</f>
        <v>48.5</v>
      </c>
      <c r="D21" s="13">
        <f>(SUMIF('Data - HM'!E:E,B21,'Data - HM'!V:V))/N21</f>
        <v>60</v>
      </c>
      <c r="E21" s="12">
        <f t="shared" si="3"/>
        <v>0.80833333333333335</v>
      </c>
      <c r="F21" s="26">
        <f t="array" ref="F21">MAX(IF('Data - HM'!E:E='Assessment Metrics'!B21,'Data - HM'!U:U))</f>
        <v>51</v>
      </c>
      <c r="G21" s="26">
        <f t="array" ref="G21">MIN(IF('Data - HM'!E:E='Assessment Metrics'!B21,'Data - HM'!U:U))</f>
        <v>46</v>
      </c>
      <c r="H21" s="13">
        <f>(SUMIF('Data - HM'!E:E,B21,'Data - HM'!W:W))/N21</f>
        <v>15</v>
      </c>
      <c r="I21" s="12">
        <f t="shared" si="4"/>
        <v>1</v>
      </c>
      <c r="J21" s="12">
        <f>COUNTIFS('Data - HM'!E:E,B21,'Data - HM'!B:B,"yes")/N21</f>
        <v>0.5</v>
      </c>
      <c r="K21" s="26">
        <f>COUNTIFS('Data - HM'!E:E,B21,'Data - HM'!B:B,"yes")</f>
        <v>1</v>
      </c>
      <c r="L21" s="12">
        <f>COUNTIFS('Data - HM'!E:E,B21,'Data - HM'!B:B,"no")/N21</f>
        <v>0.5</v>
      </c>
      <c r="M21" s="26">
        <f>COUNTIFS('Data - HM'!E:E,B21,'Data - HM'!B:B,"no")</f>
        <v>1</v>
      </c>
      <c r="N21" s="13">
        <f>COUNTIF('Data - HM'!E:E,B21)</f>
        <v>2</v>
      </c>
      <c r="O21" s="13"/>
    </row>
    <row r="22" spans="2:15">
      <c r="B22" s="5" t="s">
        <v>239</v>
      </c>
      <c r="C22" s="31">
        <f>(SUMIF('Data - HM'!E:E,B22,'Data - HM'!U:U))/N22</f>
        <v>45.333333333333336</v>
      </c>
      <c r="D22" s="13">
        <f>(SUMIF('Data - HM'!E:E,B22,'Data - HM'!V:V))/N22</f>
        <v>60</v>
      </c>
      <c r="E22" s="12">
        <f t="shared" si="3"/>
        <v>0.75555555555555565</v>
      </c>
      <c r="F22" s="26">
        <f t="array" ref="F22">MAX(IF('Data - HM'!E:E='Assessment Metrics'!B22,'Data - HM'!U:U))</f>
        <v>53</v>
      </c>
      <c r="G22" s="26">
        <f t="array" ref="G22">MIN(IF('Data - HM'!E:E='Assessment Metrics'!B22,'Data - HM'!U:U))</f>
        <v>37</v>
      </c>
      <c r="H22" s="13">
        <f>(SUMIF('Data - HM'!E:E,B22,'Data - HM'!W:W))/N22</f>
        <v>15</v>
      </c>
      <c r="I22" s="12">
        <f t="shared" si="4"/>
        <v>1</v>
      </c>
      <c r="J22" s="12">
        <f>COUNTIFS('Data - HM'!E:E,B22,'Data - HM'!B:B,"yes")/N22</f>
        <v>0.66666666666666663</v>
      </c>
      <c r="K22" s="26">
        <f>COUNTIFS('Data - HM'!E:E,B22,'Data - HM'!B:B,"yes")</f>
        <v>2</v>
      </c>
      <c r="L22" s="12">
        <f>COUNTIFS('Data - HM'!E:E,B22,'Data - HM'!B:B,"no")/N22</f>
        <v>0.33333333333333331</v>
      </c>
      <c r="M22" s="26">
        <f>COUNTIFS('Data - HM'!E:E,B22,'Data - HM'!B:B,"no")</f>
        <v>1</v>
      </c>
      <c r="N22" s="13">
        <f>COUNTIF('Data - HM'!E:E,B22)</f>
        <v>3</v>
      </c>
      <c r="O22" s="13"/>
    </row>
    <row r="23" spans="2:15">
      <c r="B23" s="5" t="s">
        <v>281</v>
      </c>
      <c r="C23" s="13">
        <f>(SUMIF('Data - HM'!E:E,B23,'Data - HM'!U:U))/N23</f>
        <v>38.5</v>
      </c>
      <c r="D23" s="13">
        <f>(SUMIF('Data - HM'!E:E,B23,'Data - HM'!V:V))/N23</f>
        <v>49</v>
      </c>
      <c r="E23" s="12">
        <f>C23/D23</f>
        <v>0.7857142857142857</v>
      </c>
      <c r="F23" s="26">
        <f t="array" ref="F23">MAX(IF('Data - HM'!E:E='Assessment Metrics'!B23,'Data - HM'!U:U))</f>
        <v>46</v>
      </c>
      <c r="G23" s="26">
        <f t="array" ref="G23">MIN(IF('Data - HM'!E:E='Assessment Metrics'!B23,'Data - HM'!U:U))</f>
        <v>32</v>
      </c>
      <c r="H23" s="13">
        <f>(SUMIF('Data - HM'!E:E,B23,'Data - HM'!W:W))/N23</f>
        <v>12.25</v>
      </c>
      <c r="I23" s="12">
        <f>H23/15</f>
        <v>0.81666666666666665</v>
      </c>
      <c r="J23" s="12">
        <f>COUNTIFS('Data - HM'!E:E,B23,'Data - HM'!B:B,"yes")/N23</f>
        <v>0.75</v>
      </c>
      <c r="K23" s="26">
        <f>COUNTIFS('Data - HM'!E:E,B23,'Data - HM'!B:B,"yes")</f>
        <v>3</v>
      </c>
      <c r="L23" s="12">
        <f>COUNTIFS('Data - HM'!E:E,B23,'Data - HM'!B:B,"no")/N23</f>
        <v>0.25</v>
      </c>
      <c r="M23" s="26">
        <f>COUNTIFS('Data - HM'!E:E,B23,'Data - HM'!B:B,"no")</f>
        <v>1</v>
      </c>
      <c r="N23" s="13">
        <f>COUNTIF('Data - HM'!E:E,B23)</f>
        <v>4</v>
      </c>
      <c r="O23" s="13"/>
    </row>
    <row r="24" spans="2:15">
      <c r="B24" s="5" t="s">
        <v>268</v>
      </c>
      <c r="C24" s="13">
        <f>(SUMIF('Data - HM'!E:E,B24,'Data - HM'!U:U))/N24</f>
        <v>43.5</v>
      </c>
      <c r="D24" s="13">
        <f>(SUMIF('Data - HM'!E:E,B24,'Data - HM'!V:V))/N24</f>
        <v>52</v>
      </c>
      <c r="E24" s="12">
        <f>C24/D24</f>
        <v>0.83653846153846156</v>
      </c>
      <c r="F24" s="26">
        <f t="array" ref="F24">MAX(IF('Data - HM'!E:E='Assessment Metrics'!B24,'Data - HM'!U:U))</f>
        <v>49</v>
      </c>
      <c r="G24" s="26">
        <f t="array" ref="G24">MIN(IF('Data - HM'!E:E='Assessment Metrics'!B24,'Data - HM'!U:U))</f>
        <v>38</v>
      </c>
      <c r="H24" s="13">
        <f>(SUMIF('Data - HM'!E:E,B24,'Data - HM'!W:W))/N24</f>
        <v>13</v>
      </c>
      <c r="I24" s="12">
        <f>H24/15</f>
        <v>0.8666666666666667</v>
      </c>
      <c r="J24" s="12">
        <f>COUNTIFS('Data - HM'!E:E,B24,'Data - HM'!B:B,"yes")/N24</f>
        <v>1</v>
      </c>
      <c r="K24" s="26">
        <f>COUNTIFS('Data - HM'!E:E,B24,'Data - HM'!B:B,"yes")</f>
        <v>2</v>
      </c>
      <c r="L24" s="12">
        <f>COUNTIFS('Data - HM'!E:E,B24,'Data - HM'!B:B,"no")/N24</f>
        <v>0</v>
      </c>
      <c r="M24" s="26">
        <f>COUNTIFS('Data - HM'!E:E,B24,'Data - HM'!B:B,"no")</f>
        <v>0</v>
      </c>
      <c r="N24" s="13">
        <f>COUNTIF('Data - HM'!E:E,B24)</f>
        <v>2</v>
      </c>
      <c r="O24" s="13"/>
    </row>
    <row r="25" spans="2:15" ht="42">
      <c r="B25" s="51" t="s">
        <v>234</v>
      </c>
      <c r="C25" s="13">
        <f>(SUMIF('Data - HM'!E:E,B25,'Data - HM'!U:U))/N25</f>
        <v>39.75</v>
      </c>
      <c r="D25" s="13">
        <f>(SUMIF('Data - HM'!E:E,B25,'Data - HM'!V:V))/N25</f>
        <v>60</v>
      </c>
      <c r="E25" s="12">
        <f>C25/D25</f>
        <v>0.66249999999999998</v>
      </c>
      <c r="F25" s="26">
        <f t="array" ref="F25">MAX(IF('Data - HM'!E:E='Assessment Metrics'!B25,'Data - HM'!U:U))</f>
        <v>45</v>
      </c>
      <c r="G25" s="26">
        <f t="array" ref="G25">MIN(IF('Data - HM'!E:E='Assessment Metrics'!B25,'Data - HM'!U:U))</f>
        <v>34</v>
      </c>
      <c r="H25" s="13">
        <f>(SUMIF('Data - HM'!E:E,B25,'Data - HM'!W:W))/N25</f>
        <v>14.5</v>
      </c>
      <c r="I25" s="12">
        <f>H25/15</f>
        <v>0.96666666666666667</v>
      </c>
      <c r="J25" s="12">
        <f>COUNTIFS('Data - HM'!E:E,B25,'Data - HM'!B:B,"yes")/N25</f>
        <v>0.75</v>
      </c>
      <c r="K25" s="26">
        <f>COUNTIFS('Data - HM'!E:E,B25,'Data - HM'!B:B,"yes")</f>
        <v>3</v>
      </c>
      <c r="L25" s="12">
        <f>COUNTIFS('Data - HM'!E:E,B25,'Data - HM'!B:B,"no")/N25</f>
        <v>0.25</v>
      </c>
      <c r="M25" s="26">
        <f>COUNTIFS('Data - HM'!E:E,B25,'Data - HM'!B:B,"no")</f>
        <v>1</v>
      </c>
      <c r="N25" s="13">
        <f>COUNTIF('Data - HM'!E:E,B25)</f>
        <v>4</v>
      </c>
      <c r="O25" s="50" t="s">
        <v>343</v>
      </c>
    </row>
    <row r="26" spans="2:15">
      <c r="B26" s="5" t="s">
        <v>284</v>
      </c>
      <c r="C26" s="13">
        <f>(SUMIF('Data - HM'!E:E,B26,'Data - HM'!U:U))/N26</f>
        <v>30</v>
      </c>
      <c r="D26" s="13">
        <f>(SUMIF('Data - HM'!E:E,B26,'Data - HM'!V:V))/N26</f>
        <v>36</v>
      </c>
      <c r="E26" s="12">
        <f>C26/D26</f>
        <v>0.83333333333333337</v>
      </c>
      <c r="F26" s="26">
        <f t="array" ref="F26">MAX(IF('Data - HM'!E:E='Assessment Metrics'!B26,'Data - HM'!U:U))</f>
        <v>30</v>
      </c>
      <c r="G26" s="26">
        <f t="array" ref="G26">MIN(IF('Data - HM'!E:E='Assessment Metrics'!B26,'Data - HM'!U:U))</f>
        <v>30</v>
      </c>
      <c r="H26" s="13">
        <f>(SUMIF('Data - HM'!E:E,B26,'Data - HM'!W:W))/N26</f>
        <v>9</v>
      </c>
      <c r="I26" s="12">
        <f>H26/15</f>
        <v>0.6</v>
      </c>
      <c r="J26" s="12">
        <f>COUNTIFS('Data - HM'!E:E,B26,'Data - HM'!B:B,"yes")/N26</f>
        <v>1</v>
      </c>
      <c r="K26" s="26">
        <f>COUNTIFS('Data - HM'!E:E,B26,'Data - HM'!B:B,"yes")</f>
        <v>1</v>
      </c>
      <c r="L26" s="12">
        <f>COUNTIFS('Data - HM'!E:E,B26,'Data - HM'!B:B,"no")/N26</f>
        <v>0</v>
      </c>
      <c r="M26" s="26">
        <f>COUNTIFS('Data - HM'!E:E,B26,'Data - HM'!B:B,"no")</f>
        <v>0</v>
      </c>
      <c r="N26" s="13">
        <f>COUNTIF('Data - HM'!E:E,B26)</f>
        <v>1</v>
      </c>
      <c r="O26" s="13"/>
    </row>
    <row r="27" spans="2:15" ht="42">
      <c r="B27" s="52" t="s">
        <v>228</v>
      </c>
      <c r="C27" s="31">
        <f>(SUMIF('Data - HM'!E:E,B27,'Data - HM'!U:U))/N27</f>
        <v>25.571428571428573</v>
      </c>
      <c r="D27" s="31">
        <f>(SUMIF('Data - HM'!E:E,B27,'Data - HM'!V:V))/N27</f>
        <v>32.571428571428569</v>
      </c>
      <c r="E27" s="12">
        <f t="shared" si="3"/>
        <v>0.78508771929824572</v>
      </c>
      <c r="F27" s="26">
        <f t="array" ref="F27">MAX(IF('Data - HM'!E:E='Assessment Metrics'!B27,'Data - HM'!U:U))</f>
        <v>32</v>
      </c>
      <c r="G27" s="26">
        <f t="array" ref="G27">MIN(IF('Data - HM'!E:E='Assessment Metrics'!B27,'Data - HM'!U:U))</f>
        <v>18</v>
      </c>
      <c r="H27" s="31">
        <f>(SUMIF('Data - HM'!E:E,B27,'Data - HM'!W:W))/N27</f>
        <v>8.1428571428571423</v>
      </c>
      <c r="I27" s="12">
        <f t="shared" si="4"/>
        <v>0.54285714285714282</v>
      </c>
      <c r="J27" s="12">
        <f>COUNTIFS('Data - HM'!E:E,B27,'Data - HM'!B:B,"yes")/N27</f>
        <v>0.8571428571428571</v>
      </c>
      <c r="K27" s="26">
        <f>COUNTIFS('Data - HM'!E:E,B27,'Data - HM'!B:B,"yes")</f>
        <v>6</v>
      </c>
      <c r="L27" s="12">
        <f>COUNTIFS('Data - HM'!E:E,B27,'Data - HM'!B:B,"no")/N27</f>
        <v>0.14285714285714285</v>
      </c>
      <c r="M27" s="26">
        <f>COUNTIFS('Data - HM'!E:E,B27,'Data - HM'!B:B,"no")</f>
        <v>1</v>
      </c>
      <c r="N27" s="13">
        <f>COUNTIF('Data - HM'!E:E,B27)</f>
        <v>7</v>
      </c>
      <c r="O27" s="50" t="s">
        <v>342</v>
      </c>
    </row>
    <row r="28" spans="2:15">
      <c r="B28" s="5" t="s">
        <v>257</v>
      </c>
      <c r="C28" s="13">
        <f>(SUMIF('Data - HM'!E:E,B28,'Data - HM'!U:U))/N28</f>
        <v>36</v>
      </c>
      <c r="D28" s="13">
        <f>(SUMIF('Data - HM'!E:E,B28,'Data - HM'!V:V))/N28</f>
        <v>48</v>
      </c>
      <c r="E28" s="12">
        <f>C28/D28</f>
        <v>0.75</v>
      </c>
      <c r="F28" s="26">
        <f t="array" ref="F28">MAX(IF('Data - HM'!E:E='Assessment Metrics'!B28,'Data - HM'!U:U))</f>
        <v>39</v>
      </c>
      <c r="G28" s="26">
        <f t="array" ref="G28">MIN(IF('Data - HM'!E:E='Assessment Metrics'!B28,'Data - HM'!U:U))</f>
        <v>33</v>
      </c>
      <c r="H28" s="13">
        <f>(SUMIF('Data - HM'!E:E,B28,'Data - HM'!W:W))/N28</f>
        <v>11.5</v>
      </c>
      <c r="I28" s="12">
        <f>H28/15</f>
        <v>0.76666666666666672</v>
      </c>
      <c r="J28" s="12">
        <f>COUNTIFS('Data - HM'!E:E,B28,'Data - HM'!B:B,"yes")/N28</f>
        <v>1</v>
      </c>
      <c r="K28" s="26">
        <f>COUNTIFS('Data - HM'!E:E,B28,'Data - HM'!B:B,"yes")</f>
        <v>2</v>
      </c>
      <c r="L28" s="12">
        <f>COUNTIFS('Data - HM'!E:E,B28,'Data - HM'!B:B,"no")/N28</f>
        <v>0</v>
      </c>
      <c r="M28" s="26">
        <f>COUNTIFS('Data - HM'!E:E,B28,'Data - HM'!B:B,"no")</f>
        <v>0</v>
      </c>
      <c r="N28" s="13">
        <f>COUNTIF('Data - HM'!E:E,B28)</f>
        <v>2</v>
      </c>
      <c r="O28" s="13"/>
    </row>
    <row r="29" spans="2:15">
      <c r="B29" s="5" t="s">
        <v>273</v>
      </c>
      <c r="C29" s="13">
        <f>(SUMIF('Data - HM'!E:E,B29,'Data - HM'!U:U))/N29</f>
        <v>46</v>
      </c>
      <c r="D29" s="13">
        <f>(SUMIF('Data - HM'!E:E,B29,'Data - HM'!V:V))/N29</f>
        <v>60</v>
      </c>
      <c r="E29" s="12">
        <f>C29/D29</f>
        <v>0.76666666666666672</v>
      </c>
      <c r="F29" s="26">
        <f t="array" ref="F29">MAX(IF('Data - HM'!E:E='Assessment Metrics'!B29,'Data - HM'!U:U))</f>
        <v>46</v>
      </c>
      <c r="G29" s="26">
        <f t="array" ref="G29">MIN(IF('Data - HM'!E:E='Assessment Metrics'!B29,'Data - HM'!U:U))</f>
        <v>46</v>
      </c>
      <c r="H29" s="13">
        <f>(SUMIF('Data - HM'!E:E,B29,'Data - HM'!W:W))/N29</f>
        <v>15</v>
      </c>
      <c r="I29" s="12">
        <f>H29/15</f>
        <v>1</v>
      </c>
      <c r="J29" s="12">
        <f>COUNTIFS('Data - HM'!E:E,B29,'Data - HM'!B:B,"yes")/N29</f>
        <v>1</v>
      </c>
      <c r="K29" s="26">
        <f>COUNTIFS('Data - HM'!E:E,B29,'Data - HM'!B:B,"yes")</f>
        <v>1</v>
      </c>
      <c r="L29" s="12">
        <f>COUNTIFS('Data - HM'!E:E,B29,'Data - HM'!B:B,"no")/N29</f>
        <v>0</v>
      </c>
      <c r="M29" s="26">
        <f>COUNTIFS('Data - HM'!E:E,B29,'Data - HM'!B:B,"no")</f>
        <v>0</v>
      </c>
      <c r="N29" s="13">
        <f>COUNTIF('Data - HM'!E:E,B29)</f>
        <v>1</v>
      </c>
      <c r="O29" s="13"/>
    </row>
    <row r="30" spans="2:15" ht="42">
      <c r="B30" s="51" t="s">
        <v>236</v>
      </c>
      <c r="C30" s="13">
        <f>(SUMIF('Data - HM'!E:E,B30,'Data - HM'!U:U))/N30</f>
        <v>33.5</v>
      </c>
      <c r="D30" s="31">
        <f>(SUMIF('Data - HM'!E:E,B30,'Data - HM'!V:V))/N30</f>
        <v>46.666666666666664</v>
      </c>
      <c r="E30" s="12">
        <f>C30/D30</f>
        <v>0.71785714285714286</v>
      </c>
      <c r="F30" s="26">
        <f t="array" ref="F30">MAX(IF('Data - HM'!E:E='Assessment Metrics'!B30,'Data - HM'!U:U))</f>
        <v>45</v>
      </c>
      <c r="G30" s="26">
        <f t="array" ref="G30">MIN(IF('Data - HM'!E:E='Assessment Metrics'!B30,'Data - HM'!U:U))</f>
        <v>26</v>
      </c>
      <c r="H30" s="31">
        <f>(SUMIF('Data - HM'!E:E,B30,'Data - HM'!W:W))/N30</f>
        <v>11.666666666666666</v>
      </c>
      <c r="I30" s="12">
        <f>H30/15</f>
        <v>0.77777777777777779</v>
      </c>
      <c r="J30" s="12">
        <f>COUNTIFS('Data - HM'!E:E,B30,'Data - HM'!B:B,"yes")/N30</f>
        <v>0.66666666666666663</v>
      </c>
      <c r="K30" s="26">
        <f>COUNTIFS('Data - HM'!E:E,B30,'Data - HM'!B:B,"yes")</f>
        <v>4</v>
      </c>
      <c r="L30" s="12">
        <f>COUNTIFS('Data - HM'!E:E,B30,'Data - HM'!B:B,"no")/N30</f>
        <v>0.33333333333333331</v>
      </c>
      <c r="M30" s="26">
        <f>COUNTIFS('Data - HM'!E:E,B30,'Data - HM'!B:B,"no")</f>
        <v>2</v>
      </c>
      <c r="N30" s="13">
        <f>COUNTIF('Data - HM'!E:E,B30)</f>
        <v>6</v>
      </c>
      <c r="O30" s="50" t="s">
        <v>343</v>
      </c>
    </row>
    <row r="31" spans="2:15">
      <c r="B31" s="6" t="s">
        <v>337</v>
      </c>
      <c r="C31" s="18">
        <f t="shared" ref="C31:J31" si="5">AVERAGE(C15:C27)</f>
        <v>37.672161172161175</v>
      </c>
      <c r="D31" s="18">
        <f t="shared" si="5"/>
        <v>49.27472527472527</v>
      </c>
      <c r="E31" s="19">
        <f t="shared" si="5"/>
        <v>0.77479344535488848</v>
      </c>
      <c r="F31" s="32">
        <f t="shared" si="5"/>
        <v>41.230769230769234</v>
      </c>
      <c r="G31" s="32">
        <f t="shared" si="5"/>
        <v>33.92307692307692</v>
      </c>
      <c r="H31" s="18">
        <f t="shared" si="5"/>
        <v>12.280219780219779</v>
      </c>
      <c r="I31" s="19">
        <f t="shared" si="5"/>
        <v>0.81868131868131866</v>
      </c>
      <c r="J31" s="19">
        <f t="shared" si="5"/>
        <v>0.88644688644688663</v>
      </c>
      <c r="K31" s="32">
        <f>SUM(K15:K27)</f>
        <v>34</v>
      </c>
      <c r="L31" s="19">
        <f>AVERAGE(L15:L27)</f>
        <v>0.11355311355311354</v>
      </c>
      <c r="M31" s="32">
        <f>SUM(M15:M27)</f>
        <v>5</v>
      </c>
      <c r="N31" s="20">
        <f>SUM(N15:N27)</f>
        <v>39</v>
      </c>
      <c r="O31" s="20"/>
    </row>
    <row r="36" spans="3:8">
      <c r="F36" s="2"/>
      <c r="G36" s="7" t="s">
        <v>208</v>
      </c>
      <c r="H36" s="7" t="s">
        <v>344</v>
      </c>
    </row>
    <row r="37" spans="3:8">
      <c r="F37" s="2" t="s">
        <v>315</v>
      </c>
      <c r="G37" s="21">
        <v>0.74</v>
      </c>
      <c r="H37" s="23">
        <v>0.77</v>
      </c>
    </row>
    <row r="38" spans="3:8">
      <c r="F38" s="2" t="s">
        <v>20</v>
      </c>
      <c r="G38" s="22">
        <v>0.59</v>
      </c>
      <c r="H38" s="22">
        <v>0.82</v>
      </c>
    </row>
    <row r="39" spans="3:8">
      <c r="F39" s="2" t="s">
        <v>345</v>
      </c>
      <c r="G39" s="23">
        <v>0.95</v>
      </c>
      <c r="H39" s="23">
        <v>0.89</v>
      </c>
    </row>
    <row r="40" spans="3:8">
      <c r="C40" s="23"/>
    </row>
    <row r="49" spans="2:14" ht="18.95">
      <c r="B49" s="70" t="s">
        <v>346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2:14" ht="9" customHeight="1">
      <c r="B50" s="48"/>
      <c r="C50" s="48"/>
      <c r="D50" s="48"/>
      <c r="E50" s="60"/>
      <c r="F50" s="60"/>
      <c r="G50" s="60"/>
      <c r="H50" s="60"/>
      <c r="I50" s="60"/>
      <c r="J50" s="60"/>
      <c r="K50" s="60"/>
      <c r="L50" s="60"/>
      <c r="M50" s="60"/>
      <c r="N50" s="60"/>
    </row>
    <row r="51" spans="2:14">
      <c r="B51" s="62" t="s">
        <v>347</v>
      </c>
      <c r="C51" s="62"/>
      <c r="D51" s="63"/>
      <c r="E51" s="64" t="s">
        <v>348</v>
      </c>
      <c r="F51" s="65"/>
      <c r="G51" s="65"/>
      <c r="H51" s="65"/>
      <c r="I51" s="65"/>
      <c r="J51" s="66"/>
      <c r="K51" s="53"/>
      <c r="L51" s="53"/>
      <c r="M51" s="53"/>
      <c r="N51" s="53"/>
    </row>
    <row r="52" spans="2:14">
      <c r="B52" s="62" t="s">
        <v>327</v>
      </c>
      <c r="C52" s="62"/>
      <c r="D52" s="63"/>
      <c r="E52" s="64" t="s">
        <v>349</v>
      </c>
      <c r="F52" s="65"/>
      <c r="G52" s="65"/>
      <c r="H52" s="65"/>
      <c r="I52" s="65"/>
      <c r="J52" s="66"/>
      <c r="K52" s="53"/>
      <c r="L52" s="53"/>
      <c r="M52" s="53"/>
      <c r="N52" s="53"/>
    </row>
    <row r="53" spans="2:14">
      <c r="B53" s="62" t="s">
        <v>328</v>
      </c>
      <c r="C53" s="62"/>
      <c r="D53" s="63"/>
      <c r="E53" s="64" t="s">
        <v>350</v>
      </c>
      <c r="F53" s="65"/>
      <c r="G53" s="65"/>
      <c r="H53" s="65"/>
      <c r="I53" s="65"/>
      <c r="J53" s="66"/>
      <c r="K53" s="53"/>
      <c r="L53" s="53"/>
      <c r="M53" s="53"/>
      <c r="N53" s="53"/>
    </row>
    <row r="54" spans="2:14">
      <c r="B54" s="62" t="s">
        <v>340</v>
      </c>
      <c r="C54" s="62"/>
      <c r="D54" s="63"/>
      <c r="E54" s="64" t="s">
        <v>351</v>
      </c>
      <c r="F54" s="65"/>
      <c r="G54" s="65"/>
      <c r="H54" s="65"/>
      <c r="I54" s="65"/>
      <c r="J54" s="66"/>
      <c r="K54" s="53"/>
      <c r="L54" s="53"/>
      <c r="M54" s="53"/>
      <c r="N54" s="53"/>
    </row>
    <row r="55" spans="2:14">
      <c r="B55" s="62" t="s">
        <v>352</v>
      </c>
      <c r="C55" s="62"/>
      <c r="D55" s="63"/>
      <c r="E55" s="64" t="s">
        <v>353</v>
      </c>
      <c r="F55" s="65"/>
      <c r="G55" s="65"/>
      <c r="H55" s="65"/>
      <c r="I55" s="65"/>
      <c r="J55" s="66"/>
      <c r="K55" s="53"/>
      <c r="L55" s="53"/>
      <c r="M55" s="53"/>
      <c r="N55" s="53"/>
    </row>
    <row r="56" spans="2:14">
      <c r="B56" s="62" t="s">
        <v>331</v>
      </c>
      <c r="C56" s="62"/>
      <c r="D56" s="63"/>
      <c r="E56" s="64" t="s">
        <v>354</v>
      </c>
      <c r="F56" s="65"/>
      <c r="G56" s="65"/>
      <c r="H56" s="65"/>
      <c r="I56" s="65"/>
      <c r="J56" s="66"/>
      <c r="K56" s="53"/>
      <c r="L56" s="53"/>
      <c r="M56" s="53"/>
      <c r="N56" s="53"/>
    </row>
    <row r="57" spans="2:14">
      <c r="B57" s="62" t="s">
        <v>332</v>
      </c>
      <c r="C57" s="62"/>
      <c r="D57" s="63"/>
      <c r="E57" s="64" t="s">
        <v>355</v>
      </c>
      <c r="F57" s="65"/>
      <c r="G57" s="65"/>
      <c r="H57" s="65"/>
      <c r="I57" s="65"/>
      <c r="J57" s="66"/>
      <c r="K57" s="53"/>
      <c r="L57" s="53"/>
      <c r="M57" s="53"/>
      <c r="N57" s="53"/>
    </row>
    <row r="58" spans="2:14">
      <c r="B58" s="62" t="s">
        <v>333</v>
      </c>
      <c r="C58" s="62"/>
      <c r="D58" s="63"/>
      <c r="E58" s="64" t="s">
        <v>356</v>
      </c>
      <c r="F58" s="65"/>
      <c r="G58" s="65"/>
      <c r="H58" s="65"/>
      <c r="I58" s="65"/>
      <c r="J58" s="66"/>
      <c r="K58" s="53"/>
      <c r="L58" s="53"/>
      <c r="M58" s="53"/>
      <c r="N58" s="53"/>
    </row>
    <row r="59" spans="2:14">
      <c r="B59" s="62" t="s">
        <v>334</v>
      </c>
      <c r="C59" s="62"/>
      <c r="D59" s="63"/>
      <c r="E59" s="64" t="s">
        <v>357</v>
      </c>
      <c r="F59" s="65"/>
      <c r="G59" s="65"/>
      <c r="H59" s="65"/>
      <c r="I59" s="65"/>
      <c r="J59" s="66"/>
      <c r="K59" s="53"/>
      <c r="L59" s="53"/>
      <c r="M59" s="53"/>
      <c r="N59" s="53"/>
    </row>
    <row r="60" spans="2:14">
      <c r="B60" s="62" t="s">
        <v>335</v>
      </c>
      <c r="C60" s="62"/>
      <c r="D60" s="63"/>
      <c r="E60" s="64" t="s">
        <v>358</v>
      </c>
      <c r="F60" s="65"/>
      <c r="G60" s="65"/>
      <c r="H60" s="65"/>
      <c r="I60" s="65"/>
      <c r="J60" s="66"/>
      <c r="K60" s="53"/>
      <c r="L60" s="53"/>
      <c r="M60" s="53"/>
      <c r="N60" s="53"/>
    </row>
    <row r="61" spans="2:14">
      <c r="D61" s="47"/>
      <c r="E61" s="61"/>
      <c r="F61" s="61"/>
      <c r="G61" s="61"/>
      <c r="H61" s="61"/>
      <c r="I61" s="61"/>
      <c r="J61" s="61"/>
      <c r="K61" s="61"/>
      <c r="L61" s="61"/>
      <c r="M61" s="61"/>
      <c r="N61" s="61"/>
    </row>
  </sheetData>
  <mergeCells count="25">
    <mergeCell ref="B59:D59"/>
    <mergeCell ref="L2:O2"/>
    <mergeCell ref="B4:O4"/>
    <mergeCell ref="B12:O12"/>
    <mergeCell ref="E51:J51"/>
    <mergeCell ref="E52:J52"/>
    <mergeCell ref="B49:N49"/>
    <mergeCell ref="B51:D51"/>
    <mergeCell ref="B52:D52"/>
    <mergeCell ref="E61:N61"/>
    <mergeCell ref="B54:D54"/>
    <mergeCell ref="B53:D53"/>
    <mergeCell ref="E53:J53"/>
    <mergeCell ref="E59:J59"/>
    <mergeCell ref="E60:J60"/>
    <mergeCell ref="E55:J55"/>
    <mergeCell ref="E54:J54"/>
    <mergeCell ref="E56:J56"/>
    <mergeCell ref="E58:J58"/>
    <mergeCell ref="E57:J57"/>
    <mergeCell ref="B60:D60"/>
    <mergeCell ref="B55:D55"/>
    <mergeCell ref="B56:D56"/>
    <mergeCell ref="B57:D57"/>
    <mergeCell ref="B58:D5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3"/>
  <sheetViews>
    <sheetView workbookViewId="0" xr3:uid="{78B4E459-6924-5F8B-B7BA-2DD04133E49E}">
      <selection activeCell="C3" sqref="C3"/>
    </sheetView>
  </sheetViews>
  <sheetFormatPr defaultColWidth="10.875" defaultRowHeight="15.95"/>
  <cols>
    <col min="1" max="1" width="7.375" style="2" customWidth="1"/>
    <col min="2" max="2" width="17.625" style="2" customWidth="1"/>
    <col min="3" max="9" width="16.5" style="2" customWidth="1"/>
    <col min="10" max="16384" width="10.875" style="2"/>
  </cols>
  <sheetData>
    <row r="2" spans="2:10" ht="30.95" customHeight="1">
      <c r="B2" s="24" t="s">
        <v>359</v>
      </c>
      <c r="C2" s="24"/>
      <c r="D2" s="24"/>
      <c r="E2" s="24"/>
      <c r="F2" s="24"/>
      <c r="G2" s="67" t="s">
        <v>324</v>
      </c>
      <c r="H2" s="67"/>
      <c r="I2" s="67"/>
      <c r="J2" s="67"/>
    </row>
    <row r="3" spans="2:10" ht="30.95">
      <c r="B3" s="27"/>
      <c r="C3" s="27"/>
      <c r="D3" s="27"/>
      <c r="E3" s="27"/>
      <c r="F3" s="27"/>
      <c r="G3" s="27"/>
      <c r="H3" s="27"/>
      <c r="I3" s="27"/>
    </row>
    <row r="4" spans="2:10" ht="18.95">
      <c r="B4" s="68" t="s">
        <v>208</v>
      </c>
      <c r="C4" s="68"/>
      <c r="D4" s="68"/>
      <c r="E4" s="68"/>
      <c r="F4" s="68"/>
      <c r="G4" s="68"/>
      <c r="H4" s="68"/>
      <c r="I4" s="68"/>
      <c r="J4" s="68"/>
    </row>
    <row r="5" spans="2:10" ht="11.1" customHeight="1">
      <c r="C5" s="17"/>
      <c r="D5" s="17"/>
      <c r="E5" s="17"/>
      <c r="F5" s="17"/>
      <c r="G5" s="17"/>
      <c r="H5" s="17"/>
      <c r="I5" s="17"/>
    </row>
    <row r="6" spans="2:10">
      <c r="B6" s="8"/>
      <c r="C6" s="33" t="s">
        <v>206</v>
      </c>
      <c r="D6" s="33" t="s">
        <v>207</v>
      </c>
      <c r="E6" s="33" t="s">
        <v>211</v>
      </c>
      <c r="F6" s="33" t="s">
        <v>212</v>
      </c>
      <c r="G6" s="33" t="s">
        <v>205</v>
      </c>
      <c r="H6" s="33" t="s">
        <v>210</v>
      </c>
      <c r="I6" s="33" t="s">
        <v>209</v>
      </c>
      <c r="J6" s="33" t="s">
        <v>337</v>
      </c>
    </row>
    <row r="7" spans="2:10">
      <c r="B7" s="34" t="s">
        <v>360</v>
      </c>
      <c r="C7" s="40">
        <f ca="1">SUMIF('Data - HR JG'!B3:B65, "yes", 'Data - HR JG'!G3:G39)/(COUNTIF('Data - HR JG'!G3:G39, "&gt;0")*4)</f>
        <v>0.75</v>
      </c>
      <c r="D7" s="40">
        <f>SUMIF('Data - HR JG'!B3:B65, "yes", 'Data - HR JG'!H3:H65)/(COUNTIF('Data - HR JG'!H3:H65, "&gt;0")*4)</f>
        <v>0.77586206896551724</v>
      </c>
      <c r="E7" s="12"/>
      <c r="F7" s="12"/>
      <c r="G7" s="40">
        <f>SUMIF('Data - HR JG'!B3:B65, "yes", 'Data - HR JG'!F3:F65)/(COUNTIF('Data - HR JG'!F3:F65, "&gt;0")*4)</f>
        <v>0.72881355932203384</v>
      </c>
      <c r="H7" s="12"/>
      <c r="I7" s="12"/>
      <c r="J7" s="12">
        <f ca="1">SUM(C7:I7)/3</f>
        <v>0.75155854276251699</v>
      </c>
    </row>
    <row r="8" spans="2:10">
      <c r="B8" s="34" t="s">
        <v>361</v>
      </c>
      <c r="C8" s="12">
        <f ca="1">SUMIF('Data - HR JG'!B3:B65, "no", 'Data - HR JG'!G3:G39)/(COUNTIF('Data - HR JG'!G3:G39, "&gt;0")*4)</f>
        <v>0</v>
      </c>
      <c r="D8" s="40">
        <f>SUMIF('Data - HR JG'!B3:B65, "no", 'Data - HR JG'!H3:H65)/(COUNTIF('Data - HR JG'!H3:H65, "&gt;0")*4)</f>
        <v>8.6206896551724137E-3</v>
      </c>
      <c r="E8" s="12"/>
      <c r="F8" s="12"/>
      <c r="G8" s="40">
        <f>SUMIF('Data - HR JG'!B3:B65, "no", 'Data - HR JG'!F3:F65)/(COUNTIF('Data - HR JG'!F3:F65, "&gt;0")*4)</f>
        <v>1.6949152542372881E-2</v>
      </c>
      <c r="H8" s="12"/>
      <c r="I8" s="12"/>
      <c r="J8" s="12">
        <f t="shared" ref="J8:J9" ca="1" si="0">SUM(C8:I8)/3</f>
        <v>8.5232807325150983E-3</v>
      </c>
    </row>
    <row r="9" spans="2:10">
      <c r="B9" s="35" t="s">
        <v>337</v>
      </c>
      <c r="C9" s="41">
        <f ca="1">C7</f>
        <v>0.75</v>
      </c>
      <c r="D9" s="36">
        <f>(D7+D8)/2</f>
        <v>0.39224137931034481</v>
      </c>
      <c r="E9" s="36"/>
      <c r="F9" s="36"/>
      <c r="G9" s="41">
        <f>SUM('Data - HR JG'!F3:F65)/(COUNTIF('Data - HR JG'!F3:F65, "&gt;0")*4)</f>
        <v>0.74576271186440679</v>
      </c>
      <c r="H9" s="36"/>
      <c r="I9" s="36"/>
      <c r="J9" s="36">
        <f t="shared" ca="1" si="0"/>
        <v>0.62933469705825051</v>
      </c>
    </row>
    <row r="10" spans="2:10">
      <c r="C10" s="17"/>
      <c r="D10" s="17"/>
      <c r="E10" s="17"/>
      <c r="F10" s="17"/>
      <c r="G10" s="17"/>
      <c r="H10" s="17"/>
      <c r="I10" s="17"/>
    </row>
    <row r="11" spans="2:10" ht="18.95">
      <c r="B11" s="68" t="s">
        <v>362</v>
      </c>
      <c r="C11" s="68"/>
      <c r="D11" s="68"/>
      <c r="E11" s="68"/>
      <c r="F11" s="68"/>
      <c r="G11" s="68"/>
      <c r="H11" s="68"/>
      <c r="I11" s="68"/>
      <c r="J11" s="68"/>
    </row>
    <row r="12" spans="2:10" ht="11.1" customHeight="1">
      <c r="C12" s="17"/>
      <c r="D12" s="17"/>
      <c r="E12" s="17"/>
      <c r="F12" s="17"/>
      <c r="G12" s="17"/>
      <c r="H12" s="17"/>
      <c r="I12" s="17"/>
    </row>
    <row r="13" spans="2:10">
      <c r="B13" s="8"/>
      <c r="C13" s="37" t="s">
        <v>206</v>
      </c>
      <c r="D13" s="37" t="s">
        <v>207</v>
      </c>
      <c r="E13" s="37" t="s">
        <v>211</v>
      </c>
      <c r="F13" s="37" t="s">
        <v>212</v>
      </c>
      <c r="G13" s="37" t="s">
        <v>205</v>
      </c>
      <c r="H13" s="37" t="s">
        <v>210</v>
      </c>
      <c r="I13" s="37" t="s">
        <v>209</v>
      </c>
      <c r="J13" s="37" t="s">
        <v>337</v>
      </c>
    </row>
    <row r="14" spans="2:10">
      <c r="B14" s="38" t="s">
        <v>363</v>
      </c>
      <c r="C14" s="40">
        <f>(SUMIF('Data - HM'!B3:B50, "yes", 'Data - HM'!J3:J50)+SUMIF('Data - HM'!B3:B50, "yes", 'Data - HM'!K3:K50))/(COUNTIF('Data - HM'!J3:K50, "&gt;0")*4)</f>
        <v>0.61538461538461542</v>
      </c>
      <c r="D14" s="40">
        <f>(SUMIF('Data - HM'!B3:B50, "yes", 'Data - HM'!S3:S50))/(COUNTIF('Data - HM'!S3:S50, "&gt;0")*4)</f>
        <v>0.57291666666666663</v>
      </c>
      <c r="E14" s="40">
        <f>(SUMIF('Data - HM'!B3:B50, "yes", 'Data - HM'!O3:O50)+SUMIF('Data - HM'!B3:B50, "yes",'Data - HM'!P3:P50))/(COUNTIF('Data - HM'!O3:P50, "&gt;0")*4)</f>
        <v>0.62662337662337664</v>
      </c>
      <c r="F14" s="40">
        <f>(SUMIF('Data - HM'!B3:B50, "yes", 'Data - HM'!T3:T50))/(COUNTIF('Data - HM'!T3:T50, "&gt;0")*4)</f>
        <v>0.64655172413793105</v>
      </c>
      <c r="G14" s="40">
        <f>(SUMIF('Data - HM'!B3:B50, "yes", 'Data - HM'!Q3:Q50)+SUMIF('Data - HM'!B3:B50, "yes",'Data - HM'!R3:R50))/(COUNTIF('Data - HM'!Q3:R50, "&gt;0")*4)</f>
        <v>0.62828947368421051</v>
      </c>
      <c r="H14" s="40">
        <f>(SUMIF('Data - HM'!B3:B50,"yes",'Data - HM'!L3:L50)+SUMIF('Data - HM'!B3:B50,"yes",'Data - HM'!M3:M50)+SUMIF('Data - HM'!B3:B50,"yes",'Data - HM'!N3:N50))/(COUNTIF('Data - HM'!L3:N50,"&gt;0")*4)</f>
        <v>0.66085271317829453</v>
      </c>
      <c r="I14" s="40">
        <f>(SUMIF('Data - HM'!B3:B50, "yes", 'Data - HM'!H3:H50)+SUMIF('Data - HM'!B3:B50, "yes",'Data - HM'!I3:I50))/(COUNTIF('Data - HM'!H3:I50, "&gt;0")*4)</f>
        <v>0.68</v>
      </c>
      <c r="J14" s="40">
        <f>SUM(C14:I14)/7</f>
        <v>0.63294550995358489</v>
      </c>
    </row>
    <row r="15" spans="2:10">
      <c r="B15" s="38" t="s">
        <v>361</v>
      </c>
      <c r="C15" s="40">
        <f>(SUMIF('Data - HM'!B3:B50, "no", 'Data - HM'!J3:J50)+SUMIF('Data - HM'!B3:B50, "no", 'Data - HM'!K3:K50))/(COUNTIF('Data - HM'!J3:K50, "&gt;0")*4)</f>
        <v>0.11153846153846154</v>
      </c>
      <c r="D15" s="40">
        <f>(SUMIF('Data - HM'!B3:B50, "no", 'Data - HM'!S3:S50))/(COUNTIF('Data - HM'!S3:S50, "&gt;0")*4)</f>
        <v>7.2916666666666671E-2</v>
      </c>
      <c r="E15" s="40">
        <f>(SUMIF('Data - HM'!B3:B50, "no", 'Data - HM'!O3:O50)+SUMIF('Data - HM'!B3:B50, "no",'Data - HM'!P3:P50))/(COUNTIF('Data - HM'!O3:P50, "&gt;0")*4)</f>
        <v>0.11038961038961038</v>
      </c>
      <c r="F15" s="40">
        <f>(SUMIF('Data - HM'!B3:B50, "no", 'Data - HM'!T3:T50))/(COUNTIF('Data - HM'!T3:T50, "&gt;0")*4)</f>
        <v>9.4827586206896547E-2</v>
      </c>
      <c r="G15" s="40">
        <f>(SUMIF('Data - HM'!B3:B50, "no", 'Data - HM'!Q3:Q50)+SUMIF('Data - HM'!B3:B50, "no",'Data - HM'!R3:R50))/(COUNTIF('Data - HM'!Q3:R50, "&gt;0")*4)</f>
        <v>0.12171052631578948</v>
      </c>
      <c r="H15" s="40">
        <f>(SUMIF('Data - HM'!B3:B50,"no",'Data - HM'!L3:L50)+SUMIF('Data - HM'!B3:B50,"no",'Data - HM'!M3:M50)+SUMIF('Data - HM'!B3:B50,"no",'Data - HM'!N3:N50))/(COUNTIF('Data - HM'!L3:N50,"&gt;0")*4)</f>
        <v>0.11046511627906977</v>
      </c>
      <c r="I15" s="40">
        <f>(SUMIF('Data - HM'!B3:B50, "no", 'Data - HM'!H3:H50)+SUMIF('Data - HM'!B3:B50, "no",'Data - HM'!I3:I50))/(COUNTIF('Data - HM'!H3:I50, "&gt;0")*4)</f>
        <v>9.6666666666666665E-2</v>
      </c>
      <c r="J15" s="40">
        <f>SUM(C15:I15)/7</f>
        <v>0.10264494772330872</v>
      </c>
    </row>
    <row r="16" spans="2:10">
      <c r="B16" s="39" t="s">
        <v>337</v>
      </c>
      <c r="C16" s="42">
        <f>(C14+C15)/2</f>
        <v>0.3634615384615385</v>
      </c>
      <c r="D16" s="42">
        <f t="shared" ref="D16:I16" si="1">(D14+D15)/2</f>
        <v>0.32291666666666663</v>
      </c>
      <c r="E16" s="42">
        <f t="shared" si="1"/>
        <v>0.3685064935064935</v>
      </c>
      <c r="F16" s="42">
        <f t="shared" si="1"/>
        <v>0.37068965517241381</v>
      </c>
      <c r="G16" s="42">
        <f t="shared" si="1"/>
        <v>0.375</v>
      </c>
      <c r="H16" s="42">
        <f t="shared" si="1"/>
        <v>0.38565891472868213</v>
      </c>
      <c r="I16" s="42">
        <f t="shared" si="1"/>
        <v>0.38833333333333336</v>
      </c>
      <c r="J16" s="42">
        <f>SUM(C16:I16)/7</f>
        <v>0.36779522883844684</v>
      </c>
    </row>
    <row r="18" spans="2:10" ht="18.95">
      <c r="B18" s="68" t="s">
        <v>364</v>
      </c>
      <c r="C18" s="68"/>
      <c r="D18" s="68"/>
      <c r="E18" s="68"/>
      <c r="F18" s="68"/>
      <c r="G18" s="68"/>
      <c r="H18" s="68"/>
      <c r="I18" s="68"/>
      <c r="J18" s="68"/>
    </row>
    <row r="19" spans="2:10" ht="11.1" customHeight="1"/>
    <row r="20" spans="2:10">
      <c r="C20" s="10" t="s">
        <v>206</v>
      </c>
      <c r="D20" s="10" t="s">
        <v>207</v>
      </c>
      <c r="E20" s="10" t="s">
        <v>211</v>
      </c>
      <c r="F20" s="10" t="s">
        <v>212</v>
      </c>
      <c r="G20" s="10" t="s">
        <v>205</v>
      </c>
      <c r="H20" s="10" t="s">
        <v>210</v>
      </c>
      <c r="I20" s="10" t="s">
        <v>209</v>
      </c>
      <c r="J20" s="10" t="s">
        <v>337</v>
      </c>
    </row>
    <row r="21" spans="2:10">
      <c r="B21" s="3" t="s">
        <v>363</v>
      </c>
      <c r="C21" s="46">
        <f ca="1">(C7+C14)/2</f>
        <v>0.68269230769230771</v>
      </c>
      <c r="D21" s="45">
        <f>(D7+D14)/2</f>
        <v>0.67438936781609193</v>
      </c>
      <c r="E21" s="44">
        <f t="shared" ref="E21:F23" si="2">E14</f>
        <v>0.62662337662337664</v>
      </c>
      <c r="F21" s="44">
        <f t="shared" si="2"/>
        <v>0.64655172413793105</v>
      </c>
      <c r="G21" s="46">
        <f>(G7+G14)/2</f>
        <v>0.67855151650312218</v>
      </c>
      <c r="H21" s="44">
        <f t="shared" ref="H21:I23" si="3">H14</f>
        <v>0.66085271317829453</v>
      </c>
      <c r="I21" s="44">
        <f t="shared" si="3"/>
        <v>0.68</v>
      </c>
      <c r="J21" s="44">
        <f ca="1">SUM(C21:I21)/7</f>
        <v>0.66423728656444625</v>
      </c>
    </row>
    <row r="22" spans="2:10">
      <c r="B22" s="3" t="s">
        <v>361</v>
      </c>
      <c r="C22" s="44">
        <f>C15</f>
        <v>0.11153846153846154</v>
      </c>
      <c r="D22" s="45">
        <f>(D8+D15)/2</f>
        <v>4.0768678160919544E-2</v>
      </c>
      <c r="E22" s="44">
        <f t="shared" si="2"/>
        <v>0.11038961038961038</v>
      </c>
      <c r="F22" s="44">
        <f t="shared" si="2"/>
        <v>9.4827586206896547E-2</v>
      </c>
      <c r="G22" s="46">
        <f>(G8+G15)/2</f>
        <v>6.9329839429081178E-2</v>
      </c>
      <c r="H22" s="44">
        <f t="shared" si="3"/>
        <v>0.11046511627906977</v>
      </c>
      <c r="I22" s="44">
        <f t="shared" si="3"/>
        <v>9.6666666666666665E-2</v>
      </c>
      <c r="J22" s="44">
        <f>SUM(C22:I22)/7</f>
        <v>9.056942266724366E-2</v>
      </c>
    </row>
    <row r="23" spans="2:10">
      <c r="B23" s="4" t="s">
        <v>337</v>
      </c>
      <c r="C23" s="43">
        <f ca="1">(C9+C16)/2</f>
        <v>0.55673076923076925</v>
      </c>
      <c r="D23" s="43">
        <f>(D9+D16)/2</f>
        <v>0.35757902298850575</v>
      </c>
      <c r="E23" s="43">
        <f t="shared" si="2"/>
        <v>0.3685064935064935</v>
      </c>
      <c r="F23" s="43">
        <f t="shared" si="2"/>
        <v>0.37068965517241381</v>
      </c>
      <c r="G23" s="43">
        <f>(G9+G16)/2</f>
        <v>0.5603813559322034</v>
      </c>
      <c r="H23" s="43">
        <f t="shared" si="3"/>
        <v>0.38565891472868213</v>
      </c>
      <c r="I23" s="43">
        <f t="shared" si="3"/>
        <v>0.38833333333333336</v>
      </c>
      <c r="J23" s="43">
        <f ca="1">(J21+J22)/2</f>
        <v>0.37740335461584495</v>
      </c>
    </row>
  </sheetData>
  <mergeCells count="4">
    <mergeCell ref="B4:J4"/>
    <mergeCell ref="B11:J11"/>
    <mergeCell ref="B18:J18"/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Carolyn Lyona</cp:lastModifiedBy>
  <cp:revision/>
  <dcterms:created xsi:type="dcterms:W3CDTF">2017-10-27T18:53:09Z</dcterms:created>
  <dcterms:modified xsi:type="dcterms:W3CDTF">2017-11-17T15:51:25Z</dcterms:modified>
  <cp:category/>
  <cp:contentStatus/>
</cp:coreProperties>
</file>