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/>
  <mc:AlternateContent xmlns:mc="http://schemas.openxmlformats.org/markup-compatibility/2006">
    <mc:Choice Requires="x15">
      <x15ac:absPath xmlns:x15ac="http://schemas.microsoft.com/office/spreadsheetml/2010/11/ac" url="C:\Users\Raphaël\Desktop\ECL\2A\EPSA\Cost_Report_Vulcanix\Cost_SU\Cost_Julien\"/>
    </mc:Choice>
  </mc:AlternateContent>
  <xr:revisionPtr revIDLastSave="0" documentId="13_ncr:1_{B75BFA9E-5623-4437-BC30-6F0044737B5A}" xr6:coauthVersionLast="32" xr6:coauthVersionMax="32" xr10:uidLastSave="{00000000-0000-0000-0000-000000000000}"/>
  <bookViews>
    <workbookView xWindow="0" yWindow="0" windowWidth="20490" windowHeight="7545" firstSheet="3" activeTab="7" xr2:uid="{00000000-000D-0000-FFFF-FFFF00000000}"/>
  </bookViews>
  <sheets>
    <sheet name="SU_A0300" sheetId="2" r:id="rId1"/>
    <sheet name="SU_03001" sheetId="3" r:id="rId2"/>
    <sheet name="SU_03002" sheetId="4" r:id="rId3"/>
    <sheet name="SU_03003" sheetId="5" r:id="rId4"/>
    <sheet name="SU_03004" sheetId="6" r:id="rId5"/>
    <sheet name="SU_03005" sheetId="7" r:id="rId6"/>
    <sheet name="SU_03006" sheetId="8" r:id="rId7"/>
    <sheet name="SU Drawing Part 1" sheetId="9" r:id="rId8"/>
    <sheet name="SU Drawing Part 2" sheetId="10" r:id="rId9"/>
    <sheet name="SU Drawing Part 5" sheetId="11" r:id="rId10"/>
    <sheet name="SU Drawing Part 6" sheetId="12" r:id="rId11"/>
  </sheets>
  <definedNames>
    <definedName name="_____________uni2">#REF!</definedName>
    <definedName name="____________uni2">#REF!</definedName>
    <definedName name="_________uni3">#REF!</definedName>
    <definedName name="________uni2">#REF!</definedName>
    <definedName name="________uni26">#REF!</definedName>
    <definedName name="________uni4">#REF!</definedName>
    <definedName name="________uni6">#REF!</definedName>
    <definedName name="________uni7">#REF!</definedName>
    <definedName name="______uni14">#REF!</definedName>
    <definedName name="______uni54">#REF!</definedName>
    <definedName name="_____uni3">#REF!</definedName>
    <definedName name="____uni26">#REF!</definedName>
    <definedName name="____uni4">#REF!</definedName>
    <definedName name="____uni6">#REF!</definedName>
    <definedName name="____uni7">#REF!</definedName>
    <definedName name="___uni14">#REF!</definedName>
    <definedName name="___uni54">#REF!</definedName>
    <definedName name="_uni14">#REF!</definedName>
    <definedName name="_uni2">#REF!</definedName>
    <definedName name="_uni26">#REF!</definedName>
    <definedName name="_uni3">#REF!</definedName>
    <definedName name="_uni4">#REF!</definedName>
    <definedName name="_uni54">#REF!</definedName>
    <definedName name="_uni6">#REF!</definedName>
    <definedName name="_uni7">#REF!</definedName>
    <definedName name="bgtrvfcd">#REF!</definedName>
    <definedName name="bgtvfc">#REF!</definedName>
    <definedName name="bgvfcd">#REF!</definedName>
    <definedName name="BR_01001">SU_03001!$B$6</definedName>
    <definedName name="BR_01001_f">SU_03001!#REF!</definedName>
    <definedName name="BR_01001_m">SU_03001!$N$12</definedName>
    <definedName name="BR_01001_p">SU_03001!$I$21</definedName>
    <definedName name="BR_01001_q">SU_03001!$N$3</definedName>
    <definedName name="BR_01001_t">SU_03001!#REF!</definedName>
    <definedName name="BR_A0001">SU_A0300!$B$5</definedName>
    <definedName name="BR_A0001_f">SU_A0300!$J$50</definedName>
    <definedName name="BR_A0001_m">SU_A0300!$N$22</definedName>
    <definedName name="BR_A0001_p">SU_A0300!$I$43</definedName>
    <definedName name="BR_A0001_pa">SU_A0300!$E$16</definedName>
    <definedName name="BR_A0001_q">SU_A0300!$N$3</definedName>
    <definedName name="BR_A0001_t">SU_A0300!#REF!</definedName>
    <definedName name="btgrvf">#REF!</definedName>
    <definedName name="btvfcds">#REF!</definedName>
    <definedName name="Car">#REF!</definedName>
    <definedName name="CompCode">#REF!</definedName>
    <definedName name="cwlkvclwekjc">#REF!</definedName>
    <definedName name="dBR_01001">'SU Drawing Part 1'!$B$1</definedName>
    <definedName name="dede">#REF!</definedName>
    <definedName name="dEL_01001">'SU Drawing Part 1'!$B$1</definedName>
    <definedName name="dqwdqd">#REF!</definedName>
    <definedName name="eded">#REF!</definedName>
    <definedName name="EL_01001">SU_03001!$B$6</definedName>
    <definedName name="EL_01001_f">SU_03001!#REF!</definedName>
    <definedName name="EL_01001_m">SU_03001!$N$12</definedName>
    <definedName name="EL_01001_p">SU_03001!$I$21</definedName>
    <definedName name="EL_01001_q">SU_03001!$N$3</definedName>
    <definedName name="EL_01001_t">SU_03001!#REF!</definedName>
    <definedName name="EL_02001">SU_03001!#REF!</definedName>
    <definedName name="EL_02001_f">SU_03001!#REF!</definedName>
    <definedName name="EL_02001_m">SU_03001!#REF!</definedName>
    <definedName name="EL_02001_p">SU_03001!#REF!</definedName>
    <definedName name="EL_02001_q">SU_03001!#REF!</definedName>
    <definedName name="EL_02001_t">SU_03001!#REF!</definedName>
    <definedName name="EL_02002">SU_03001!#REF!</definedName>
    <definedName name="EL_02002_f">SU_03001!#REF!</definedName>
    <definedName name="EL_02002_m">SU_03001!#REF!</definedName>
    <definedName name="EL_02002_p">SU_03001!#REF!</definedName>
    <definedName name="EL_02002_q">SU_03001!#REF!</definedName>
    <definedName name="EL_02002_t">SU_03001!#REF!</definedName>
    <definedName name="EL_A0001">SU_A0300!$B$5</definedName>
    <definedName name="EL_A0001_f">SU_A0300!$J$50</definedName>
    <definedName name="El_A0001_m">SU_A0300!$N$22</definedName>
    <definedName name="EL_A0001_p">SU_A0300!$I$43</definedName>
    <definedName name="EL_A0001_q">SU_A0300!$N$3</definedName>
    <definedName name="EL_A0001_t">SU_A0300!#REF!</definedName>
    <definedName name="EL_A0002">SU_A0300!#REF!</definedName>
    <definedName name="EL_A0002_f">SU_A0300!#REF!</definedName>
    <definedName name="EL_A0002_m">SU_A0300!#REF!</definedName>
    <definedName name="EL_A0002_p">SU_A0300!#REF!</definedName>
    <definedName name="EL_A0002_q">SU_A0300!#REF!</definedName>
    <definedName name="EL_A0002_t">SU_A0300!#REF!</definedName>
    <definedName name="er">#REF!</definedName>
    <definedName name="ervcdx">#REF!</definedName>
    <definedName name="ezfdscx">#REF!</definedName>
    <definedName name="gbvf">#REF!</definedName>
    <definedName name="gbvfcd">#REF!</definedName>
    <definedName name="gr">#REF!</definedName>
    <definedName name="gref">#REF!</definedName>
    <definedName name="grefzd">#REF!</definedName>
    <definedName name="grfd">#REF!</definedName>
    <definedName name="gtrfeds">#REF!</definedName>
    <definedName name="gtrvfec">#REF!</definedName>
    <definedName name="gvfc">#REF!</definedName>
    <definedName name="gvfcd">#REF!</definedName>
    <definedName name="gvfdc">#REF!</definedName>
    <definedName name="hgfd">#REF!</definedName>
    <definedName name="hygtrfvcdx">#REF!</definedName>
    <definedName name="nbtgv">#REF!</definedName>
    <definedName name="process">#REF!</definedName>
    <definedName name="Process_P1">#REF!</definedName>
    <definedName name="Processes">#REF!</definedName>
    <definedName name="qsfdc">#REF!</definedName>
    <definedName name="rfcdx">#REF!</definedName>
    <definedName name="rfds">#REF!</definedName>
    <definedName name="rtfed">#REF!</definedName>
    <definedName name="sdf">#REF!</definedName>
    <definedName name="tgfrd">#REF!</definedName>
    <definedName name="tgrc">#REF!</definedName>
    <definedName name="tgrf">#REF!</definedName>
    <definedName name="tgrfcd">#REF!</definedName>
    <definedName name="tgvrfcd">#REF!</definedName>
    <definedName name="trfcd">#REF!</definedName>
    <definedName name="trfds">#REF!</definedName>
    <definedName name="trhzjyeuk">#REF!</definedName>
    <definedName name="ujyhbgvf">#REF!</definedName>
    <definedName name="Uni">#REF!</definedName>
    <definedName name="vfcd">#REF!</definedName>
    <definedName name="vfcdsx">#REF!</definedName>
    <definedName name="vfdcx">#REF!</definedName>
    <definedName name="vredcs">#REF!</definedName>
    <definedName name="yjhtrefz">#REF!</definedName>
    <definedName name="zaed">#REF!</definedName>
    <definedName name="zefds">#REF!</definedName>
    <definedName name="zefdsc">#REF!</definedName>
    <definedName name="zefdv">#REF!</definedName>
    <definedName name="zer">#REF!</definedName>
  </definedNames>
  <calcPr calcId="17901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9" l="1"/>
  <c r="I18" i="8"/>
  <c r="I17" i="8"/>
  <c r="I16" i="8"/>
  <c r="I15" i="8"/>
  <c r="I19" i="8"/>
  <c r="J11" i="8"/>
  <c r="E11" i="8"/>
  <c r="D11" i="8"/>
  <c r="B3" i="8"/>
  <c r="I20" i="7"/>
  <c r="I19" i="7"/>
  <c r="I18" i="7"/>
  <c r="I17" i="7"/>
  <c r="I16" i="7"/>
  <c r="I15" i="7"/>
  <c r="I21" i="7"/>
  <c r="J11" i="7"/>
  <c r="E11" i="7"/>
  <c r="N11" i="7"/>
  <c r="N12" i="7"/>
  <c r="N2" i="7"/>
  <c r="B3" i="7"/>
  <c r="I15" i="6"/>
  <c r="I16" i="6"/>
  <c r="J11" i="6"/>
  <c r="E11" i="6"/>
  <c r="N11" i="6"/>
  <c r="N12" i="6"/>
  <c r="N2" i="6"/>
  <c r="B3" i="6"/>
  <c r="I15" i="5"/>
  <c r="I16" i="5"/>
  <c r="J11" i="5"/>
  <c r="E11" i="5"/>
  <c r="N11" i="5"/>
  <c r="N12" i="5"/>
  <c r="B3" i="5"/>
  <c r="I20" i="4"/>
  <c r="I19" i="4"/>
  <c r="I18" i="4"/>
  <c r="I17" i="4"/>
  <c r="I16" i="4"/>
  <c r="I15" i="4"/>
  <c r="I21" i="4"/>
  <c r="J11" i="4"/>
  <c r="R13" i="4"/>
  <c r="R15" i="4"/>
  <c r="E11" i="4"/>
  <c r="D11" i="4"/>
  <c r="N11" i="4"/>
  <c r="N12" i="4"/>
  <c r="B3" i="4"/>
  <c r="I20" i="3"/>
  <c r="I19" i="3"/>
  <c r="R18" i="3"/>
  <c r="I18" i="3"/>
  <c r="R17" i="3"/>
  <c r="I17" i="3"/>
  <c r="R16" i="3"/>
  <c r="I16" i="3"/>
  <c r="I15" i="3"/>
  <c r="I21" i="3"/>
  <c r="J11" i="3"/>
  <c r="D11" i="3"/>
  <c r="N11" i="3"/>
  <c r="N12" i="3"/>
  <c r="N2" i="3"/>
  <c r="B3" i="3"/>
  <c r="J49" i="2"/>
  <c r="D48" i="2"/>
  <c r="J48" i="2"/>
  <c r="D47" i="2"/>
  <c r="J47" i="2"/>
  <c r="D46" i="2"/>
  <c r="J46" i="2"/>
  <c r="J50" i="2"/>
  <c r="I42" i="2"/>
  <c r="I41" i="2"/>
  <c r="I40" i="2"/>
  <c r="I39" i="2"/>
  <c r="I38" i="2"/>
  <c r="I37" i="2"/>
  <c r="I36" i="2"/>
  <c r="I35" i="2"/>
  <c r="F34" i="2"/>
  <c r="I34" i="2"/>
  <c r="F33" i="2"/>
  <c r="I33" i="2"/>
  <c r="I32" i="2"/>
  <c r="I31" i="2"/>
  <c r="I30" i="2"/>
  <c r="I29" i="2"/>
  <c r="I28" i="2"/>
  <c r="I27" i="2"/>
  <c r="I26" i="2"/>
  <c r="F25" i="2"/>
  <c r="I25" i="2"/>
  <c r="I43" i="2"/>
  <c r="N21" i="2"/>
  <c r="N20" i="2"/>
  <c r="D19" i="2"/>
  <c r="N19" i="2"/>
  <c r="N22" i="2"/>
  <c r="B15" i="2"/>
  <c r="B14" i="2"/>
  <c r="B13" i="2"/>
  <c r="B12" i="2"/>
  <c r="B11" i="2"/>
  <c r="B10" i="2"/>
  <c r="C13" i="2"/>
  <c r="E13" i="2"/>
  <c r="N5" i="6"/>
  <c r="N5" i="7"/>
  <c r="C14" i="2"/>
  <c r="E14" i="2"/>
  <c r="C10" i="2"/>
  <c r="E10" i="2"/>
  <c r="N5" i="3"/>
  <c r="N2" i="4"/>
  <c r="N2" i="5"/>
  <c r="N11" i="8"/>
  <c r="N12" i="8"/>
  <c r="N2" i="8"/>
  <c r="R14" i="4"/>
  <c r="R16" i="4"/>
  <c r="C12" i="2"/>
  <c r="E12" i="2"/>
  <c r="N5" i="5"/>
  <c r="N5" i="4"/>
  <c r="C11" i="2"/>
  <c r="E11" i="2"/>
  <c r="C15" i="2"/>
  <c r="E15" i="2"/>
  <c r="N5" i="8"/>
  <c r="E16" i="2"/>
  <c r="N2" i="2"/>
  <c r="N5" i="2"/>
</calcChain>
</file>

<file path=xl/sharedStrings.xml><?xml version="1.0" encoding="utf-8"?>
<sst xmlns="http://schemas.openxmlformats.org/spreadsheetml/2006/main" count="526" uniqueCount="120">
  <si>
    <t>University</t>
  </si>
  <si>
    <t>Ecole Centrale de Lyon</t>
  </si>
  <si>
    <t>Back to BOM</t>
  </si>
  <si>
    <t>Car #</t>
  </si>
  <si>
    <t>Asm Cost</t>
  </si>
  <si>
    <t>System</t>
  </si>
  <si>
    <t>Suspension &amp; Shocks</t>
  </si>
  <si>
    <t>Qty</t>
  </si>
  <si>
    <t>Assembly</t>
  </si>
  <si>
    <t>Lower Front A-arm</t>
  </si>
  <si>
    <t>FileLink1</t>
  </si>
  <si>
    <t>P/N Base</t>
  </si>
  <si>
    <t>SU A0200</t>
  </si>
  <si>
    <t>FileLink2</t>
  </si>
  <si>
    <t>Extended Cost</t>
  </si>
  <si>
    <t>Suffix</t>
  </si>
  <si>
    <t>FileLink3</t>
  </si>
  <si>
    <t>Details</t>
  </si>
  <si>
    <t>ItemOrder</t>
  </si>
  <si>
    <t>Part</t>
  </si>
  <si>
    <t>Part Cost</t>
  </si>
  <si>
    <t>Quantity</t>
  </si>
  <si>
    <t>Sub Total</t>
  </si>
  <si>
    <t>Material</t>
  </si>
  <si>
    <t>Use</t>
  </si>
  <si>
    <t>UnitCost</t>
  </si>
  <si>
    <t>Size1</t>
  </si>
  <si>
    <t>Unit1</t>
  </si>
  <si>
    <t>Size2</t>
  </si>
  <si>
    <t>Unit2</t>
  </si>
  <si>
    <t>Area Name</t>
  </si>
  <si>
    <t>Area</t>
  </si>
  <si>
    <t>Length</t>
  </si>
  <si>
    <t>Density</t>
  </si>
  <si>
    <t>Sperical bearing</t>
  </si>
  <si>
    <t>mm</t>
  </si>
  <si>
    <t>Adhesive</t>
  </si>
  <si>
    <t>Glue for Ball Joint – Cost Included in Processes</t>
  </si>
  <si>
    <t>Epoxy resin for Tube/insert assembly – Cost Included in Processes</t>
  </si>
  <si>
    <t>Process</t>
  </si>
  <si>
    <t>Unit</t>
  </si>
  <si>
    <t>Multiplier</t>
  </si>
  <si>
    <t>Mult. Val.</t>
  </si>
  <si>
    <t>Brush Apply</t>
  </si>
  <si>
    <t xml:space="preserve">Glue Applying on Ball Joint Bores </t>
  </si>
  <si>
    <t>cm²</t>
  </si>
  <si>
    <t>Assemble, 1kg, Line on line</t>
  </si>
  <si>
    <t>Ball Joints in Bores Installation</t>
  </si>
  <si>
    <t>unit</t>
  </si>
  <si>
    <t>Hand Finish - Surface Preperation</t>
  </si>
  <si>
    <t>Sanding of the inside of the tube (gluing preparation)</t>
  </si>
  <si>
    <t>Sanding of the inserts  (gluing preparation)</t>
  </si>
  <si>
    <t>Liquid Applicator Gun</t>
  </si>
  <si>
    <t>Epoxy resin applaying on inserts</t>
  </si>
  <si>
    <t>cm</t>
  </si>
  <si>
    <t>Assemble, 1kg, Loose</t>
  </si>
  <si>
    <t>Inserting Parts 70 in Part 10</t>
  </si>
  <si>
    <t>Inserting Parts 30 and 40 on Parts 70</t>
  </si>
  <si>
    <t>Inserting Parts 20 in Parts 30 and 40</t>
  </si>
  <si>
    <t>Cure, Room Temperature</t>
  </si>
  <si>
    <t>Epoxy resin curing (24h at room temperature)</t>
  </si>
  <si>
    <t>m²</t>
  </si>
  <si>
    <t>Cure, Oven</t>
  </si>
  <si>
    <t>Epoxy resin curing (1h at 80°C)</t>
  </si>
  <si>
    <r>
      <t>Assembl</t>
    </r>
    <r>
      <rPr>
        <sz val="11"/>
        <color theme="1"/>
        <rFont val="Calibri"/>
        <family val="2"/>
        <scheme val="minor"/>
      </rPr>
      <t xml:space="preserve">e,1kg, </t>
    </r>
    <r>
      <rPr>
        <sz val="11"/>
        <rFont val="Calibri"/>
        <family val="2"/>
      </rPr>
      <t>Loose</t>
    </r>
  </si>
  <si>
    <t>A-Arm Positioning on Mounts</t>
  </si>
  <si>
    <t>Assemble, 1kg, Line on Line</t>
  </si>
  <si>
    <t>Spacers Installation on Mounts</t>
  </si>
  <si>
    <t>Washers Installation on Mounts</t>
  </si>
  <si>
    <t>A-Arm Positioning on Upside</t>
  </si>
  <si>
    <t>Spacers Installation on Upside</t>
  </si>
  <si>
    <t>Washers Installation on Upside</t>
  </si>
  <si>
    <t>Ratchet &lt;= 25,4mm</t>
  </si>
  <si>
    <t>M8 Bolts Installation</t>
  </si>
  <si>
    <t>Reaction tool &lt;=25,4mm</t>
  </si>
  <si>
    <t>M8 Nuts Blocking</t>
  </si>
  <si>
    <t>Fastener</t>
  </si>
  <si>
    <r>
      <t>Bo</t>
    </r>
    <r>
      <rPr>
        <sz val="11"/>
        <color theme="1"/>
        <rFont val="Calibri"/>
        <family val="2"/>
        <scheme val="minor"/>
      </rPr>
      <t>lt, Grade 8,8 (SAE 5)</t>
    </r>
  </si>
  <si>
    <t>A-Arm Fixing Bolts on Frame Side</t>
  </si>
  <si>
    <t>A-Arm Fixing Bolts on Upright Side</t>
  </si>
  <si>
    <r>
      <t>Nut,</t>
    </r>
    <r>
      <rPr>
        <sz val="11"/>
        <color theme="1"/>
        <rFont val="Calibri"/>
        <family val="2"/>
        <scheme val="minor"/>
      </rPr>
      <t xml:space="preserve"> Grade 8,8 (SAE 5)</t>
    </r>
  </si>
  <si>
    <t>A-Arm Fixing Nuts</t>
  </si>
  <si>
    <r>
      <t>Washe</t>
    </r>
    <r>
      <rPr>
        <sz val="11"/>
        <color theme="1"/>
        <rFont val="Calibri"/>
        <family val="2"/>
        <scheme val="minor"/>
      </rPr>
      <t>r, Grade 8,8 (SAE 5)</t>
    </r>
  </si>
  <si>
    <t>A-Arm Fixing Washers</t>
  </si>
  <si>
    <t>Drawing</t>
  </si>
  <si>
    <t>Aluminum, Premium</t>
  </si>
  <si>
    <t>Stock material for part</t>
  </si>
  <si>
    <t>Upper face</t>
  </si>
  <si>
    <t>Machining Setup, Install and remove</t>
  </si>
  <si>
    <t>Setup for machining</t>
  </si>
  <si>
    <t>Machining</t>
  </si>
  <si>
    <t>Cutout shape</t>
  </si>
  <si>
    <t>cm^3</t>
  </si>
  <si>
    <t>Machining Setup, Change</t>
  </si>
  <si>
    <t>Change for new operation</t>
  </si>
  <si>
    <t>Inner Bearing Support</t>
  </si>
  <si>
    <t>Kg</t>
  </si>
  <si>
    <t>Cylinder face area</t>
  </si>
  <si>
    <t>mm^3</t>
  </si>
  <si>
    <t>tube face</t>
  </si>
  <si>
    <t>Non-metallic cutting &lt;= 25.4 mm</t>
  </si>
  <si>
    <t>Cut the carbon fiber reinforced epoxy tube to length</t>
  </si>
  <si>
    <t>Spacer</t>
  </si>
  <si>
    <t>Mild Steel</t>
  </si>
  <si>
    <t>Cylinder face</t>
  </si>
  <si>
    <t>Turning</t>
  </si>
  <si>
    <t>Drilling</t>
  </si>
  <si>
    <t xml:space="preserve">Cuting part from stock cylinder </t>
  </si>
  <si>
    <t xml:space="preserve">Drawing part : </t>
  </si>
  <si>
    <t>Upper Back A-arm</t>
  </si>
  <si>
    <t>SU A0300</t>
  </si>
  <si>
    <t>SU_03001</t>
  </si>
  <si>
    <t>SU_03002</t>
  </si>
  <si>
    <t>SU_03003</t>
  </si>
  <si>
    <t>SU_03004</t>
  </si>
  <si>
    <t>SU_03005</t>
  </si>
  <si>
    <t>SU_03006</t>
  </si>
  <si>
    <t>Upper Back Bearing Support</t>
  </si>
  <si>
    <t>Upper Back A-arm tube (Front)  Carbon Fiber Tube</t>
  </si>
  <si>
    <t>Upper Back A-arm tube (Back)  Carbon Fiber Tube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</si>
</sst>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164" formatCode="\$#,##0.00_);&quot;($&quot;#,##0.00\)"/>
    <numFmt numFmtId="165" formatCode="_-[$$-409]* #,##0.00_ ;_-[$$-409]* \-#,##0.00\ ;_-[$$-409]* &quot;-&quot;??_ ;_-@_ "/>
    <numFmt numFmtId="166" formatCode="_(\$* #,##0.00_);_(\$* \(#,##0.00\);_(\$* \-??_);_(@_)"/>
    <numFmt numFmtId="167" formatCode="_(&quot;$&quot;* #,##0.00_);_(&quot;$&quot;* \(#,##0.00\);_(&quot;$&quot;* &quot;-&quot;??_);_(@_)"/>
    <numFmt numFmtId="168" formatCode="_(* #,##0.00_);_(* \(#,##0.00\);_(* \-??_);_(@_)"/>
    <numFmt numFmtId="169" formatCode="#,##0.0000"/>
    <numFmt numFmtId="170" formatCode="0.0000"/>
    <numFmt numFmtId="171" formatCode="_(* #,##0.000_);_(* \(#,##0.000\);_(* \-??_);_(@_)"/>
    <numFmt numFmtId="172" formatCode="_(* #,##0_);_(* \(#,##0\);_(* \-??_);_(@_)"/>
    <numFmt numFmtId="173" formatCode="0.0"/>
    <numFmt numFmtId="174" formatCode="_-* #,##0.0000\ _€_-;\-* #,##0.0000\ _€_-;_-* &quot;-&quot;????\ _€_-;_-@_-"/>
    <numFmt numFmtId="175" formatCode="_(&quot;$&quot;* #,##0.0000_);_(&quot;$&quot;* \(#,##0.0000\);_(&quot;$&quot;* &quot;-&quot;??_);_(@_)"/>
    <numFmt numFmtId="176" formatCode="_(\$* #,##0.000_);_(\$* \(#,##0.000\);_(\$* \-??_);_(@_)"/>
    <numFmt numFmtId="177" formatCode="_(\$* #,##0.000000_);_(\$* \(#,##0.000000\);_(\$* \-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name val="Calibri"/>
      <family val="2"/>
      <charset val="1"/>
    </font>
    <font>
      <sz val="11"/>
      <name val="Calibri"/>
      <family val="2"/>
      <charset val="1"/>
    </font>
    <font>
      <u/>
      <sz val="11"/>
      <color theme="10"/>
      <name val="Calibri"/>
      <family val="2"/>
      <charset val="1"/>
    </font>
    <font>
      <sz val="11"/>
      <name val="Calibri"/>
      <family val="2"/>
      <scheme val="minor"/>
    </font>
    <font>
      <sz val="11"/>
      <name val="Calibri"/>
      <family val="2"/>
    </font>
    <font>
      <sz val="11"/>
      <color indexed="8"/>
      <name val="Calibri"/>
      <family val="2"/>
    </font>
    <font>
      <sz val="10"/>
      <name val="MS Sans Serif"/>
    </font>
    <font>
      <sz val="10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FF00"/>
        <bgColor rgb="FFFCD5B5"/>
      </patternFill>
    </fill>
    <fill>
      <patternFill patternType="solid">
        <fgColor rgb="FFFFFF66"/>
        <bgColor rgb="FFFAC090"/>
      </patternFill>
    </fill>
    <fill>
      <patternFill patternType="solid">
        <fgColor rgb="FFFFFF66"/>
        <bgColor indexed="64"/>
      </patternFill>
    </fill>
  </fills>
  <borders count="24">
    <border>
      <left/>
      <right/>
      <top/>
      <bottom/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 style="medium">
        <color theme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theme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theme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indexed="64"/>
      </left>
      <right/>
      <top/>
      <bottom/>
      <diagonal/>
    </border>
  </borders>
  <cellStyleXfs count="9">
    <xf numFmtId="0" fontId="0" fillId="0" borderId="0"/>
    <xf numFmtId="0" fontId="3" fillId="0" borderId="0"/>
    <xf numFmtId="164" fontId="3" fillId="0" borderId="5">
      <alignment vertical="center" wrapText="1"/>
    </xf>
    <xf numFmtId="0" fontId="6" fillId="0" borderId="0" applyNumberFormat="0" applyFill="0" applyBorder="0" applyAlignment="0" applyProtection="0"/>
    <xf numFmtId="167" fontId="2" fillId="2" borderId="8">
      <alignment vertical="center" wrapText="1"/>
    </xf>
    <xf numFmtId="0" fontId="1" fillId="0" borderId="0"/>
    <xf numFmtId="166" fontId="9" fillId="0" borderId="0" applyFill="0" applyBorder="0" applyAlignment="0" applyProtection="0"/>
    <xf numFmtId="0" fontId="10" fillId="0" borderId="0"/>
    <xf numFmtId="0" fontId="11" fillId="0" borderId="0"/>
  </cellStyleXfs>
  <cellXfs count="114">
    <xf numFmtId="0" fontId="0" fillId="0" borderId="0" xfId="0"/>
    <xf numFmtId="0" fontId="3" fillId="0" borderId="1" xfId="1" applyBorder="1"/>
    <xf numFmtId="0" fontId="3" fillId="0" borderId="2" xfId="1" applyBorder="1"/>
    <xf numFmtId="0" fontId="3" fillId="0" borderId="3" xfId="1" applyBorder="1"/>
    <xf numFmtId="0" fontId="3" fillId="0" borderId="0" xfId="1"/>
    <xf numFmtId="0" fontId="4" fillId="3" borderId="4" xfId="1" applyFont="1" applyFill="1" applyBorder="1"/>
    <xf numFmtId="0" fontId="5" fillId="0" borderId="0" xfId="1" applyFont="1" applyBorder="1"/>
    <xf numFmtId="0" fontId="3" fillId="0" borderId="0" xfId="1" applyBorder="1"/>
    <xf numFmtId="0" fontId="5" fillId="0" borderId="4" xfId="1" applyFont="1" applyBorder="1" applyAlignment="1">
      <alignment horizontal="right"/>
    </xf>
    <xf numFmtId="165" fontId="5" fillId="0" borderId="4" xfId="2" applyNumberFormat="1" applyFont="1" applyBorder="1" applyAlignment="1" applyProtection="1"/>
    <xf numFmtId="0" fontId="3" fillId="0" borderId="6" xfId="1" applyBorder="1"/>
    <xf numFmtId="37" fontId="5" fillId="0" borderId="4" xfId="2" applyNumberFormat="1" applyFont="1" applyBorder="1" applyAlignment="1" applyProtection="1"/>
    <xf numFmtId="0" fontId="3" fillId="0" borderId="0" xfId="1" applyFont="1" applyBorder="1"/>
    <xf numFmtId="0" fontId="4" fillId="3" borderId="0" xfId="1" applyFont="1" applyFill="1" applyBorder="1"/>
    <xf numFmtId="0" fontId="5" fillId="0" borderId="0" xfId="1" applyFont="1" applyBorder="1" applyAlignment="1">
      <alignment horizontal="left"/>
    </xf>
    <xf numFmtId="166" fontId="5" fillId="0" borderId="4" xfId="2" applyNumberFormat="1" applyFont="1" applyBorder="1" applyAlignment="1" applyProtection="1"/>
    <xf numFmtId="0" fontId="3" fillId="0" borderId="7" xfId="1" applyBorder="1"/>
    <xf numFmtId="0" fontId="5" fillId="0" borderId="4" xfId="1" applyFont="1" applyBorder="1"/>
    <xf numFmtId="0" fontId="6" fillId="0" borderId="4" xfId="3" applyNumberFormat="1" applyBorder="1" applyAlignment="1" applyProtection="1"/>
    <xf numFmtId="0" fontId="5" fillId="0" borderId="4" xfId="1" applyNumberFormat="1" applyFont="1" applyBorder="1"/>
    <xf numFmtId="0" fontId="5" fillId="0" borderId="6" xfId="2" applyNumberFormat="1" applyFont="1" applyBorder="1" applyAlignment="1"/>
    <xf numFmtId="0" fontId="3" fillId="0" borderId="0" xfId="1" applyFont="1"/>
    <xf numFmtId="0" fontId="3" fillId="0" borderId="6" xfId="1" applyFont="1" applyBorder="1"/>
    <xf numFmtId="0" fontId="5" fillId="0" borderId="0" xfId="1" applyFont="1" applyFill="1" applyBorder="1"/>
    <xf numFmtId="0" fontId="4" fillId="3" borderId="4" xfId="1" applyFont="1" applyFill="1" applyBorder="1" applyAlignment="1">
      <alignment horizontal="right"/>
    </xf>
    <xf numFmtId="166" fontId="4" fillId="3" borderId="4" xfId="1" applyNumberFormat="1" applyFont="1" applyFill="1" applyBorder="1"/>
    <xf numFmtId="167" fontId="7" fillId="0" borderId="0" xfId="4" applyFont="1" applyFill="1" applyBorder="1">
      <alignment vertical="center" wrapText="1"/>
    </xf>
    <xf numFmtId="168" fontId="5" fillId="0" borderId="4" xfId="2" applyNumberFormat="1" applyFont="1" applyBorder="1" applyAlignment="1" applyProtection="1"/>
    <xf numFmtId="11" fontId="5" fillId="0" borderId="4" xfId="1" applyNumberFormat="1" applyFont="1" applyBorder="1"/>
    <xf numFmtId="169" fontId="5" fillId="0" borderId="4" xfId="2" applyNumberFormat="1" applyFont="1" applyBorder="1" applyAlignment="1" applyProtection="1"/>
    <xf numFmtId="0" fontId="8" fillId="0" borderId="9" xfId="5" applyFont="1" applyFill="1" applyBorder="1"/>
    <xf numFmtId="0" fontId="8" fillId="0" borderId="9" xfId="5" applyFont="1" applyFill="1" applyBorder="1" applyAlignment="1">
      <alignment wrapText="1"/>
    </xf>
    <xf numFmtId="0" fontId="5" fillId="0" borderId="4" xfId="1" applyFont="1" applyBorder="1" applyAlignment="1"/>
    <xf numFmtId="11" fontId="5" fillId="0" borderId="4" xfId="1" applyNumberFormat="1" applyFont="1" applyBorder="1" applyAlignment="1"/>
    <xf numFmtId="170" fontId="5" fillId="0" borderId="4" xfId="2" applyNumberFormat="1" applyFont="1" applyBorder="1" applyAlignment="1" applyProtection="1"/>
    <xf numFmtId="171" fontId="5" fillId="0" borderId="4" xfId="2" applyNumberFormat="1" applyFont="1" applyBorder="1" applyAlignment="1" applyProtection="1"/>
    <xf numFmtId="0" fontId="3" fillId="0" borderId="4" xfId="1" applyBorder="1" applyAlignment="1"/>
    <xf numFmtId="2" fontId="5" fillId="0" borderId="4" xfId="2" applyNumberFormat="1" applyFont="1" applyBorder="1" applyAlignment="1" applyProtection="1"/>
    <xf numFmtId="0" fontId="3" fillId="0" borderId="6" xfId="1" applyBorder="1" applyAlignment="1"/>
    <xf numFmtId="0" fontId="3" fillId="0" borderId="0" xfId="1" applyAlignment="1"/>
    <xf numFmtId="172" fontId="5" fillId="0" borderId="4" xfId="2" applyNumberFormat="1" applyFont="1" applyBorder="1" applyAlignment="1" applyProtection="1"/>
    <xf numFmtId="0" fontId="4" fillId="0" borderId="7" xfId="1" applyFont="1" applyBorder="1"/>
    <xf numFmtId="0" fontId="4" fillId="0" borderId="0" xfId="1" applyFont="1" applyBorder="1"/>
    <xf numFmtId="0" fontId="3" fillId="0" borderId="6" xfId="1" applyBorder="1" applyAlignment="1">
      <alignment wrapText="1"/>
    </xf>
    <xf numFmtId="0" fontId="3" fillId="0" borderId="0" xfId="1" applyAlignment="1">
      <alignment wrapText="1"/>
    </xf>
    <xf numFmtId="0" fontId="8" fillId="0" borderId="9" xfId="5" applyNumberFormat="1" applyFont="1" applyFill="1" applyBorder="1"/>
    <xf numFmtId="166" fontId="8" fillId="0" borderId="9" xfId="6" applyFont="1" applyFill="1" applyBorder="1" applyAlignment="1" applyProtection="1"/>
    <xf numFmtId="173" fontId="8" fillId="0" borderId="9" xfId="5" applyNumberFormat="1" applyFont="1" applyFill="1" applyBorder="1"/>
    <xf numFmtId="0" fontId="0" fillId="0" borderId="4" xfId="2" applyNumberFormat="1" applyFont="1" applyBorder="1" applyAlignment="1">
      <alignment wrapText="1"/>
    </xf>
    <xf numFmtId="0" fontId="3" fillId="0" borderId="4" xfId="1" applyBorder="1"/>
    <xf numFmtId="164" fontId="3" fillId="0" borderId="5" xfId="2">
      <alignment vertical="center" wrapText="1"/>
    </xf>
    <xf numFmtId="0" fontId="10" fillId="0" borderId="0" xfId="7"/>
    <xf numFmtId="0" fontId="8" fillId="0" borderId="10" xfId="5" applyNumberFormat="1" applyFont="1" applyFill="1" applyBorder="1"/>
    <xf numFmtId="166" fontId="8" fillId="0" borderId="10" xfId="6" applyFont="1" applyFill="1" applyBorder="1" applyAlignment="1" applyProtection="1"/>
    <xf numFmtId="0" fontId="8" fillId="0" borderId="10" xfId="5" applyFont="1" applyFill="1" applyBorder="1"/>
    <xf numFmtId="0" fontId="8" fillId="0" borderId="11" xfId="5" applyNumberFormat="1" applyFont="1" applyFill="1" applyBorder="1"/>
    <xf numFmtId="166" fontId="8" fillId="0" borderId="11" xfId="6" applyFont="1" applyFill="1" applyBorder="1" applyAlignment="1" applyProtection="1"/>
    <xf numFmtId="0" fontId="8" fillId="0" borderId="11" xfId="5" applyFont="1" applyFill="1" applyBorder="1"/>
    <xf numFmtId="0" fontId="8" fillId="0" borderId="11" xfId="5" applyFont="1" applyBorder="1"/>
    <xf numFmtId="0" fontId="1" fillId="0" borderId="11" xfId="5" applyBorder="1"/>
    <xf numFmtId="4" fontId="8" fillId="0" borderId="9" xfId="5" applyNumberFormat="1" applyFont="1" applyFill="1" applyBorder="1"/>
    <xf numFmtId="39" fontId="8" fillId="0" borderId="9" xfId="6" applyNumberFormat="1" applyFont="1" applyFill="1" applyBorder="1" applyAlignment="1" applyProtection="1"/>
    <xf numFmtId="0" fontId="9" fillId="0" borderId="9" xfId="5" applyFont="1" applyFill="1" applyBorder="1"/>
    <xf numFmtId="37" fontId="8" fillId="0" borderId="12" xfId="6" applyNumberFormat="1" applyFont="1" applyFill="1" applyBorder="1" applyAlignment="1" applyProtection="1"/>
    <xf numFmtId="166" fontId="8" fillId="0" borderId="12" xfId="6" applyFont="1" applyFill="1" applyBorder="1" applyAlignment="1" applyProtection="1"/>
    <xf numFmtId="37" fontId="8" fillId="0" borderId="9" xfId="6" applyNumberFormat="1" applyFont="1" applyFill="1" applyBorder="1" applyAlignment="1" applyProtection="1"/>
    <xf numFmtId="2" fontId="8" fillId="0" borderId="9" xfId="5" applyNumberFormat="1" applyFont="1" applyFill="1" applyBorder="1"/>
    <xf numFmtId="0" fontId="3" fillId="0" borderId="0" xfId="1" applyBorder="1" applyAlignment="1">
      <alignment wrapText="1"/>
    </xf>
    <xf numFmtId="0" fontId="3" fillId="0" borderId="13" xfId="1" applyBorder="1"/>
    <xf numFmtId="0" fontId="3" fillId="0" borderId="14" xfId="1" applyBorder="1"/>
    <xf numFmtId="0" fontId="3" fillId="0" borderId="15" xfId="1" applyBorder="1"/>
    <xf numFmtId="0" fontId="4" fillId="4" borderId="4" xfId="1" applyFont="1" applyFill="1" applyBorder="1"/>
    <xf numFmtId="0" fontId="4" fillId="4" borderId="4" xfId="1" applyFont="1" applyFill="1" applyBorder="1" applyAlignment="1">
      <alignment horizontal="left"/>
    </xf>
    <xf numFmtId="0" fontId="6" fillId="0" borderId="0" xfId="3"/>
    <xf numFmtId="0" fontId="6" fillId="0" borderId="0" xfId="3" applyBorder="1"/>
    <xf numFmtId="0" fontId="4" fillId="4" borderId="16" xfId="1" applyFont="1" applyFill="1" applyBorder="1"/>
    <xf numFmtId="49" fontId="5" fillId="0" borderId="0" xfId="1" applyNumberFormat="1" applyFont="1" applyBorder="1" applyAlignment="1">
      <alignment horizontal="left"/>
    </xf>
    <xf numFmtId="0" fontId="4" fillId="0" borderId="17" xfId="1" applyFont="1" applyBorder="1"/>
    <xf numFmtId="0" fontId="4" fillId="0" borderId="18" xfId="1" applyFont="1" applyBorder="1"/>
    <xf numFmtId="0" fontId="4" fillId="4" borderId="19" xfId="1" applyFont="1" applyFill="1" applyBorder="1"/>
    <xf numFmtId="0" fontId="4" fillId="4" borderId="20" xfId="1" applyFont="1" applyFill="1" applyBorder="1"/>
    <xf numFmtId="0" fontId="4" fillId="4" borderId="11" xfId="1" applyFont="1" applyFill="1" applyBorder="1"/>
    <xf numFmtId="0" fontId="5" fillId="0" borderId="21" xfId="1" applyFont="1" applyBorder="1" applyAlignment="1"/>
    <xf numFmtId="0" fontId="3" fillId="0" borderId="11" xfId="1" applyBorder="1"/>
    <xf numFmtId="0" fontId="5" fillId="0" borderId="11" xfId="1" applyFont="1" applyBorder="1" applyAlignment="1"/>
    <xf numFmtId="166" fontId="5" fillId="0" borderId="11" xfId="2" applyNumberFormat="1" applyFont="1" applyBorder="1" applyAlignment="1" applyProtection="1"/>
    <xf numFmtId="168" fontId="5" fillId="0" borderId="11" xfId="2" applyNumberFormat="1" applyFont="1" applyBorder="1" applyAlignment="1" applyProtection="1"/>
    <xf numFmtId="11" fontId="5" fillId="0" borderId="11" xfId="1" applyNumberFormat="1" applyFont="1" applyBorder="1" applyAlignment="1"/>
    <xf numFmtId="2" fontId="5" fillId="0" borderId="11" xfId="2" applyNumberFormat="1" applyFont="1" applyBorder="1" applyAlignment="1" applyProtection="1"/>
    <xf numFmtId="0" fontId="4" fillId="4" borderId="11" xfId="1" applyFont="1" applyFill="1" applyBorder="1" applyAlignment="1">
      <alignment horizontal="right"/>
    </xf>
    <xf numFmtId="166" fontId="4" fillId="4" borderId="20" xfId="1" applyNumberFormat="1" applyFont="1" applyFill="1" applyBorder="1"/>
    <xf numFmtId="174" fontId="3" fillId="0" borderId="0" xfId="1" applyNumberFormat="1"/>
    <xf numFmtId="0" fontId="4" fillId="4" borderId="21" xfId="1" applyFont="1" applyFill="1" applyBorder="1"/>
    <xf numFmtId="0" fontId="3" fillId="0" borderId="21" xfId="1" applyBorder="1" applyAlignment="1">
      <alignment wrapText="1"/>
    </xf>
    <xf numFmtId="0" fontId="0" fillId="0" borderId="11" xfId="2" applyNumberFormat="1" applyFont="1" applyBorder="1" applyAlignment="1">
      <alignment wrapText="1"/>
    </xf>
    <xf numFmtId="0" fontId="3" fillId="0" borderId="11" xfId="1" applyBorder="1" applyAlignment="1">
      <alignment wrapText="1"/>
    </xf>
    <xf numFmtId="166" fontId="5" fillId="0" borderId="11" xfId="2" applyNumberFormat="1" applyFont="1" applyBorder="1" applyAlignment="1" applyProtection="1">
      <alignment wrapText="1"/>
    </xf>
    <xf numFmtId="0" fontId="5" fillId="0" borderId="21" xfId="1" applyFont="1" applyBorder="1"/>
    <xf numFmtId="0" fontId="9" fillId="0" borderId="8" xfId="8" applyFont="1" applyFill="1" applyBorder="1" applyAlignment="1">
      <alignment wrapText="1"/>
    </xf>
    <xf numFmtId="0" fontId="5" fillId="0" borderId="11" xfId="1" applyFont="1" applyBorder="1"/>
    <xf numFmtId="1" fontId="5" fillId="0" borderId="11" xfId="1" applyNumberFormat="1" applyFont="1" applyBorder="1"/>
    <xf numFmtId="0" fontId="3" fillId="0" borderId="21" xfId="1" applyBorder="1"/>
    <xf numFmtId="174" fontId="3" fillId="0" borderId="0" xfId="1" applyNumberFormat="1" applyFont="1"/>
    <xf numFmtId="0" fontId="4" fillId="4" borderId="20" xfId="1" applyFont="1" applyFill="1" applyBorder="1" applyAlignment="1">
      <alignment horizontal="right"/>
    </xf>
    <xf numFmtId="0" fontId="5" fillId="0" borderId="4" xfId="2" applyNumberFormat="1" applyFont="1" applyBorder="1" applyAlignment="1" applyProtection="1"/>
    <xf numFmtId="174" fontId="5" fillId="0" borderId="11" xfId="1" applyNumberFormat="1" applyFont="1" applyBorder="1" applyAlignment="1"/>
    <xf numFmtId="174" fontId="3" fillId="0" borderId="0" xfId="1" applyNumberFormat="1" applyAlignment="1">
      <alignment wrapText="1"/>
    </xf>
    <xf numFmtId="175" fontId="7" fillId="0" borderId="0" xfId="4" applyNumberFormat="1" applyFont="1" applyFill="1" applyBorder="1">
      <alignment vertical="center" wrapText="1"/>
    </xf>
    <xf numFmtId="0" fontId="5" fillId="0" borderId="11" xfId="1" applyNumberFormat="1" applyFont="1" applyBorder="1"/>
    <xf numFmtId="176" fontId="5" fillId="0" borderId="11" xfId="2" applyNumberFormat="1" applyFont="1" applyBorder="1" applyAlignment="1" applyProtection="1"/>
    <xf numFmtId="177" fontId="5" fillId="0" borderId="11" xfId="2" applyNumberFormat="1" applyFont="1" applyBorder="1" applyAlignment="1" applyProtection="1"/>
    <xf numFmtId="0" fontId="3" fillId="5" borderId="0" xfId="1" applyFill="1"/>
    <xf numFmtId="0" fontId="4" fillId="4" borderId="22" xfId="1" applyFont="1" applyFill="1" applyBorder="1"/>
    <xf numFmtId="0" fontId="5" fillId="0" borderId="23" xfId="2" applyNumberFormat="1" applyFont="1" applyBorder="1" applyAlignment="1" applyProtection="1"/>
  </cellXfs>
  <cellStyles count="9">
    <cellStyle name="Cost_Yellow" xfId="4" xr:uid="{00000000-0005-0000-0000-000000000000}"/>
    <cellStyle name="Lien hypertexte" xfId="3" builtinId="8"/>
    <cellStyle name="Monétaire 10 2" xfId="6" xr:uid="{00000000-0005-0000-0000-000002000000}"/>
    <cellStyle name="Normal" xfId="0" builtinId="0"/>
    <cellStyle name="Normal 2" xfId="1" xr:uid="{00000000-0005-0000-0000-000004000000}"/>
    <cellStyle name="Normal 3" xfId="5" xr:uid="{00000000-0005-0000-0000-000005000000}"/>
    <cellStyle name="Normal 4" xfId="7" xr:uid="{00000000-0005-0000-0000-000006000000}"/>
    <cellStyle name="Normal_Sheet1" xfId="8" xr:uid="{00000000-0005-0000-0000-000007000000}"/>
    <cellStyle name="TableStyleLight1" xfId="2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hyperlink" Target="#SU_02002!B5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hyperlink" Target="#SU_02005!B5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hyperlink" Target="#SU_02006!B5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282320</xdr:colOff>
      <xdr:row>22</xdr:row>
      <xdr:rowOff>138546</xdr:rowOff>
    </xdr:from>
    <xdr:to>
      <xdr:col>13</xdr:col>
      <xdr:colOff>776985</xdr:colOff>
      <xdr:row>43</xdr:row>
      <xdr:rowOff>86592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2058684" y="4277591"/>
          <a:ext cx="2919210" cy="394854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44929</xdr:colOff>
      <xdr:row>12</xdr:row>
      <xdr:rowOff>121488</xdr:rowOff>
    </xdr:from>
    <xdr:to>
      <xdr:col>14</xdr:col>
      <xdr:colOff>173487</xdr:colOff>
      <xdr:row>18</xdr:row>
      <xdr:rowOff>17972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6568655" y="2385922"/>
          <a:ext cx="3408393" cy="255629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368420</xdr:colOff>
      <xdr:row>12</xdr:row>
      <xdr:rowOff>177469</xdr:rowOff>
    </xdr:from>
    <xdr:to>
      <xdr:col>13</xdr:col>
      <xdr:colOff>251842</xdr:colOff>
      <xdr:row>21</xdr:row>
      <xdr:rowOff>116993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8689316" y="2441903"/>
          <a:ext cx="2938611" cy="220395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98844</xdr:colOff>
      <xdr:row>1</xdr:row>
      <xdr:rowOff>80873</xdr:rowOff>
    </xdr:from>
    <xdr:to>
      <xdr:col>10</xdr:col>
      <xdr:colOff>690462</xdr:colOff>
      <xdr:row>32</xdr:row>
      <xdr:rowOff>170731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A8C8C848-D8F4-4ED8-9809-B8873C7EA9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844" y="269576"/>
          <a:ext cx="8400321" cy="593964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485775</xdr:colOff>
      <xdr:row>2</xdr:row>
      <xdr:rowOff>104775</xdr:rowOff>
    </xdr:from>
    <xdr:ext cx="10058400" cy="4764505"/>
    <xdr:pic>
      <xdr:nvPicPr>
        <xdr:cNvPr id="2" name="Imag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775" y="485775"/>
          <a:ext cx="10058400" cy="4764505"/>
        </a:xfrm>
        <a:prstGeom prst="rect">
          <a:avLst/>
        </a:prstGeom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847725</xdr:colOff>
      <xdr:row>7</xdr:row>
      <xdr:rowOff>85725</xdr:rowOff>
    </xdr:from>
    <xdr:ext cx="9878804" cy="4296375"/>
    <xdr:pic>
      <xdr:nvPicPr>
        <xdr:cNvPr id="2" name="Imag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419225"/>
          <a:ext cx="9878804" cy="4296375"/>
        </a:xfrm>
        <a:prstGeom prst="rect">
          <a:avLst/>
        </a:prstGeom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847725</xdr:colOff>
      <xdr:row>5</xdr:row>
      <xdr:rowOff>9525</xdr:rowOff>
    </xdr:from>
    <xdr:ext cx="10058400" cy="4140616"/>
    <xdr:pic>
      <xdr:nvPicPr>
        <xdr:cNvPr id="2" name="Imag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962025"/>
          <a:ext cx="10058400" cy="4140616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  <pageSetUpPr fitToPage="1"/>
  </sheetPr>
  <dimension ref="A1:O53"/>
  <sheetViews>
    <sheetView topLeftCell="A10" zoomScale="55" zoomScaleNormal="55" zoomScaleSheetLayoutView="80" workbookViewId="0">
      <selection activeCell="S34" sqref="S34"/>
    </sheetView>
  </sheetViews>
  <sheetFormatPr baseColWidth="10" defaultColWidth="9.140625" defaultRowHeight="15" x14ac:dyDescent="0.25"/>
  <cols>
    <col min="1" max="1" width="9.140625" style="4"/>
    <col min="2" max="2" width="57.140625" style="4" customWidth="1"/>
    <col min="3" max="3" width="55.7109375" style="4" customWidth="1"/>
    <col min="4" max="13" width="9.140625" style="4"/>
    <col min="14" max="14" width="11.5703125" style="4" customWidth="1"/>
    <col min="15" max="15" width="5.28515625" style="4" customWidth="1"/>
    <col min="16" max="16384" width="9.140625" style="4"/>
  </cols>
  <sheetData>
    <row r="1" spans="1:15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/>
    </row>
    <row r="2" spans="1:15" x14ac:dyDescent="0.25">
      <c r="A2" s="5" t="s">
        <v>0</v>
      </c>
      <c r="B2" s="6" t="s">
        <v>1</v>
      </c>
      <c r="C2" s="7"/>
      <c r="D2" s="7"/>
      <c r="E2" s="7" t="s">
        <v>2</v>
      </c>
      <c r="F2" s="7"/>
      <c r="G2" s="7"/>
      <c r="H2" s="7"/>
      <c r="I2" s="7"/>
      <c r="J2" s="5" t="s">
        <v>3</v>
      </c>
      <c r="K2" s="8">
        <v>81</v>
      </c>
      <c r="L2" s="7"/>
      <c r="M2" s="5" t="s">
        <v>4</v>
      </c>
      <c r="N2" s="9">
        <f>BR_A0001_pa+BR_A0001_m+BR_A0001_p+BR_A0001_f</f>
        <v>468.03330858789565</v>
      </c>
      <c r="O2" s="10"/>
    </row>
    <row r="3" spans="1:15" x14ac:dyDescent="0.25">
      <c r="A3" s="5" t="s">
        <v>5</v>
      </c>
      <c r="B3" s="6" t="s">
        <v>6</v>
      </c>
      <c r="C3" s="7"/>
      <c r="D3" s="7"/>
      <c r="E3" s="7"/>
      <c r="F3" s="7"/>
      <c r="G3" s="7"/>
      <c r="H3" s="7"/>
      <c r="I3" s="7"/>
      <c r="J3" s="7"/>
      <c r="K3" s="7"/>
      <c r="L3" s="7"/>
      <c r="M3" s="5" t="s">
        <v>7</v>
      </c>
      <c r="N3" s="11">
        <v>2</v>
      </c>
      <c r="O3" s="10"/>
    </row>
    <row r="4" spans="1:15" x14ac:dyDescent="0.25">
      <c r="A4" s="5" t="s">
        <v>8</v>
      </c>
      <c r="B4" s="12" t="s">
        <v>109</v>
      </c>
      <c r="C4" s="7"/>
      <c r="D4" s="7"/>
      <c r="E4" s="7"/>
      <c r="F4" s="7"/>
      <c r="G4" s="7"/>
      <c r="H4" s="7"/>
      <c r="I4" s="7"/>
      <c r="J4" s="13" t="s">
        <v>10</v>
      </c>
      <c r="K4" s="7"/>
      <c r="L4" s="7"/>
      <c r="M4" s="7"/>
      <c r="N4" s="7"/>
      <c r="O4" s="10"/>
    </row>
    <row r="5" spans="1:15" x14ac:dyDescent="0.25">
      <c r="A5" s="5" t="s">
        <v>11</v>
      </c>
      <c r="B5" s="14" t="s">
        <v>110</v>
      </c>
      <c r="C5" s="7"/>
      <c r="D5" s="7"/>
      <c r="E5" s="7"/>
      <c r="F5" s="7"/>
      <c r="G5" s="7"/>
      <c r="H5" s="7"/>
      <c r="I5" s="7"/>
      <c r="J5" s="13" t="s">
        <v>13</v>
      </c>
      <c r="K5" s="7"/>
      <c r="L5" s="7"/>
      <c r="M5" s="5" t="s">
        <v>14</v>
      </c>
      <c r="N5" s="15">
        <f>N2*N3</f>
        <v>936.06661717579129</v>
      </c>
      <c r="O5" s="10"/>
    </row>
    <row r="6" spans="1:15" x14ac:dyDescent="0.25">
      <c r="A6" s="5" t="s">
        <v>15</v>
      </c>
      <c r="B6" s="6"/>
      <c r="C6" s="7"/>
      <c r="D6" s="7"/>
      <c r="E6" s="7"/>
      <c r="F6" s="7"/>
      <c r="G6" s="7"/>
      <c r="H6" s="7"/>
      <c r="I6" s="7"/>
      <c r="J6" s="13" t="s">
        <v>16</v>
      </c>
      <c r="K6" s="7"/>
      <c r="L6" s="7"/>
      <c r="M6" s="7"/>
      <c r="N6" s="7"/>
      <c r="O6" s="10"/>
    </row>
    <row r="7" spans="1:15" x14ac:dyDescent="0.25">
      <c r="A7" s="5" t="s">
        <v>17</v>
      </c>
      <c r="B7" s="6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10"/>
    </row>
    <row r="8" spans="1:15" x14ac:dyDescent="0.25">
      <c r="A8" s="16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10"/>
    </row>
    <row r="9" spans="1:15" x14ac:dyDescent="0.25">
      <c r="A9" s="5" t="s">
        <v>18</v>
      </c>
      <c r="B9" s="5" t="s">
        <v>19</v>
      </c>
      <c r="C9" s="5" t="s">
        <v>20</v>
      </c>
      <c r="D9" s="5" t="s">
        <v>21</v>
      </c>
      <c r="E9" s="5" t="s">
        <v>22</v>
      </c>
      <c r="F9" s="7"/>
      <c r="G9" s="7"/>
      <c r="H9" s="7"/>
      <c r="I9" s="7"/>
      <c r="J9" s="7"/>
      <c r="K9" s="7"/>
      <c r="L9" s="7"/>
      <c r="M9" s="7"/>
      <c r="N9" s="7"/>
      <c r="O9" s="10"/>
    </row>
    <row r="10" spans="1:15" x14ac:dyDescent="0.25">
      <c r="A10" s="17">
        <v>10</v>
      </c>
      <c r="B10" s="18" t="str">
        <f>SU_03001!B5</f>
        <v>Upper Back Bearing Support</v>
      </c>
      <c r="C10" s="15">
        <f>SU_03001!N2</f>
        <v>13.957812800000001</v>
      </c>
      <c r="D10" s="19">
        <v>1</v>
      </c>
      <c r="E10" s="15">
        <f t="shared" ref="E10:E15" si="0">C10*D10</f>
        <v>13.957812800000001</v>
      </c>
      <c r="F10" s="7"/>
      <c r="G10" s="7"/>
      <c r="H10" s="7"/>
      <c r="I10" s="7"/>
      <c r="J10" s="7"/>
      <c r="K10" s="7"/>
      <c r="L10" s="7"/>
      <c r="M10" s="7"/>
      <c r="N10" s="7"/>
      <c r="O10" s="10"/>
    </row>
    <row r="11" spans="1:15" x14ac:dyDescent="0.25">
      <c r="A11" s="17">
        <v>20</v>
      </c>
      <c r="B11" s="18" t="str">
        <f>SU_03002!B5</f>
        <v>Inner Bearing Support</v>
      </c>
      <c r="C11" s="15">
        <f>SU_03002!N2</f>
        <v>4.6183805439999999</v>
      </c>
      <c r="D11" s="17">
        <v>2</v>
      </c>
      <c r="E11" s="15">
        <f t="shared" si="0"/>
        <v>9.2367610879999997</v>
      </c>
      <c r="F11" s="12"/>
      <c r="G11" s="12"/>
      <c r="H11" s="12"/>
      <c r="I11" s="12"/>
      <c r="J11" s="12"/>
      <c r="K11" s="12"/>
      <c r="L11" s="12"/>
      <c r="M11" s="12"/>
      <c r="N11" s="12"/>
      <c r="O11" s="10"/>
    </row>
    <row r="12" spans="1:15" x14ac:dyDescent="0.25">
      <c r="A12" s="17">
        <v>30</v>
      </c>
      <c r="B12" s="18" t="str">
        <f>SU_03003!B5</f>
        <v>Upper Back A-arm tube (Front)  Carbon Fiber Tube</v>
      </c>
      <c r="C12" s="15">
        <f>SU_03003!N2</f>
        <v>281.83467200000001</v>
      </c>
      <c r="D12" s="17">
        <v>1</v>
      </c>
      <c r="E12" s="15">
        <f t="shared" si="0"/>
        <v>281.83467200000001</v>
      </c>
      <c r="F12" s="12"/>
      <c r="G12" s="12"/>
      <c r="H12" s="12"/>
      <c r="I12" s="12"/>
      <c r="J12" s="12"/>
      <c r="K12" s="12"/>
      <c r="L12" s="12"/>
      <c r="M12" s="12"/>
      <c r="N12" s="12"/>
      <c r="O12" s="20"/>
    </row>
    <row r="13" spans="1:15" s="21" customFormat="1" x14ac:dyDescent="0.25">
      <c r="A13" s="17">
        <v>40</v>
      </c>
      <c r="B13" s="18" t="str">
        <f>SU_03004!B5</f>
        <v>Upper Back A-arm tube (Back)  Carbon Fiber Tube</v>
      </c>
      <c r="C13" s="15">
        <f>SU_03004!N2</f>
        <v>112.782096</v>
      </c>
      <c r="D13" s="17">
        <v>1</v>
      </c>
      <c r="E13" s="15">
        <f t="shared" si="0"/>
        <v>112.782096</v>
      </c>
      <c r="F13" s="12"/>
      <c r="G13" s="12"/>
      <c r="H13" s="12"/>
      <c r="I13" s="12"/>
      <c r="J13" s="12"/>
      <c r="K13" s="12"/>
      <c r="L13" s="12"/>
      <c r="M13" s="12"/>
      <c r="N13" s="12"/>
      <c r="O13" s="20"/>
    </row>
    <row r="14" spans="1:15" s="21" customFormat="1" x14ac:dyDescent="0.25">
      <c r="A14" s="17">
        <v>50</v>
      </c>
      <c r="B14" s="18" t="str">
        <f>SU_03005!B5</f>
        <v>Spacer</v>
      </c>
      <c r="C14" s="15">
        <f>SU_03005!N2</f>
        <v>2.6754945600000002</v>
      </c>
      <c r="D14" s="4">
        <v>6</v>
      </c>
      <c r="E14" s="15">
        <f t="shared" si="0"/>
        <v>16.05296736</v>
      </c>
      <c r="F14" s="12"/>
      <c r="G14" s="12"/>
      <c r="H14" s="12"/>
      <c r="I14" s="12"/>
      <c r="J14" s="12"/>
      <c r="K14" s="12"/>
      <c r="L14" s="12"/>
      <c r="M14" s="12"/>
      <c r="N14" s="12"/>
      <c r="O14" s="22"/>
    </row>
    <row r="15" spans="1:15" s="21" customFormat="1" x14ac:dyDescent="0.25">
      <c r="A15" s="17">
        <v>60</v>
      </c>
      <c r="B15" s="18" t="str">
        <f>SU_03006!B5</f>
        <v>Upper Back A-arm</v>
      </c>
      <c r="C15" s="15">
        <f>SU_03006!N2</f>
        <v>2.015803399168</v>
      </c>
      <c r="D15" s="23">
        <v>2</v>
      </c>
      <c r="E15" s="15">
        <f t="shared" si="0"/>
        <v>4.031606798336</v>
      </c>
      <c r="F15" s="12"/>
      <c r="G15" s="12"/>
      <c r="H15" s="12"/>
      <c r="I15" s="12"/>
      <c r="J15" s="12"/>
      <c r="K15" s="12"/>
      <c r="L15" s="12"/>
      <c r="M15" s="12"/>
      <c r="N15" s="12"/>
      <c r="O15" s="22"/>
    </row>
    <row r="16" spans="1:15" x14ac:dyDescent="0.25">
      <c r="A16" s="16"/>
      <c r="B16" s="7"/>
      <c r="C16" s="7"/>
      <c r="D16" s="24" t="s">
        <v>22</v>
      </c>
      <c r="E16" s="25">
        <f>SUM(E10:E15)</f>
        <v>437.89591604633603</v>
      </c>
      <c r="F16" s="12"/>
      <c r="G16" s="12"/>
      <c r="H16" s="12"/>
      <c r="I16" s="12"/>
      <c r="J16" s="12"/>
      <c r="K16" s="12"/>
      <c r="L16" s="12"/>
      <c r="M16" s="12"/>
      <c r="N16" s="12"/>
      <c r="O16" s="10"/>
    </row>
    <row r="17" spans="1:15" x14ac:dyDescent="0.25">
      <c r="A17" s="16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10"/>
    </row>
    <row r="18" spans="1:15" x14ac:dyDescent="0.25">
      <c r="A18" s="5" t="s">
        <v>18</v>
      </c>
      <c r="B18" s="5" t="s">
        <v>23</v>
      </c>
      <c r="C18" s="5" t="s">
        <v>24</v>
      </c>
      <c r="D18" s="5" t="s">
        <v>25</v>
      </c>
      <c r="E18" s="5" t="s">
        <v>26</v>
      </c>
      <c r="F18" s="5" t="s">
        <v>27</v>
      </c>
      <c r="G18" s="5" t="s">
        <v>28</v>
      </c>
      <c r="H18" s="5" t="s">
        <v>29</v>
      </c>
      <c r="I18" s="5" t="s">
        <v>30</v>
      </c>
      <c r="J18" s="5" t="s">
        <v>31</v>
      </c>
      <c r="K18" s="5" t="s">
        <v>32</v>
      </c>
      <c r="L18" s="5" t="s">
        <v>33</v>
      </c>
      <c r="M18" s="5" t="s">
        <v>21</v>
      </c>
      <c r="N18" s="5" t="s">
        <v>22</v>
      </c>
      <c r="O18" s="10"/>
    </row>
    <row r="19" spans="1:15" ht="14.45" customHeight="1" x14ac:dyDescent="0.25">
      <c r="A19" s="17">
        <v>10</v>
      </c>
      <c r="B19" s="17" t="s">
        <v>34</v>
      </c>
      <c r="C19" s="17"/>
      <c r="D19" s="26">
        <f>0.03*E19^2+5</f>
        <v>6.92</v>
      </c>
      <c r="E19" s="17">
        <v>8</v>
      </c>
      <c r="F19" s="17" t="s">
        <v>35</v>
      </c>
      <c r="G19" s="17"/>
      <c r="H19" s="27"/>
      <c r="I19" s="28"/>
      <c r="J19" s="29"/>
      <c r="K19" s="27"/>
      <c r="L19" s="27"/>
      <c r="M19" s="27">
        <v>3</v>
      </c>
      <c r="N19" s="15">
        <f>M19*D19</f>
        <v>20.759999999999998</v>
      </c>
      <c r="O19" s="10"/>
    </row>
    <row r="20" spans="1:15" s="39" customFormat="1" ht="14.45" customHeight="1" x14ac:dyDescent="0.25">
      <c r="A20" s="17">
        <v>20</v>
      </c>
      <c r="B20" s="30" t="s">
        <v>36</v>
      </c>
      <c r="C20" s="31" t="s">
        <v>37</v>
      </c>
      <c r="D20" s="15"/>
      <c r="E20" s="32"/>
      <c r="F20" s="32"/>
      <c r="G20" s="32"/>
      <c r="H20" s="27"/>
      <c r="I20" s="33"/>
      <c r="J20" s="34"/>
      <c r="K20" s="35"/>
      <c r="L20" s="36"/>
      <c r="M20" s="37"/>
      <c r="N20" s="15">
        <f>M20*D20</f>
        <v>0</v>
      </c>
      <c r="O20" s="38"/>
    </row>
    <row r="21" spans="1:15" ht="14.45" customHeight="1" x14ac:dyDescent="0.25">
      <c r="A21" s="17">
        <v>30</v>
      </c>
      <c r="B21" s="30" t="s">
        <v>36</v>
      </c>
      <c r="C21" s="31" t="s">
        <v>38</v>
      </c>
      <c r="D21" s="15"/>
      <c r="E21" s="17"/>
      <c r="F21" s="17"/>
      <c r="G21" s="17"/>
      <c r="H21" s="27"/>
      <c r="I21" s="37"/>
      <c r="J21" s="40"/>
      <c r="K21" s="27"/>
      <c r="L21" s="36"/>
      <c r="M21" s="27"/>
      <c r="N21" s="15">
        <f>M21*D21</f>
        <v>0</v>
      </c>
      <c r="O21" s="10"/>
    </row>
    <row r="22" spans="1:15" x14ac:dyDescent="0.25">
      <c r="A22" s="41"/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5" t="s">
        <v>22</v>
      </c>
      <c r="N22" s="25">
        <f>SUM(N19:N21)</f>
        <v>20.759999999999998</v>
      </c>
      <c r="O22" s="10"/>
    </row>
    <row r="23" spans="1:15" x14ac:dyDescent="0.25">
      <c r="A23" s="1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10"/>
    </row>
    <row r="24" spans="1:15" s="44" customFormat="1" x14ac:dyDescent="0.25">
      <c r="A24" s="5" t="s">
        <v>18</v>
      </c>
      <c r="B24" s="5" t="s">
        <v>39</v>
      </c>
      <c r="C24" s="5" t="s">
        <v>24</v>
      </c>
      <c r="D24" s="5" t="s">
        <v>25</v>
      </c>
      <c r="E24" s="5" t="s">
        <v>40</v>
      </c>
      <c r="F24" s="5" t="s">
        <v>21</v>
      </c>
      <c r="G24" s="5" t="s">
        <v>41</v>
      </c>
      <c r="H24" s="5" t="s">
        <v>42</v>
      </c>
      <c r="I24" s="5" t="s">
        <v>22</v>
      </c>
      <c r="J24" s="42"/>
      <c r="K24" s="42"/>
      <c r="L24" s="42"/>
      <c r="M24" s="42"/>
      <c r="N24" s="42"/>
      <c r="O24" s="43"/>
    </row>
    <row r="25" spans="1:15" x14ac:dyDescent="0.25">
      <c r="A25" s="30">
        <v>10</v>
      </c>
      <c r="B25" s="45" t="s">
        <v>43</v>
      </c>
      <c r="C25" s="45" t="s">
        <v>44</v>
      </c>
      <c r="D25" s="46">
        <v>0.02</v>
      </c>
      <c r="E25" s="30" t="s">
        <v>45</v>
      </c>
      <c r="F25" s="47">
        <f>3*2*PI()*0.8*0.5</f>
        <v>7.5398223686155035</v>
      </c>
      <c r="G25" s="30"/>
      <c r="H25" s="30"/>
      <c r="I25" s="46">
        <f>D25*F25</f>
        <v>0.15079644737231007</v>
      </c>
      <c r="J25" s="7"/>
      <c r="K25" s="7"/>
      <c r="L25" s="7"/>
      <c r="M25" s="7"/>
      <c r="N25" s="7"/>
      <c r="O25" s="10"/>
    </row>
    <row r="26" spans="1:15" x14ac:dyDescent="0.25">
      <c r="A26" s="17">
        <v>20</v>
      </c>
      <c r="B26" s="48" t="s">
        <v>46</v>
      </c>
      <c r="C26" s="45" t="s">
        <v>47</v>
      </c>
      <c r="D26" s="15">
        <v>0.13</v>
      </c>
      <c r="E26" s="48" t="s">
        <v>48</v>
      </c>
      <c r="F26" s="49">
        <v>3</v>
      </c>
      <c r="G26" s="17"/>
      <c r="H26" s="17"/>
      <c r="I26" s="15">
        <f t="shared" ref="I26:I42" si="1">IF(H26="",D26*F26,D26*F26*H26)</f>
        <v>0.39</v>
      </c>
      <c r="J26" s="7"/>
      <c r="K26" s="7"/>
      <c r="L26" s="7"/>
      <c r="M26" s="7"/>
      <c r="N26" s="7"/>
      <c r="O26" s="10"/>
    </row>
    <row r="27" spans="1:15" ht="15" customHeight="1" x14ac:dyDescent="0.25">
      <c r="A27" s="17">
        <v>30</v>
      </c>
      <c r="B27" s="50" t="s">
        <v>49</v>
      </c>
      <c r="C27" s="17" t="s">
        <v>50</v>
      </c>
      <c r="D27" s="15">
        <v>0.02</v>
      </c>
      <c r="E27" s="17" t="s">
        <v>48</v>
      </c>
      <c r="F27" s="49">
        <v>4</v>
      </c>
      <c r="G27" s="17"/>
      <c r="H27" s="17"/>
      <c r="I27" s="15">
        <f t="shared" si="1"/>
        <v>0.08</v>
      </c>
      <c r="J27" s="7"/>
      <c r="K27" s="7"/>
      <c r="L27" s="7"/>
      <c r="M27" s="7"/>
      <c r="N27" s="7"/>
      <c r="O27" s="10"/>
    </row>
    <row r="28" spans="1:15" s="21" customFormat="1" x14ac:dyDescent="0.25">
      <c r="A28" s="17">
        <v>40</v>
      </c>
      <c r="B28" s="50" t="s">
        <v>49</v>
      </c>
      <c r="C28" s="17" t="s">
        <v>51</v>
      </c>
      <c r="D28" s="15">
        <v>0.02</v>
      </c>
      <c r="E28" s="17" t="s">
        <v>48</v>
      </c>
      <c r="F28" s="49">
        <v>6</v>
      </c>
      <c r="G28" s="17"/>
      <c r="H28" s="17"/>
      <c r="I28" s="15">
        <f t="shared" si="1"/>
        <v>0.12</v>
      </c>
      <c r="J28" s="12"/>
      <c r="K28" s="12"/>
      <c r="L28" s="12"/>
      <c r="M28" s="12"/>
      <c r="N28" s="12"/>
      <c r="O28" s="22"/>
    </row>
    <row r="29" spans="1:15" s="21" customFormat="1" x14ac:dyDescent="0.25">
      <c r="A29" s="17">
        <v>50</v>
      </c>
      <c r="B29" s="50" t="s">
        <v>52</v>
      </c>
      <c r="C29" s="17" t="s">
        <v>53</v>
      </c>
      <c r="D29" s="15">
        <v>0.02</v>
      </c>
      <c r="E29" s="17" t="s">
        <v>54</v>
      </c>
      <c r="F29" s="49">
        <v>18</v>
      </c>
      <c r="G29" s="17"/>
      <c r="H29" s="17"/>
      <c r="I29" s="15">
        <f t="shared" si="1"/>
        <v>0.36</v>
      </c>
      <c r="J29" s="12"/>
      <c r="K29" s="12"/>
      <c r="L29" s="12"/>
      <c r="M29" s="12"/>
      <c r="N29" s="12"/>
      <c r="O29" s="22"/>
    </row>
    <row r="30" spans="1:15" s="21" customFormat="1" x14ac:dyDescent="0.25">
      <c r="A30" s="17">
        <v>60</v>
      </c>
      <c r="B30" s="48" t="s">
        <v>55</v>
      </c>
      <c r="C30" s="17" t="s">
        <v>56</v>
      </c>
      <c r="D30" s="15">
        <v>0.13</v>
      </c>
      <c r="E30" s="48" t="s">
        <v>48</v>
      </c>
      <c r="F30" s="49">
        <v>2</v>
      </c>
      <c r="G30" s="17"/>
      <c r="H30" s="17"/>
      <c r="I30" s="15">
        <f t="shared" si="1"/>
        <v>0.26</v>
      </c>
      <c r="J30" s="12"/>
      <c r="K30" s="12"/>
      <c r="L30" s="12"/>
      <c r="M30" s="12"/>
      <c r="N30" s="12"/>
      <c r="O30" s="22"/>
    </row>
    <row r="31" spans="1:15" s="21" customFormat="1" x14ac:dyDescent="0.25">
      <c r="A31" s="30">
        <v>70</v>
      </c>
      <c r="B31" s="48" t="s">
        <v>55</v>
      </c>
      <c r="C31" s="17" t="s">
        <v>57</v>
      </c>
      <c r="D31" s="15">
        <v>0.13</v>
      </c>
      <c r="E31" s="48" t="s">
        <v>48</v>
      </c>
      <c r="F31" s="49">
        <v>2</v>
      </c>
      <c r="G31" s="17"/>
      <c r="H31" s="17"/>
      <c r="I31" s="15">
        <f t="shared" si="1"/>
        <v>0.26</v>
      </c>
      <c r="J31" s="12"/>
      <c r="K31" s="12"/>
      <c r="L31" s="12"/>
      <c r="M31" s="12"/>
      <c r="N31" s="12"/>
      <c r="O31" s="22"/>
    </row>
    <row r="32" spans="1:15" s="21" customFormat="1" x14ac:dyDescent="0.25">
      <c r="A32" s="17">
        <v>80</v>
      </c>
      <c r="B32" s="48" t="s">
        <v>55</v>
      </c>
      <c r="C32" s="17" t="s">
        <v>58</v>
      </c>
      <c r="D32" s="15">
        <v>0.13</v>
      </c>
      <c r="E32" s="48" t="s">
        <v>48</v>
      </c>
      <c r="F32" s="49">
        <v>2</v>
      </c>
      <c r="G32" s="17"/>
      <c r="H32" s="17"/>
      <c r="I32" s="15">
        <f t="shared" si="1"/>
        <v>0.26</v>
      </c>
      <c r="J32" s="12"/>
      <c r="K32" s="12"/>
      <c r="L32" s="12"/>
      <c r="M32" s="12"/>
      <c r="N32" s="12"/>
      <c r="O32" s="22"/>
    </row>
    <row r="33" spans="1:15" s="21" customFormat="1" x14ac:dyDescent="0.25">
      <c r="A33" s="17">
        <v>90</v>
      </c>
      <c r="B33" s="51" t="s">
        <v>59</v>
      </c>
      <c r="C33" s="17" t="s">
        <v>60</v>
      </c>
      <c r="D33" s="15">
        <v>10</v>
      </c>
      <c r="E33" s="17" t="s">
        <v>61</v>
      </c>
      <c r="F33" s="49">
        <f>6*0.03*2*3.14*0.06</f>
        <v>6.7823999999999995E-2</v>
      </c>
      <c r="G33" s="17"/>
      <c r="H33" s="17"/>
      <c r="I33" s="15">
        <f t="shared" si="1"/>
        <v>0.67823999999999995</v>
      </c>
      <c r="J33" s="12"/>
      <c r="K33" s="12"/>
      <c r="L33" s="12"/>
      <c r="M33" s="12"/>
      <c r="N33" s="12"/>
      <c r="O33" s="22"/>
    </row>
    <row r="34" spans="1:15" s="21" customFormat="1" x14ac:dyDescent="0.25">
      <c r="A34" s="17">
        <v>100</v>
      </c>
      <c r="B34" s="51" t="s">
        <v>62</v>
      </c>
      <c r="C34" s="17" t="s">
        <v>63</v>
      </c>
      <c r="D34" s="15">
        <v>20</v>
      </c>
      <c r="E34" s="17" t="s">
        <v>61</v>
      </c>
      <c r="F34" s="49">
        <f>6*0.03*2*3.14*0.06</f>
        <v>6.7823999999999995E-2</v>
      </c>
      <c r="G34" s="17"/>
      <c r="H34" s="17"/>
      <c r="I34" s="15">
        <f t="shared" si="1"/>
        <v>1.3564799999999999</v>
      </c>
      <c r="J34" s="12"/>
      <c r="K34" s="12"/>
      <c r="L34" s="12"/>
      <c r="M34" s="12"/>
      <c r="N34" s="12"/>
      <c r="O34" s="22"/>
    </row>
    <row r="35" spans="1:15" s="21" customFormat="1" x14ac:dyDescent="0.25">
      <c r="A35" s="17">
        <v>110</v>
      </c>
      <c r="B35" s="45" t="s">
        <v>64</v>
      </c>
      <c r="C35" s="45" t="s">
        <v>65</v>
      </c>
      <c r="D35" s="46">
        <v>0.06</v>
      </c>
      <c r="E35" s="30" t="s">
        <v>40</v>
      </c>
      <c r="F35" s="30">
        <v>1</v>
      </c>
      <c r="G35" s="17"/>
      <c r="H35" s="17"/>
      <c r="I35" s="15">
        <f t="shared" si="1"/>
        <v>0.06</v>
      </c>
      <c r="J35" s="12"/>
      <c r="K35" s="12"/>
      <c r="L35" s="12"/>
      <c r="M35" s="12"/>
      <c r="N35" s="12"/>
      <c r="O35" s="22"/>
    </row>
    <row r="36" spans="1:15" s="21" customFormat="1" x14ac:dyDescent="0.25">
      <c r="A36" s="17">
        <v>120</v>
      </c>
      <c r="B36" s="52" t="s">
        <v>66</v>
      </c>
      <c r="C36" s="52" t="s">
        <v>67</v>
      </c>
      <c r="D36" s="53">
        <v>0.13</v>
      </c>
      <c r="E36" s="54" t="s">
        <v>40</v>
      </c>
      <c r="F36" s="54">
        <v>4</v>
      </c>
      <c r="G36" s="17"/>
      <c r="H36" s="17"/>
      <c r="I36" s="15">
        <f t="shared" si="1"/>
        <v>0.52</v>
      </c>
      <c r="J36" s="12"/>
      <c r="K36" s="12"/>
      <c r="L36" s="12"/>
      <c r="M36" s="12"/>
      <c r="N36" s="12"/>
      <c r="O36" s="22"/>
    </row>
    <row r="37" spans="1:15" s="21" customFormat="1" x14ac:dyDescent="0.25">
      <c r="A37" s="17">
        <v>130</v>
      </c>
      <c r="B37" s="55" t="s">
        <v>66</v>
      </c>
      <c r="C37" s="55" t="s">
        <v>68</v>
      </c>
      <c r="D37" s="56">
        <v>0.13</v>
      </c>
      <c r="E37" s="57" t="s">
        <v>40</v>
      </c>
      <c r="F37" s="57">
        <v>4</v>
      </c>
      <c r="G37" s="17"/>
      <c r="H37" s="17"/>
      <c r="I37" s="15">
        <f t="shared" si="1"/>
        <v>0.52</v>
      </c>
      <c r="J37" s="12"/>
      <c r="K37" s="12"/>
      <c r="L37" s="12"/>
      <c r="M37" s="12"/>
      <c r="N37" s="12"/>
      <c r="O37" s="22"/>
    </row>
    <row r="38" spans="1:15" s="21" customFormat="1" x14ac:dyDescent="0.25">
      <c r="A38" s="17">
        <v>140</v>
      </c>
      <c r="B38" s="55" t="s">
        <v>64</v>
      </c>
      <c r="C38" s="55" t="s">
        <v>69</v>
      </c>
      <c r="D38" s="56">
        <v>0.06</v>
      </c>
      <c r="E38" s="57" t="s">
        <v>40</v>
      </c>
      <c r="F38" s="57">
        <v>1</v>
      </c>
      <c r="G38" s="17"/>
      <c r="H38" s="17"/>
      <c r="I38" s="15">
        <f t="shared" si="1"/>
        <v>0.06</v>
      </c>
      <c r="J38" s="12"/>
      <c r="K38" s="12"/>
      <c r="L38" s="12"/>
      <c r="M38" s="12"/>
      <c r="N38" s="12"/>
      <c r="O38" s="22"/>
    </row>
    <row r="39" spans="1:15" s="21" customFormat="1" x14ac:dyDescent="0.25">
      <c r="A39" s="17">
        <v>150</v>
      </c>
      <c r="B39" s="55" t="s">
        <v>66</v>
      </c>
      <c r="C39" s="55" t="s">
        <v>70</v>
      </c>
      <c r="D39" s="56">
        <v>0.13</v>
      </c>
      <c r="E39" s="57" t="s">
        <v>40</v>
      </c>
      <c r="F39" s="57">
        <v>2</v>
      </c>
      <c r="G39" s="17"/>
      <c r="H39" s="17"/>
      <c r="I39" s="15">
        <f t="shared" si="1"/>
        <v>0.26</v>
      </c>
      <c r="J39" s="12"/>
      <c r="K39" s="12"/>
      <c r="L39" s="12"/>
      <c r="M39" s="12"/>
      <c r="N39" s="12"/>
      <c r="O39" s="22"/>
    </row>
    <row r="40" spans="1:15" s="21" customFormat="1" x14ac:dyDescent="0.25">
      <c r="A40" s="17">
        <v>160</v>
      </c>
      <c r="B40" s="55" t="s">
        <v>66</v>
      </c>
      <c r="C40" s="55" t="s">
        <v>71</v>
      </c>
      <c r="D40" s="56">
        <v>0.13</v>
      </c>
      <c r="E40" s="57" t="s">
        <v>40</v>
      </c>
      <c r="F40" s="57">
        <v>2</v>
      </c>
      <c r="G40" s="17"/>
      <c r="H40" s="17"/>
      <c r="I40" s="15">
        <f t="shared" si="1"/>
        <v>0.26</v>
      </c>
      <c r="J40" s="12"/>
      <c r="K40" s="12"/>
      <c r="L40" s="12"/>
      <c r="M40" s="12"/>
      <c r="N40" s="12"/>
      <c r="O40" s="22"/>
    </row>
    <row r="41" spans="1:15" s="44" customFormat="1" x14ac:dyDescent="0.25">
      <c r="A41" s="17">
        <v>170</v>
      </c>
      <c r="B41" s="58" t="s">
        <v>72</v>
      </c>
      <c r="C41" s="59" t="s">
        <v>73</v>
      </c>
      <c r="D41" s="56">
        <v>0.75</v>
      </c>
      <c r="E41" s="57" t="s">
        <v>40</v>
      </c>
      <c r="F41" s="57">
        <v>3</v>
      </c>
      <c r="G41" s="49"/>
      <c r="H41" s="49"/>
      <c r="I41" s="15">
        <f t="shared" si="1"/>
        <v>2.25</v>
      </c>
      <c r="J41" s="12"/>
      <c r="K41" s="12"/>
      <c r="L41" s="12"/>
      <c r="M41" s="12"/>
      <c r="N41" s="12"/>
      <c r="O41" s="43"/>
    </row>
    <row r="42" spans="1:15" s="21" customFormat="1" x14ac:dyDescent="0.25">
      <c r="A42" s="17">
        <v>180</v>
      </c>
      <c r="B42" s="58" t="s">
        <v>74</v>
      </c>
      <c r="C42" s="59" t="s">
        <v>75</v>
      </c>
      <c r="D42" s="56">
        <v>0.25</v>
      </c>
      <c r="E42" s="59" t="s">
        <v>40</v>
      </c>
      <c r="F42" s="57">
        <v>3</v>
      </c>
      <c r="G42" s="17"/>
      <c r="H42" s="17"/>
      <c r="I42" s="15">
        <f t="shared" si="1"/>
        <v>0.75</v>
      </c>
      <c r="J42" s="12"/>
      <c r="K42" s="12"/>
      <c r="L42" s="12"/>
      <c r="M42" s="12"/>
      <c r="N42" s="12"/>
      <c r="O42" s="22"/>
    </row>
    <row r="43" spans="1:15" x14ac:dyDescent="0.25">
      <c r="A43" s="41"/>
      <c r="B43" s="42"/>
      <c r="C43" s="42"/>
      <c r="D43" s="42"/>
      <c r="E43" s="42"/>
      <c r="F43" s="42"/>
      <c r="G43" s="42"/>
      <c r="H43" s="24" t="s">
        <v>22</v>
      </c>
      <c r="I43" s="25">
        <f>SUM(I25:I42)</f>
        <v>8.595516447372308</v>
      </c>
      <c r="J43" s="7"/>
      <c r="K43" s="7"/>
      <c r="L43" s="7"/>
      <c r="M43" s="7"/>
      <c r="N43" s="7"/>
      <c r="O43" s="10"/>
    </row>
    <row r="44" spans="1:15" x14ac:dyDescent="0.25">
      <c r="A44" s="16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10"/>
    </row>
    <row r="45" spans="1:15" x14ac:dyDescent="0.25">
      <c r="A45" s="5" t="s">
        <v>18</v>
      </c>
      <c r="B45" s="5" t="s">
        <v>76</v>
      </c>
      <c r="C45" s="5" t="s">
        <v>24</v>
      </c>
      <c r="D45" s="5" t="s">
        <v>25</v>
      </c>
      <c r="E45" s="5" t="s">
        <v>26</v>
      </c>
      <c r="F45" s="5" t="s">
        <v>27</v>
      </c>
      <c r="G45" s="5" t="s">
        <v>28</v>
      </c>
      <c r="H45" s="5" t="s">
        <v>29</v>
      </c>
      <c r="I45" s="5" t="s">
        <v>21</v>
      </c>
      <c r="J45" s="5" t="s">
        <v>22</v>
      </c>
      <c r="K45" s="7"/>
      <c r="L45" s="7"/>
      <c r="M45" s="7"/>
      <c r="N45" s="7"/>
      <c r="O45" s="10"/>
    </row>
    <row r="46" spans="1:15" x14ac:dyDescent="0.25">
      <c r="A46" s="30">
        <v>10</v>
      </c>
      <c r="B46" s="30" t="s">
        <v>77</v>
      </c>
      <c r="C46" s="30" t="s">
        <v>78</v>
      </c>
      <c r="D46" s="60">
        <f>0.8/105154*E46^2*G46*SQRT(G46)+(0.003*EXP(0.319*E46))</f>
        <v>0.16167651505774214</v>
      </c>
      <c r="E46" s="30">
        <v>8</v>
      </c>
      <c r="F46" s="61" t="s">
        <v>35</v>
      </c>
      <c r="G46" s="62">
        <v>40</v>
      </c>
      <c r="H46" s="45" t="s">
        <v>35</v>
      </c>
      <c r="I46" s="63">
        <v>2</v>
      </c>
      <c r="J46" s="64">
        <f>D46*I46</f>
        <v>0.32335303011548427</v>
      </c>
      <c r="K46" s="7"/>
      <c r="L46" s="7"/>
      <c r="M46" s="7"/>
      <c r="N46" s="7"/>
      <c r="O46" s="10"/>
    </row>
    <row r="47" spans="1:15" x14ac:dyDescent="0.25">
      <c r="A47" s="30">
        <v>20</v>
      </c>
      <c r="B47" s="30" t="s">
        <v>77</v>
      </c>
      <c r="C47" s="30" t="s">
        <v>79</v>
      </c>
      <c r="D47" s="60">
        <f>0.8/105154*E47^2*G47*SQRT(G47)+(0.003*EXP(0.319*E47))</f>
        <v>0.26479118861318168</v>
      </c>
      <c r="E47" s="30">
        <v>8</v>
      </c>
      <c r="F47" s="61" t="s">
        <v>35</v>
      </c>
      <c r="G47" s="62">
        <v>60</v>
      </c>
      <c r="H47" s="45" t="s">
        <v>35</v>
      </c>
      <c r="I47" s="65">
        <v>1</v>
      </c>
      <c r="J47" s="46">
        <f>D47*I47</f>
        <v>0.26479118861318168</v>
      </c>
      <c r="K47" s="7"/>
      <c r="L47" s="7"/>
      <c r="M47" s="7"/>
      <c r="N47" s="7"/>
      <c r="O47" s="10"/>
    </row>
    <row r="48" spans="1:15" x14ac:dyDescent="0.25">
      <c r="A48" s="30">
        <v>30</v>
      </c>
      <c r="B48" s="30" t="s">
        <v>80</v>
      </c>
      <c r="C48" s="30" t="s">
        <v>81</v>
      </c>
      <c r="D48" s="66">
        <f>(0.009*EXP(0.2*E48))</f>
        <v>4.4577291819556032E-2</v>
      </c>
      <c r="E48" s="30">
        <v>8</v>
      </c>
      <c r="F48" s="61" t="s">
        <v>35</v>
      </c>
      <c r="G48" s="30"/>
      <c r="H48" s="45"/>
      <c r="I48" s="65">
        <v>3</v>
      </c>
      <c r="J48" s="46">
        <f>D48*I48</f>
        <v>0.1337318754586681</v>
      </c>
      <c r="K48" s="7"/>
      <c r="L48" s="7"/>
      <c r="M48" s="7"/>
      <c r="N48" s="7"/>
      <c r="O48" s="10"/>
    </row>
    <row r="49" spans="1:15" x14ac:dyDescent="0.25">
      <c r="A49" s="30">
        <v>40</v>
      </c>
      <c r="B49" s="30" t="s">
        <v>82</v>
      </c>
      <c r="C49" s="30" t="s">
        <v>83</v>
      </c>
      <c r="D49" s="30">
        <v>0.01</v>
      </c>
      <c r="E49" s="30">
        <v>8</v>
      </c>
      <c r="F49" s="61" t="s">
        <v>35</v>
      </c>
      <c r="G49" s="30"/>
      <c r="H49" s="45"/>
      <c r="I49" s="65">
        <v>6</v>
      </c>
      <c r="J49" s="46">
        <f>D49*I49</f>
        <v>0.06</v>
      </c>
      <c r="K49" s="67"/>
      <c r="L49" s="67"/>
      <c r="M49" s="67"/>
      <c r="N49" s="67"/>
      <c r="O49" s="10"/>
    </row>
    <row r="50" spans="1:15" x14ac:dyDescent="0.25">
      <c r="A50" s="41"/>
      <c r="B50" s="42"/>
      <c r="C50" s="42"/>
      <c r="D50" s="42"/>
      <c r="E50" s="42"/>
      <c r="F50" s="42"/>
      <c r="G50" s="42"/>
      <c r="H50" s="42"/>
      <c r="I50" s="24" t="s">
        <v>22</v>
      </c>
      <c r="J50" s="25">
        <f>SUM(J46:J49)</f>
        <v>0.78187609418733417</v>
      </c>
      <c r="K50" s="7"/>
      <c r="L50" s="7"/>
      <c r="M50" s="7"/>
      <c r="N50" s="7"/>
      <c r="O50" s="10"/>
    </row>
    <row r="51" spans="1:15" x14ac:dyDescent="0.25">
      <c r="A51" s="16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10"/>
    </row>
    <row r="52" spans="1:15" ht="15.75" thickBot="1" x14ac:dyDescent="0.3">
      <c r="A52" s="68"/>
      <c r="B52" s="69"/>
      <c r="C52" s="69"/>
      <c r="D52" s="69"/>
      <c r="E52" s="69"/>
      <c r="F52" s="69"/>
      <c r="G52" s="69"/>
      <c r="H52" s="69"/>
      <c r="I52" s="69"/>
      <c r="J52" s="69"/>
      <c r="K52" s="69"/>
      <c r="L52" s="69"/>
      <c r="M52" s="69"/>
      <c r="N52" s="69"/>
      <c r="O52" s="70"/>
    </row>
    <row r="53" spans="1:15" x14ac:dyDescent="0.25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</row>
  </sheetData>
  <hyperlinks>
    <hyperlink ref="B10" location="BR_01001" display="BR_01001" xr:uid="{00000000-0004-0000-0000-000000000000}"/>
    <hyperlink ref="B11:B13" location="BR_01001" display="BR_01001" xr:uid="{00000000-0004-0000-0000-000001000000}"/>
    <hyperlink ref="B14" location="SU_03005!B5" display="SU_03005!B5" xr:uid="{00000000-0004-0000-0000-000002000000}"/>
    <hyperlink ref="B15" location="SU_03006!B5" display="SU_03006!B5" xr:uid="{00000000-0004-0000-0000-000003000000}"/>
    <hyperlink ref="B11" location="SU_03002!B5" display="SU_03002!B5" xr:uid="{00000000-0004-0000-0000-000004000000}"/>
    <hyperlink ref="B12" location="SU_03003!B5" display="SU_03003!B5" xr:uid="{00000000-0004-0000-0000-000005000000}"/>
    <hyperlink ref="B13" location="SU_03004!B5" display="SU_03004!B5" xr:uid="{00000000-0004-0000-0000-000006000000}"/>
  </hyperlinks>
  <pageMargins left="0.7" right="0.7" top="0.75" bottom="0.75" header="0.51180555555555496" footer="0.3"/>
  <pageSetup paperSize="9" scale="39" firstPageNumber="0" fitToHeight="0" orientation="portrait" r:id="rId1"/>
  <headerFooter>
    <oddFooter>&amp;C&amp;P</oddFooter>
  </headerFooter>
  <rowBreaks count="1" manualBreakCount="1">
    <brk id="52" max="16383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FF00"/>
  </sheetPr>
  <dimension ref="A1:B1"/>
  <sheetViews>
    <sheetView zoomScale="106" zoomScaleNormal="106" workbookViewId="0">
      <selection activeCell="B5" sqref="B5"/>
    </sheetView>
  </sheetViews>
  <sheetFormatPr baseColWidth="10" defaultRowHeight="15" x14ac:dyDescent="0.25"/>
  <cols>
    <col min="1" max="1" width="22.5703125" style="4" customWidth="1"/>
    <col min="2" max="16384" width="11.42578125" style="4"/>
  </cols>
  <sheetData>
    <row r="1" spans="1:2" x14ac:dyDescent="0.25">
      <c r="A1" s="4" t="s">
        <v>108</v>
      </c>
      <c r="B1" s="73" t="s">
        <v>115</v>
      </c>
    </row>
  </sheetData>
  <hyperlinks>
    <hyperlink ref="B1" location="SU_03005!B5" display="SU_03005" xr:uid="{00000000-0004-0000-0900-000000000000}"/>
  </hyperlink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FF00"/>
  </sheetPr>
  <dimension ref="A1:B1"/>
  <sheetViews>
    <sheetView zoomScale="106" zoomScaleNormal="106" workbookViewId="0">
      <selection activeCell="B5" sqref="B5"/>
    </sheetView>
  </sheetViews>
  <sheetFormatPr baseColWidth="10" defaultRowHeight="15" x14ac:dyDescent="0.25"/>
  <cols>
    <col min="1" max="1" width="20" style="4" customWidth="1"/>
    <col min="2" max="16384" width="11.42578125" style="4"/>
  </cols>
  <sheetData>
    <row r="1" spans="1:2" x14ac:dyDescent="0.25">
      <c r="A1" s="4" t="s">
        <v>108</v>
      </c>
      <c r="B1" s="73" t="s">
        <v>116</v>
      </c>
    </row>
  </sheetData>
  <hyperlinks>
    <hyperlink ref="B1" location="SU_03006!B5" display="SU_01006" xr:uid="{00000000-0004-0000-0A00-000000000000}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66"/>
    <pageSetUpPr fitToPage="1"/>
  </sheetPr>
  <dimension ref="A1:S22"/>
  <sheetViews>
    <sheetView topLeftCell="A7" zoomScale="106" zoomScaleNormal="106" workbookViewId="0">
      <selection activeCell="Q15" sqref="Q15"/>
    </sheetView>
  </sheetViews>
  <sheetFormatPr baseColWidth="10" defaultColWidth="9.140625" defaultRowHeight="15" x14ac:dyDescent="0.25"/>
  <cols>
    <col min="1" max="2" width="9.140625" style="4"/>
    <col min="3" max="3" width="24.5703125" style="4" customWidth="1"/>
    <col min="4" max="9" width="9.140625" style="4"/>
    <col min="10" max="10" width="12.5703125" style="4" customWidth="1"/>
    <col min="11" max="14" width="9.140625" style="4"/>
    <col min="15" max="15" width="3.140625" style="4" customWidth="1"/>
    <col min="16" max="17" width="9.140625" style="4"/>
    <col min="18" max="19" width="16.28515625" style="4" bestFit="1" customWidth="1"/>
    <col min="20" max="16384" width="9.140625" style="4"/>
  </cols>
  <sheetData>
    <row r="1" spans="1:19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/>
    </row>
    <row r="2" spans="1:19" x14ac:dyDescent="0.25">
      <c r="A2" s="71" t="s">
        <v>0</v>
      </c>
      <c r="B2" s="6" t="s">
        <v>1</v>
      </c>
      <c r="C2" s="7"/>
      <c r="D2" s="7"/>
      <c r="E2" s="7"/>
      <c r="F2" s="7"/>
      <c r="G2" s="7" t="s">
        <v>2</v>
      </c>
      <c r="H2" s="7"/>
      <c r="I2" s="7"/>
      <c r="J2" s="72" t="s">
        <v>3</v>
      </c>
      <c r="K2" s="8">
        <v>81</v>
      </c>
      <c r="L2" s="7"/>
      <c r="M2" s="71" t="s">
        <v>20</v>
      </c>
      <c r="N2" s="15">
        <f>BR_01001_m+BR_01001_p</f>
        <v>13.957812800000001</v>
      </c>
      <c r="O2" s="10"/>
    </row>
    <row r="3" spans="1:19" x14ac:dyDescent="0.25">
      <c r="A3" s="71" t="s">
        <v>5</v>
      </c>
      <c r="B3" s="6" t="str">
        <f>SU_A0300!B3</f>
        <v>Suspension &amp; Shocks</v>
      </c>
      <c r="C3" s="7"/>
      <c r="D3" s="71" t="s">
        <v>10</v>
      </c>
      <c r="E3" s="73" t="s">
        <v>84</v>
      </c>
      <c r="F3" s="7"/>
      <c r="G3" s="7"/>
      <c r="H3" s="7"/>
      <c r="I3" s="7"/>
      <c r="J3" s="7"/>
      <c r="K3" s="7"/>
      <c r="L3" s="7"/>
      <c r="M3" s="71" t="s">
        <v>7</v>
      </c>
      <c r="N3" s="11">
        <v>2</v>
      </c>
      <c r="O3" s="10"/>
    </row>
    <row r="4" spans="1:19" x14ac:dyDescent="0.25">
      <c r="A4" s="71" t="s">
        <v>8</v>
      </c>
      <c r="B4" s="74" t="s">
        <v>109</v>
      </c>
      <c r="C4" s="7"/>
      <c r="D4" s="71" t="s">
        <v>13</v>
      </c>
      <c r="E4" s="7"/>
      <c r="F4" s="7"/>
      <c r="G4" s="7"/>
      <c r="H4" s="7"/>
      <c r="I4" s="7"/>
      <c r="J4" s="75" t="s">
        <v>10</v>
      </c>
      <c r="K4" s="7"/>
      <c r="L4" s="7"/>
      <c r="M4" s="7"/>
      <c r="N4" s="7"/>
      <c r="O4" s="10"/>
    </row>
    <row r="5" spans="1:19" x14ac:dyDescent="0.25">
      <c r="A5" s="71" t="s">
        <v>19</v>
      </c>
      <c r="B5" s="14" t="s">
        <v>117</v>
      </c>
      <c r="C5" s="7"/>
      <c r="D5" s="71" t="s">
        <v>16</v>
      </c>
      <c r="E5" s="7"/>
      <c r="F5" s="7"/>
      <c r="G5" s="7"/>
      <c r="H5" s="7"/>
      <c r="I5" s="7"/>
      <c r="J5" s="75" t="s">
        <v>13</v>
      </c>
      <c r="K5" s="7"/>
      <c r="L5" s="7"/>
      <c r="M5" s="71" t="s">
        <v>14</v>
      </c>
      <c r="N5" s="15">
        <f>N3*N2</f>
        <v>27.915625600000002</v>
      </c>
      <c r="O5" s="10"/>
    </row>
    <row r="6" spans="1:19" x14ac:dyDescent="0.25">
      <c r="A6" s="71" t="s">
        <v>11</v>
      </c>
      <c r="B6" s="76" t="s">
        <v>111</v>
      </c>
      <c r="C6" s="7"/>
      <c r="D6" s="7"/>
      <c r="E6" s="7"/>
      <c r="F6" s="7"/>
      <c r="G6" s="7"/>
      <c r="H6" s="7"/>
      <c r="I6" s="7"/>
      <c r="J6" s="75" t="s">
        <v>16</v>
      </c>
      <c r="K6" s="7"/>
      <c r="L6" s="7"/>
      <c r="M6" s="7"/>
      <c r="N6" s="7"/>
      <c r="O6" s="10"/>
    </row>
    <row r="7" spans="1:19" x14ac:dyDescent="0.25">
      <c r="A7" s="71" t="s">
        <v>15</v>
      </c>
      <c r="B7" s="6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10"/>
    </row>
    <row r="8" spans="1:19" x14ac:dyDescent="0.25">
      <c r="A8" s="71" t="s">
        <v>17</v>
      </c>
      <c r="B8" s="6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10"/>
    </row>
    <row r="9" spans="1:19" x14ac:dyDescent="0.25">
      <c r="A9" s="77"/>
      <c r="B9" s="78"/>
      <c r="C9" s="78"/>
      <c r="D9" s="78"/>
      <c r="E9" s="78"/>
      <c r="F9" s="7"/>
      <c r="G9" s="7"/>
      <c r="H9" s="7"/>
      <c r="I9" s="7"/>
      <c r="J9" s="7"/>
      <c r="K9" s="7"/>
      <c r="L9" s="7"/>
      <c r="M9" s="7"/>
      <c r="N9" s="7"/>
      <c r="O9" s="10"/>
    </row>
    <row r="10" spans="1:19" x14ac:dyDescent="0.25">
      <c r="A10" s="79" t="s">
        <v>18</v>
      </c>
      <c r="B10" s="80" t="s">
        <v>23</v>
      </c>
      <c r="C10" s="80" t="s">
        <v>24</v>
      </c>
      <c r="D10" s="80" t="s">
        <v>25</v>
      </c>
      <c r="E10" s="80" t="s">
        <v>26</v>
      </c>
      <c r="F10" s="81" t="s">
        <v>27</v>
      </c>
      <c r="G10" s="81" t="s">
        <v>28</v>
      </c>
      <c r="H10" s="81" t="s">
        <v>29</v>
      </c>
      <c r="I10" s="81" t="s">
        <v>30</v>
      </c>
      <c r="J10" s="81" t="s">
        <v>31</v>
      </c>
      <c r="K10" s="81" t="s">
        <v>32</v>
      </c>
      <c r="L10" s="81" t="s">
        <v>33</v>
      </c>
      <c r="M10" s="81" t="s">
        <v>21</v>
      </c>
      <c r="N10" s="81" t="s">
        <v>22</v>
      </c>
      <c r="O10" s="10"/>
    </row>
    <row r="11" spans="1:19" s="39" customFormat="1" x14ac:dyDescent="0.25">
      <c r="A11" s="82">
        <v>10</v>
      </c>
      <c r="B11" s="83" t="s">
        <v>85</v>
      </c>
      <c r="C11" s="84" t="s">
        <v>86</v>
      </c>
      <c r="D11" s="85">
        <f>J11*K11*L11*4.2/1000000000</f>
        <v>2.3578128</v>
      </c>
      <c r="E11" s="84"/>
      <c r="F11" s="84"/>
      <c r="G11" s="84"/>
      <c r="H11" s="86"/>
      <c r="I11" s="87" t="s">
        <v>87</v>
      </c>
      <c r="J11" s="34">
        <f>50*90</f>
        <v>4500</v>
      </c>
      <c r="K11" s="35">
        <v>46</v>
      </c>
      <c r="L11" s="36">
        <v>2712</v>
      </c>
      <c r="M11" s="88">
        <v>1</v>
      </c>
      <c r="N11" s="85">
        <f>D11*M11</f>
        <v>2.3578128</v>
      </c>
      <c r="O11" s="38"/>
    </row>
    <row r="12" spans="1:19" x14ac:dyDescent="0.25">
      <c r="A12" s="41"/>
      <c r="B12" s="42"/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89" t="s">
        <v>22</v>
      </c>
      <c r="N12" s="90">
        <f>SUM(N11:N11)</f>
        <v>2.3578128</v>
      </c>
      <c r="O12" s="10"/>
    </row>
    <row r="13" spans="1:19" x14ac:dyDescent="0.25">
      <c r="A13" s="16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10"/>
      <c r="S13" s="91"/>
    </row>
    <row r="14" spans="1:19" x14ac:dyDescent="0.25">
      <c r="A14" s="92" t="s">
        <v>18</v>
      </c>
      <c r="B14" s="81" t="s">
        <v>39</v>
      </c>
      <c r="C14" s="81" t="s">
        <v>24</v>
      </c>
      <c r="D14" s="81" t="s">
        <v>25</v>
      </c>
      <c r="E14" s="81" t="s">
        <v>40</v>
      </c>
      <c r="F14" s="81" t="s">
        <v>21</v>
      </c>
      <c r="G14" s="81" t="s">
        <v>41</v>
      </c>
      <c r="H14" s="81" t="s">
        <v>42</v>
      </c>
      <c r="I14" s="81" t="s">
        <v>22</v>
      </c>
      <c r="J14" s="42"/>
      <c r="K14" s="42"/>
      <c r="L14" s="42"/>
      <c r="M14" s="42"/>
      <c r="N14" s="42"/>
      <c r="O14" s="10"/>
      <c r="R14" s="91"/>
    </row>
    <row r="15" spans="1:19" s="44" customFormat="1" ht="75" x14ac:dyDescent="0.25">
      <c r="A15" s="93">
        <v>10</v>
      </c>
      <c r="B15" s="94" t="s">
        <v>88</v>
      </c>
      <c r="C15" s="95" t="s">
        <v>89</v>
      </c>
      <c r="D15" s="96">
        <v>1.3</v>
      </c>
      <c r="E15" s="94" t="s">
        <v>48</v>
      </c>
      <c r="F15" s="95">
        <v>1</v>
      </c>
      <c r="G15" s="95"/>
      <c r="H15" s="95"/>
      <c r="I15" s="96">
        <f t="shared" ref="I15:I20" si="0">IF(H15="",D15*F15,D15*F15*H15)</f>
        <v>1.3</v>
      </c>
      <c r="J15" s="67"/>
      <c r="K15" s="67"/>
      <c r="L15" s="67"/>
      <c r="M15" s="67"/>
      <c r="N15" s="67"/>
      <c r="O15" s="43"/>
    </row>
    <row r="16" spans="1:19" ht="30" x14ac:dyDescent="0.25">
      <c r="A16" s="97">
        <v>20</v>
      </c>
      <c r="B16" s="98" t="s">
        <v>90</v>
      </c>
      <c r="C16" s="99" t="s">
        <v>91</v>
      </c>
      <c r="D16" s="85">
        <v>0.04</v>
      </c>
      <c r="E16" s="94" t="s">
        <v>92</v>
      </c>
      <c r="F16" s="100">
        <v>100</v>
      </c>
      <c r="G16" s="94"/>
      <c r="H16" s="83"/>
      <c r="I16" s="85">
        <f t="shared" si="0"/>
        <v>4</v>
      </c>
      <c r="J16" s="7"/>
      <c r="K16" s="7"/>
      <c r="L16" s="7"/>
      <c r="M16" s="7"/>
      <c r="N16" s="7"/>
      <c r="O16" s="10"/>
      <c r="R16" s="91">
        <f>R14/2</f>
        <v>0</v>
      </c>
    </row>
    <row r="17" spans="1:18" s="21" customFormat="1" ht="45" x14ac:dyDescent="0.25">
      <c r="A17" s="101">
        <v>30</v>
      </c>
      <c r="B17" s="98" t="s">
        <v>93</v>
      </c>
      <c r="C17" s="83" t="s">
        <v>94</v>
      </c>
      <c r="D17" s="85">
        <v>0.65</v>
      </c>
      <c r="E17" s="94" t="s">
        <v>48</v>
      </c>
      <c r="F17" s="83">
        <v>1</v>
      </c>
      <c r="G17" s="83"/>
      <c r="H17" s="83"/>
      <c r="I17" s="85">
        <f t="shared" si="0"/>
        <v>0.65</v>
      </c>
      <c r="J17" s="12"/>
      <c r="K17" s="12"/>
      <c r="L17" s="12"/>
      <c r="M17" s="12"/>
      <c r="N17" s="12"/>
      <c r="O17" s="22"/>
      <c r="R17" s="102">
        <f>R14/6</f>
        <v>0</v>
      </c>
    </row>
    <row r="18" spans="1:18" ht="30" x14ac:dyDescent="0.25">
      <c r="A18" s="97">
        <v>40</v>
      </c>
      <c r="B18" s="98" t="s">
        <v>90</v>
      </c>
      <c r="C18" s="99" t="s">
        <v>91</v>
      </c>
      <c r="D18" s="85">
        <v>0.04</v>
      </c>
      <c r="E18" s="94" t="s">
        <v>92</v>
      </c>
      <c r="F18" s="100">
        <v>30</v>
      </c>
      <c r="G18" s="94"/>
      <c r="H18" s="83"/>
      <c r="I18" s="85">
        <f t="shared" si="0"/>
        <v>1.2</v>
      </c>
      <c r="J18" s="7"/>
      <c r="K18" s="7"/>
      <c r="L18" s="7"/>
      <c r="M18" s="7"/>
      <c r="N18" s="7"/>
      <c r="O18" s="10"/>
      <c r="R18" s="91">
        <f>R14/6*2</f>
        <v>0</v>
      </c>
    </row>
    <row r="19" spans="1:18" ht="45" x14ac:dyDescent="0.25">
      <c r="A19" s="101">
        <v>50</v>
      </c>
      <c r="B19" s="98" t="s">
        <v>93</v>
      </c>
      <c r="C19" s="83" t="s">
        <v>94</v>
      </c>
      <c r="D19" s="85">
        <v>0.65</v>
      </c>
      <c r="E19" s="94" t="s">
        <v>48</v>
      </c>
      <c r="F19" s="83">
        <v>1</v>
      </c>
      <c r="G19" s="83"/>
      <c r="H19" s="83"/>
      <c r="I19" s="85">
        <f t="shared" si="0"/>
        <v>0.65</v>
      </c>
      <c r="J19" s="7"/>
      <c r="K19" s="7"/>
      <c r="L19" s="7"/>
      <c r="M19" s="7"/>
      <c r="N19" s="7"/>
      <c r="O19" s="10"/>
      <c r="R19" s="91"/>
    </row>
    <row r="20" spans="1:18" ht="30" x14ac:dyDescent="0.25">
      <c r="A20" s="101">
        <v>60</v>
      </c>
      <c r="B20" s="98" t="s">
        <v>90</v>
      </c>
      <c r="C20" s="99" t="s">
        <v>91</v>
      </c>
      <c r="D20" s="85">
        <v>0.04</v>
      </c>
      <c r="E20" s="94" t="s">
        <v>92</v>
      </c>
      <c r="F20" s="83">
        <v>95</v>
      </c>
      <c r="G20" s="83"/>
      <c r="H20" s="83"/>
      <c r="I20" s="85">
        <f t="shared" si="0"/>
        <v>3.8000000000000003</v>
      </c>
      <c r="J20" s="7"/>
      <c r="K20" s="7"/>
      <c r="L20" s="7"/>
      <c r="M20" s="7"/>
      <c r="N20" s="7"/>
      <c r="O20" s="10"/>
    </row>
    <row r="21" spans="1:18" x14ac:dyDescent="0.25">
      <c r="A21" s="41"/>
      <c r="B21" s="42"/>
      <c r="C21" s="42"/>
      <c r="D21" s="42"/>
      <c r="E21" s="42"/>
      <c r="F21" s="42"/>
      <c r="G21" s="42"/>
      <c r="H21" s="103" t="s">
        <v>22</v>
      </c>
      <c r="I21" s="90">
        <f>SUM(I15:I20)</f>
        <v>11.600000000000001</v>
      </c>
      <c r="J21" s="42"/>
      <c r="K21" s="42"/>
      <c r="L21" s="42"/>
      <c r="M21" s="42"/>
      <c r="N21" s="42"/>
      <c r="O21" s="10"/>
    </row>
    <row r="22" spans="1:18" ht="15.75" thickBot="1" x14ac:dyDescent="0.3">
      <c r="A22" s="68"/>
      <c r="B22" s="69"/>
      <c r="C22" s="69"/>
      <c r="D22" s="69"/>
      <c r="E22" s="69"/>
      <c r="F22" s="69"/>
      <c r="G22" s="69"/>
      <c r="H22" s="69"/>
      <c r="I22" s="69"/>
      <c r="J22" s="69"/>
      <c r="K22" s="69"/>
      <c r="L22" s="69"/>
      <c r="M22" s="69"/>
      <c r="N22" s="69"/>
      <c r="O22" s="70"/>
    </row>
  </sheetData>
  <hyperlinks>
    <hyperlink ref="B4" location="BR_A0001" display="BR_A0001" xr:uid="{00000000-0004-0000-0100-000000000000}"/>
    <hyperlink ref="E3" location="'SU Drawing Part 1'!A1" display="Drawing" xr:uid="{00000000-0004-0000-0100-000001000000}"/>
  </hyperlinks>
  <pageMargins left="0.78749999999999998" right="0.78749999999999998" top="1.05277777777778" bottom="1.05277777777778" header="0.78749999999999998" footer="0.78749999999999998"/>
  <pageSetup paperSize="9" scale="43" firstPageNumber="0" fitToHeight="0" orientation="portrait" r:id="rId1"/>
  <headerFooter>
    <oddHeader>&amp;C&amp;"Times New Roman,Normal"&amp;12&amp;A</oddHeader>
    <oddFooter>&amp;C&amp;"Times New Roman,Normal"&amp;12Page &amp;P</oddFooter>
  </headerFooter>
  <rowBreaks count="2" manualBreakCount="2">
    <brk id="22" max="16383" man="1"/>
    <brk id="56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66"/>
  </sheetPr>
  <dimension ref="A1:S22"/>
  <sheetViews>
    <sheetView topLeftCell="A10" zoomScale="106" zoomScaleNormal="106" workbookViewId="0">
      <selection activeCell="B5" sqref="B5"/>
    </sheetView>
  </sheetViews>
  <sheetFormatPr baseColWidth="10" defaultRowHeight="15" x14ac:dyDescent="0.25"/>
  <cols>
    <col min="1" max="1" width="11.42578125" style="4"/>
    <col min="2" max="2" width="23.140625" style="4" customWidth="1"/>
    <col min="3" max="8" width="11.42578125" style="4"/>
    <col min="9" max="9" width="21.42578125" style="4" customWidth="1"/>
    <col min="10" max="17" width="11.42578125" style="4"/>
    <col min="18" max="18" width="13.85546875" style="4" bestFit="1" customWidth="1"/>
    <col min="19" max="16384" width="11.42578125" style="4"/>
  </cols>
  <sheetData>
    <row r="1" spans="1:19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/>
    </row>
    <row r="2" spans="1:19" x14ac:dyDescent="0.25">
      <c r="A2" s="71" t="s">
        <v>0</v>
      </c>
      <c r="B2" s="6" t="s">
        <v>1</v>
      </c>
      <c r="C2" s="7"/>
      <c r="D2" s="7"/>
      <c r="E2" s="7"/>
      <c r="F2" s="7"/>
      <c r="G2" s="7" t="s">
        <v>2</v>
      </c>
      <c r="H2" s="7"/>
      <c r="I2" s="7"/>
      <c r="J2" s="72" t="s">
        <v>3</v>
      </c>
      <c r="K2" s="8">
        <v>81</v>
      </c>
      <c r="L2" s="7"/>
      <c r="M2" s="71" t="s">
        <v>20</v>
      </c>
      <c r="N2" s="15">
        <f>N12+I21</f>
        <v>4.6183805439999999</v>
      </c>
      <c r="O2" s="10"/>
    </row>
    <row r="3" spans="1:19" x14ac:dyDescent="0.25">
      <c r="A3" s="71" t="s">
        <v>5</v>
      </c>
      <c r="B3" s="6" t="str">
        <f>SU_A0300!B3</f>
        <v>Suspension &amp; Shocks</v>
      </c>
      <c r="C3" s="7"/>
      <c r="D3" s="71" t="s">
        <v>10</v>
      </c>
      <c r="E3" s="73" t="s">
        <v>84</v>
      </c>
      <c r="F3" s="7"/>
      <c r="G3" s="7"/>
      <c r="H3" s="7"/>
      <c r="I3" s="7"/>
      <c r="J3" s="7"/>
      <c r="K3" s="7"/>
      <c r="L3" s="7"/>
      <c r="M3" s="71" t="s">
        <v>7</v>
      </c>
      <c r="N3" s="11">
        <v>4</v>
      </c>
      <c r="O3" s="10"/>
    </row>
    <row r="4" spans="1:19" x14ac:dyDescent="0.25">
      <c r="A4" s="71" t="s">
        <v>8</v>
      </c>
      <c r="B4" s="74" t="s">
        <v>109</v>
      </c>
      <c r="C4" s="7"/>
      <c r="D4" s="71" t="s">
        <v>13</v>
      </c>
      <c r="E4" s="7"/>
      <c r="F4" s="7"/>
      <c r="G4" s="7"/>
      <c r="H4" s="7"/>
      <c r="I4" s="7"/>
      <c r="J4" s="75" t="s">
        <v>10</v>
      </c>
      <c r="K4" s="7"/>
      <c r="L4" s="7"/>
      <c r="M4" s="7"/>
      <c r="N4" s="7"/>
      <c r="O4" s="10"/>
    </row>
    <row r="5" spans="1:19" x14ac:dyDescent="0.25">
      <c r="A5" s="112" t="s">
        <v>19</v>
      </c>
      <c r="B5" s="113" t="s">
        <v>95</v>
      </c>
      <c r="C5" s="7"/>
      <c r="D5" s="71" t="s">
        <v>16</v>
      </c>
      <c r="E5" s="7"/>
      <c r="F5" s="7"/>
      <c r="G5" s="7"/>
      <c r="H5" s="7"/>
      <c r="I5" s="7"/>
      <c r="J5" s="75" t="s">
        <v>13</v>
      </c>
      <c r="K5" s="7"/>
      <c r="L5" s="7"/>
      <c r="M5" s="71" t="s">
        <v>14</v>
      </c>
      <c r="N5" s="15">
        <f>N3*N2</f>
        <v>18.473522175999999</v>
      </c>
      <c r="O5" s="10"/>
    </row>
    <row r="6" spans="1:19" x14ac:dyDescent="0.25">
      <c r="A6" s="71" t="s">
        <v>11</v>
      </c>
      <c r="B6" s="76" t="s">
        <v>112</v>
      </c>
      <c r="C6" s="7"/>
      <c r="D6" s="7"/>
      <c r="E6" s="7"/>
      <c r="F6" s="7"/>
      <c r="G6" s="7"/>
      <c r="H6" s="7"/>
      <c r="I6" s="7"/>
      <c r="J6" s="75" t="s">
        <v>16</v>
      </c>
      <c r="K6" s="7"/>
      <c r="L6" s="7"/>
      <c r="M6" s="7"/>
      <c r="N6" s="7"/>
      <c r="O6" s="10"/>
    </row>
    <row r="7" spans="1:19" x14ac:dyDescent="0.25">
      <c r="A7" s="71" t="s">
        <v>15</v>
      </c>
      <c r="B7" s="6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10"/>
    </row>
    <row r="8" spans="1:19" x14ac:dyDescent="0.25">
      <c r="A8" s="71" t="s">
        <v>17</v>
      </c>
      <c r="B8" s="6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10"/>
    </row>
    <row r="9" spans="1:19" x14ac:dyDescent="0.25">
      <c r="A9" s="77"/>
      <c r="B9" s="78"/>
      <c r="C9" s="78"/>
      <c r="D9" s="78"/>
      <c r="E9" s="78"/>
      <c r="F9" s="7"/>
      <c r="G9" s="7"/>
      <c r="H9" s="7"/>
      <c r="I9" s="7"/>
      <c r="J9" s="7"/>
      <c r="K9" s="7"/>
      <c r="L9" s="7"/>
      <c r="M9" s="7"/>
      <c r="N9" s="7"/>
      <c r="O9" s="10"/>
    </row>
    <row r="10" spans="1:19" x14ac:dyDescent="0.25">
      <c r="A10" s="79" t="s">
        <v>18</v>
      </c>
      <c r="B10" s="80" t="s">
        <v>23</v>
      </c>
      <c r="C10" s="80" t="s">
        <v>24</v>
      </c>
      <c r="D10" s="80" t="s">
        <v>25</v>
      </c>
      <c r="E10" s="80" t="s">
        <v>26</v>
      </c>
      <c r="F10" s="81" t="s">
        <v>27</v>
      </c>
      <c r="G10" s="81" t="s">
        <v>28</v>
      </c>
      <c r="H10" s="81" t="s">
        <v>29</v>
      </c>
      <c r="I10" s="81" t="s">
        <v>30</v>
      </c>
      <c r="J10" s="81" t="s">
        <v>31</v>
      </c>
      <c r="K10" s="81" t="s">
        <v>32</v>
      </c>
      <c r="L10" s="81" t="s">
        <v>33</v>
      </c>
      <c r="M10" s="81" t="s">
        <v>21</v>
      </c>
      <c r="N10" s="81" t="s">
        <v>22</v>
      </c>
      <c r="O10" s="10"/>
    </row>
    <row r="11" spans="1:19" x14ac:dyDescent="0.25">
      <c r="A11" s="82">
        <v>10</v>
      </c>
      <c r="B11" s="83" t="s">
        <v>85</v>
      </c>
      <c r="C11" s="84" t="s">
        <v>86</v>
      </c>
      <c r="D11" s="85">
        <f>4.2</f>
        <v>4.2</v>
      </c>
      <c r="E11" s="105">
        <f>J11*K11*L11/1000000000</f>
        <v>0.20437632</v>
      </c>
      <c r="F11" s="84" t="s">
        <v>96</v>
      </c>
      <c r="G11" s="84"/>
      <c r="H11" s="86"/>
      <c r="I11" s="87" t="s">
        <v>97</v>
      </c>
      <c r="J11" s="34">
        <f>3.14*20*20</f>
        <v>1256</v>
      </c>
      <c r="K11" s="35">
        <v>60</v>
      </c>
      <c r="L11" s="36">
        <v>2712</v>
      </c>
      <c r="M11" s="88">
        <v>1</v>
      </c>
      <c r="N11" s="85">
        <f>D11*E11</f>
        <v>0.85838054400000008</v>
      </c>
      <c r="O11" s="38"/>
      <c r="P11" s="39"/>
      <c r="Q11" s="39"/>
      <c r="R11" s="39"/>
      <c r="S11" s="39"/>
    </row>
    <row r="12" spans="1:19" x14ac:dyDescent="0.25">
      <c r="A12" s="41"/>
      <c r="B12" s="42"/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89" t="s">
        <v>22</v>
      </c>
      <c r="N12" s="90">
        <f>SUM(N11:N11)</f>
        <v>0.85838054400000008</v>
      </c>
      <c r="O12" s="10"/>
    </row>
    <row r="13" spans="1:19" x14ac:dyDescent="0.25">
      <c r="A13" s="16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10"/>
      <c r="R13" s="91">
        <f>J11*K11/4</f>
        <v>18840</v>
      </c>
      <c r="S13" s="91"/>
    </row>
    <row r="14" spans="1:19" x14ac:dyDescent="0.25">
      <c r="A14" s="92" t="s">
        <v>18</v>
      </c>
      <c r="B14" s="81" t="s">
        <v>39</v>
      </c>
      <c r="C14" s="81" t="s">
        <v>24</v>
      </c>
      <c r="D14" s="81" t="s">
        <v>25</v>
      </c>
      <c r="E14" s="81" t="s">
        <v>40</v>
      </c>
      <c r="F14" s="81" t="s">
        <v>21</v>
      </c>
      <c r="G14" s="81" t="s">
        <v>41</v>
      </c>
      <c r="H14" s="81" t="s">
        <v>42</v>
      </c>
      <c r="I14" s="81" t="s">
        <v>22</v>
      </c>
      <c r="J14" s="42"/>
      <c r="K14" s="42"/>
      <c r="L14" s="42"/>
      <c r="M14" s="42"/>
      <c r="N14" s="42"/>
      <c r="O14" s="10"/>
      <c r="R14" s="91">
        <f>R13/2</f>
        <v>9420</v>
      </c>
    </row>
    <row r="15" spans="1:19" ht="30" x14ac:dyDescent="0.25">
      <c r="A15" s="93">
        <v>10</v>
      </c>
      <c r="B15" s="94" t="s">
        <v>88</v>
      </c>
      <c r="C15" s="95" t="s">
        <v>89</v>
      </c>
      <c r="D15" s="96">
        <v>1.3</v>
      </c>
      <c r="E15" s="94" t="s">
        <v>48</v>
      </c>
      <c r="F15" s="95">
        <v>1</v>
      </c>
      <c r="G15" s="95"/>
      <c r="H15" s="95"/>
      <c r="I15" s="96">
        <f t="shared" ref="I15:I20" si="0">IF(H15="",D15*F15,D15*F15*H15)</f>
        <v>1.3</v>
      </c>
      <c r="J15" s="67"/>
      <c r="K15" s="67"/>
      <c r="L15" s="67"/>
      <c r="M15" s="67"/>
      <c r="N15" s="67"/>
      <c r="O15" s="43"/>
      <c r="P15" s="44"/>
      <c r="Q15" s="44"/>
      <c r="R15" s="106">
        <f>R13*4/10</f>
        <v>7536</v>
      </c>
      <c r="S15" s="44"/>
    </row>
    <row r="16" spans="1:19" x14ac:dyDescent="0.25">
      <c r="A16" s="97">
        <v>20</v>
      </c>
      <c r="B16" s="98" t="s">
        <v>90</v>
      </c>
      <c r="C16" s="99" t="s">
        <v>91</v>
      </c>
      <c r="D16" s="85">
        <v>0.04</v>
      </c>
      <c r="E16" s="94" t="s">
        <v>92</v>
      </c>
      <c r="F16" s="100">
        <v>19</v>
      </c>
      <c r="G16" s="94"/>
      <c r="H16" s="83"/>
      <c r="I16" s="85">
        <f t="shared" si="0"/>
        <v>0.76</v>
      </c>
      <c r="J16" s="7"/>
      <c r="K16" s="7"/>
      <c r="L16" s="7"/>
      <c r="M16" s="7"/>
      <c r="N16" s="7"/>
      <c r="O16" s="10"/>
      <c r="R16" s="91">
        <f>R13-R14-R15</f>
        <v>1884</v>
      </c>
    </row>
    <row r="17" spans="1:19" ht="30" x14ac:dyDescent="0.25">
      <c r="A17" s="101">
        <v>30</v>
      </c>
      <c r="B17" s="98" t="s">
        <v>93</v>
      </c>
      <c r="C17" s="83" t="s">
        <v>94</v>
      </c>
      <c r="D17" s="85">
        <v>0.65</v>
      </c>
      <c r="E17" s="94" t="s">
        <v>48</v>
      </c>
      <c r="F17" s="83">
        <v>1</v>
      </c>
      <c r="G17" s="83"/>
      <c r="H17" s="83"/>
      <c r="I17" s="85">
        <f t="shared" si="0"/>
        <v>0.65</v>
      </c>
      <c r="J17" s="12"/>
      <c r="K17" s="12"/>
      <c r="L17" s="12"/>
      <c r="M17" s="12"/>
      <c r="N17" s="12"/>
      <c r="O17" s="22"/>
      <c r="P17" s="21"/>
      <c r="Q17" s="21"/>
      <c r="R17" s="102"/>
      <c r="S17" s="21"/>
    </row>
    <row r="18" spans="1:19" x14ac:dyDescent="0.25">
      <c r="A18" s="97">
        <v>40</v>
      </c>
      <c r="B18" s="98" t="s">
        <v>90</v>
      </c>
      <c r="C18" s="99" t="s">
        <v>91</v>
      </c>
      <c r="D18" s="85">
        <v>0.04</v>
      </c>
      <c r="E18" s="94" t="s">
        <v>92</v>
      </c>
      <c r="F18" s="100">
        <v>8</v>
      </c>
      <c r="G18" s="94"/>
      <c r="H18" s="83"/>
      <c r="I18" s="85">
        <f t="shared" si="0"/>
        <v>0.32</v>
      </c>
      <c r="J18" s="7"/>
      <c r="K18" s="7"/>
      <c r="L18" s="7"/>
      <c r="M18" s="7"/>
      <c r="N18" s="7"/>
      <c r="O18" s="10"/>
      <c r="R18" s="91"/>
    </row>
    <row r="19" spans="1:19" ht="30" x14ac:dyDescent="0.25">
      <c r="A19" s="101">
        <v>50</v>
      </c>
      <c r="B19" s="98" t="s">
        <v>93</v>
      </c>
      <c r="C19" s="83" t="s">
        <v>94</v>
      </c>
      <c r="D19" s="85">
        <v>0.65</v>
      </c>
      <c r="E19" s="94" t="s">
        <v>48</v>
      </c>
      <c r="F19" s="83">
        <v>1</v>
      </c>
      <c r="G19" s="83"/>
      <c r="H19" s="83"/>
      <c r="I19" s="85">
        <f t="shared" si="0"/>
        <v>0.65</v>
      </c>
      <c r="J19" s="7"/>
      <c r="K19" s="7"/>
      <c r="L19" s="7"/>
      <c r="M19" s="7"/>
      <c r="N19" s="7"/>
      <c r="O19" s="10"/>
      <c r="R19" s="91"/>
    </row>
    <row r="20" spans="1:19" x14ac:dyDescent="0.25">
      <c r="A20" s="101">
        <v>60</v>
      </c>
      <c r="B20" s="98" t="s">
        <v>90</v>
      </c>
      <c r="C20" s="99" t="s">
        <v>91</v>
      </c>
      <c r="D20" s="85">
        <v>0.04</v>
      </c>
      <c r="E20" s="94" t="s">
        <v>92</v>
      </c>
      <c r="F20" s="83">
        <v>2</v>
      </c>
      <c r="G20" s="83"/>
      <c r="H20" s="83"/>
      <c r="I20" s="85">
        <f t="shared" si="0"/>
        <v>0.08</v>
      </c>
      <c r="J20" s="7"/>
      <c r="K20" s="7"/>
      <c r="L20" s="7"/>
      <c r="M20" s="7"/>
      <c r="N20" s="7"/>
      <c r="O20" s="10"/>
    </row>
    <row r="21" spans="1:19" x14ac:dyDescent="0.25">
      <c r="A21" s="41"/>
      <c r="B21" s="42"/>
      <c r="C21" s="42"/>
      <c r="D21" s="42"/>
      <c r="E21" s="42"/>
      <c r="F21" s="42"/>
      <c r="G21" s="42"/>
      <c r="H21" s="103" t="s">
        <v>22</v>
      </c>
      <c r="I21" s="90">
        <f>SUM(I15:I20)</f>
        <v>3.76</v>
      </c>
      <c r="J21" s="42"/>
      <c r="K21" s="42"/>
      <c r="L21" s="42"/>
      <c r="M21" s="42"/>
      <c r="N21" s="42"/>
      <c r="O21" s="10"/>
    </row>
    <row r="22" spans="1:19" ht="15.75" thickBot="1" x14ac:dyDescent="0.3">
      <c r="A22" s="68"/>
      <c r="B22" s="69"/>
      <c r="C22" s="69"/>
      <c r="D22" s="69"/>
      <c r="E22" s="69"/>
      <c r="F22" s="69"/>
      <c r="G22" s="69"/>
      <c r="H22" s="69"/>
      <c r="I22" s="69"/>
      <c r="J22" s="69"/>
      <c r="K22" s="69"/>
      <c r="L22" s="69"/>
      <c r="M22" s="69"/>
      <c r="N22" s="69"/>
      <c r="O22" s="70"/>
    </row>
  </sheetData>
  <hyperlinks>
    <hyperlink ref="B4" location="BR_A0001" display="BR_A0001" xr:uid="{00000000-0004-0000-0200-000000000000}"/>
    <hyperlink ref="E3" location="'SU Drawing Part 2'!A1" display="Drawing" xr:uid="{00000000-0004-0000-0200-000001000000}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66"/>
  </sheetPr>
  <dimension ref="A1:O17"/>
  <sheetViews>
    <sheetView zoomScale="106" zoomScaleNormal="106" workbookViewId="0">
      <selection activeCell="B4" sqref="B4"/>
    </sheetView>
  </sheetViews>
  <sheetFormatPr baseColWidth="10" defaultRowHeight="15" x14ac:dyDescent="0.25"/>
  <cols>
    <col min="1" max="1" width="11.42578125" style="4"/>
    <col min="2" max="2" width="19.42578125" style="4" customWidth="1"/>
    <col min="3" max="3" width="33" style="4" customWidth="1"/>
    <col min="4" max="4" width="11.42578125" style="4"/>
    <col min="5" max="5" width="17" style="4" customWidth="1"/>
    <col min="6" max="16384" width="11.42578125" style="4"/>
  </cols>
  <sheetData>
    <row r="1" spans="1:15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/>
    </row>
    <row r="2" spans="1:15" x14ac:dyDescent="0.25">
      <c r="A2" s="71" t="s">
        <v>0</v>
      </c>
      <c r="B2" s="6" t="s">
        <v>1</v>
      </c>
      <c r="C2" s="7"/>
      <c r="D2" s="7"/>
      <c r="E2" s="7"/>
      <c r="F2" s="7"/>
      <c r="G2" s="7" t="s">
        <v>2</v>
      </c>
      <c r="H2" s="7"/>
      <c r="I2" s="7"/>
      <c r="J2" s="72" t="s">
        <v>3</v>
      </c>
      <c r="K2" s="8">
        <v>81</v>
      </c>
      <c r="L2" s="7"/>
      <c r="M2" s="71" t="s">
        <v>20</v>
      </c>
      <c r="N2" s="15">
        <f>N12+I16</f>
        <v>281.83467200000001</v>
      </c>
      <c r="O2" s="10"/>
    </row>
    <row r="3" spans="1:15" x14ac:dyDescent="0.25">
      <c r="A3" s="71" t="s">
        <v>5</v>
      </c>
      <c r="B3" s="6" t="str">
        <f>SU_A0300!B3</f>
        <v>Suspension &amp; Shocks</v>
      </c>
      <c r="C3" s="7"/>
      <c r="D3" s="71" t="s">
        <v>10</v>
      </c>
      <c r="E3" s="4" t="s">
        <v>84</v>
      </c>
      <c r="F3" s="7"/>
      <c r="G3" s="7"/>
      <c r="H3" s="7"/>
      <c r="I3" s="7"/>
      <c r="J3" s="7"/>
      <c r="K3" s="7"/>
      <c r="L3" s="7"/>
      <c r="M3" s="71" t="s">
        <v>7</v>
      </c>
      <c r="N3" s="11">
        <v>2</v>
      </c>
      <c r="O3" s="10"/>
    </row>
    <row r="4" spans="1:15" x14ac:dyDescent="0.25">
      <c r="A4" s="71" t="s">
        <v>8</v>
      </c>
      <c r="B4" s="74" t="s">
        <v>109</v>
      </c>
      <c r="C4" s="7"/>
      <c r="D4" s="71" t="s">
        <v>13</v>
      </c>
      <c r="E4" s="7"/>
      <c r="F4" s="7"/>
      <c r="G4" s="7"/>
      <c r="H4" s="7"/>
      <c r="I4" s="7"/>
      <c r="J4" s="75" t="s">
        <v>10</v>
      </c>
      <c r="K4" s="7"/>
      <c r="L4" s="7"/>
      <c r="M4" s="7"/>
      <c r="N4" s="7"/>
      <c r="O4" s="10"/>
    </row>
    <row r="5" spans="1:15" x14ac:dyDescent="0.25">
      <c r="A5" s="71" t="s">
        <v>19</v>
      </c>
      <c r="B5" s="104" t="s">
        <v>118</v>
      </c>
      <c r="C5" s="7"/>
      <c r="D5" s="71" t="s">
        <v>16</v>
      </c>
      <c r="E5" s="7"/>
      <c r="F5" s="7"/>
      <c r="G5" s="7"/>
      <c r="H5" s="7"/>
      <c r="I5" s="7"/>
      <c r="J5" s="75" t="s">
        <v>13</v>
      </c>
      <c r="K5" s="7"/>
      <c r="L5" s="7"/>
      <c r="M5" s="71" t="s">
        <v>14</v>
      </c>
      <c r="N5" s="15">
        <f>N3*N2</f>
        <v>563.66934400000002</v>
      </c>
      <c r="O5" s="10"/>
    </row>
    <row r="6" spans="1:15" x14ac:dyDescent="0.25">
      <c r="A6" s="71" t="s">
        <v>11</v>
      </c>
      <c r="B6" s="76" t="s">
        <v>113</v>
      </c>
      <c r="C6" s="7"/>
      <c r="D6" s="7"/>
      <c r="E6" s="7"/>
      <c r="F6" s="7"/>
      <c r="G6" s="7"/>
      <c r="H6" s="7"/>
      <c r="I6" s="7"/>
      <c r="J6" s="75" t="s">
        <v>16</v>
      </c>
      <c r="K6" s="7"/>
      <c r="L6" s="7"/>
      <c r="M6" s="7"/>
      <c r="N6" s="7"/>
      <c r="O6" s="10"/>
    </row>
    <row r="7" spans="1:15" x14ac:dyDescent="0.25">
      <c r="A7" s="71" t="s">
        <v>15</v>
      </c>
      <c r="B7" s="6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10"/>
    </row>
    <row r="8" spans="1:15" x14ac:dyDescent="0.25">
      <c r="A8" s="71" t="s">
        <v>17</v>
      </c>
      <c r="B8" s="6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10"/>
    </row>
    <row r="9" spans="1:15" x14ac:dyDescent="0.25">
      <c r="A9" s="77"/>
      <c r="B9" s="78"/>
      <c r="C9" s="78"/>
      <c r="D9" s="78"/>
      <c r="E9" s="78"/>
      <c r="F9" s="7"/>
      <c r="G9" s="7"/>
      <c r="H9" s="7"/>
      <c r="I9" s="7"/>
      <c r="J9" s="7"/>
      <c r="K9" s="7"/>
      <c r="L9" s="7"/>
      <c r="M9" s="7"/>
      <c r="N9" s="7"/>
      <c r="O9" s="10"/>
    </row>
    <row r="10" spans="1:15" x14ac:dyDescent="0.25">
      <c r="A10" s="79" t="s">
        <v>18</v>
      </c>
      <c r="B10" s="80" t="s">
        <v>23</v>
      </c>
      <c r="C10" s="80" t="s">
        <v>24</v>
      </c>
      <c r="D10" s="80" t="s">
        <v>25</v>
      </c>
      <c r="E10" s="80" t="s">
        <v>26</v>
      </c>
      <c r="F10" s="81" t="s">
        <v>27</v>
      </c>
      <c r="G10" s="81" t="s">
        <v>28</v>
      </c>
      <c r="H10" s="81" t="s">
        <v>29</v>
      </c>
      <c r="I10" s="81" t="s">
        <v>30</v>
      </c>
      <c r="J10" s="81" t="s">
        <v>31</v>
      </c>
      <c r="K10" s="81" t="s">
        <v>32</v>
      </c>
      <c r="L10" s="81" t="s">
        <v>33</v>
      </c>
      <c r="M10" s="81" t="s">
        <v>21</v>
      </c>
      <c r="N10" s="81" t="s">
        <v>22</v>
      </c>
      <c r="O10" s="10"/>
    </row>
    <row r="11" spans="1:15" x14ac:dyDescent="0.25">
      <c r="A11" s="82">
        <v>10</v>
      </c>
      <c r="B11" s="83" t="s">
        <v>85</v>
      </c>
      <c r="C11" s="84" t="s">
        <v>86</v>
      </c>
      <c r="D11" s="107">
        <v>9.1999999999999998E-3</v>
      </c>
      <c r="E11" s="105">
        <f>J11*K11</f>
        <v>30596.16</v>
      </c>
      <c r="F11" s="84" t="s">
        <v>98</v>
      </c>
      <c r="G11" s="84"/>
      <c r="H11" s="86"/>
      <c r="I11" s="87" t="s">
        <v>99</v>
      </c>
      <c r="J11" s="34">
        <f>3.14*(8*8-6*6)</f>
        <v>87.92</v>
      </c>
      <c r="K11" s="35">
        <v>348</v>
      </c>
      <c r="L11" s="36"/>
      <c r="M11" s="88">
        <v>1</v>
      </c>
      <c r="N11" s="85">
        <f>D11*E11</f>
        <v>281.48467199999999</v>
      </c>
      <c r="O11" s="38"/>
    </row>
    <row r="12" spans="1:15" x14ac:dyDescent="0.25">
      <c r="A12" s="41"/>
      <c r="B12" s="42"/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89" t="s">
        <v>22</v>
      </c>
      <c r="N12" s="90">
        <f>SUM(N11:N11)</f>
        <v>281.48467199999999</v>
      </c>
      <c r="O12" s="10"/>
    </row>
    <row r="13" spans="1:15" x14ac:dyDescent="0.25">
      <c r="A13" s="16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10"/>
    </row>
    <row r="14" spans="1:15" x14ac:dyDescent="0.25">
      <c r="A14" s="92" t="s">
        <v>18</v>
      </c>
      <c r="B14" s="81" t="s">
        <v>39</v>
      </c>
      <c r="C14" s="81" t="s">
        <v>24</v>
      </c>
      <c r="D14" s="81" t="s">
        <v>25</v>
      </c>
      <c r="E14" s="81" t="s">
        <v>40</v>
      </c>
      <c r="F14" s="81" t="s">
        <v>21</v>
      </c>
      <c r="G14" s="81" t="s">
        <v>41</v>
      </c>
      <c r="H14" s="81" t="s">
        <v>42</v>
      </c>
      <c r="I14" s="81" t="s">
        <v>22</v>
      </c>
      <c r="J14" s="42"/>
      <c r="K14" s="42"/>
      <c r="L14" s="42"/>
      <c r="M14" s="42"/>
      <c r="N14" s="42"/>
      <c r="O14" s="10"/>
    </row>
    <row r="15" spans="1:15" ht="30" x14ac:dyDescent="0.25">
      <c r="A15" s="93">
        <v>10</v>
      </c>
      <c r="B15" s="98" t="s">
        <v>100</v>
      </c>
      <c r="C15" s="95" t="s">
        <v>101</v>
      </c>
      <c r="D15" s="96">
        <v>0.35</v>
      </c>
      <c r="E15" s="94" t="s">
        <v>48</v>
      </c>
      <c r="F15" s="95">
        <v>1</v>
      </c>
      <c r="G15" s="95"/>
      <c r="H15" s="95"/>
      <c r="I15" s="96">
        <f>IF(H15="",D15*F15,D15*F15*H15)</f>
        <v>0.35</v>
      </c>
      <c r="J15" s="67"/>
      <c r="K15" s="67"/>
      <c r="L15" s="67"/>
      <c r="M15" s="67"/>
      <c r="N15" s="67"/>
      <c r="O15" s="43"/>
    </row>
    <row r="16" spans="1:15" x14ac:dyDescent="0.25">
      <c r="A16" s="41"/>
      <c r="B16" s="42"/>
      <c r="C16" s="42"/>
      <c r="D16" s="42"/>
      <c r="E16" s="42"/>
      <c r="F16" s="42"/>
      <c r="G16" s="42"/>
      <c r="H16" s="103" t="s">
        <v>22</v>
      </c>
      <c r="I16" s="90">
        <f>SUM(I15:I15)</f>
        <v>0.35</v>
      </c>
      <c r="J16" s="42"/>
      <c r="K16" s="42"/>
      <c r="L16" s="42"/>
      <c r="M16" s="42"/>
      <c r="N16" s="42"/>
      <c r="O16" s="10"/>
    </row>
    <row r="17" spans="1:15" ht="15.75" thickBot="1" x14ac:dyDescent="0.3">
      <c r="A17" s="68"/>
      <c r="B17" s="69"/>
      <c r="C17" s="69"/>
      <c r="D17" s="69"/>
      <c r="E17" s="69"/>
      <c r="F17" s="69"/>
      <c r="G17" s="69"/>
      <c r="H17" s="69"/>
      <c r="I17" s="69"/>
      <c r="J17" s="69"/>
      <c r="K17" s="69"/>
      <c r="L17" s="69"/>
      <c r="M17" s="69"/>
      <c r="N17" s="69"/>
      <c r="O17" s="70"/>
    </row>
  </sheetData>
  <hyperlinks>
    <hyperlink ref="B4" location="BR_A0001" display="BR_A0001" xr:uid="{00000000-0004-0000-0300-000000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66"/>
  </sheetPr>
  <dimension ref="A1:O17"/>
  <sheetViews>
    <sheetView zoomScale="106" zoomScaleNormal="106" workbookViewId="0">
      <selection activeCell="B4" sqref="B4"/>
    </sheetView>
  </sheetViews>
  <sheetFormatPr baseColWidth="10" defaultRowHeight="15" x14ac:dyDescent="0.25"/>
  <cols>
    <col min="1" max="1" width="11.42578125" style="4"/>
    <col min="2" max="2" width="33.85546875" style="4" customWidth="1"/>
    <col min="3" max="3" width="46.7109375" style="4" customWidth="1"/>
    <col min="4" max="4" width="11.42578125" style="4"/>
    <col min="5" max="5" width="18.28515625" style="4" customWidth="1"/>
    <col min="6" max="16384" width="11.42578125" style="4"/>
  </cols>
  <sheetData>
    <row r="1" spans="1:15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/>
    </row>
    <row r="2" spans="1:15" x14ac:dyDescent="0.25">
      <c r="A2" s="71" t="s">
        <v>0</v>
      </c>
      <c r="B2" s="6" t="s">
        <v>1</v>
      </c>
      <c r="C2" s="7"/>
      <c r="D2" s="7"/>
      <c r="E2" s="7"/>
      <c r="F2" s="7"/>
      <c r="G2" s="7" t="s">
        <v>2</v>
      </c>
      <c r="H2" s="7"/>
      <c r="I2" s="7"/>
      <c r="J2" s="72" t="s">
        <v>3</v>
      </c>
      <c r="K2" s="8">
        <v>81</v>
      </c>
      <c r="L2" s="7"/>
      <c r="M2" s="71" t="s">
        <v>20</v>
      </c>
      <c r="N2" s="15">
        <f>N12+I16</f>
        <v>112.782096</v>
      </c>
      <c r="O2" s="10"/>
    </row>
    <row r="3" spans="1:15" x14ac:dyDescent="0.25">
      <c r="A3" s="71" t="s">
        <v>5</v>
      </c>
      <c r="B3" s="6" t="str">
        <f>SU_A0300!B3</f>
        <v>Suspension &amp; Shocks</v>
      </c>
      <c r="C3" s="7"/>
      <c r="D3" s="71" t="s">
        <v>10</v>
      </c>
      <c r="E3" s="4" t="s">
        <v>84</v>
      </c>
      <c r="F3" s="7"/>
      <c r="G3" s="7"/>
      <c r="H3" s="7"/>
      <c r="I3" s="7"/>
      <c r="J3" s="7"/>
      <c r="K3" s="7"/>
      <c r="L3" s="7"/>
      <c r="M3" s="71" t="s">
        <v>7</v>
      </c>
      <c r="N3" s="11">
        <v>2</v>
      </c>
      <c r="O3" s="10"/>
    </row>
    <row r="4" spans="1:15" x14ac:dyDescent="0.25">
      <c r="A4" s="71" t="s">
        <v>8</v>
      </c>
      <c r="B4" s="74" t="s">
        <v>109</v>
      </c>
      <c r="C4" s="7"/>
      <c r="D4" s="71" t="s">
        <v>13</v>
      </c>
      <c r="E4" s="7"/>
      <c r="F4" s="7"/>
      <c r="G4" s="7"/>
      <c r="H4" s="7"/>
      <c r="I4" s="7"/>
      <c r="J4" s="75" t="s">
        <v>10</v>
      </c>
      <c r="K4" s="7"/>
      <c r="L4" s="7"/>
      <c r="M4" s="7"/>
      <c r="N4" s="7"/>
      <c r="O4" s="10"/>
    </row>
    <row r="5" spans="1:15" x14ac:dyDescent="0.25">
      <c r="A5" s="71" t="s">
        <v>19</v>
      </c>
      <c r="B5" s="104" t="s">
        <v>119</v>
      </c>
      <c r="C5" s="7"/>
      <c r="D5" s="71" t="s">
        <v>16</v>
      </c>
      <c r="E5" s="7"/>
      <c r="F5" s="7"/>
      <c r="G5" s="7"/>
      <c r="H5" s="7"/>
      <c r="I5" s="7"/>
      <c r="J5" s="75" t="s">
        <v>13</v>
      </c>
      <c r="K5" s="7"/>
      <c r="L5" s="7"/>
      <c r="M5" s="71" t="s">
        <v>14</v>
      </c>
      <c r="N5" s="15">
        <f>N3*N2</f>
        <v>225.56419199999999</v>
      </c>
      <c r="O5" s="10"/>
    </row>
    <row r="6" spans="1:15" x14ac:dyDescent="0.25">
      <c r="A6" s="71" t="s">
        <v>11</v>
      </c>
      <c r="B6" s="76" t="s">
        <v>114</v>
      </c>
      <c r="C6" s="7"/>
      <c r="D6" s="7"/>
      <c r="E6" s="7"/>
      <c r="F6" s="7"/>
      <c r="G6" s="7"/>
      <c r="H6" s="7"/>
      <c r="I6" s="7"/>
      <c r="J6" s="75" t="s">
        <v>16</v>
      </c>
      <c r="K6" s="7"/>
      <c r="L6" s="7"/>
      <c r="M6" s="7"/>
      <c r="N6" s="7"/>
      <c r="O6" s="10"/>
    </row>
    <row r="7" spans="1:15" x14ac:dyDescent="0.25">
      <c r="A7" s="71" t="s">
        <v>15</v>
      </c>
      <c r="B7" s="6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10"/>
    </row>
    <row r="8" spans="1:15" x14ac:dyDescent="0.25">
      <c r="A8" s="71" t="s">
        <v>17</v>
      </c>
      <c r="B8" s="6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10"/>
    </row>
    <row r="9" spans="1:15" x14ac:dyDescent="0.25">
      <c r="A9" s="77"/>
      <c r="B9" s="78"/>
      <c r="C9" s="78"/>
      <c r="D9" s="78"/>
      <c r="E9" s="78"/>
      <c r="F9" s="7"/>
      <c r="G9" s="7"/>
      <c r="H9" s="7"/>
      <c r="I9" s="7"/>
      <c r="J9" s="7"/>
      <c r="K9" s="7"/>
      <c r="L9" s="7"/>
      <c r="M9" s="7"/>
      <c r="N9" s="7"/>
      <c r="O9" s="10"/>
    </row>
    <row r="10" spans="1:15" x14ac:dyDescent="0.25">
      <c r="A10" s="79" t="s">
        <v>18</v>
      </c>
      <c r="B10" s="80" t="s">
        <v>23</v>
      </c>
      <c r="C10" s="80" t="s">
        <v>24</v>
      </c>
      <c r="D10" s="80" t="s">
        <v>25</v>
      </c>
      <c r="E10" s="80" t="s">
        <v>26</v>
      </c>
      <c r="F10" s="81" t="s">
        <v>27</v>
      </c>
      <c r="G10" s="81" t="s">
        <v>28</v>
      </c>
      <c r="H10" s="81" t="s">
        <v>29</v>
      </c>
      <c r="I10" s="81" t="s">
        <v>30</v>
      </c>
      <c r="J10" s="81" t="s">
        <v>31</v>
      </c>
      <c r="K10" s="81" t="s">
        <v>32</v>
      </c>
      <c r="L10" s="81" t="s">
        <v>33</v>
      </c>
      <c r="M10" s="81" t="s">
        <v>21</v>
      </c>
      <c r="N10" s="81" t="s">
        <v>22</v>
      </c>
      <c r="O10" s="10"/>
    </row>
    <row r="11" spans="1:15" x14ac:dyDescent="0.25">
      <c r="A11" s="82">
        <v>10</v>
      </c>
      <c r="B11" s="83" t="s">
        <v>85</v>
      </c>
      <c r="C11" s="84" t="s">
        <v>86</v>
      </c>
      <c r="D11" s="107">
        <v>9.1999999999999998E-3</v>
      </c>
      <c r="E11" s="105">
        <f>J11*K11</f>
        <v>12220.880000000001</v>
      </c>
      <c r="F11" s="84" t="s">
        <v>98</v>
      </c>
      <c r="G11" s="84"/>
      <c r="H11" s="86"/>
      <c r="I11" s="87" t="s">
        <v>99</v>
      </c>
      <c r="J11" s="34">
        <f>3.14*(8*8-6*6)</f>
        <v>87.92</v>
      </c>
      <c r="K11" s="35">
        <v>139</v>
      </c>
      <c r="L11" s="36"/>
      <c r="M11" s="88">
        <v>1</v>
      </c>
      <c r="N11" s="85">
        <f>D11*E11</f>
        <v>112.432096</v>
      </c>
      <c r="O11" s="38"/>
    </row>
    <row r="12" spans="1:15" x14ac:dyDescent="0.25">
      <c r="A12" s="41"/>
      <c r="B12" s="42"/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89" t="s">
        <v>22</v>
      </c>
      <c r="N12" s="90">
        <f>SUM(N11:N11)</f>
        <v>112.432096</v>
      </c>
      <c r="O12" s="10"/>
    </row>
    <row r="13" spans="1:15" x14ac:dyDescent="0.25">
      <c r="A13" s="16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10"/>
    </row>
    <row r="14" spans="1:15" x14ac:dyDescent="0.25">
      <c r="A14" s="92" t="s">
        <v>18</v>
      </c>
      <c r="B14" s="81" t="s">
        <v>39</v>
      </c>
      <c r="C14" s="81" t="s">
        <v>24</v>
      </c>
      <c r="D14" s="81" t="s">
        <v>25</v>
      </c>
      <c r="E14" s="81" t="s">
        <v>40</v>
      </c>
      <c r="F14" s="81" t="s">
        <v>21</v>
      </c>
      <c r="G14" s="81" t="s">
        <v>41</v>
      </c>
      <c r="H14" s="81" t="s">
        <v>42</v>
      </c>
      <c r="I14" s="81" t="s">
        <v>22</v>
      </c>
      <c r="J14" s="42"/>
      <c r="K14" s="42"/>
      <c r="L14" s="42"/>
      <c r="M14" s="42"/>
      <c r="N14" s="42"/>
      <c r="O14" s="10"/>
    </row>
    <row r="15" spans="1:15" ht="30" x14ac:dyDescent="0.25">
      <c r="A15" s="93">
        <v>10</v>
      </c>
      <c r="B15" s="98" t="s">
        <v>100</v>
      </c>
      <c r="C15" s="95" t="s">
        <v>101</v>
      </c>
      <c r="D15" s="96">
        <v>0.35</v>
      </c>
      <c r="E15" s="94" t="s">
        <v>48</v>
      </c>
      <c r="F15" s="95">
        <v>1</v>
      </c>
      <c r="G15" s="95"/>
      <c r="H15" s="95"/>
      <c r="I15" s="96">
        <f>IF(H15="",D15*F15,D15*F15*H15)</f>
        <v>0.35</v>
      </c>
      <c r="J15" s="67"/>
      <c r="K15" s="67"/>
      <c r="L15" s="67"/>
      <c r="M15" s="67"/>
      <c r="N15" s="67"/>
      <c r="O15" s="43"/>
    </row>
    <row r="16" spans="1:15" x14ac:dyDescent="0.25">
      <c r="A16" s="41"/>
      <c r="B16" s="42"/>
      <c r="C16" s="42"/>
      <c r="D16" s="42"/>
      <c r="E16" s="42"/>
      <c r="F16" s="42"/>
      <c r="G16" s="42"/>
      <c r="H16" s="103" t="s">
        <v>22</v>
      </c>
      <c r="I16" s="90">
        <f>SUM(I15:I15)</f>
        <v>0.35</v>
      </c>
      <c r="J16" s="42"/>
      <c r="K16" s="42"/>
      <c r="L16" s="42"/>
      <c r="M16" s="42"/>
      <c r="N16" s="42"/>
      <c r="O16" s="10"/>
    </row>
    <row r="17" spans="1:15" ht="15.75" thickBot="1" x14ac:dyDescent="0.3">
      <c r="A17" s="68"/>
      <c r="B17" s="69"/>
      <c r="C17" s="69"/>
      <c r="D17" s="69"/>
      <c r="E17" s="69"/>
      <c r="F17" s="69"/>
      <c r="G17" s="69"/>
      <c r="H17" s="69"/>
      <c r="I17" s="69"/>
      <c r="J17" s="69"/>
      <c r="K17" s="69"/>
      <c r="L17" s="69"/>
      <c r="M17" s="69"/>
      <c r="N17" s="69"/>
      <c r="O17" s="70"/>
    </row>
  </sheetData>
  <hyperlinks>
    <hyperlink ref="B4" location="BR_A0001" display="BR_A0001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FF66"/>
  </sheetPr>
  <dimension ref="A1:Q22"/>
  <sheetViews>
    <sheetView zoomScale="106" zoomScaleNormal="106" workbookViewId="0">
      <selection activeCell="B4" sqref="B4"/>
    </sheetView>
  </sheetViews>
  <sheetFormatPr baseColWidth="10" defaultRowHeight="15" x14ac:dyDescent="0.25"/>
  <cols>
    <col min="1" max="1" width="11.42578125" style="4"/>
    <col min="2" max="2" width="25.140625" style="4" customWidth="1"/>
    <col min="3" max="3" width="30.5703125" style="4" customWidth="1"/>
    <col min="4" max="8" width="11.42578125" style="4"/>
    <col min="9" max="9" width="14" style="4" customWidth="1"/>
    <col min="10" max="16" width="11.42578125" style="4"/>
    <col min="17" max="17" width="12.85546875" style="4" bestFit="1" customWidth="1"/>
    <col min="18" max="16384" width="11.42578125" style="4"/>
  </cols>
  <sheetData>
    <row r="1" spans="1:17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/>
    </row>
    <row r="2" spans="1:17" x14ac:dyDescent="0.25">
      <c r="A2" s="71" t="s">
        <v>0</v>
      </c>
      <c r="B2" s="6" t="s">
        <v>1</v>
      </c>
      <c r="C2" s="7"/>
      <c r="D2" s="7"/>
      <c r="E2" s="7"/>
      <c r="F2" s="7"/>
      <c r="G2" s="7" t="s">
        <v>2</v>
      </c>
      <c r="H2" s="7"/>
      <c r="I2" s="7"/>
      <c r="J2" s="72" t="s">
        <v>3</v>
      </c>
      <c r="K2" s="8">
        <v>81</v>
      </c>
      <c r="L2" s="7"/>
      <c r="M2" s="71" t="s">
        <v>20</v>
      </c>
      <c r="N2" s="15">
        <f>N12+I21</f>
        <v>2.6754945600000002</v>
      </c>
      <c r="O2" s="10"/>
    </row>
    <row r="3" spans="1:17" x14ac:dyDescent="0.25">
      <c r="A3" s="71" t="s">
        <v>5</v>
      </c>
      <c r="B3" s="6" t="str">
        <f>SU_A0300!B3</f>
        <v>Suspension &amp; Shocks</v>
      </c>
      <c r="C3" s="7"/>
      <c r="D3" s="71" t="s">
        <v>10</v>
      </c>
      <c r="E3" s="73" t="s">
        <v>84</v>
      </c>
      <c r="F3" s="7"/>
      <c r="G3" s="7"/>
      <c r="H3" s="7"/>
      <c r="I3" s="7"/>
      <c r="J3" s="7"/>
      <c r="K3" s="7"/>
      <c r="L3" s="7"/>
      <c r="M3" s="71" t="s">
        <v>7</v>
      </c>
      <c r="N3" s="11">
        <v>12</v>
      </c>
      <c r="O3" s="10"/>
    </row>
    <row r="4" spans="1:17" x14ac:dyDescent="0.25">
      <c r="A4" s="71" t="s">
        <v>8</v>
      </c>
      <c r="B4" s="74" t="s">
        <v>109</v>
      </c>
      <c r="C4" s="7"/>
      <c r="D4" s="71" t="s">
        <v>13</v>
      </c>
      <c r="E4" s="7"/>
      <c r="F4" s="7"/>
      <c r="G4" s="7"/>
      <c r="H4" s="7"/>
      <c r="I4" s="7"/>
      <c r="J4" s="75" t="s">
        <v>10</v>
      </c>
      <c r="K4" s="7"/>
      <c r="L4" s="7"/>
      <c r="M4" s="7"/>
      <c r="N4" s="7"/>
      <c r="O4" s="10"/>
    </row>
    <row r="5" spans="1:17" x14ac:dyDescent="0.25">
      <c r="A5" s="71" t="s">
        <v>19</v>
      </c>
      <c r="B5" s="14" t="s">
        <v>102</v>
      </c>
      <c r="C5" s="7"/>
      <c r="D5" s="71" t="s">
        <v>16</v>
      </c>
      <c r="E5" s="7"/>
      <c r="F5" s="7"/>
      <c r="G5" s="7"/>
      <c r="H5" s="7"/>
      <c r="I5" s="7"/>
      <c r="J5" s="75" t="s">
        <v>13</v>
      </c>
      <c r="K5" s="7"/>
      <c r="L5" s="7"/>
      <c r="M5" s="71" t="s">
        <v>14</v>
      </c>
      <c r="N5" s="15">
        <f>N3*N2</f>
        <v>32.10593472</v>
      </c>
      <c r="O5" s="10"/>
    </row>
    <row r="6" spans="1:17" x14ac:dyDescent="0.25">
      <c r="A6" s="71" t="s">
        <v>11</v>
      </c>
      <c r="B6" s="76" t="s">
        <v>115</v>
      </c>
      <c r="C6" s="7"/>
      <c r="D6" s="7"/>
      <c r="E6" s="7"/>
      <c r="F6" s="7"/>
      <c r="G6" s="7"/>
      <c r="H6" s="7"/>
      <c r="I6" s="7"/>
      <c r="J6" s="75" t="s">
        <v>16</v>
      </c>
      <c r="K6" s="7"/>
      <c r="L6" s="7"/>
      <c r="M6" s="7"/>
      <c r="N6" s="7"/>
      <c r="O6" s="10"/>
    </row>
    <row r="7" spans="1:17" x14ac:dyDescent="0.25">
      <c r="A7" s="71" t="s">
        <v>15</v>
      </c>
      <c r="B7" s="6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10"/>
    </row>
    <row r="8" spans="1:17" x14ac:dyDescent="0.25">
      <c r="A8" s="71" t="s">
        <v>17</v>
      </c>
      <c r="B8" s="6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10"/>
    </row>
    <row r="9" spans="1:17" x14ac:dyDescent="0.25">
      <c r="A9" s="77"/>
      <c r="B9" s="78"/>
      <c r="C9" s="78"/>
      <c r="D9" s="78"/>
      <c r="E9" s="78"/>
      <c r="F9" s="7"/>
      <c r="G9" s="7"/>
      <c r="H9" s="7"/>
      <c r="I9" s="7"/>
      <c r="J9" s="7"/>
      <c r="K9" s="7"/>
      <c r="L9" s="7"/>
      <c r="M9" s="7"/>
      <c r="N9" s="7"/>
      <c r="O9" s="10"/>
    </row>
    <row r="10" spans="1:17" x14ac:dyDescent="0.25">
      <c r="A10" s="79" t="s">
        <v>18</v>
      </c>
      <c r="B10" s="80" t="s">
        <v>23</v>
      </c>
      <c r="C10" s="80" t="s">
        <v>24</v>
      </c>
      <c r="D10" s="80" t="s">
        <v>25</v>
      </c>
      <c r="E10" s="80" t="s">
        <v>26</v>
      </c>
      <c r="F10" s="81" t="s">
        <v>27</v>
      </c>
      <c r="G10" s="81" t="s">
        <v>28</v>
      </c>
      <c r="H10" s="81" t="s">
        <v>29</v>
      </c>
      <c r="I10" s="81" t="s">
        <v>30</v>
      </c>
      <c r="J10" s="81" t="s">
        <v>31</v>
      </c>
      <c r="K10" s="81" t="s">
        <v>32</v>
      </c>
      <c r="L10" s="81" t="s">
        <v>33</v>
      </c>
      <c r="M10" s="81" t="s">
        <v>21</v>
      </c>
      <c r="N10" s="81" t="s">
        <v>22</v>
      </c>
      <c r="O10" s="10"/>
    </row>
    <row r="11" spans="1:17" x14ac:dyDescent="0.25">
      <c r="A11" s="82">
        <v>10</v>
      </c>
      <c r="B11" s="83" t="s">
        <v>103</v>
      </c>
      <c r="C11" s="84" t="s">
        <v>86</v>
      </c>
      <c r="D11" s="85">
        <v>2.25</v>
      </c>
      <c r="E11" s="105">
        <f>J11*K11*L11/1000000000</f>
        <v>1.5775360000000002E-2</v>
      </c>
      <c r="F11" s="84" t="s">
        <v>96</v>
      </c>
      <c r="G11" s="84"/>
      <c r="H11" s="86"/>
      <c r="I11" s="87" t="s">
        <v>104</v>
      </c>
      <c r="J11" s="34">
        <f>3.14*8*8</f>
        <v>200.96</v>
      </c>
      <c r="K11" s="35">
        <v>10</v>
      </c>
      <c r="L11" s="36">
        <v>7850</v>
      </c>
      <c r="M11" s="88">
        <v>1</v>
      </c>
      <c r="N11" s="85">
        <f>D11*E11</f>
        <v>3.5494560000000008E-2</v>
      </c>
      <c r="O11" s="38"/>
      <c r="Q11" s="91"/>
    </row>
    <row r="12" spans="1:17" x14ac:dyDescent="0.25">
      <c r="A12" s="41"/>
      <c r="B12" s="42"/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89" t="s">
        <v>22</v>
      </c>
      <c r="N12" s="90">
        <f>SUM(N11:N11)</f>
        <v>3.5494560000000008E-2</v>
      </c>
      <c r="O12" s="10"/>
    </row>
    <row r="13" spans="1:17" x14ac:dyDescent="0.25">
      <c r="A13" s="16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10"/>
    </row>
    <row r="14" spans="1:17" x14ac:dyDescent="0.25">
      <c r="A14" s="92" t="s">
        <v>18</v>
      </c>
      <c r="B14" s="81" t="s">
        <v>39</v>
      </c>
      <c r="C14" s="81" t="s">
        <v>24</v>
      </c>
      <c r="D14" s="81" t="s">
        <v>25</v>
      </c>
      <c r="E14" s="81" t="s">
        <v>40</v>
      </c>
      <c r="F14" s="81" t="s">
        <v>21</v>
      </c>
      <c r="G14" s="81" t="s">
        <v>41</v>
      </c>
      <c r="H14" s="81" t="s">
        <v>42</v>
      </c>
      <c r="I14" s="81" t="s">
        <v>22</v>
      </c>
      <c r="J14" s="42"/>
      <c r="K14" s="42"/>
      <c r="L14" s="42"/>
      <c r="M14" s="42"/>
      <c r="N14" s="42"/>
      <c r="O14" s="10"/>
    </row>
    <row r="15" spans="1:17" ht="30" x14ac:dyDescent="0.25">
      <c r="A15" s="93">
        <v>10</v>
      </c>
      <c r="B15" s="94" t="s">
        <v>88</v>
      </c>
      <c r="C15" s="95" t="s">
        <v>89</v>
      </c>
      <c r="D15" s="96">
        <v>1.3</v>
      </c>
      <c r="E15" s="94" t="s">
        <v>48</v>
      </c>
      <c r="F15" s="95">
        <v>1</v>
      </c>
      <c r="G15" s="95"/>
      <c r="H15" s="95"/>
      <c r="I15" s="96">
        <f t="shared" ref="I15:I20" si="0">IF(H15="",D15*F15,D15*F15*H15)</f>
        <v>1.3</v>
      </c>
      <c r="J15" s="67"/>
      <c r="K15" s="67"/>
      <c r="L15" s="67"/>
      <c r="M15" s="67"/>
      <c r="N15" s="67"/>
      <c r="O15" s="43"/>
    </row>
    <row r="16" spans="1:17" x14ac:dyDescent="0.25">
      <c r="A16" s="97">
        <v>20</v>
      </c>
      <c r="B16" s="98" t="s">
        <v>90</v>
      </c>
      <c r="C16" s="99" t="s">
        <v>105</v>
      </c>
      <c r="D16" s="85">
        <v>0.04</v>
      </c>
      <c r="E16" s="94" t="s">
        <v>92</v>
      </c>
      <c r="F16" s="108">
        <v>0.4</v>
      </c>
      <c r="G16" s="94"/>
      <c r="H16" s="83"/>
      <c r="I16" s="85">
        <f t="shared" si="0"/>
        <v>1.6E-2</v>
      </c>
      <c r="J16" s="7"/>
      <c r="K16" s="7"/>
      <c r="L16" s="7"/>
      <c r="M16" s="7"/>
      <c r="N16" s="7"/>
      <c r="O16" s="10"/>
    </row>
    <row r="17" spans="1:15" x14ac:dyDescent="0.25">
      <c r="A17" s="101">
        <v>30</v>
      </c>
      <c r="B17" s="98" t="s">
        <v>93</v>
      </c>
      <c r="C17" s="83" t="s">
        <v>94</v>
      </c>
      <c r="D17" s="85">
        <v>0.65</v>
      </c>
      <c r="E17" s="94" t="s">
        <v>48</v>
      </c>
      <c r="F17" s="83">
        <v>1</v>
      </c>
      <c r="G17" s="83"/>
      <c r="H17" s="83"/>
      <c r="I17" s="85">
        <f t="shared" si="0"/>
        <v>0.65</v>
      </c>
      <c r="J17" s="12"/>
      <c r="K17" s="12"/>
      <c r="L17" s="12"/>
      <c r="M17" s="12"/>
      <c r="N17" s="12"/>
      <c r="O17" s="22"/>
    </row>
    <row r="18" spans="1:15" x14ac:dyDescent="0.25">
      <c r="A18" s="97">
        <v>40</v>
      </c>
      <c r="B18" s="98" t="s">
        <v>90</v>
      </c>
      <c r="C18" s="99" t="s">
        <v>106</v>
      </c>
      <c r="D18" s="85">
        <v>0.04</v>
      </c>
      <c r="E18" s="94" t="s">
        <v>92</v>
      </c>
      <c r="F18" s="108">
        <v>0.56000000000000005</v>
      </c>
      <c r="G18" s="94"/>
      <c r="H18" s="83"/>
      <c r="I18" s="85">
        <f t="shared" si="0"/>
        <v>2.2400000000000003E-2</v>
      </c>
      <c r="J18" s="7"/>
      <c r="K18" s="7"/>
      <c r="L18" s="7"/>
      <c r="M18" s="7"/>
      <c r="N18" s="7"/>
      <c r="O18" s="10"/>
    </row>
    <row r="19" spans="1:15" x14ac:dyDescent="0.25">
      <c r="A19" s="101">
        <v>50</v>
      </c>
      <c r="B19" s="98" t="s">
        <v>93</v>
      </c>
      <c r="C19" s="83" t="s">
        <v>94</v>
      </c>
      <c r="D19" s="85">
        <v>0.65</v>
      </c>
      <c r="E19" s="94" t="s">
        <v>48</v>
      </c>
      <c r="F19" s="83">
        <v>1</v>
      </c>
      <c r="G19" s="83"/>
      <c r="H19" s="83"/>
      <c r="I19" s="85">
        <f t="shared" si="0"/>
        <v>0.65</v>
      </c>
      <c r="J19" s="7"/>
      <c r="K19" s="7"/>
      <c r="L19" s="7"/>
      <c r="M19" s="7"/>
      <c r="N19" s="7"/>
      <c r="O19" s="10"/>
    </row>
    <row r="20" spans="1:15" x14ac:dyDescent="0.25">
      <c r="A20" s="101">
        <v>60</v>
      </c>
      <c r="B20" s="98" t="s">
        <v>90</v>
      </c>
      <c r="C20" s="99" t="s">
        <v>107</v>
      </c>
      <c r="D20" s="85">
        <v>0.04</v>
      </c>
      <c r="E20" s="94" t="s">
        <v>92</v>
      </c>
      <c r="F20" s="83">
        <v>0.04</v>
      </c>
      <c r="G20" s="83"/>
      <c r="H20" s="83"/>
      <c r="I20" s="85">
        <f t="shared" si="0"/>
        <v>1.6000000000000001E-3</v>
      </c>
      <c r="J20" s="7"/>
      <c r="K20" s="7"/>
      <c r="L20" s="7"/>
      <c r="M20" s="7"/>
      <c r="N20" s="7"/>
      <c r="O20" s="10"/>
    </row>
    <row r="21" spans="1:15" x14ac:dyDescent="0.25">
      <c r="A21" s="41"/>
      <c r="B21" s="42"/>
      <c r="C21" s="42"/>
      <c r="D21" s="42"/>
      <c r="E21" s="42"/>
      <c r="F21" s="42"/>
      <c r="G21" s="42"/>
      <c r="H21" s="103" t="s">
        <v>22</v>
      </c>
      <c r="I21" s="90">
        <f>SUM(I15:I20)</f>
        <v>2.64</v>
      </c>
      <c r="J21" s="42"/>
      <c r="K21" s="42"/>
      <c r="L21" s="42"/>
      <c r="M21" s="42"/>
      <c r="N21" s="42"/>
      <c r="O21" s="10"/>
    </row>
    <row r="22" spans="1:15" ht="15.75" thickBot="1" x14ac:dyDescent="0.3">
      <c r="A22" s="68"/>
      <c r="B22" s="69"/>
      <c r="C22" s="69"/>
      <c r="D22" s="69"/>
      <c r="E22" s="69"/>
      <c r="F22" s="69"/>
      <c r="G22" s="69"/>
      <c r="H22" s="69"/>
      <c r="I22" s="69"/>
      <c r="J22" s="69"/>
      <c r="K22" s="69"/>
      <c r="L22" s="69"/>
      <c r="M22" s="69"/>
      <c r="N22" s="69"/>
      <c r="O22" s="70"/>
    </row>
  </sheetData>
  <hyperlinks>
    <hyperlink ref="B4" location="BR_A0001" display="BR_A0001" xr:uid="{00000000-0004-0000-0500-000000000000}"/>
    <hyperlink ref="E3" location="'SU Drawing Part 5'!A1" display="Drawing" xr:uid="{00000000-0004-0000-0500-000001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FF66"/>
  </sheetPr>
  <dimension ref="A1:Q20"/>
  <sheetViews>
    <sheetView zoomScale="106" zoomScaleNormal="106" workbookViewId="0">
      <selection activeCell="B5" sqref="B5"/>
    </sheetView>
  </sheetViews>
  <sheetFormatPr baseColWidth="10" defaultRowHeight="15" x14ac:dyDescent="0.25"/>
  <cols>
    <col min="1" max="1" width="11.42578125" style="4"/>
    <col min="2" max="2" width="28.7109375" style="4" customWidth="1"/>
    <col min="3" max="3" width="24.28515625" style="4" customWidth="1"/>
    <col min="4" max="8" width="11.42578125" style="4"/>
    <col min="9" max="9" width="15.28515625" style="4" customWidth="1"/>
    <col min="10" max="16" width="11.42578125" style="4"/>
    <col min="17" max="17" width="12.85546875" style="4" bestFit="1" customWidth="1"/>
    <col min="18" max="16384" width="11.42578125" style="4"/>
  </cols>
  <sheetData>
    <row r="1" spans="1:17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/>
    </row>
    <row r="2" spans="1:17" x14ac:dyDescent="0.25">
      <c r="A2" s="71" t="s">
        <v>0</v>
      </c>
      <c r="B2" s="6" t="s">
        <v>1</v>
      </c>
      <c r="C2" s="7"/>
      <c r="D2" s="7"/>
      <c r="E2" s="7"/>
      <c r="F2" s="7"/>
      <c r="G2" s="7" t="s">
        <v>2</v>
      </c>
      <c r="H2" s="7"/>
      <c r="I2" s="7"/>
      <c r="J2" s="72" t="s">
        <v>3</v>
      </c>
      <c r="K2" s="8">
        <v>81</v>
      </c>
      <c r="L2" s="7"/>
      <c r="M2" s="71" t="s">
        <v>20</v>
      </c>
      <c r="N2" s="15">
        <f>N12+I19</f>
        <v>2.015803399168</v>
      </c>
      <c r="O2" s="10"/>
    </row>
    <row r="3" spans="1:17" x14ac:dyDescent="0.25">
      <c r="A3" s="71" t="s">
        <v>5</v>
      </c>
      <c r="B3" s="6" t="str">
        <f>SU_A0300!B3</f>
        <v>Suspension &amp; Shocks</v>
      </c>
      <c r="C3" s="7"/>
      <c r="D3" s="71" t="s">
        <v>10</v>
      </c>
      <c r="E3" s="73" t="s">
        <v>84</v>
      </c>
      <c r="F3" s="7"/>
      <c r="G3" s="7"/>
      <c r="H3" s="7"/>
      <c r="I3" s="7"/>
      <c r="J3" s="7"/>
      <c r="K3" s="7"/>
      <c r="L3" s="7"/>
      <c r="M3" s="71" t="s">
        <v>7</v>
      </c>
      <c r="N3" s="11">
        <v>4</v>
      </c>
      <c r="O3" s="10"/>
    </row>
    <row r="4" spans="1:17" x14ac:dyDescent="0.25">
      <c r="A4" s="71" t="s">
        <v>8</v>
      </c>
      <c r="B4" s="74" t="s">
        <v>9</v>
      </c>
      <c r="C4" s="7"/>
      <c r="D4" s="71" t="s">
        <v>13</v>
      </c>
      <c r="E4" s="7"/>
      <c r="F4" s="7"/>
      <c r="G4" s="7"/>
      <c r="H4" s="7"/>
      <c r="I4" s="7"/>
      <c r="J4" s="75" t="s">
        <v>10</v>
      </c>
      <c r="K4" s="7"/>
      <c r="L4" s="7"/>
      <c r="M4" s="7"/>
      <c r="N4" s="7"/>
      <c r="O4" s="10"/>
    </row>
    <row r="5" spans="1:17" x14ac:dyDescent="0.25">
      <c r="A5" s="71" t="s">
        <v>19</v>
      </c>
      <c r="B5" s="17" t="s">
        <v>109</v>
      </c>
      <c r="C5" s="7"/>
      <c r="D5" s="71" t="s">
        <v>16</v>
      </c>
      <c r="E5" s="7"/>
      <c r="F5" s="7"/>
      <c r="G5" s="7"/>
      <c r="H5" s="7"/>
      <c r="I5" s="7"/>
      <c r="J5" s="75" t="s">
        <v>13</v>
      </c>
      <c r="K5" s="7"/>
      <c r="L5" s="7"/>
      <c r="M5" s="71" t="s">
        <v>14</v>
      </c>
      <c r="N5" s="15">
        <f>N3*N2</f>
        <v>8.063213596672</v>
      </c>
      <c r="O5" s="10"/>
    </row>
    <row r="6" spans="1:17" x14ac:dyDescent="0.25">
      <c r="A6" s="71" t="s">
        <v>11</v>
      </c>
      <c r="B6" s="76" t="s">
        <v>116</v>
      </c>
      <c r="C6" s="7"/>
      <c r="D6" s="7"/>
      <c r="E6" s="7"/>
      <c r="F6" s="7"/>
      <c r="G6" s="7"/>
      <c r="H6" s="7"/>
      <c r="I6" s="7"/>
      <c r="J6" s="75" t="s">
        <v>16</v>
      </c>
      <c r="K6" s="7"/>
      <c r="L6" s="7"/>
      <c r="M6" s="7"/>
      <c r="N6" s="7"/>
      <c r="O6" s="10"/>
    </row>
    <row r="7" spans="1:17" x14ac:dyDescent="0.25">
      <c r="A7" s="71" t="s">
        <v>15</v>
      </c>
      <c r="B7" s="6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10"/>
    </row>
    <row r="8" spans="1:17" x14ac:dyDescent="0.25">
      <c r="A8" s="71" t="s">
        <v>17</v>
      </c>
      <c r="B8" s="6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10"/>
    </row>
    <row r="9" spans="1:17" x14ac:dyDescent="0.25">
      <c r="A9" s="77"/>
      <c r="B9" s="78"/>
      <c r="C9" s="78"/>
      <c r="D9" s="78"/>
      <c r="E9" s="78"/>
      <c r="F9" s="7"/>
      <c r="G9" s="7"/>
      <c r="H9" s="7"/>
      <c r="I9" s="7"/>
      <c r="J9" s="7"/>
      <c r="K9" s="7"/>
      <c r="L9" s="7"/>
      <c r="M9" s="7"/>
      <c r="N9" s="7"/>
      <c r="O9" s="10"/>
    </row>
    <row r="10" spans="1:17" x14ac:dyDescent="0.25">
      <c r="A10" s="79" t="s">
        <v>18</v>
      </c>
      <c r="B10" s="80" t="s">
        <v>23</v>
      </c>
      <c r="C10" s="80" t="s">
        <v>24</v>
      </c>
      <c r="D10" s="80" t="s">
        <v>25</v>
      </c>
      <c r="E10" s="80" t="s">
        <v>26</v>
      </c>
      <c r="F10" s="81" t="s">
        <v>27</v>
      </c>
      <c r="G10" s="81" t="s">
        <v>28</v>
      </c>
      <c r="H10" s="81" t="s">
        <v>29</v>
      </c>
      <c r="I10" s="81" t="s">
        <v>30</v>
      </c>
      <c r="J10" s="81" t="s">
        <v>31</v>
      </c>
      <c r="K10" s="81" t="s">
        <v>32</v>
      </c>
      <c r="L10" s="81" t="s">
        <v>33</v>
      </c>
      <c r="M10" s="81" t="s">
        <v>21</v>
      </c>
      <c r="N10" s="81" t="s">
        <v>22</v>
      </c>
      <c r="O10" s="10"/>
    </row>
    <row r="11" spans="1:17" x14ac:dyDescent="0.25">
      <c r="A11" s="82">
        <v>10</v>
      </c>
      <c r="B11" s="83" t="s">
        <v>85</v>
      </c>
      <c r="C11" s="84" t="s">
        <v>86</v>
      </c>
      <c r="D11" s="109">
        <f>4.2</f>
        <v>4.2</v>
      </c>
      <c r="E11" s="105">
        <f>J11*K11*L11/1000000000</f>
        <v>1.4715095040000001E-2</v>
      </c>
      <c r="F11" s="84" t="s">
        <v>96</v>
      </c>
      <c r="G11" s="84"/>
      <c r="H11" s="86"/>
      <c r="I11" s="87" t="s">
        <v>104</v>
      </c>
      <c r="J11" s="34">
        <f>3.14*6*6</f>
        <v>113.03999999999999</v>
      </c>
      <c r="K11" s="35">
        <v>48</v>
      </c>
      <c r="L11" s="36">
        <v>2712</v>
      </c>
      <c r="M11" s="88">
        <v>1</v>
      </c>
      <c r="N11" s="110">
        <f>D11*E11</f>
        <v>6.1803399168000005E-2</v>
      </c>
      <c r="O11" s="38"/>
    </row>
    <row r="12" spans="1:17" x14ac:dyDescent="0.25">
      <c r="A12" s="41"/>
      <c r="B12" s="42"/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89" t="s">
        <v>22</v>
      </c>
      <c r="N12" s="90">
        <f>SUM(N11:N11)</f>
        <v>6.1803399168000005E-2</v>
      </c>
      <c r="O12" s="10"/>
    </row>
    <row r="13" spans="1:17" x14ac:dyDescent="0.25">
      <c r="A13" s="16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10"/>
      <c r="Q13" s="91"/>
    </row>
    <row r="14" spans="1:17" x14ac:dyDescent="0.25">
      <c r="A14" s="92" t="s">
        <v>18</v>
      </c>
      <c r="B14" s="81" t="s">
        <v>39</v>
      </c>
      <c r="C14" s="81" t="s">
        <v>24</v>
      </c>
      <c r="D14" s="81" t="s">
        <v>25</v>
      </c>
      <c r="E14" s="81" t="s">
        <v>40</v>
      </c>
      <c r="F14" s="81" t="s">
        <v>21</v>
      </c>
      <c r="G14" s="81" t="s">
        <v>41</v>
      </c>
      <c r="H14" s="81" t="s">
        <v>42</v>
      </c>
      <c r="I14" s="81" t="s">
        <v>22</v>
      </c>
      <c r="J14" s="42"/>
      <c r="K14" s="42"/>
      <c r="L14" s="42"/>
      <c r="M14" s="42"/>
      <c r="N14" s="42"/>
      <c r="O14" s="10"/>
    </row>
    <row r="15" spans="1:17" ht="30" x14ac:dyDescent="0.25">
      <c r="A15" s="93">
        <v>10</v>
      </c>
      <c r="B15" s="94" t="s">
        <v>88</v>
      </c>
      <c r="C15" s="95" t="s">
        <v>89</v>
      </c>
      <c r="D15" s="96">
        <v>1.3</v>
      </c>
      <c r="E15" s="94" t="s">
        <v>48</v>
      </c>
      <c r="F15" s="95">
        <v>1</v>
      </c>
      <c r="G15" s="95"/>
      <c r="H15" s="95"/>
      <c r="I15" s="96">
        <f>IF(H15="",D15*F15,D15*F15*H15)</f>
        <v>1.3</v>
      </c>
      <c r="J15" s="67"/>
      <c r="K15" s="67"/>
      <c r="L15" s="67"/>
      <c r="M15" s="67"/>
      <c r="N15" s="67"/>
      <c r="O15" s="43"/>
    </row>
    <row r="16" spans="1:17" x14ac:dyDescent="0.25">
      <c r="A16" s="97">
        <v>20</v>
      </c>
      <c r="B16" s="98" t="s">
        <v>90</v>
      </c>
      <c r="C16" s="99" t="s">
        <v>105</v>
      </c>
      <c r="D16" s="85">
        <v>0.04</v>
      </c>
      <c r="E16" s="94" t="s">
        <v>92</v>
      </c>
      <c r="F16" s="108">
        <v>0.05</v>
      </c>
      <c r="G16" s="94"/>
      <c r="H16" s="83"/>
      <c r="I16" s="85">
        <f>IF(H16="",D16*F16,D16*F16*H16)</f>
        <v>2E-3</v>
      </c>
      <c r="J16" s="7"/>
      <c r="K16" s="7"/>
      <c r="L16" s="7"/>
      <c r="M16" s="7"/>
      <c r="N16" s="7"/>
      <c r="O16" s="10"/>
    </row>
    <row r="17" spans="1:15" x14ac:dyDescent="0.25">
      <c r="A17" s="101">
        <v>30</v>
      </c>
      <c r="B17" s="98" t="s">
        <v>93</v>
      </c>
      <c r="C17" s="83" t="s">
        <v>94</v>
      </c>
      <c r="D17" s="85">
        <v>0.65</v>
      </c>
      <c r="E17" s="94" t="s">
        <v>48</v>
      </c>
      <c r="F17" s="83">
        <v>1</v>
      </c>
      <c r="G17" s="83"/>
      <c r="H17" s="83"/>
      <c r="I17" s="85">
        <f>IF(H17="",D17*F17,D17*F17*H17)</f>
        <v>0.65</v>
      </c>
      <c r="J17" s="12"/>
      <c r="K17" s="12"/>
      <c r="L17" s="12"/>
      <c r="M17" s="12"/>
      <c r="N17" s="12"/>
      <c r="O17" s="22"/>
    </row>
    <row r="18" spans="1:15" x14ac:dyDescent="0.25">
      <c r="A18" s="97">
        <v>40</v>
      </c>
      <c r="B18" s="98" t="s">
        <v>90</v>
      </c>
      <c r="C18" s="99" t="s">
        <v>107</v>
      </c>
      <c r="D18" s="85">
        <v>0.04</v>
      </c>
      <c r="E18" s="94" t="s">
        <v>92</v>
      </c>
      <c r="F18" s="108">
        <v>0.05</v>
      </c>
      <c r="G18" s="94"/>
      <c r="H18" s="83"/>
      <c r="I18" s="109">
        <f>IF(H18="",D18*F18,D18*F18*H18)</f>
        <v>2E-3</v>
      </c>
      <c r="J18" s="7"/>
      <c r="K18" s="7"/>
      <c r="L18" s="7"/>
      <c r="M18" s="7"/>
      <c r="N18" s="7"/>
      <c r="O18" s="10"/>
    </row>
    <row r="19" spans="1:15" x14ac:dyDescent="0.25">
      <c r="A19" s="41"/>
      <c r="B19" s="42"/>
      <c r="C19" s="42"/>
      <c r="D19" s="42"/>
      <c r="E19" s="42"/>
      <c r="F19" s="42"/>
      <c r="G19" s="42"/>
      <c r="H19" s="103" t="s">
        <v>22</v>
      </c>
      <c r="I19" s="90">
        <f>SUM(I15:I18)</f>
        <v>1.954</v>
      </c>
      <c r="J19" s="42"/>
      <c r="K19" s="42"/>
      <c r="L19" s="42"/>
      <c r="M19" s="42"/>
      <c r="N19" s="42"/>
      <c r="O19" s="10"/>
    </row>
    <row r="20" spans="1:15" ht="15.75" thickBot="1" x14ac:dyDescent="0.3">
      <c r="A20" s="68"/>
      <c r="B20" s="69"/>
      <c r="C20" s="69"/>
      <c r="D20" s="69"/>
      <c r="E20" s="69"/>
      <c r="F20" s="69"/>
      <c r="G20" s="69"/>
      <c r="H20" s="69"/>
      <c r="I20" s="69"/>
      <c r="J20" s="69"/>
      <c r="K20" s="69"/>
      <c r="L20" s="69"/>
      <c r="M20" s="69"/>
      <c r="N20" s="69"/>
      <c r="O20" s="70"/>
    </row>
  </sheetData>
  <hyperlinks>
    <hyperlink ref="B4" location="BR_A0001" display="BR_A0001" xr:uid="{00000000-0004-0000-0600-000000000000}"/>
    <hyperlink ref="E3" location="'SU Drawing Part 6'!A1" display="Drawing" xr:uid="{00000000-0004-0000-0600-000001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FF66"/>
    <pageSetUpPr fitToPage="1"/>
  </sheetPr>
  <dimension ref="A1:B1"/>
  <sheetViews>
    <sheetView tabSelected="1" zoomScale="106" zoomScaleNormal="106" workbookViewId="0">
      <selection activeCell="L9" sqref="L9"/>
    </sheetView>
  </sheetViews>
  <sheetFormatPr baseColWidth="10" defaultRowHeight="15" x14ac:dyDescent="0.25"/>
  <cols>
    <col min="1" max="1" width="14" style="4" customWidth="1"/>
    <col min="2" max="16384" width="11.42578125" style="4"/>
  </cols>
  <sheetData>
    <row r="1" spans="1:2" x14ac:dyDescent="0.25">
      <c r="A1" s="4" t="s">
        <v>108</v>
      </c>
      <c r="B1" s="73" t="str">
        <f>BR_01001</f>
        <v>SU_03001</v>
      </c>
    </row>
  </sheetData>
  <hyperlinks>
    <hyperlink ref="B1" location="SU_02001!B5" display="SU_02001!B5" xr:uid="{00000000-0004-0000-0700-000000000000}"/>
  </hyperlinks>
  <pageMargins left="0.7" right="0.7" top="0.75" bottom="0.75" header="0.3" footer="0.3"/>
  <pageSetup paperSize="9" fitToHeight="0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FF00"/>
  </sheetPr>
  <dimension ref="A1:B6"/>
  <sheetViews>
    <sheetView zoomScale="106" zoomScaleNormal="106" workbookViewId="0">
      <selection activeCell="B5" sqref="B5"/>
    </sheetView>
  </sheetViews>
  <sheetFormatPr baseColWidth="10" defaultRowHeight="15" x14ac:dyDescent="0.25"/>
  <cols>
    <col min="1" max="1" width="18.85546875" style="4" customWidth="1"/>
    <col min="2" max="16384" width="11.42578125" style="4"/>
  </cols>
  <sheetData>
    <row r="1" spans="1:2" x14ac:dyDescent="0.25">
      <c r="A1" s="4" t="s">
        <v>108</v>
      </c>
      <c r="B1" s="73" t="s">
        <v>112</v>
      </c>
    </row>
    <row r="4" spans="1:2" x14ac:dyDescent="0.25">
      <c r="B4" s="4" t="s">
        <v>9</v>
      </c>
    </row>
    <row r="5" spans="1:2" x14ac:dyDescent="0.25">
      <c r="B5" s="4" t="s">
        <v>12</v>
      </c>
    </row>
    <row r="6" spans="1:2" x14ac:dyDescent="0.25">
      <c r="B6" s="111"/>
    </row>
  </sheetData>
  <hyperlinks>
    <hyperlink ref="B1" location="SU_03002!B5" display="SU_03002" xr:uid="{00000000-0004-0000-0800-000000000000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11</vt:i4>
      </vt:variant>
      <vt:variant>
        <vt:lpstr>Plages nommées</vt:lpstr>
      </vt:variant>
      <vt:variant>
        <vt:i4>21</vt:i4>
      </vt:variant>
    </vt:vector>
  </HeadingPairs>
  <TitlesOfParts>
    <vt:vector size="32" baseType="lpstr">
      <vt:lpstr>SU_A0300</vt:lpstr>
      <vt:lpstr>SU_03001</vt:lpstr>
      <vt:lpstr>SU_03002</vt:lpstr>
      <vt:lpstr>SU_03003</vt:lpstr>
      <vt:lpstr>SU_03004</vt:lpstr>
      <vt:lpstr>SU_03005</vt:lpstr>
      <vt:lpstr>SU_03006</vt:lpstr>
      <vt:lpstr>SU Drawing Part 1</vt:lpstr>
      <vt:lpstr>SU Drawing Part 2</vt:lpstr>
      <vt:lpstr>SU Drawing Part 5</vt:lpstr>
      <vt:lpstr>SU Drawing Part 6</vt:lpstr>
      <vt:lpstr>BR_01001</vt:lpstr>
      <vt:lpstr>BR_01001_m</vt:lpstr>
      <vt:lpstr>BR_01001_p</vt:lpstr>
      <vt:lpstr>BR_01001_q</vt:lpstr>
      <vt:lpstr>BR_A0001</vt:lpstr>
      <vt:lpstr>BR_A0001_f</vt:lpstr>
      <vt:lpstr>BR_A0001_m</vt:lpstr>
      <vt:lpstr>BR_A0001_p</vt:lpstr>
      <vt:lpstr>BR_A0001_pa</vt:lpstr>
      <vt:lpstr>BR_A0001_q</vt:lpstr>
      <vt:lpstr>dBR_01001</vt:lpstr>
      <vt:lpstr>dEL_01001</vt:lpstr>
      <vt:lpstr>EL_01001</vt:lpstr>
      <vt:lpstr>EL_01001_m</vt:lpstr>
      <vt:lpstr>EL_01001_p</vt:lpstr>
      <vt:lpstr>EL_01001_q</vt:lpstr>
      <vt:lpstr>EL_A0001</vt:lpstr>
      <vt:lpstr>EL_A0001_f</vt:lpstr>
      <vt:lpstr>El_A0001_m</vt:lpstr>
      <vt:lpstr>EL_A0001_p</vt:lpstr>
      <vt:lpstr>EL_A0001_q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Julien Lazure</dc:creator>
  <cp:lastModifiedBy>Raphaël MOUNET</cp:lastModifiedBy>
  <dcterms:created xsi:type="dcterms:W3CDTF">2018-04-30T21:23:19Z</dcterms:created>
  <dcterms:modified xsi:type="dcterms:W3CDTF">2018-05-02T22:26:27Z</dcterms:modified>
</cp:coreProperties>
</file>