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FR\"/>
    </mc:Choice>
  </mc:AlternateContent>
  <xr:revisionPtr revIDLastSave="0" documentId="13_ncr:1_{B2C96C83-647F-43D5-AE84-D9FE8CCC1734}" xr6:coauthVersionLast="31" xr6:coauthVersionMax="31" xr10:uidLastSave="{00000000-0000-0000-0000-000000000000}"/>
  <bookViews>
    <workbookView xWindow="0" yWindow="0" windowWidth="20490" windowHeight="6945" xr2:uid="{6C386788-2066-4A5A-A67C-4D294784E215}"/>
  </bookViews>
  <sheets>
    <sheet name="FR A0200" sheetId="2" r:id="rId1"/>
    <sheet name="FR 02001" sheetId="3" r:id="rId2"/>
  </sheets>
  <externalReferences>
    <externalReference r:id="rId3"/>
    <externalReference r:id="rId4"/>
  </externalReferences>
  <definedNames>
    <definedName name="a">#REF!</definedName>
    <definedName name="EL_A0003_f">#REF!</definedName>
    <definedName name="EL_A0003_m">#REF!</definedName>
    <definedName name="EL_A0003_p">#REF!</definedName>
    <definedName name="EL_A0003_t">#REF!</definedName>
    <definedName name="EN_04001_q">'[2]EN Parts'!$N$541</definedName>
    <definedName name="EN_04002_q">'[2]EN Parts'!$N$572</definedName>
    <definedName name="EN_04003_q">'[2]EN Parts'!$N$594</definedName>
    <definedName name="EN_04004_q">'[2]EN Parts'!$N$616</definedName>
    <definedName name="EN_04005_q">'[2]EN Parts'!$N$637</definedName>
    <definedName name="EN_04006_q">'[2]EN Parts'!$N$658</definedName>
    <definedName name="Process_P1">#REF!</definedName>
    <definedName name="Processes">#REF!</definedName>
    <definedName name="Uni">[1]BOM!#REF!</definedName>
    <definedName name="_xlnm.Print_Area" localSheetId="0">'FR A0200'!$A$2:$N$25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3" l="1"/>
  <c r="I24" i="3"/>
  <c r="I23" i="3"/>
  <c r="I22" i="3"/>
  <c r="I21" i="3"/>
  <c r="I20" i="3"/>
  <c r="I19" i="3"/>
  <c r="I18" i="3"/>
  <c r="I26" i="3" s="1"/>
  <c r="N14" i="3"/>
  <c r="N13" i="3"/>
  <c r="K13" i="3"/>
  <c r="J13" i="3"/>
  <c r="E13" i="3"/>
  <c r="N12" i="3"/>
  <c r="K12" i="3"/>
  <c r="J12" i="3"/>
  <c r="E12" i="3"/>
  <c r="N11" i="3"/>
  <c r="N15" i="3" s="1"/>
  <c r="K11" i="3"/>
  <c r="J11" i="3"/>
  <c r="E11" i="3"/>
  <c r="J24" i="2"/>
  <c r="D23" i="2"/>
  <c r="J23" i="2" s="1"/>
  <c r="D22" i="2"/>
  <c r="J22" i="2" s="1"/>
  <c r="D21" i="2"/>
  <c r="J21" i="2" s="1"/>
  <c r="D20" i="2"/>
  <c r="J20" i="2" s="1"/>
  <c r="J25" i="2" s="1"/>
  <c r="I16" i="2"/>
  <c r="I15" i="2"/>
  <c r="I14" i="2"/>
  <c r="I17" i="2" s="1"/>
  <c r="C10" i="2"/>
  <c r="E10" i="2" s="1"/>
  <c r="E11" i="2" s="1"/>
  <c r="N2" i="2" s="1"/>
  <c r="N5" i="2" s="1"/>
  <c r="N2" i="3" l="1"/>
  <c r="N5" i="3" s="1"/>
</calcChain>
</file>

<file path=xl/sharedStrings.xml><?xml version="1.0" encoding="utf-8"?>
<sst xmlns="http://schemas.openxmlformats.org/spreadsheetml/2006/main" count="162" uniqueCount="77">
  <si>
    <t>University</t>
  </si>
  <si>
    <t>Ecole Centrale de Lyon</t>
  </si>
  <si>
    <t>Back to BOM</t>
  </si>
  <si>
    <t>Car #</t>
  </si>
  <si>
    <t>Asm Cost</t>
  </si>
  <si>
    <t>System</t>
  </si>
  <si>
    <t>Frame &amp; Body</t>
  </si>
  <si>
    <t>Qty</t>
  </si>
  <si>
    <t>Assembly</t>
  </si>
  <si>
    <t>Impact Attenuator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</si>
  <si>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</si>
  <si>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</si>
  <si>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</si>
  <si>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</si>
  <si>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</si>
  <si>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</si>
  <si>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</si>
  <si>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</si>
  <si>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FSAE Impact Attenuator</t>
  </si>
  <si>
    <t>ItemOrder</t>
  </si>
  <si>
    <t>Part</t>
  </si>
  <si>
    <t>Part Cost</t>
  </si>
  <si>
    <t>Quantity</t>
  </si>
  <si>
    <t>Sub Total</t>
  </si>
  <si>
    <t>Process</t>
  </si>
  <si>
    <t>Use</t>
  </si>
  <si>
    <t>UnitCost</t>
  </si>
  <si>
    <t>Unit</t>
  </si>
  <si>
    <t>Multiplier</t>
  </si>
  <si>
    <t>Mult. Val.</t>
  </si>
  <si>
    <t>Assemble, 1 kg, Loose</t>
  </si>
  <si>
    <t>Assemble Attenuator on IA Plate</t>
  </si>
  <si>
    <t>Ratchet &lt;= 25.4 mm</t>
  </si>
  <si>
    <t>Bolt Attenuator on Plate</t>
  </si>
  <si>
    <t>Reaction Tool &lt;= 25.4 mm</t>
  </si>
  <si>
    <t>Fastener</t>
  </si>
  <si>
    <t>Size1</t>
  </si>
  <si>
    <t>Unit1</t>
  </si>
  <si>
    <t>Size2</t>
  </si>
  <si>
    <t>Unit2</t>
  </si>
  <si>
    <t>Bolt,Grade 8.8 (SAE 5)</t>
  </si>
  <si>
    <t>mm</t>
  </si>
  <si>
    <t>Nut, Grade 8.8 (SAE 5)</t>
  </si>
  <si>
    <t>Washer, Grade 8.8 (SAE 5)</t>
  </si>
  <si>
    <t>FR 02001</t>
  </si>
  <si>
    <t>FSAE Impact Attenuator Type 15, Bought, Cost as Made</t>
  </si>
  <si>
    <t>Material</t>
  </si>
  <si>
    <t>Area Name</t>
  </si>
  <si>
    <t>Area</t>
  </si>
  <si>
    <t>Length</t>
  </si>
  <si>
    <t>Density</t>
  </si>
  <si>
    <t>Foam, Expanding, Non-Structural</t>
  </si>
  <si>
    <t>First part of foam</t>
  </si>
  <si>
    <t>kg</t>
  </si>
  <si>
    <t>Rectangular area, 355x305 mm</t>
  </si>
  <si>
    <t>Second part of foam</t>
  </si>
  <si>
    <t>Rectangular area, 305x237 mm</t>
  </si>
  <si>
    <t>Third part of foam</t>
  </si>
  <si>
    <t>Rectangular area, 237x169 mm</t>
  </si>
  <si>
    <t>Adhesive</t>
  </si>
  <si>
    <t>Assemble foam parts, cost included in process</t>
  </si>
  <si>
    <t>Non-metallic cutting &gt; 76.2 mm</t>
  </si>
  <si>
    <t>Cut first part side</t>
  </si>
  <si>
    <t>cut</t>
  </si>
  <si>
    <t>Material - Foam</t>
  </si>
  <si>
    <t>Brush apply</t>
  </si>
  <si>
    <t>Apply glue on first part</t>
  </si>
  <si>
    <t>cm^2</t>
  </si>
  <si>
    <t>Cut second part side</t>
  </si>
  <si>
    <t>Apply glue on second part</t>
  </si>
  <si>
    <t>Cut third part side</t>
  </si>
  <si>
    <t>Glue 3 parts</t>
  </si>
  <si>
    <t>Drilled holes &lt; 25.4 mm dia.</t>
  </si>
  <si>
    <t>Drill holes for bolts</t>
  </si>
  <si>
    <t>Hole</t>
  </si>
  <si>
    <t>Drill larger holes at each extremities of the part</t>
  </si>
  <si>
    <t>FR A0200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</si>
</sst>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\ _€_-;\-* #,##0.00\ _€_-;_-* &quot;-&quot;??\ _€_-;_-@_-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169" formatCode="_(&quot;$&quot;* #,##0.00_);_(&quot;$&quot;* \(#,##0.00\);_(&quot;$&quot;* &quot;-&quot;??_);_(@_)"/>
    <numFmt numFmtId="171" formatCode="&quot;$&quot;#,##0.00"/>
    <numFmt numFmtId="173" formatCode="_-[$$-409]* #,##0.00_ ;_-[$$-409]* \-#,##0.00\ ;_-[$$-409]* &quot;-&quot;??_ ;_-@_ "/>
    <numFmt numFmtId="177" formatCode="_(&quot;$&quot;* #,##0.00_);_(&quot;$&quot;* \(#,##0.000\);_(&quot;$&quot;* &quot;-&quot;??_);_(@_)"/>
    <numFmt numFmtId="178" formatCode="0.0"/>
    <numFmt numFmtId="179" formatCode="0.000"/>
    <numFmt numFmtId="180" formatCode="\$#,##0.00_);&quot;($&quot;#,##0.00\)"/>
    <numFmt numFmtId="181" formatCode="_(\$* #,##0.00_);_(\$* \(#,##0.00\);_(\$* \-??_);_(@_)"/>
    <numFmt numFmtId="186" formatCode="_(* #,##0.00_);_(* \(#,##0.00\);_(* \-??_);_(@_)"/>
    <numFmt numFmtId="199" formatCode="\$#,##0.00,;&quot;($&quot;#,##0.00\)"/>
    <numFmt numFmtId="21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  <font>
      <b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99FF"/>
        <bgColor rgb="FFFCD5B5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43" fontId="3" fillId="0" borderId="0" applyFont="0" applyFill="0" applyBorder="0" applyAlignment="0" applyProtection="0"/>
    <xf numFmtId="169" fontId="2" fillId="2" borderId="1">
      <alignment vertical="center" wrapText="1"/>
    </xf>
    <xf numFmtId="169" fontId="4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171" fontId="8" fillId="0" borderId="3">
      <alignment vertical="center" wrapText="1"/>
    </xf>
    <xf numFmtId="0" fontId="8" fillId="0" borderId="0"/>
    <xf numFmtId="169" fontId="4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/>
    <xf numFmtId="43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80" fontId="8" fillId="0" borderId="3">
      <alignment vertical="center" wrapText="1"/>
    </xf>
    <xf numFmtId="169" fontId="4" fillId="0" borderId="0" applyFont="0" applyFill="0" applyBorder="0" applyAlignment="0" applyProtection="0"/>
    <xf numFmtId="0" fontId="11" fillId="3" borderId="0" applyNumberFormat="0" applyBorder="0" applyAlignment="0" applyProtection="0"/>
    <xf numFmtId="167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2" fillId="0" borderId="0"/>
    <xf numFmtId="169" fontId="12" fillId="0" borderId="0" applyFont="0" applyFill="0" applyBorder="0" applyAlignment="0" applyProtection="0"/>
    <xf numFmtId="0" fontId="1" fillId="0" borderId="0"/>
    <xf numFmtId="181" fontId="4" fillId="0" borderId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0" fontId="4" fillId="0" borderId="0"/>
    <xf numFmtId="186" fontId="4" fillId="0" borderId="0" applyFill="0" applyBorder="0" applyAlignment="0" applyProtection="0"/>
    <xf numFmtId="0" fontId="13" fillId="2" borderId="0" applyNumberFormat="0" applyBorder="0" applyAlignment="0" applyProtection="0"/>
    <xf numFmtId="0" fontId="4" fillId="0" borderId="0"/>
    <xf numFmtId="199" fontId="4" fillId="0" borderId="7">
      <alignment vertical="center" wrapText="1"/>
    </xf>
    <xf numFmtId="178" fontId="8" fillId="0" borderId="3">
      <alignment vertical="center" wrapText="1"/>
    </xf>
    <xf numFmtId="167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214" fontId="4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25" applyBorder="1"/>
    <xf numFmtId="0" fontId="7" fillId="0" borderId="11" xfId="0" applyFont="1" applyFill="1" applyBorder="1"/>
    <xf numFmtId="0" fontId="10" fillId="0" borderId="0" xfId="20" applyFont="1" applyBorder="1"/>
    <xf numFmtId="0" fontId="7" fillId="0" borderId="12" xfId="0" applyFont="1" applyFill="1" applyBorder="1"/>
    <xf numFmtId="0" fontId="6" fillId="0" borderId="16" xfId="20" applyFont="1" applyFill="1" applyBorder="1"/>
    <xf numFmtId="0" fontId="6" fillId="0" borderId="16" xfId="0" applyFont="1" applyFill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10" xfId="0" applyFont="1" applyFill="1" applyBorder="1"/>
    <xf numFmtId="0" fontId="6" fillId="0" borderId="9" xfId="0" applyFont="1" applyFill="1" applyBorder="1"/>
    <xf numFmtId="0" fontId="6" fillId="0" borderId="2" xfId="37" applyNumberFormat="1" applyFont="1" applyFill="1" applyBorder="1"/>
    <xf numFmtId="179" fontId="6" fillId="0" borderId="2" xfId="37" applyNumberFormat="1" applyFont="1" applyFill="1" applyBorder="1"/>
    <xf numFmtId="11" fontId="6" fillId="0" borderId="2" xfId="37" applyNumberFormat="1" applyFont="1" applyFill="1" applyBorder="1"/>
    <xf numFmtId="214" fontId="6" fillId="0" borderId="2" xfId="37" applyFont="1" applyFill="1" applyBorder="1"/>
    <xf numFmtId="177" fontId="6" fillId="0" borderId="2" xfId="15" applyNumberFormat="1" applyFont="1" applyFill="1" applyBorder="1"/>
    <xf numFmtId="0" fontId="6" fillId="0" borderId="16" xfId="25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6" fillId="0" borderId="2" xfId="0" applyNumberFormat="1" applyFont="1" applyFill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center" wrapText="1"/>
    </xf>
    <xf numFmtId="171" fontId="8" fillId="0" borderId="2" xfId="7" applyBorder="1">
      <alignment vertical="center" wrapText="1"/>
    </xf>
    <xf numFmtId="169" fontId="6" fillId="0" borderId="2" xfId="9" applyFont="1" applyFill="1" applyBorder="1"/>
    <xf numFmtId="0" fontId="4" fillId="0" borderId="1" xfId="11" applyFont="1" applyFill="1" applyBorder="1" applyAlignment="1">
      <alignment wrapText="1"/>
    </xf>
    <xf numFmtId="0" fontId="6" fillId="0" borderId="2" xfId="11" applyFont="1" applyFill="1" applyBorder="1" applyAlignment="1">
      <alignment wrapText="1"/>
    </xf>
    <xf numFmtId="11" fontId="6" fillId="0" borderId="2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6" applyFill="1" applyBorder="1"/>
    <xf numFmtId="0" fontId="5" fillId="0" borderId="2" xfId="6" applyFill="1" applyBorder="1"/>
    <xf numFmtId="0" fontId="4" fillId="0" borderId="2" xfId="11" applyFont="1" applyFill="1" applyBorder="1" applyAlignment="1">
      <alignment wrapText="1"/>
    </xf>
    <xf numFmtId="179" fontId="6" fillId="0" borderId="2" xfId="0" applyNumberFormat="1" applyFont="1" applyFill="1" applyBorder="1"/>
    <xf numFmtId="169" fontId="6" fillId="0" borderId="2" xfId="15" applyNumberFormat="1" applyFont="1" applyFill="1" applyBorder="1"/>
    <xf numFmtId="0" fontId="6" fillId="0" borderId="2" xfId="20" applyFont="1" applyFill="1" applyBorder="1"/>
    <xf numFmtId="169" fontId="6" fillId="0" borderId="2" xfId="15" applyFont="1" applyFill="1" applyBorder="1"/>
    <xf numFmtId="0" fontId="1" fillId="0" borderId="2" xfId="20" applyBorder="1"/>
    <xf numFmtId="0" fontId="10" fillId="0" borderId="4" xfId="20" applyFont="1" applyBorder="1"/>
    <xf numFmtId="169" fontId="1" fillId="0" borderId="5" xfId="22" applyFont="1" applyBorder="1"/>
    <xf numFmtId="0" fontId="6" fillId="0" borderId="1" xfId="11" applyFont="1" applyFill="1" applyBorder="1" applyAlignment="1">
      <alignment wrapText="1"/>
    </xf>
    <xf numFmtId="181" fontId="6" fillId="0" borderId="6" xfId="14" applyNumberFormat="1" applyFont="1" applyBorder="1" applyAlignment="1" applyProtection="1"/>
    <xf numFmtId="0" fontId="10" fillId="0" borderId="2" xfId="20" applyFont="1" applyBorder="1"/>
    <xf numFmtId="0" fontId="6" fillId="0" borderId="2" xfId="23" applyFont="1" applyFill="1" applyBorder="1" applyAlignment="1" applyProtection="1">
      <alignment vertical="center" wrapText="1"/>
    </xf>
    <xf numFmtId="39" fontId="6" fillId="0" borderId="2" xfId="9" applyNumberFormat="1" applyFont="1" applyFill="1" applyBorder="1"/>
    <xf numFmtId="169" fontId="6" fillId="0" borderId="2" xfId="24" applyFont="1" applyFill="1" applyBorder="1" applyAlignment="1" applyProtection="1">
      <alignment vertical="center" wrapText="1"/>
    </xf>
    <xf numFmtId="0" fontId="6" fillId="0" borderId="0" xfId="23" applyFont="1" applyFill="1" applyBorder="1" applyAlignment="1" applyProtection="1">
      <alignment vertical="center" wrapText="1"/>
    </xf>
    <xf numFmtId="0" fontId="6" fillId="0" borderId="2" xfId="25" applyFont="1" applyFill="1" applyBorder="1"/>
    <xf numFmtId="173" fontId="6" fillId="0" borderId="2" xfId="25" applyNumberFormat="1" applyFont="1" applyFill="1" applyBorder="1"/>
    <xf numFmtId="0" fontId="1" fillId="0" borderId="2" xfId="25" applyBorder="1"/>
    <xf numFmtId="0" fontId="6" fillId="0" borderId="2" xfId="25" applyFont="1" applyFill="1" applyBorder="1" applyAlignment="1" applyProtection="1">
      <alignment vertical="center" wrapText="1"/>
    </xf>
    <xf numFmtId="0" fontId="1" fillId="0" borderId="2" xfId="25" applyFont="1" applyBorder="1"/>
    <xf numFmtId="0" fontId="6" fillId="0" borderId="2" xfId="25" applyNumberFormat="1" applyFont="1" applyFill="1" applyBorder="1"/>
    <xf numFmtId="2" fontId="6" fillId="0" borderId="2" xfId="15" applyNumberFormat="1" applyFont="1" applyFill="1" applyBorder="1"/>
    <xf numFmtId="0" fontId="6" fillId="0" borderId="13" xfId="0" applyFont="1" applyFill="1" applyBorder="1"/>
    <xf numFmtId="0" fontId="6" fillId="0" borderId="14" xfId="0" applyFont="1" applyFill="1" applyBorder="1"/>
    <xf numFmtId="0" fontId="6" fillId="0" borderId="15" xfId="0" applyFont="1" applyFill="1" applyBorder="1"/>
    <xf numFmtId="0" fontId="6" fillId="0" borderId="8" xfId="0" applyFont="1" applyFill="1" applyBorder="1"/>
    <xf numFmtId="0" fontId="10" fillId="0" borderId="0" xfId="0" applyFont="1" applyBorder="1" applyAlignment="1">
      <alignment horizontal="right"/>
    </xf>
    <xf numFmtId="0" fontId="14" fillId="4" borderId="6" xfId="0" applyFont="1" applyFill="1" applyBorder="1"/>
    <xf numFmtId="0" fontId="7" fillId="5" borderId="2" xfId="0" applyFont="1" applyFill="1" applyBorder="1"/>
    <xf numFmtId="0" fontId="7" fillId="5" borderId="16" xfId="0" applyFont="1" applyFill="1" applyBorder="1"/>
    <xf numFmtId="0" fontId="7" fillId="5" borderId="2" xfId="0" applyFont="1" applyFill="1" applyBorder="1" applyAlignment="1">
      <alignment horizontal="right"/>
    </xf>
    <xf numFmtId="177" fontId="7" fillId="5" borderId="2" xfId="0" applyNumberFormat="1" applyFont="1" applyFill="1" applyBorder="1"/>
    <xf numFmtId="169" fontId="7" fillId="5" borderId="2" xfId="0" applyNumberFormat="1" applyFont="1" applyFill="1" applyBorder="1"/>
    <xf numFmtId="0" fontId="14" fillId="6" borderId="2" xfId="0" applyFont="1" applyFill="1" applyBorder="1"/>
    <xf numFmtId="0" fontId="7" fillId="7" borderId="16" xfId="0" applyFont="1" applyFill="1" applyBorder="1"/>
    <xf numFmtId="0" fontId="7" fillId="7" borderId="2" xfId="0" applyFont="1" applyFill="1" applyBorder="1"/>
    <xf numFmtId="0" fontId="7" fillId="7" borderId="2" xfId="0" applyFont="1" applyFill="1" applyBorder="1" applyAlignment="1">
      <alignment horizontal="right"/>
    </xf>
    <xf numFmtId="169" fontId="7" fillId="7" borderId="2" xfId="0" applyNumberFormat="1" applyFont="1" applyFill="1" applyBorder="1"/>
    <xf numFmtId="177" fontId="7" fillId="7" borderId="2" xfId="0" applyNumberFormat="1" applyFont="1" applyFill="1" applyBorder="1"/>
    <xf numFmtId="37" fontId="6" fillId="0" borderId="2" xfId="37" applyNumberFormat="1" applyFont="1" applyFill="1" applyBorder="1"/>
    <xf numFmtId="0" fontId="7" fillId="7" borderId="2" xfId="0" applyFont="1" applyFill="1" applyBorder="1" applyAlignment="1">
      <alignment horizontal="left"/>
    </xf>
    <xf numFmtId="0" fontId="6" fillId="0" borderId="2" xfId="0" quotePrefix="1" applyFont="1" applyFill="1" applyBorder="1" applyAlignment="1">
      <alignment horizontal="right"/>
    </xf>
  </cellXfs>
  <cellStyles count="39">
    <cellStyle name="Comma 2" xfId="1" xr:uid="{00000000-0005-0000-0000-000000000000}"/>
    <cellStyle name="Comma 2 2" xfId="18" xr:uid="{00000000-0005-0000-0000-000001000000}"/>
    <cellStyle name="Cost_Green" xfId="2" xr:uid="{00000000-0005-0000-0000-000002000000}"/>
    <cellStyle name="Currency 2" xfId="4" xr:uid="{00000000-0005-0000-0000-000005000000}"/>
    <cellStyle name="Currency 2 2" xfId="27" xr:uid="{00000000-0005-0000-0000-000006000000}"/>
    <cellStyle name="Excel Built-in Explanatory Text" xfId="33" xr:uid="{00000000-0005-0000-0000-000007000000}"/>
    <cellStyle name="Lien hypertexte" xfId="6" builtinId="8"/>
    <cellStyle name="Milliers 2" xfId="12" xr:uid="{00000000-0005-0000-0000-000022000000}"/>
    <cellStyle name="Milliers 2 2" xfId="35" xr:uid="{00000000-0005-0000-0000-000023000000}"/>
    <cellStyle name="Milliers 2 3" xfId="37" xr:uid="{5A4572ED-1EC2-4654-A05F-413D6F29557D}"/>
    <cellStyle name="Milliers 3" xfId="19" xr:uid="{00000000-0005-0000-0000-000024000000}"/>
    <cellStyle name="Milliers 3 2" xfId="17" xr:uid="{00000000-0005-0000-0000-000025000000}"/>
    <cellStyle name="Milliers 4" xfId="30" xr:uid="{00000000-0005-0000-0000-000026000000}"/>
    <cellStyle name="Milliers 5" xfId="13" xr:uid="{00000000-0005-0000-0000-000038000000}"/>
    <cellStyle name="Monétaire 10" xfId="15" xr:uid="{00000000-0005-0000-0000-000028000000}"/>
    <cellStyle name="Monétaire 10 2" xfId="26" xr:uid="{00000000-0005-0000-0000-000029000000}"/>
    <cellStyle name="Monétaire 2" xfId="9" xr:uid="{00000000-0005-0000-0000-00002A000000}"/>
    <cellStyle name="Monétaire 2 3" xfId="22" xr:uid="{00000000-0005-0000-0000-00002B000000}"/>
    <cellStyle name="Monétaire 2 3 3" xfId="38" xr:uid="{00000000-0005-0000-0000-00002C000000}"/>
    <cellStyle name="Monétaire 3" xfId="10" xr:uid="{00000000-0005-0000-0000-00002D000000}"/>
    <cellStyle name="Monétaire 35" xfId="24" xr:uid="{00000000-0005-0000-0000-00002E000000}"/>
    <cellStyle name="Monétaire 4" xfId="3" xr:uid="{00000000-0005-0000-0000-00003E000000}"/>
    <cellStyle name="Monétaire 4 3" xfId="36" xr:uid="{00000000-0005-0000-0000-00002F000000}"/>
    <cellStyle name="Monétaire 7" xfId="21" xr:uid="{00000000-0005-0000-0000-000030000000}"/>
    <cellStyle name="Neutre 2" xfId="16" xr:uid="{00000000-0005-0000-0000-000048000000}"/>
    <cellStyle name="Normal" xfId="0" builtinId="0"/>
    <cellStyle name="Normal 10" xfId="32" xr:uid="{00000000-0005-0000-0000-000033000000}"/>
    <cellStyle name="Normal 2" xfId="5" xr:uid="{00000000-0005-0000-0000-000034000000}"/>
    <cellStyle name="Normal 2 2" xfId="28" xr:uid="{00000000-0005-0000-0000-000035000000}"/>
    <cellStyle name="Normal 2 2 4" xfId="25" xr:uid="{00000000-0005-0000-0000-000036000000}"/>
    <cellStyle name="Normal 2 2 4 4" xfId="20" xr:uid="{00000000-0005-0000-0000-000037000000}"/>
    <cellStyle name="Normal 3" xfId="29" xr:uid="{00000000-0005-0000-0000-000038000000}"/>
    <cellStyle name="Normal 4" xfId="8" xr:uid="{00000000-0005-0000-0000-000039000000}"/>
    <cellStyle name="Normal 6" xfId="23" xr:uid="{00000000-0005-0000-0000-00003A000000}"/>
    <cellStyle name="Normal_Sheet1" xfId="11" xr:uid="{00000000-0005-0000-0000-00003B000000}"/>
    <cellStyle name="Satisfaisant 2" xfId="31" xr:uid="{00000000-0005-0000-0000-000052000000}"/>
    <cellStyle name="Style 1" xfId="7" xr:uid="{00000000-0005-0000-0000-00003E000000}"/>
    <cellStyle name="Style 1 2" xfId="34" xr:uid="{00000000-0005-0000-0000-00003F000000}"/>
    <cellStyle name="TableStyleLight1" xfId="14" xr:uid="{00000000-0005-0000-0000-000040000000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9</xdr:row>
      <xdr:rowOff>19050</xdr:rowOff>
    </xdr:from>
    <xdr:to>
      <xdr:col>14</xdr:col>
      <xdr:colOff>556677</xdr:colOff>
      <xdr:row>22</xdr:row>
      <xdr:rowOff>113979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C294F1-5C7C-4401-B9B7-D8508D75D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4950" y="1543050"/>
          <a:ext cx="2661702" cy="2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7388</xdr:colOff>
      <xdr:row>16</xdr:row>
      <xdr:rowOff>0</xdr:rowOff>
    </xdr:from>
    <xdr:to>
      <xdr:col>13</xdr:col>
      <xdr:colOff>349948</xdr:colOff>
      <xdr:row>27</xdr:row>
      <xdr:rowOff>116633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35CEE5-BB01-4FF6-854B-6D269A984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914735" y="3110204"/>
          <a:ext cx="2267000" cy="22548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COST-OLYMPIX-MODIFI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&#239;c/Dropbox/EPSA/Cost/Cost_annees_precedentes/Cost-Atomix-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BR 03003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03018"/>
      <sheetName val="FR 03019"/>
      <sheetName val="FR 03019 Drawing"/>
      <sheetName val="FR 03020"/>
      <sheetName val="FR 03020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FR A0008"/>
      <sheetName val="FR 08001"/>
      <sheetName val="FR 08002"/>
      <sheetName val="FR 08003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04004"/>
      <sheetName val="MS 04005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>
        <row r="1">
          <cell r="N1">
            <v>35.193220412499997</v>
          </cell>
        </row>
      </sheetData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E82A-375D-4EB3-A587-6F21861DE71C}">
  <sheetPr>
    <tabColor rgb="FFFF99FF"/>
    <pageSetUpPr fitToPage="1"/>
  </sheetPr>
  <dimension ref="A1:O28"/>
  <sheetViews>
    <sheetView tabSelected="1" zoomScale="85" zoomScaleNormal="85" zoomScalePageLayoutView="49" workbookViewId="0">
      <selection activeCell="C11" sqref="C11"/>
    </sheetView>
  </sheetViews>
  <sheetFormatPr baseColWidth="10" defaultColWidth="9.140625" defaultRowHeight="15" x14ac:dyDescent="0.25"/>
  <cols>
    <col min="1" max="1" width="10.42578125" style="17" bestFit="1" customWidth="1"/>
    <col min="2" max="2" width="24.28515625" style="17" bestFit="1" customWidth="1"/>
    <col min="3" max="3" width="30.28515625" style="17" bestFit="1" customWidth="1"/>
    <col min="4" max="5" width="9.140625" style="17" bestFit="1" customWidth="1"/>
    <col min="6" max="6" width="12.28515625" style="17" bestFit="1" customWidth="1"/>
    <col min="7" max="7" width="10" style="17" bestFit="1" customWidth="1"/>
    <col min="8" max="8" width="9.7109375" style="17" bestFit="1" customWidth="1"/>
    <col min="9" max="10" width="9.140625" style="17" bestFit="1" customWidth="1"/>
    <col min="11" max="11" width="3.28515625" style="17" bestFit="1" customWidth="1"/>
    <col min="12" max="12" width="9.28515625" style="17" bestFit="1" customWidth="1"/>
    <col min="13" max="13" width="13.85546875" style="17" bestFit="1" customWidth="1"/>
    <col min="14" max="14" width="8.42578125" style="17" bestFit="1" customWidth="1"/>
    <col min="15" max="16384" width="9.140625" style="17"/>
  </cols>
  <sheetData>
    <row r="1" spans="1:15" x14ac:dyDescent="0.25">
      <c r="A1" s="55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1:15" x14ac:dyDescent="0.25">
      <c r="A2" s="58" t="s">
        <v>0</v>
      </c>
      <c r="B2" s="17" t="s">
        <v>1</v>
      </c>
      <c r="F2" s="28" t="s">
        <v>2</v>
      </c>
      <c r="J2" s="58" t="s">
        <v>3</v>
      </c>
      <c r="K2" s="71">
        <v>81</v>
      </c>
      <c r="M2" s="58" t="s">
        <v>4</v>
      </c>
      <c r="N2" s="32">
        <f>E11+I17+J25</f>
        <v>46.709781201030353</v>
      </c>
      <c r="O2" s="8"/>
    </row>
    <row r="3" spans="1:15" x14ac:dyDescent="0.25">
      <c r="A3" s="58" t="s">
        <v>5</v>
      </c>
      <c r="B3" s="17" t="s">
        <v>6</v>
      </c>
      <c r="M3" s="58" t="s">
        <v>7</v>
      </c>
      <c r="N3" s="69">
        <v>1</v>
      </c>
      <c r="O3" s="8"/>
    </row>
    <row r="4" spans="1:15" x14ac:dyDescent="0.25">
      <c r="A4" s="58" t="s">
        <v>8</v>
      </c>
      <c r="B4" s="17" t="s">
        <v>9</v>
      </c>
      <c r="J4" s="58" t="s">
        <v>10</v>
      </c>
      <c r="O4" s="8"/>
    </row>
    <row r="5" spans="1:15" x14ac:dyDescent="0.25">
      <c r="A5" s="58" t="s">
        <v>11</v>
      </c>
      <c r="B5" s="27" t="s">
        <v>76</v>
      </c>
      <c r="J5" s="58" t="s">
        <v>12</v>
      </c>
      <c r="M5" s="58" t="s">
        <v>13</v>
      </c>
      <c r="N5" s="32">
        <f>N2*N3</f>
        <v>46.709781201030353</v>
      </c>
      <c r="O5" s="8"/>
    </row>
    <row r="6" spans="1:15" x14ac:dyDescent="0.25">
      <c r="A6" s="58" t="s">
        <v>14</v>
      </c>
      <c r="B6" s="17" t="s">
        <v>15</v>
      </c>
      <c r="J6" s="58" t="s">
        <v>16</v>
      </c>
      <c r="O6" s="8"/>
    </row>
    <row r="7" spans="1:15" x14ac:dyDescent="0.25">
      <c r="A7" s="58" t="s">
        <v>17</v>
      </c>
      <c r="B7" s="17" t="s">
        <v>18</v>
      </c>
      <c r="O7" s="8"/>
    </row>
    <row r="8" spans="1:15" x14ac:dyDescent="0.25">
      <c r="A8" s="7"/>
      <c r="O8" s="8"/>
    </row>
    <row r="9" spans="1:15" x14ac:dyDescent="0.25">
      <c r="A9" s="59" t="s">
        <v>19</v>
      </c>
      <c r="B9" s="57" t="s">
        <v>20</v>
      </c>
      <c r="C9" s="58" t="s">
        <v>21</v>
      </c>
      <c r="D9" s="58" t="s">
        <v>22</v>
      </c>
      <c r="E9" s="58" t="s">
        <v>23</v>
      </c>
      <c r="O9" s="8"/>
    </row>
    <row r="10" spans="1:15" x14ac:dyDescent="0.25">
      <c r="A10" s="6">
        <v>10</v>
      </c>
      <c r="B10" s="29" t="s">
        <v>9</v>
      </c>
      <c r="C10" s="34">
        <f>'[1]FR 02001'!N1</f>
        <v>35.193220412499997</v>
      </c>
      <c r="D10" s="35">
        <v>1</v>
      </c>
      <c r="E10" s="15">
        <f>C10*D10</f>
        <v>35.193220412499997</v>
      </c>
      <c r="O10" s="8"/>
    </row>
    <row r="11" spans="1:15" x14ac:dyDescent="0.25">
      <c r="A11" s="7"/>
      <c r="D11" s="60" t="s">
        <v>23</v>
      </c>
      <c r="E11" s="61">
        <f>SUM(E10:E10)</f>
        <v>35.193220412499997</v>
      </c>
      <c r="O11" s="8"/>
    </row>
    <row r="12" spans="1:15" x14ac:dyDescent="0.25">
      <c r="A12" s="7"/>
      <c r="O12" s="8"/>
    </row>
    <row r="13" spans="1:15" x14ac:dyDescent="0.25">
      <c r="A13" s="59" t="s">
        <v>19</v>
      </c>
      <c r="B13" s="58" t="s">
        <v>24</v>
      </c>
      <c r="C13" s="58" t="s">
        <v>25</v>
      </c>
      <c r="D13" s="58" t="s">
        <v>26</v>
      </c>
      <c r="E13" s="58" t="s">
        <v>27</v>
      </c>
      <c r="F13" s="58" t="s">
        <v>22</v>
      </c>
      <c r="G13" s="58" t="s">
        <v>28</v>
      </c>
      <c r="H13" s="58" t="s">
        <v>29</v>
      </c>
      <c r="I13" s="58" t="s">
        <v>23</v>
      </c>
      <c r="J13" s="18"/>
      <c r="K13" s="18"/>
      <c r="L13" s="18"/>
      <c r="M13" s="18"/>
      <c r="N13" s="18"/>
      <c r="O13" s="8"/>
    </row>
    <row r="14" spans="1:15" s="18" customFormat="1" x14ac:dyDescent="0.25">
      <c r="A14" s="5">
        <v>10</v>
      </c>
      <c r="B14" s="25" t="s">
        <v>30</v>
      </c>
      <c r="C14" s="36" t="s">
        <v>31</v>
      </c>
      <c r="D14" s="37">
        <v>6.25E-2</v>
      </c>
      <c r="E14" s="38" t="s">
        <v>27</v>
      </c>
      <c r="F14" s="35">
        <v>1</v>
      </c>
      <c r="G14" s="35"/>
      <c r="H14" s="35">
        <v>1</v>
      </c>
      <c r="I14" s="39">
        <f>IF(H14="",D14*F14,D14*F14*H14)</f>
        <v>6.25E-2</v>
      </c>
      <c r="J14" s="17"/>
      <c r="K14" s="17"/>
      <c r="L14" s="17"/>
      <c r="M14" s="17"/>
      <c r="N14" s="17"/>
      <c r="O14" s="4"/>
    </row>
    <row r="15" spans="1:15" x14ac:dyDescent="0.25">
      <c r="A15" s="5">
        <v>20</v>
      </c>
      <c r="B15" s="40" t="s">
        <v>32</v>
      </c>
      <c r="C15" s="3" t="s">
        <v>33</v>
      </c>
      <c r="D15" s="23">
        <v>0.75</v>
      </c>
      <c r="E15" s="25" t="s">
        <v>27</v>
      </c>
      <c r="F15" s="35">
        <v>8</v>
      </c>
      <c r="G15" s="33"/>
      <c r="H15" s="33">
        <v>1</v>
      </c>
      <c r="I15" s="39">
        <f>IF(H15="",D15*F15,D15*F15*H15)</f>
        <v>6</v>
      </c>
      <c r="O15" s="8"/>
    </row>
    <row r="16" spans="1:15" s="18" customFormat="1" x14ac:dyDescent="0.25">
      <c r="A16" s="5">
        <v>30</v>
      </c>
      <c r="B16" s="40" t="s">
        <v>34</v>
      </c>
      <c r="C16" s="40" t="s">
        <v>33</v>
      </c>
      <c r="D16" s="23">
        <v>0.25</v>
      </c>
      <c r="E16" s="33" t="s">
        <v>27</v>
      </c>
      <c r="F16" s="35">
        <v>8</v>
      </c>
      <c r="G16" s="33"/>
      <c r="H16" s="33">
        <v>1</v>
      </c>
      <c r="I16" s="39">
        <f>IF(H16="",D16*F16,D16*F16*H16)</f>
        <v>2</v>
      </c>
      <c r="J16" s="17"/>
      <c r="K16" s="17"/>
      <c r="L16" s="17"/>
      <c r="M16" s="17"/>
      <c r="N16" s="17"/>
      <c r="O16" s="4"/>
    </row>
    <row r="17" spans="1:15" x14ac:dyDescent="0.25">
      <c r="A17" s="2"/>
      <c r="B17" s="18"/>
      <c r="C17" s="18"/>
      <c r="D17" s="18"/>
      <c r="E17" s="18"/>
      <c r="F17" s="18"/>
      <c r="G17" s="18"/>
      <c r="H17" s="60" t="s">
        <v>23</v>
      </c>
      <c r="I17" s="62">
        <f>SUM(I14:I16)</f>
        <v>8.0625</v>
      </c>
      <c r="K17" s="18"/>
      <c r="L17" s="18"/>
      <c r="M17" s="18"/>
      <c r="N17" s="18"/>
      <c r="O17" s="8"/>
    </row>
    <row r="18" spans="1:15" x14ac:dyDescent="0.25">
      <c r="A18" s="7"/>
      <c r="O18" s="8"/>
    </row>
    <row r="19" spans="1:15" x14ac:dyDescent="0.25">
      <c r="A19" s="59" t="s">
        <v>19</v>
      </c>
      <c r="B19" s="58" t="s">
        <v>35</v>
      </c>
      <c r="C19" s="58" t="s">
        <v>25</v>
      </c>
      <c r="D19" s="58" t="s">
        <v>26</v>
      </c>
      <c r="E19" s="58" t="s">
        <v>36</v>
      </c>
      <c r="F19" s="58" t="s">
        <v>37</v>
      </c>
      <c r="G19" s="58" t="s">
        <v>38</v>
      </c>
      <c r="H19" s="58" t="s">
        <v>39</v>
      </c>
      <c r="I19" s="58" t="s">
        <v>22</v>
      </c>
      <c r="J19" s="58" t="s">
        <v>23</v>
      </c>
      <c r="K19" s="18"/>
      <c r="L19" s="18"/>
      <c r="M19" s="18"/>
      <c r="N19" s="18"/>
      <c r="O19" s="8"/>
    </row>
    <row r="20" spans="1:15" s="18" customFormat="1" x14ac:dyDescent="0.25">
      <c r="A20" s="16">
        <v>10</v>
      </c>
      <c r="B20" s="45" t="s">
        <v>40</v>
      </c>
      <c r="C20" s="45"/>
      <c r="D20" s="46">
        <f>0.8/105154*E20^2*G20*SQRT(G20)+(0.003*EXP(0.319*E20))</f>
        <v>0.3868990310562479</v>
      </c>
      <c r="E20" s="41">
        <v>8</v>
      </c>
      <c r="F20" s="41" t="s">
        <v>41</v>
      </c>
      <c r="G20" s="41">
        <v>80</v>
      </c>
      <c r="H20" s="41" t="s">
        <v>41</v>
      </c>
      <c r="I20" s="47">
        <v>6</v>
      </c>
      <c r="J20" s="39">
        <f>I20*D20</f>
        <v>2.3213941863374874</v>
      </c>
      <c r="K20" s="17"/>
      <c r="L20" s="17"/>
      <c r="M20" s="17"/>
      <c r="N20" s="17"/>
      <c r="O20" s="4"/>
    </row>
    <row r="21" spans="1:15" s="18" customFormat="1" x14ac:dyDescent="0.25">
      <c r="A21" s="16">
        <v>20</v>
      </c>
      <c r="B21" s="45" t="s">
        <v>40</v>
      </c>
      <c r="C21" s="45"/>
      <c r="D21" s="46">
        <f>0.8/105154*E21^2*G21*SQRT(G21)+(0.003*EXP(0.319*E21))</f>
        <v>0.5254031512670192</v>
      </c>
      <c r="E21" s="41">
        <v>8</v>
      </c>
      <c r="F21" s="41" t="s">
        <v>41</v>
      </c>
      <c r="G21" s="41">
        <v>100</v>
      </c>
      <c r="H21" s="44" t="s">
        <v>41</v>
      </c>
      <c r="I21" s="47">
        <v>1</v>
      </c>
      <c r="J21" s="39">
        <f>I21*D21</f>
        <v>0.5254031512670192</v>
      </c>
      <c r="K21" s="17"/>
      <c r="L21" s="17"/>
      <c r="M21" s="17"/>
      <c r="N21" s="17"/>
      <c r="O21" s="4"/>
    </row>
    <row r="22" spans="1:15" s="18" customFormat="1" x14ac:dyDescent="0.25">
      <c r="A22" s="16">
        <v>30</v>
      </c>
      <c r="B22" s="45" t="s">
        <v>40</v>
      </c>
      <c r="C22" s="45"/>
      <c r="D22" s="46">
        <f>0.8/105154*E22^2*G22*SQRT(G22)+(0.003*EXP(0.319*E22))</f>
        <v>0.2106451163693987</v>
      </c>
      <c r="E22" s="41">
        <v>8</v>
      </c>
      <c r="F22" s="41" t="s">
        <v>41</v>
      </c>
      <c r="G22" s="41">
        <v>50</v>
      </c>
      <c r="H22" s="41" t="s">
        <v>41</v>
      </c>
      <c r="I22" s="47">
        <v>1</v>
      </c>
      <c r="J22" s="39">
        <f>I22*D22</f>
        <v>0.2106451163693987</v>
      </c>
      <c r="K22" s="17"/>
      <c r="L22" s="17"/>
      <c r="M22" s="17"/>
      <c r="N22" s="17"/>
      <c r="O22" s="4"/>
    </row>
    <row r="23" spans="1:15" x14ac:dyDescent="0.25">
      <c r="A23" s="16">
        <v>40</v>
      </c>
      <c r="B23" s="45" t="s">
        <v>42</v>
      </c>
      <c r="C23" s="45"/>
      <c r="D23" s="46">
        <f>(0.009*EXP(0.2*E23))</f>
        <v>4.4577291819556032E-2</v>
      </c>
      <c r="E23" s="45">
        <v>8</v>
      </c>
      <c r="F23" s="42" t="s">
        <v>41</v>
      </c>
      <c r="G23" s="45"/>
      <c r="H23" s="1"/>
      <c r="I23" s="47">
        <v>8</v>
      </c>
      <c r="J23" s="39">
        <f>I23*D23</f>
        <v>0.35661833455644826</v>
      </c>
      <c r="O23" s="8"/>
    </row>
    <row r="24" spans="1:15" s="18" customFormat="1" x14ac:dyDescent="0.25">
      <c r="A24" s="16">
        <v>50</v>
      </c>
      <c r="B24" s="22" t="s">
        <v>43</v>
      </c>
      <c r="C24" s="47"/>
      <c r="D24" s="43">
        <v>0.01</v>
      </c>
      <c r="E24" s="48">
        <v>1</v>
      </c>
      <c r="F24" s="49" t="s">
        <v>27</v>
      </c>
      <c r="G24" s="47"/>
      <c r="H24" s="50"/>
      <c r="I24" s="47">
        <v>4</v>
      </c>
      <c r="J24" s="39">
        <f>I24*D24</f>
        <v>0.04</v>
      </c>
      <c r="K24" s="17"/>
      <c r="L24" s="17"/>
      <c r="M24" s="17"/>
      <c r="N24" s="17"/>
      <c r="O24" s="4"/>
    </row>
    <row r="25" spans="1:15" x14ac:dyDescent="0.25">
      <c r="A25" s="2"/>
      <c r="B25" s="18"/>
      <c r="C25" s="18"/>
      <c r="D25" s="18"/>
      <c r="E25" s="18"/>
      <c r="F25" s="18"/>
      <c r="G25" s="18"/>
      <c r="H25" s="18"/>
      <c r="I25" s="60" t="s">
        <v>23</v>
      </c>
      <c r="J25" s="62">
        <f>SUM(J20:J24)</f>
        <v>3.4540607885303536</v>
      </c>
      <c r="K25" s="18"/>
      <c r="L25" s="18"/>
      <c r="M25" s="18"/>
      <c r="N25" s="18"/>
      <c r="O25" s="8"/>
    </row>
    <row r="26" spans="1:15" ht="15.75" thickBot="1" x14ac:dyDescent="0.3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4"/>
    </row>
    <row r="28" spans="1:15" s="18" customForma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</sheetData>
  <hyperlinks>
    <hyperlink ref="F2" location="BOM!A1" display="Back to BOM" xr:uid="{06C51C33-3BDD-4A98-938A-DE8EC6348076}"/>
    <hyperlink ref="B10" location="'FR 02001'!A1" display="Impact Attenuator" xr:uid="{5E7FFEF7-1601-490F-ACBC-8093C2C8B6F6}"/>
  </hyperlinks>
  <printOptions horizontalCentered="1"/>
  <pageMargins left="0.3" right="0.3" top="0.3" bottom="0.4" header="0.2" footer="0.2"/>
  <pageSetup paperSize="9" scale="78" orientation="landscape" r:id="rId1"/>
  <headerFoot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E55-27B5-4DB9-8F28-B80686DB1551}">
  <sheetPr>
    <tabColor rgb="FFFFCCFF"/>
    <pageSetUpPr fitToPage="1"/>
  </sheetPr>
  <dimension ref="A1:O28"/>
  <sheetViews>
    <sheetView zoomScale="70" zoomScaleNormal="70" zoomScalePageLayoutView="49" workbookViewId="0">
      <selection activeCell="B8" sqref="B8"/>
    </sheetView>
  </sheetViews>
  <sheetFormatPr baseColWidth="10" defaultColWidth="9.140625" defaultRowHeight="15" x14ac:dyDescent="0.25"/>
  <cols>
    <col min="1" max="1" width="11.28515625" style="17" customWidth="1"/>
    <col min="2" max="2" width="49.85546875" style="17" bestFit="1" customWidth="1"/>
    <col min="3" max="3" width="43.85546875" style="17" bestFit="1" customWidth="1"/>
    <col min="4" max="4" width="11.140625" style="17" customWidth="1"/>
    <col min="5" max="5" width="7.7109375" style="17" customWidth="1"/>
    <col min="6" max="6" width="12.28515625" style="17" bestFit="1" customWidth="1"/>
    <col min="7" max="7" width="15.85546875" style="17" customWidth="1"/>
    <col min="8" max="8" width="9.7109375" style="17" bestFit="1" customWidth="1"/>
    <col min="9" max="9" width="28.85546875" style="17" bestFit="1" customWidth="1"/>
    <col min="10" max="10" width="8.85546875" style="17" bestFit="1" customWidth="1"/>
    <col min="11" max="11" width="7.140625" style="17" bestFit="1" customWidth="1"/>
    <col min="12" max="12" width="7.7109375" style="17" bestFit="1" customWidth="1"/>
    <col min="13" max="13" width="13.85546875" style="17" bestFit="1" customWidth="1"/>
    <col min="14" max="14" width="9.140625" style="17" bestFit="1" customWidth="1"/>
    <col min="15" max="15" width="9.140625" style="17"/>
    <col min="16" max="16" width="9.28515625" style="17" bestFit="1" customWidth="1"/>
    <col min="17" max="18" width="9.140625" style="17"/>
    <col min="19" max="19" width="10.28515625" style="17" bestFit="1" customWidth="1"/>
    <col min="20" max="20" width="9.28515625" style="17" bestFit="1" customWidth="1"/>
    <col min="21" max="21" width="9.140625" style="17"/>
    <col min="22" max="22" width="9.28515625" style="17" bestFit="1" customWidth="1"/>
    <col min="23" max="23" width="9.140625" style="17"/>
    <col min="24" max="25" width="10.140625" style="17" bestFit="1" customWidth="1"/>
    <col min="26" max="28" width="9.28515625" style="17" bestFit="1" customWidth="1"/>
    <col min="29" max="16384" width="9.140625" style="17"/>
  </cols>
  <sheetData>
    <row r="1" spans="1:15" x14ac:dyDescent="0.25">
      <c r="A1" s="55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1:15" x14ac:dyDescent="0.25">
      <c r="A2" s="65" t="s">
        <v>0</v>
      </c>
      <c r="B2" s="17" t="s">
        <v>1</v>
      </c>
      <c r="F2" s="28" t="s">
        <v>2</v>
      </c>
      <c r="J2" s="70" t="s">
        <v>3</v>
      </c>
      <c r="K2" s="71">
        <v>81</v>
      </c>
      <c r="M2" s="65" t="s">
        <v>21</v>
      </c>
      <c r="N2" s="32">
        <f>N15+I26</f>
        <v>35.193220412499997</v>
      </c>
      <c r="O2" s="8"/>
    </row>
    <row r="3" spans="1:15" x14ac:dyDescent="0.25">
      <c r="A3" s="65" t="s">
        <v>5</v>
      </c>
      <c r="B3" s="17" t="s">
        <v>6</v>
      </c>
      <c r="C3" s="56"/>
      <c r="D3" s="65" t="s">
        <v>10</v>
      </c>
      <c r="M3" s="65" t="s">
        <v>7</v>
      </c>
      <c r="N3" s="69">
        <v>1</v>
      </c>
      <c r="O3" s="8"/>
    </row>
    <row r="4" spans="1:15" x14ac:dyDescent="0.25">
      <c r="A4" s="65" t="s">
        <v>8</v>
      </c>
      <c r="B4" s="28" t="s">
        <v>9</v>
      </c>
      <c r="D4" s="65" t="s">
        <v>12</v>
      </c>
      <c r="J4" s="65" t="s">
        <v>10</v>
      </c>
      <c r="O4" s="8"/>
    </row>
    <row r="5" spans="1:15" x14ac:dyDescent="0.25">
      <c r="A5" s="65" t="s">
        <v>20</v>
      </c>
      <c r="B5" s="27" t="s">
        <v>9</v>
      </c>
      <c r="D5" s="65" t="s">
        <v>16</v>
      </c>
      <c r="J5" s="65" t="s">
        <v>12</v>
      </c>
      <c r="M5" s="65" t="s">
        <v>13</v>
      </c>
      <c r="N5" s="32">
        <f>N2*N3</f>
        <v>35.193220412499997</v>
      </c>
      <c r="O5" s="8"/>
    </row>
    <row r="6" spans="1:15" x14ac:dyDescent="0.25">
      <c r="A6" s="65" t="s">
        <v>11</v>
      </c>
      <c r="B6" s="17" t="s">
        <v>44</v>
      </c>
      <c r="J6" s="65" t="s">
        <v>16</v>
      </c>
      <c r="O6" s="8"/>
    </row>
    <row r="7" spans="1:15" x14ac:dyDescent="0.25">
      <c r="A7" s="65" t="s">
        <v>14</v>
      </c>
      <c r="B7" s="17" t="s">
        <v>15</v>
      </c>
      <c r="O7" s="8"/>
    </row>
    <row r="8" spans="1:15" x14ac:dyDescent="0.25">
      <c r="A8" s="65" t="s">
        <v>17</v>
      </c>
      <c r="B8" s="17" t="s">
        <v>45</v>
      </c>
      <c r="O8" s="8"/>
    </row>
    <row r="9" spans="1:15" x14ac:dyDescent="0.25">
      <c r="A9" s="7"/>
      <c r="O9" s="8"/>
    </row>
    <row r="10" spans="1:15" s="18" customFormat="1" x14ac:dyDescent="0.25">
      <c r="A10" s="64" t="s">
        <v>19</v>
      </c>
      <c r="B10" s="63" t="s">
        <v>46</v>
      </c>
      <c r="C10" s="65" t="s">
        <v>25</v>
      </c>
      <c r="D10" s="65" t="s">
        <v>26</v>
      </c>
      <c r="E10" s="65" t="s">
        <v>36</v>
      </c>
      <c r="F10" s="65" t="s">
        <v>37</v>
      </c>
      <c r="G10" s="65" t="s">
        <v>38</v>
      </c>
      <c r="H10" s="65" t="s">
        <v>39</v>
      </c>
      <c r="I10" s="65" t="s">
        <v>47</v>
      </c>
      <c r="J10" s="65" t="s">
        <v>48</v>
      </c>
      <c r="K10" s="65" t="s">
        <v>49</v>
      </c>
      <c r="L10" s="65" t="s">
        <v>50</v>
      </c>
      <c r="M10" s="65" t="s">
        <v>22</v>
      </c>
      <c r="N10" s="65" t="s">
        <v>23</v>
      </c>
      <c r="O10" s="4"/>
    </row>
    <row r="11" spans="1:15" x14ac:dyDescent="0.25">
      <c r="A11" s="6">
        <v>10</v>
      </c>
      <c r="B11" s="21" t="s">
        <v>51</v>
      </c>
      <c r="C11" s="20" t="s">
        <v>52</v>
      </c>
      <c r="D11" s="34">
        <v>15</v>
      </c>
      <c r="E11" s="31">
        <f>J11*L11*K11</f>
        <v>0.22927231249999996</v>
      </c>
      <c r="F11" s="20" t="s">
        <v>53</v>
      </c>
      <c r="G11" s="20"/>
      <c r="H11" s="14"/>
      <c r="I11" s="26" t="s">
        <v>54</v>
      </c>
      <c r="J11" s="13">
        <f>305*355/1000000</f>
        <v>0.108275</v>
      </c>
      <c r="K11" s="12">
        <f>84.7/1000</f>
        <v>8.4699999999999998E-2</v>
      </c>
      <c r="L11" s="11">
        <v>25</v>
      </c>
      <c r="M11" s="11">
        <v>1</v>
      </c>
      <c r="N11" s="32">
        <f>IF(J11="",D11*M11,D11*J11*K11*L11*M11)</f>
        <v>3.4390846874999998</v>
      </c>
      <c r="O11" s="8"/>
    </row>
    <row r="12" spans="1:15" x14ac:dyDescent="0.25">
      <c r="A12" s="6">
        <v>20</v>
      </c>
      <c r="B12" s="21" t="s">
        <v>51</v>
      </c>
      <c r="C12" s="20" t="s">
        <v>55</v>
      </c>
      <c r="D12" s="34">
        <v>15</v>
      </c>
      <c r="E12" s="31">
        <f>J12*L12*K12</f>
        <v>0.15306348750000001</v>
      </c>
      <c r="F12" s="20" t="s">
        <v>53</v>
      </c>
      <c r="G12" s="20"/>
      <c r="H12" s="14"/>
      <c r="I12" s="26" t="s">
        <v>56</v>
      </c>
      <c r="J12" s="13">
        <f>305*237/1000000</f>
        <v>7.2285000000000002E-2</v>
      </c>
      <c r="K12" s="12">
        <f>84.7/1000</f>
        <v>8.4699999999999998E-2</v>
      </c>
      <c r="L12" s="11">
        <v>25</v>
      </c>
      <c r="M12" s="11">
        <v>1</v>
      </c>
      <c r="N12" s="32">
        <f>IF(J12="",D12*M12,D12*J12*K12*L12*M12)</f>
        <v>2.2959523125000003</v>
      </c>
      <c r="O12" s="8"/>
    </row>
    <row r="13" spans="1:15" x14ac:dyDescent="0.25">
      <c r="A13" s="6">
        <v>30</v>
      </c>
      <c r="B13" s="21" t="s">
        <v>51</v>
      </c>
      <c r="C13" s="20" t="s">
        <v>57</v>
      </c>
      <c r="D13" s="34">
        <v>15</v>
      </c>
      <c r="E13" s="31">
        <f>J13*L13*K13</f>
        <v>8.4812227500000004E-2</v>
      </c>
      <c r="F13" s="20" t="s">
        <v>53</v>
      </c>
      <c r="G13" s="20">
        <v>40</v>
      </c>
      <c r="H13" s="14" t="s">
        <v>41</v>
      </c>
      <c r="I13" s="26" t="s">
        <v>58</v>
      </c>
      <c r="J13" s="13">
        <f>237*169/1000000</f>
        <v>4.0052999999999998E-2</v>
      </c>
      <c r="K13" s="12">
        <f>84.7/1000</f>
        <v>8.4699999999999998E-2</v>
      </c>
      <c r="L13" s="11">
        <v>25</v>
      </c>
      <c r="M13" s="11">
        <v>1</v>
      </c>
      <c r="N13" s="32">
        <f>IF(J13="",D13*M13,D13*J13*K13*L13*M13)</f>
        <v>1.2721834125</v>
      </c>
      <c r="O13" s="8"/>
    </row>
    <row r="14" spans="1:15" x14ac:dyDescent="0.25">
      <c r="A14" s="6">
        <v>40</v>
      </c>
      <c r="B14" s="20" t="s">
        <v>59</v>
      </c>
      <c r="C14" s="20" t="s">
        <v>60</v>
      </c>
      <c r="D14" s="34"/>
      <c r="E14" s="20"/>
      <c r="F14" s="20"/>
      <c r="G14" s="20"/>
      <c r="H14" s="14"/>
      <c r="I14" s="51"/>
      <c r="J14" s="13"/>
      <c r="K14" s="13"/>
      <c r="L14" s="11"/>
      <c r="M14" s="11"/>
      <c r="N14" s="32">
        <f>IF(J14="",D14*M14,D14*J14*K14*L14*M14)</f>
        <v>0</v>
      </c>
      <c r="O14" s="8"/>
    </row>
    <row r="15" spans="1:15" s="18" customFormat="1" x14ac:dyDescent="0.25">
      <c r="A15" s="2"/>
      <c r="M15" s="66" t="s">
        <v>23</v>
      </c>
      <c r="N15" s="68">
        <f>SUM(N11:N14)</f>
        <v>7.0072204125000006</v>
      </c>
      <c r="O15" s="4"/>
    </row>
    <row r="16" spans="1:15" x14ac:dyDescent="0.25">
      <c r="A16" s="7"/>
      <c r="O16" s="8"/>
    </row>
    <row r="17" spans="1:15" s="18" customFormat="1" x14ac:dyDescent="0.25">
      <c r="A17" s="64" t="s">
        <v>19</v>
      </c>
      <c r="B17" s="65" t="s">
        <v>24</v>
      </c>
      <c r="C17" s="65" t="s">
        <v>25</v>
      </c>
      <c r="D17" s="65" t="s">
        <v>26</v>
      </c>
      <c r="E17" s="65" t="s">
        <v>27</v>
      </c>
      <c r="F17" s="65" t="s">
        <v>22</v>
      </c>
      <c r="G17" s="65" t="s">
        <v>28</v>
      </c>
      <c r="H17" s="65" t="s">
        <v>29</v>
      </c>
      <c r="I17" s="65" t="s">
        <v>23</v>
      </c>
      <c r="O17" s="4"/>
    </row>
    <row r="18" spans="1:15" x14ac:dyDescent="0.25">
      <c r="A18" s="6">
        <v>10</v>
      </c>
      <c r="B18" s="30" t="s">
        <v>61</v>
      </c>
      <c r="C18" s="19" t="s">
        <v>62</v>
      </c>
      <c r="D18" s="34">
        <v>1.4</v>
      </c>
      <c r="E18" s="20" t="s">
        <v>63</v>
      </c>
      <c r="F18" s="20">
        <v>1</v>
      </c>
      <c r="G18" s="24" t="s">
        <v>64</v>
      </c>
      <c r="H18" s="20">
        <v>0.33</v>
      </c>
      <c r="I18" s="34">
        <f>IF('FR 02001'!$H18&lt;&gt;"",'FR 02001'!$D18*'FR 02001'!$F18*'FR 02001'!$H18,'FR 02001'!$D18*'FR 02001'!$F18)</f>
        <v>0.46199999999999997</v>
      </c>
      <c r="O18" s="8"/>
    </row>
    <row r="19" spans="1:15" x14ac:dyDescent="0.25">
      <c r="A19" s="6">
        <v>20</v>
      </c>
      <c r="B19" s="19" t="s">
        <v>65</v>
      </c>
      <c r="C19" s="19" t="s">
        <v>66</v>
      </c>
      <c r="D19" s="34">
        <v>0.02</v>
      </c>
      <c r="E19" s="20" t="s">
        <v>67</v>
      </c>
      <c r="F19" s="20">
        <v>723</v>
      </c>
      <c r="G19" s="20"/>
      <c r="H19" s="20"/>
      <c r="I19" s="32">
        <f>IF('FR 02001'!$H19&lt;&gt;"",'FR 02001'!$D19*'FR 02001'!$F19*'FR 02001'!$H19,'FR 02001'!$D19*'FR 02001'!$F19)</f>
        <v>14.46</v>
      </c>
      <c r="O19" s="8"/>
    </row>
    <row r="20" spans="1:15" x14ac:dyDescent="0.25">
      <c r="A20" s="6">
        <v>30</v>
      </c>
      <c r="B20" s="30" t="s">
        <v>61</v>
      </c>
      <c r="C20" s="19" t="s">
        <v>68</v>
      </c>
      <c r="D20" s="34">
        <v>1.4</v>
      </c>
      <c r="E20" s="20" t="s">
        <v>63</v>
      </c>
      <c r="F20" s="20">
        <v>1</v>
      </c>
      <c r="G20" s="24" t="s">
        <v>64</v>
      </c>
      <c r="H20" s="20">
        <v>0.33</v>
      </c>
      <c r="I20" s="32">
        <f>IF('FR 02001'!$H20&lt;&gt;"",'FR 02001'!$D20*'FR 02001'!$F20*'FR 02001'!$H20,'FR 02001'!$D20*'FR 02001'!$F20)</f>
        <v>0.46199999999999997</v>
      </c>
      <c r="O20" s="8"/>
    </row>
    <row r="21" spans="1:15" x14ac:dyDescent="0.25">
      <c r="A21" s="6">
        <v>40</v>
      </c>
      <c r="B21" s="19" t="s">
        <v>65</v>
      </c>
      <c r="C21" s="19" t="s">
        <v>69</v>
      </c>
      <c r="D21" s="34">
        <v>0.02</v>
      </c>
      <c r="E21" s="20" t="s">
        <v>67</v>
      </c>
      <c r="F21" s="20">
        <v>401</v>
      </c>
      <c r="G21" s="20"/>
      <c r="H21" s="20"/>
      <c r="I21" s="32">
        <f>IF('FR 02001'!$H21&lt;&gt;"",'FR 02001'!$D21*'FR 02001'!$F21*'FR 02001'!$H21,'FR 02001'!$D21*'FR 02001'!$F21)</f>
        <v>8.02</v>
      </c>
      <c r="O21" s="8"/>
    </row>
    <row r="22" spans="1:15" x14ac:dyDescent="0.25">
      <c r="A22" s="6">
        <v>50</v>
      </c>
      <c r="B22" s="30" t="s">
        <v>61</v>
      </c>
      <c r="C22" s="19" t="s">
        <v>70</v>
      </c>
      <c r="D22" s="34">
        <v>1.4</v>
      </c>
      <c r="E22" s="20" t="s">
        <v>63</v>
      </c>
      <c r="F22" s="20">
        <v>1</v>
      </c>
      <c r="G22" s="24" t="s">
        <v>64</v>
      </c>
      <c r="H22" s="20">
        <v>0.33</v>
      </c>
      <c r="I22" s="32">
        <f>IF('FR 02001'!$H22&lt;&gt;"",'FR 02001'!$D22*'FR 02001'!$F22*'FR 02001'!$H22,'FR 02001'!$D22*'FR 02001'!$F22)</f>
        <v>0.46199999999999997</v>
      </c>
      <c r="O22" s="8"/>
    </row>
    <row r="23" spans="1:15" x14ac:dyDescent="0.25">
      <c r="A23" s="6">
        <v>60</v>
      </c>
      <c r="B23" s="30" t="s">
        <v>30</v>
      </c>
      <c r="C23" s="19" t="s">
        <v>71</v>
      </c>
      <c r="D23" s="34">
        <v>0.06</v>
      </c>
      <c r="E23" s="20" t="s">
        <v>27</v>
      </c>
      <c r="F23" s="20">
        <v>2</v>
      </c>
      <c r="G23" s="20"/>
      <c r="H23" s="20"/>
      <c r="I23" s="32">
        <f>IF('FR 02001'!$H23&lt;&gt;"",'FR 02001'!$D23*'FR 02001'!$F23*'FR 02001'!$H23,'FR 02001'!$D23*'FR 02001'!$F23)</f>
        <v>0.12</v>
      </c>
      <c r="O23" s="8"/>
    </row>
    <row r="24" spans="1:15" x14ac:dyDescent="0.25">
      <c r="A24" s="6">
        <v>70</v>
      </c>
      <c r="B24" s="30" t="s">
        <v>72</v>
      </c>
      <c r="C24" s="19" t="s">
        <v>73</v>
      </c>
      <c r="D24" s="34">
        <v>0.35</v>
      </c>
      <c r="E24" s="20" t="s">
        <v>74</v>
      </c>
      <c r="F24" s="20">
        <v>8</v>
      </c>
      <c r="G24" s="20"/>
      <c r="H24" s="20"/>
      <c r="I24" s="32">
        <f>IF('FR 02001'!$H24&lt;&gt;"",'FR 02001'!$D24*'FR 02001'!$F24*'FR 02001'!$H24,'FR 02001'!$D24*'FR 02001'!$F24)</f>
        <v>2.8</v>
      </c>
      <c r="O24" s="8"/>
    </row>
    <row r="25" spans="1:15" x14ac:dyDescent="0.25">
      <c r="A25" s="6">
        <v>80</v>
      </c>
      <c r="B25" s="30" t="s">
        <v>72</v>
      </c>
      <c r="C25" s="19" t="s">
        <v>75</v>
      </c>
      <c r="D25" s="34">
        <v>0.35</v>
      </c>
      <c r="E25" s="20" t="s">
        <v>74</v>
      </c>
      <c r="F25" s="20">
        <v>4</v>
      </c>
      <c r="G25" s="20"/>
      <c r="H25" s="20"/>
      <c r="I25" s="32">
        <f>IF('FR 02001'!$H25&lt;&gt;"",'FR 02001'!$D25*'FR 02001'!$F25*'FR 02001'!$H25,'FR 02001'!$D25*'FR 02001'!$F25)</f>
        <v>1.4</v>
      </c>
      <c r="O25" s="8"/>
    </row>
    <row r="26" spans="1:15" s="18" customFormat="1" x14ac:dyDescent="0.25">
      <c r="A26" s="2"/>
      <c r="H26" s="66" t="s">
        <v>23</v>
      </c>
      <c r="I26" s="67">
        <f>SUM(I18:I25)</f>
        <v>28.186</v>
      </c>
      <c r="O26" s="4"/>
    </row>
    <row r="27" spans="1:15" x14ac:dyDescent="0.25">
      <c r="A27" s="7"/>
      <c r="O27" s="8"/>
    </row>
    <row r="28" spans="1:15" ht="15.75" thickBot="1" x14ac:dyDescent="0.3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4"/>
    </row>
  </sheetData>
  <hyperlinks>
    <hyperlink ref="F2" location="BOM!A1" display="Back to BOM" xr:uid="{12A4DBC8-387D-47DE-9896-25A56539067D}"/>
    <hyperlink ref="B4" location="'FR A0002'!A1" display="Impact Attenuator" xr:uid="{93477156-BEAD-4F1E-A818-7D2E886D6193}"/>
  </hyperlinks>
  <printOptions horizontalCentered="1"/>
  <pageMargins left="0.3" right="0.3" top="0.3" bottom="0.4" header="0.2" footer="0.2"/>
  <pageSetup paperSize="9" scale="55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FR A0200</vt:lpstr>
      <vt:lpstr>FR 02001</vt:lpstr>
      <vt:lpstr>'FR A0200'!Zone_d_impression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MOUNET</dc:creator>
  <cp:lastModifiedBy>Raphaël MOUNET</cp:lastModifiedBy>
  <dcterms:created xsi:type="dcterms:W3CDTF">2018-04-29T20:33:01Z</dcterms:created>
  <dcterms:modified xsi:type="dcterms:W3CDTF">2018-04-30T21:12:14Z</dcterms:modified>
</cp:coreProperties>
</file>