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cuments\Cours ECL\EPSA\Vulcanix-v1.0\WT - Wheels, Wheel Bearing &amp; Tires\Cost\"/>
    </mc:Choice>
  </mc:AlternateContent>
  <bookViews>
    <workbookView xWindow="4740" yWindow="60" windowWidth="16380" windowHeight="8190" firstSheet="7" activeTab="7"/>
  </bookViews>
  <sheets>
    <sheet name="Instructions" sheetId="7" r:id="rId1"/>
    <sheet name="BOM" sheetId="8" r:id="rId2"/>
    <sheet name="WT A0200" sheetId="1" r:id="rId3"/>
    <sheet name="WT 0200 001" sheetId="2" r:id="rId4"/>
    <sheet name="WT 0200 001 Drawing" sheetId="9" r:id="rId5"/>
    <sheet name="WT 0200 004" sheetId="14" r:id="rId6"/>
    <sheet name="WT 0200 004 Drawing" sheetId="15" r:id="rId7"/>
    <sheet name="WT 0200 005 " sheetId="12" r:id="rId8"/>
    <sheet name="WT 0200 005 Drawing" sheetId="13" r:id="rId9"/>
    <sheet name="WT 0200 006" sheetId="16" r:id="rId10"/>
    <sheet name="WT 0200 006 Drawing" sheetId="17" r:id="rId11"/>
  </sheets>
  <definedNames>
    <definedName name="Car" localSheetId="1">BOM!$B$4</definedName>
    <definedName name="CompCode" localSheetId="1">BOM!$B$2</definedName>
    <definedName name="_xlnm.Print_Titles" localSheetId="1">BOM!$6:$6</definedName>
    <definedName name="Uni" localSheetId="1">BOM!#REF!</definedName>
    <definedName name="WT_0200_001">'WT 0200 001'!$B$6</definedName>
    <definedName name="WT_0200_001_m">'WT 0200 001'!$N$12</definedName>
    <definedName name="WT_0200_001_p">'WT 0200 001'!$I$25</definedName>
    <definedName name="WT_0200_001_q">'WT 0200 001'!$N$3</definedName>
    <definedName name="WT_0200_004">'WT 0200 004'!$B$6</definedName>
    <definedName name="WT_0200_004_m">'WT 0200 004'!$N$12</definedName>
    <definedName name="WT_0200_004_p">'WT 0200 004'!$I$17</definedName>
    <definedName name="WT_0200_004_q">'WT 0200 004'!$N$3</definedName>
    <definedName name="WT_0200_005">'WT 0200 005 '!$B$6</definedName>
    <definedName name="WT_0200_005_m">'WT 0200 005 '!$N$12</definedName>
    <definedName name="WT_0200_005_p">'WT 0200 005 '!$I$19</definedName>
    <definedName name="WT_0200_005_q">'WT 0200 005 '!$N$3</definedName>
    <definedName name="WT_0200_006">'WT 0200 006'!$B$6</definedName>
    <definedName name="WT_0200_006_m">'WT 0200 006'!$N$12</definedName>
    <definedName name="WT_0200_006_p">'WT 0200 006'!$I$17</definedName>
    <definedName name="WT_0200_006_q">'WT 0200 006'!$N$3</definedName>
    <definedName name="WT_A0200">'WT A0200'!$B$5</definedName>
    <definedName name="_xlnm.Print_Area" localSheetId="1">BOM!$A$1:$N$18</definedName>
  </definedNames>
  <calcPr calcId="162913" calcMode="manual" concurrentCalc="0"/>
</workbook>
</file>

<file path=xl/calcChain.xml><?xml version="1.0" encoding="utf-8"?>
<calcChain xmlns="http://schemas.openxmlformats.org/spreadsheetml/2006/main">
  <c r="J11" i="14" l="1"/>
  <c r="E11" i="14"/>
  <c r="N11" i="14"/>
  <c r="N12" i="14"/>
  <c r="I15" i="14"/>
  <c r="I16" i="14"/>
  <c r="I17" i="14"/>
  <c r="N2" i="14"/>
  <c r="N5" i="14"/>
  <c r="I15" i="16"/>
  <c r="I16" i="16"/>
  <c r="I17" i="16"/>
  <c r="N2" i="16"/>
  <c r="N5" i="16"/>
  <c r="J11" i="16"/>
  <c r="E11" i="16"/>
  <c r="N11" i="16"/>
  <c r="N12" i="16"/>
  <c r="B1" i="17"/>
  <c r="B4" i="16"/>
  <c r="B3" i="16"/>
  <c r="E11" i="12"/>
  <c r="B1" i="9"/>
  <c r="B1" i="15"/>
  <c r="B4" i="14"/>
  <c r="B3" i="14"/>
  <c r="I19" i="2"/>
  <c r="I25" i="2"/>
  <c r="N2" i="2"/>
  <c r="N5" i="2"/>
  <c r="I16" i="12"/>
  <c r="I15" i="12"/>
  <c r="J11" i="12"/>
  <c r="N11" i="12"/>
  <c r="N12" i="12"/>
  <c r="B1" i="13"/>
  <c r="I17" i="12"/>
  <c r="I18" i="12"/>
  <c r="I19" i="12"/>
  <c r="N2" i="12"/>
  <c r="E11" i="2"/>
  <c r="N11" i="2"/>
  <c r="N12" i="2"/>
  <c r="F16" i="2"/>
  <c r="I16" i="2"/>
  <c r="F18" i="2"/>
  <c r="I18" i="2"/>
  <c r="N5" i="12"/>
  <c r="B4" i="12"/>
  <c r="B3" i="12"/>
  <c r="J11" i="2"/>
  <c r="I15" i="2"/>
  <c r="I17" i="2"/>
  <c r="I20" i="2"/>
  <c r="I21" i="2"/>
  <c r="F22" i="2"/>
  <c r="I22" i="2"/>
  <c r="I23" i="2"/>
  <c r="I24" i="2"/>
  <c r="B8" i="8"/>
  <c r="B3" i="2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C7" i="8"/>
  <c r="B4" i="2"/>
  <c r="C8" i="8"/>
  <c r="F8" i="8"/>
  <c r="D10" i="1"/>
  <c r="F7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I46" i="1"/>
  <c r="J39" i="1"/>
  <c r="J38" i="1"/>
  <c r="J37" i="1"/>
  <c r="J36" i="1"/>
  <c r="J43" i="1"/>
  <c r="L7" i="8"/>
  <c r="I32" i="1"/>
  <c r="I31" i="1"/>
  <c r="I30" i="1"/>
  <c r="I29" i="1"/>
  <c r="I28" i="1"/>
  <c r="I27" i="1"/>
  <c r="N23" i="1"/>
  <c r="N22" i="1"/>
  <c r="N21" i="1"/>
  <c r="J20" i="1"/>
  <c r="M20" i="1"/>
  <c r="N20" i="1"/>
  <c r="J19" i="1"/>
  <c r="M19" i="1"/>
  <c r="N19" i="1"/>
  <c r="B10" i="1"/>
  <c r="I33" i="1"/>
  <c r="K7" i="8"/>
  <c r="I48" i="1"/>
  <c r="M7" i="8"/>
  <c r="K18" i="8"/>
  <c r="M18" i="8"/>
  <c r="N24" i="1"/>
  <c r="J7" i="8"/>
  <c r="H7" i="8"/>
  <c r="N7" i="8"/>
  <c r="H8" i="8"/>
  <c r="N8" i="8"/>
  <c r="J18" i="8"/>
  <c r="O1" i="8"/>
  <c r="C10" i="1"/>
  <c r="E10" i="1"/>
  <c r="N18" i="8"/>
  <c r="E16" i="1"/>
  <c r="N2" i="1"/>
  <c r="N5" i="1"/>
</calcChain>
</file>

<file path=xl/sharedStrings.xml><?xml version="1.0" encoding="utf-8"?>
<sst xmlns="http://schemas.openxmlformats.org/spreadsheetml/2006/main" count="485" uniqueCount="189">
  <si>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</si>
  <si>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</si>
  <si>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</si>
  <si>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</si>
  <si>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</si>
  <si>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</si>
  <si>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</si>
  <si>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</si>
  <si>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</si>
  <si>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</si>
  <si>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</si>
  <si>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</si>
  <si>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</si>
  <si>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</si>
  <si>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</si>
  <si>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</si>
  <si>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</si>
  <si>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</si>
  <si>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</si>
  <si>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</si>
  <si>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</si>
  <si>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</si>
  <si>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</si>
  <si>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</si>
  <si>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</si>
  <si>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</si>
  <si>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</si>
  <si>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</si>
  <si>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</si>
  <si>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</si>
  <si>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</si>
  <si>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</si>
  <si>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</si>
  <si>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</si>
  <si>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</si>
  <si>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</si>
  <si>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</si>
  <si>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</si>
  <si>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</si>
  <si>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</si>
  <si>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</si>
  <si>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</si>
  <si>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</si>
  <si>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</si>
  <si>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</si>
  <si>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</si>
  <si>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</si>
  <si>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</si>
  <si>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</si>
  <si>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</si>
  <si>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</si>
  <si>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</si>
  <si>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</si>
  <si>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</si>
  <si>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</si>
  <si>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</si>
  <si>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</si>
  <si>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</si>
  <si>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</si>
  <si>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</si>
  <si>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</si>
  <si>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</si>
  <si>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</si>
  <si>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</si>
  <si>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</si>
  <si>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</si>
  <si>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</si>
  <si>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</si>
  <si>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</si>
  <si>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</si>
  <si>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</si>
  <si>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</si>
  <si>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</si>
  <si>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</si>
  <si>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</si>
  <si>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</si>
  <si>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</si>
  <si>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</si>
  <si>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</si>
  <si>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</si>
  <si>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</si>
  <si>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</si>
  <si>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</si>
  <si>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</si>
  <si>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</si>
  <si>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</si>
  <si>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</si>
  <si>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</si>
  <si>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</si>
  <si>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</si>
  <si>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</si>
  <si>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</si>
  <si>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</si>
  <si>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</si>
  <si>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</si>
  <si>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</si>
  <si>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</si>
  <si>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</si>
  <si>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</si>
  <si>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</si>
  <si>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</si>
  <si>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</si>
  <si>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</si>
  <si>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</si>
  <si>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</si>
  <si>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</si>
  <si>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</si>
  <si>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</si>
  <si>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</si>
  <si>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</si>
  <si>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</si>
  <si>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</si>
  <si>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</si>
  <si>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</si>
  <si>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</si>
  <si>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</si>
  <si>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</si>
  <si>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</si>
  <si>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</si>
  <si>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</si>
  <si>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</si>
  <si>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</si>
  <si>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</si>
  <si>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</si>
  <si>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</si>
  <si>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</si>
  <si>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</si>
  <si>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</si>
  <si>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</si>
  <si>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</si>
  <si>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</si>
  <si>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</si>
  <si>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</si>
  <si>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</si>
  <si>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</si>
  <si>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</si>
  <si>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</si>
  <si>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</si>
  <si>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</si>
  <si>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</si>
  <si>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</si>
  <si>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</si>
  <si>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</si>
  <si>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</si>
  <si>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</si>
  <si>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</si>
  <si>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</si>
  <si>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</si>
  <si>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</si>
  <si>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</si>
  <si>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</si>
  <si>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</si>
  <si>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</si>
  <si>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WT A0200</t>
  </si>
  <si>
    <t>Front Hubs</t>
  </si>
  <si>
    <t>Assembly of a part of the wheel with the hub, bearings and a part to mesure the speed of the wheel</t>
  </si>
  <si>
    <t>Front Hub</t>
  </si>
  <si>
    <t>WT 0200 001</t>
  </si>
  <si>
    <t>Main part of the assembly</t>
  </si>
  <si>
    <t>Aluminium, Premium</t>
  </si>
  <si>
    <t>kg</t>
  </si>
  <si>
    <t>round area, 130mm diameter</t>
  </si>
  <si>
    <t>Machining Setup, Install and Remove</t>
  </si>
  <si>
    <t>Machining</t>
  </si>
  <si>
    <t>Turning</t>
  </si>
  <si>
    <t>cm^3</t>
  </si>
  <si>
    <t>Machining Setup, Change</t>
  </si>
  <si>
    <t>Milling</t>
  </si>
  <si>
    <t>Threading, Internal (machining)</t>
  </si>
  <si>
    <t>For wheel studs</t>
  </si>
  <si>
    <t>Threading, External (machining)</t>
  </si>
  <si>
    <t>For locknut</t>
  </si>
  <si>
    <t>Setup for turning</t>
  </si>
  <si>
    <t>Change the turning setup</t>
  </si>
  <si>
    <t>Material - Aluminium</t>
  </si>
  <si>
    <t>Wheel bearing spacer</t>
  </si>
  <si>
    <t>Front Bearing Spacer</t>
  </si>
  <si>
    <t>WT 0200 005</t>
  </si>
  <si>
    <t>WT 0200 004</t>
  </si>
  <si>
    <t>Speed sensor spacer</t>
  </si>
  <si>
    <t>Speed Sensor Spacer</t>
  </si>
  <si>
    <t>Speed Sensor Disc</t>
  </si>
  <si>
    <t>WT 0200 006</t>
  </si>
  <si>
    <t>Steel, Mild</t>
  </si>
  <si>
    <t>rectangular area, 160mm*160mm</t>
  </si>
  <si>
    <t>Laser cut</t>
  </si>
  <si>
    <t>one setup for 2 pieces</t>
  </si>
  <si>
    <t>Square area 45x45mm</t>
  </si>
  <si>
    <t>Aluminum,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</si>
</sst>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26" fillId="0" borderId="0"/>
  </cellStyleXfs>
  <cellXfs count="166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165" fontId="4" fillId="0" borderId="3" xfId="7" applyNumberFormat="1" applyFont="1" applyBorder="1" applyAlignment="1" applyProtection="1">
      <alignment wrapText="1"/>
    </xf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1" xfId="0" applyFont="1" applyBorder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0" xfId="0" applyFont="1" applyFill="1" applyBorder="1"/>
    <xf numFmtId="165" fontId="3" fillId="7" borderId="16" xfId="0" applyNumberFormat="1" applyFont="1" applyFill="1" applyBorder="1"/>
    <xf numFmtId="0" fontId="3" fillId="7" borderId="16" xfId="0" applyFont="1" applyFill="1" applyBorder="1" applyAlignment="1">
      <alignment horizontal="right"/>
    </xf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3" fillId="8" borderId="16" xfId="0" applyFont="1" applyFill="1" applyBorder="1"/>
    <xf numFmtId="0" fontId="3" fillId="8" borderId="16" xfId="0" applyFont="1" applyFill="1" applyBorder="1" applyAlignment="1">
      <alignment horizontal="left"/>
    </xf>
    <xf numFmtId="0" fontId="3" fillId="8" borderId="2" xfId="0" applyFont="1" applyFill="1" applyBorder="1"/>
    <xf numFmtId="0" fontId="3" fillId="8" borderId="28" xfId="0" applyFont="1" applyFill="1" applyBorder="1"/>
    <xf numFmtId="0" fontId="3" fillId="8" borderId="5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right"/>
    </xf>
    <xf numFmtId="165" fontId="3" fillId="8" borderId="5" xfId="0" applyNumberFormat="1" applyFont="1" applyFill="1" applyBorder="1"/>
    <xf numFmtId="0" fontId="3" fillId="8" borderId="22" xfId="0" applyFont="1" applyFill="1" applyBorder="1"/>
    <xf numFmtId="0" fontId="3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3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18" fontId="12" fillId="10" borderId="3" xfId="1" applyNumberFormat="1" applyFont="1" applyFill="1" applyBorder="1" applyAlignment="1" applyProtection="1">
      <alignment horizontal="right"/>
      <protection locked="0"/>
    </xf>
    <xf numFmtId="0" fontId="12" fillId="10" borderId="3" xfId="1" applyFont="1" applyFill="1" applyBorder="1" applyAlignment="1" applyProtection="1">
      <alignment horizontal="center"/>
      <protection locked="0"/>
    </xf>
    <xf numFmtId="11" fontId="12" fillId="10" borderId="3" xfId="1" applyNumberFormat="1" applyFont="1" applyFill="1" applyBorder="1" applyAlignment="1" applyProtection="1">
      <protection locked="0"/>
    </xf>
    <xf numFmtId="43" fontId="4" fillId="0" borderId="3" xfId="0" applyNumberFormat="1" applyFont="1" applyBorder="1" applyAlignment="1"/>
    <xf numFmtId="0" fontId="25" fillId="0" borderId="3" xfId="0" applyFont="1" applyFill="1" applyBorder="1"/>
    <xf numFmtId="0" fontId="25" fillId="0" borderId="3" xfId="0" applyNumberFormat="1" applyFont="1" applyFill="1" applyBorder="1"/>
    <xf numFmtId="171" fontId="25" fillId="0" borderId="3" xfId="3" applyFont="1" applyFill="1" applyBorder="1"/>
    <xf numFmtId="0" fontId="16" fillId="0" borderId="3" xfId="9" applyFont="1" applyFill="1" applyBorder="1" applyAlignment="1">
      <alignment wrapText="1"/>
    </xf>
    <xf numFmtId="0" fontId="19" fillId="0" borderId="0" xfId="8" applyFill="1"/>
    <xf numFmtId="0" fontId="19" fillId="0" borderId="16" xfId="8" applyBorder="1"/>
    <xf numFmtId="0" fontId="25" fillId="0" borderId="3" xfId="0" applyFont="1" applyFill="1" applyBorder="1" applyAlignment="1" applyProtection="1">
      <alignment vertical="center" wrapText="1"/>
    </xf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33CCFF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15</xdr:col>
      <xdr:colOff>677989</xdr:colOff>
      <xdr:row>47</xdr:row>
      <xdr:rowOff>20252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B74DC004-A517-45BD-BAFC-0DA3CB03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12279439" cy="8611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104774</xdr:rowOff>
    </xdr:from>
    <xdr:to>
      <xdr:col>16</xdr:col>
      <xdr:colOff>19051</xdr:colOff>
      <xdr:row>47</xdr:row>
      <xdr:rowOff>28575</xdr:rowOff>
    </xdr:to>
    <xdr:pic>
      <xdr:nvPicPr>
        <xdr:cNvPr id="4" name="Image 3" descr="WT_0200_004 (Speed Sensor Spacer).pdf - Adobe Acrobat Pro DC">
          <a:extLst>
            <a:ext uri="{FF2B5EF4-FFF2-40B4-BE49-F238E27FC236}">
              <a16:creationId xmlns:a16="http://schemas.microsoft.com/office/drawing/2014/main" id="{6D89A97F-D8BD-4967-88B5-A2B05BD8E1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8" t="12783" r="24907" b="867"/>
        <a:stretch/>
      </xdr:blipFill>
      <xdr:spPr>
        <a:xfrm>
          <a:off x="85725" y="295274"/>
          <a:ext cx="12296776" cy="86868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104774</xdr:rowOff>
    </xdr:from>
    <xdr:to>
      <xdr:col>17</xdr:col>
      <xdr:colOff>180975</xdr:colOff>
      <xdr:row>46</xdr:row>
      <xdr:rowOff>161925</xdr:rowOff>
    </xdr:to>
    <xdr:pic>
      <xdr:nvPicPr>
        <xdr:cNvPr id="4" name="Image 3" descr="WT_0200_005 (Bearing Spacer).pdf - Adobe Acrobat Pro DC">
          <a:extLst>
            <a:ext uri="{FF2B5EF4-FFF2-40B4-BE49-F238E27FC236}">
              <a16:creationId xmlns:a16="http://schemas.microsoft.com/office/drawing/2014/main" id="{D557CDED-1C8D-48A4-BC2E-B78FFB45F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4" t="13351" r="24958" b="866"/>
        <a:stretch/>
      </xdr:blipFill>
      <xdr:spPr>
        <a:xfrm>
          <a:off x="1047750" y="295274"/>
          <a:ext cx="12258675" cy="86296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581875</xdr:colOff>
      <xdr:row>47</xdr:row>
      <xdr:rowOff>77407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302AF336-9480-4529-90BA-583D1BC7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6087325" cy="8649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13" t="s">
        <v>150</v>
      </c>
    </row>
    <row r="3" spans="1:2" x14ac:dyDescent="0.25">
      <c r="A3" s="112" t="s">
        <v>82</v>
      </c>
      <c r="B3" s="110" t="s">
        <v>83</v>
      </c>
    </row>
    <row r="5" spans="1:2" x14ac:dyDescent="0.25">
      <c r="A5" t="s">
        <v>118</v>
      </c>
    </row>
    <row r="6" spans="1:2" x14ac:dyDescent="0.25">
      <c r="A6" t="s">
        <v>119</v>
      </c>
    </row>
    <row r="7" spans="1:2" x14ac:dyDescent="0.25">
      <c r="A7" t="s">
        <v>126</v>
      </c>
    </row>
    <row r="8" spans="1:2" x14ac:dyDescent="0.25">
      <c r="A8" t="s">
        <v>123</v>
      </c>
    </row>
    <row r="9" spans="1:2" x14ac:dyDescent="0.25">
      <c r="A9" t="s">
        <v>84</v>
      </c>
    </row>
    <row r="10" spans="1:2" x14ac:dyDescent="0.25">
      <c r="A10" s="110" t="s">
        <v>114</v>
      </c>
    </row>
    <row r="11" spans="1:2" x14ac:dyDescent="0.25">
      <c r="A11" t="s">
        <v>85</v>
      </c>
    </row>
    <row r="12" spans="1:2" x14ac:dyDescent="0.25">
      <c r="A12" t="s">
        <v>86</v>
      </c>
    </row>
    <row r="14" spans="1:2" x14ac:dyDescent="0.25">
      <c r="A14" t="s">
        <v>117</v>
      </c>
    </row>
    <row r="15" spans="1:2" x14ac:dyDescent="0.25">
      <c r="A15" t="s">
        <v>131</v>
      </c>
    </row>
    <row r="16" spans="1:2" x14ac:dyDescent="0.25">
      <c r="A16" t="s">
        <v>135</v>
      </c>
    </row>
    <row r="18" spans="1:3" x14ac:dyDescent="0.25">
      <c r="A18" s="112" t="s">
        <v>87</v>
      </c>
      <c r="B18" s="110" t="s">
        <v>121</v>
      </c>
      <c r="C18" s="110"/>
    </row>
    <row r="20" spans="1:3" x14ac:dyDescent="0.25">
      <c r="A20" t="s">
        <v>132</v>
      </c>
    </row>
    <row r="21" spans="1:3" x14ac:dyDescent="0.25">
      <c r="A21" t="s">
        <v>151</v>
      </c>
    </row>
    <row r="23" spans="1:3" x14ac:dyDescent="0.25">
      <c r="A23" s="112" t="s">
        <v>89</v>
      </c>
      <c r="B23" s="110" t="s">
        <v>90</v>
      </c>
    </row>
    <row r="25" spans="1:3" x14ac:dyDescent="0.25">
      <c r="A25" t="s">
        <v>143</v>
      </c>
    </row>
    <row r="26" spans="1:3" x14ac:dyDescent="0.25">
      <c r="A26" t="s">
        <v>96</v>
      </c>
    </row>
    <row r="27" spans="1:3" x14ac:dyDescent="0.25">
      <c r="A27" t="s">
        <v>91</v>
      </c>
    </row>
    <row r="28" spans="1:3" x14ac:dyDescent="0.25">
      <c r="A28" t="s">
        <v>127</v>
      </c>
    </row>
    <row r="29" spans="1:3" x14ac:dyDescent="0.25">
      <c r="A29" t="s">
        <v>124</v>
      </c>
    </row>
    <row r="30" spans="1:3" x14ac:dyDescent="0.25">
      <c r="A30" t="s">
        <v>92</v>
      </c>
    </row>
    <row r="31" spans="1:3" x14ac:dyDescent="0.25">
      <c r="A31" s="110" t="s">
        <v>114</v>
      </c>
    </row>
    <row r="32" spans="1:3" x14ac:dyDescent="0.25">
      <c r="A32" t="s">
        <v>125</v>
      </c>
    </row>
    <row r="33" spans="1:2" x14ac:dyDescent="0.25">
      <c r="A33" t="s">
        <v>128</v>
      </c>
    </row>
    <row r="35" spans="1:2" x14ac:dyDescent="0.25">
      <c r="A35" t="s">
        <v>129</v>
      </c>
    </row>
    <row r="36" spans="1:2" x14ac:dyDescent="0.25">
      <c r="A36" t="s">
        <v>130</v>
      </c>
    </row>
    <row r="37" spans="1:2" x14ac:dyDescent="0.25">
      <c r="A37" t="s">
        <v>136</v>
      </c>
    </row>
    <row r="39" spans="1:2" x14ac:dyDescent="0.25">
      <c r="A39" s="112" t="s">
        <v>93</v>
      </c>
      <c r="B39" s="110" t="s">
        <v>88</v>
      </c>
    </row>
    <row r="41" spans="1:2" x14ac:dyDescent="0.25">
      <c r="A41" t="s">
        <v>141</v>
      </c>
    </row>
    <row r="42" spans="1:2" x14ac:dyDescent="0.25">
      <c r="A42" t="s">
        <v>142</v>
      </c>
    </row>
    <row r="43" spans="1:2" x14ac:dyDescent="0.25">
      <c r="A43" t="s">
        <v>120</v>
      </c>
    </row>
    <row r="45" spans="1:2" x14ac:dyDescent="0.25">
      <c r="A45" s="112" t="s">
        <v>94</v>
      </c>
      <c r="B45" s="110" t="s">
        <v>111</v>
      </c>
    </row>
    <row r="47" spans="1:2" x14ac:dyDescent="0.25">
      <c r="A47" t="s">
        <v>144</v>
      </c>
    </row>
    <row r="48" spans="1:2" x14ac:dyDescent="0.25">
      <c r="A48" t="s">
        <v>112</v>
      </c>
    </row>
    <row r="49" spans="1:2" x14ac:dyDescent="0.25">
      <c r="A49" t="s">
        <v>113</v>
      </c>
    </row>
    <row r="50" spans="1:2" x14ac:dyDescent="0.25">
      <c r="A50" t="s">
        <v>133</v>
      </c>
    </row>
    <row r="51" spans="1:2" x14ac:dyDescent="0.25">
      <c r="A51" t="s">
        <v>145</v>
      </c>
    </row>
    <row r="52" spans="1:2" x14ac:dyDescent="0.25">
      <c r="A52" t="s">
        <v>146</v>
      </c>
    </row>
    <row r="53" spans="1:2" x14ac:dyDescent="0.25">
      <c r="A53" t="s">
        <v>115</v>
      </c>
    </row>
    <row r="55" spans="1:2" x14ac:dyDescent="0.25">
      <c r="A55" t="s">
        <v>137</v>
      </c>
    </row>
    <row r="57" spans="1:2" x14ac:dyDescent="0.25">
      <c r="A57" s="112" t="s">
        <v>98</v>
      </c>
      <c r="B57" s="110" t="s">
        <v>95</v>
      </c>
    </row>
    <row r="59" spans="1:2" x14ac:dyDescent="0.25">
      <c r="A59" t="s">
        <v>97</v>
      </c>
    </row>
    <row r="60" spans="1:2" x14ac:dyDescent="0.25">
      <c r="A60" t="s">
        <v>138</v>
      </c>
    </row>
    <row r="61" spans="1:2" x14ac:dyDescent="0.25">
      <c r="A61" t="s">
        <v>134</v>
      </c>
    </row>
    <row r="63" spans="1:2" x14ac:dyDescent="0.25">
      <c r="A63" s="112" t="s">
        <v>110</v>
      </c>
      <c r="B63" s="110" t="s">
        <v>99</v>
      </c>
    </row>
    <row r="65" spans="1:1" x14ac:dyDescent="0.25">
      <c r="A65" t="s">
        <v>100</v>
      </c>
    </row>
    <row r="66" spans="1:1" x14ac:dyDescent="0.25">
      <c r="A66" t="s">
        <v>102</v>
      </c>
    </row>
    <row r="67" spans="1:1" x14ac:dyDescent="0.25">
      <c r="A67" t="s">
        <v>101</v>
      </c>
    </row>
    <row r="68" spans="1:1" x14ac:dyDescent="0.25">
      <c r="A68" t="s">
        <v>103</v>
      </c>
    </row>
    <row r="69" spans="1:1" x14ac:dyDescent="0.25">
      <c r="A69" t="s">
        <v>104</v>
      </c>
    </row>
    <row r="70" spans="1:1" x14ac:dyDescent="0.25">
      <c r="A70" t="s">
        <v>105</v>
      </c>
    </row>
    <row r="71" spans="1:1" x14ac:dyDescent="0.25">
      <c r="A71" t="s">
        <v>139</v>
      </c>
    </row>
    <row r="72" spans="1:1" x14ac:dyDescent="0.25">
      <c r="A72" t="s">
        <v>140</v>
      </c>
    </row>
    <row r="74" spans="1:1" x14ac:dyDescent="0.25">
      <c r="A74" t="s">
        <v>147</v>
      </c>
    </row>
    <row r="75" spans="1:1" x14ac:dyDescent="0.25">
      <c r="A75" t="s">
        <v>106</v>
      </c>
    </row>
    <row r="76" spans="1:1" x14ac:dyDescent="0.25">
      <c r="A76" t="s">
        <v>107</v>
      </c>
    </row>
    <row r="77" spans="1:1" x14ac:dyDescent="0.25">
      <c r="A77" t="s">
        <v>139</v>
      </c>
    </row>
    <row r="78" spans="1:1" x14ac:dyDescent="0.25">
      <c r="A78" t="s">
        <v>140</v>
      </c>
    </row>
    <row r="80" spans="1:1" x14ac:dyDescent="0.25">
      <c r="A80" s="110" t="s">
        <v>116</v>
      </c>
    </row>
    <row r="82" spans="1:1" x14ac:dyDescent="0.25">
      <c r="A82" s="113" t="s">
        <v>122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A15" sqref="A15:I16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WT_0200_006_m+WT_0200_006_p</f>
        <v>3.9701600000000004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63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1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181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3.9701600000000004</v>
      </c>
      <c r="O5" s="68"/>
    </row>
    <row r="6" spans="1:15" x14ac:dyDescent="0.25">
      <c r="A6" s="127" t="s">
        <v>7</v>
      </c>
      <c r="B6" s="30" t="s">
        <v>182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ht="30" x14ac:dyDescent="0.25">
      <c r="A11" s="106">
        <v>10</v>
      </c>
      <c r="B11" s="165" t="s">
        <v>183</v>
      </c>
      <c r="C11" s="159"/>
      <c r="D11" s="161">
        <v>2.25</v>
      </c>
      <c r="E11" s="158">
        <f>J11*K11*L11</f>
        <v>0.20096000000000003</v>
      </c>
      <c r="F11" s="23" t="s">
        <v>160</v>
      </c>
      <c r="G11" s="23"/>
      <c r="H11" s="22"/>
      <c r="I11" s="24" t="s">
        <v>184</v>
      </c>
      <c r="J11" s="119">
        <f>0.16*0.16</f>
        <v>2.5600000000000001E-2</v>
      </c>
      <c r="K11" s="25">
        <v>1E-3</v>
      </c>
      <c r="L11" s="33">
        <v>7850</v>
      </c>
      <c r="M11" s="27">
        <v>1</v>
      </c>
      <c r="N11" s="34">
        <f>D11*E11</f>
        <v>0.45216000000000006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0.45216000000000006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 t="s">
        <v>186</v>
      </c>
      <c r="H15" s="159">
        <v>0.5</v>
      </c>
      <c r="I15" s="35">
        <f>IF(H15="",D15*F15,D15*F15*H15)</f>
        <v>0.65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185</v>
      </c>
      <c r="C16" s="160"/>
      <c r="D16" s="161">
        <v>0.01</v>
      </c>
      <c r="E16" s="159" t="s">
        <v>62</v>
      </c>
      <c r="F16" s="159">
        <v>286.8</v>
      </c>
      <c r="G16" s="159"/>
      <c r="H16" s="159">
        <v>1</v>
      </c>
      <c r="I16" s="34">
        <f>F16*D16</f>
        <v>2.8680000000000003</v>
      </c>
      <c r="J16" s="62"/>
      <c r="K16" s="62"/>
      <c r="L16" s="62"/>
      <c r="M16" s="62"/>
      <c r="N16" s="62"/>
      <c r="O16" s="68"/>
    </row>
    <row r="17" spans="1:15" x14ac:dyDescent="0.25">
      <c r="A17" s="74"/>
      <c r="B17" s="28"/>
      <c r="C17" s="28"/>
      <c r="D17" s="28"/>
      <c r="E17" s="28"/>
      <c r="F17" s="28"/>
      <c r="G17" s="28"/>
      <c r="H17" s="136" t="s">
        <v>18</v>
      </c>
      <c r="I17" s="134">
        <f>SUM(I15:I16)</f>
        <v>3.5180000000000002</v>
      </c>
      <c r="J17" s="28"/>
      <c r="K17" s="28"/>
      <c r="L17" s="28"/>
      <c r="M17" s="28"/>
      <c r="N17" s="28"/>
      <c r="O17" s="68"/>
    </row>
    <row r="18" spans="1:15" x14ac:dyDescent="0.25">
      <c r="A18" s="69"/>
      <c r="B18" s="62"/>
      <c r="C18" s="62"/>
      <c r="D18" s="62"/>
      <c r="E18" s="62"/>
      <c r="F18" s="62"/>
      <c r="G18" s="62"/>
      <c r="H18" s="62"/>
      <c r="I18" s="63"/>
      <c r="J18" s="62"/>
      <c r="K18" s="62"/>
      <c r="L18" s="62"/>
      <c r="M18" s="62"/>
      <c r="N18" s="62"/>
      <c r="O18" s="68"/>
    </row>
    <row r="19" spans="1:15" ht="15.75" thickBot="1" x14ac:dyDescent="0.3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</row>
  </sheetData>
  <hyperlinks>
    <hyperlink ref="B4" location="'WT A0200'!A1" display="'WT A0200'!A1"/>
    <hyperlink ref="E3" location="'WT 0200 006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WT_0200_006</f>
        <v>WT 0200 006</v>
      </c>
    </row>
  </sheetData>
  <hyperlinks>
    <hyperlink ref="A1" location="'WT 0200 006'!A1" display="Drawing part :"/>
    <hyperlink ref="B1" location="'WT 0200 006'!A1" display="'WT 0200 006'!A1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40" sqref="B4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8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8" t="s">
        <v>0</v>
      </c>
      <c r="B1" s="116" t="s">
        <v>61</v>
      </c>
      <c r="D1" s="49"/>
      <c r="M1" s="61" t="s">
        <v>63</v>
      </c>
      <c r="N1" s="50"/>
      <c r="O1" s="60" t="e">
        <f>#REF!</f>
        <v>#REF!</v>
      </c>
    </row>
    <row r="2" spans="1:15" s="15" customFormat="1" ht="15.75" thickBot="1" x14ac:dyDescent="0.3">
      <c r="A2" s="56" t="s">
        <v>64</v>
      </c>
      <c r="B2" s="115" t="s">
        <v>148</v>
      </c>
      <c r="C2" s="14"/>
      <c r="F2" s="44"/>
    </row>
    <row r="3" spans="1:15" s="15" customFormat="1" ht="16.5" thickTop="1" thickBot="1" x14ac:dyDescent="0.3">
      <c r="A3" s="57" t="s">
        <v>65</v>
      </c>
      <c r="B3" s="59">
        <v>2018</v>
      </c>
      <c r="C3" s="14"/>
      <c r="F3" s="44"/>
    </row>
    <row r="4" spans="1:15" s="15" customFormat="1" ht="16.5" thickTop="1" thickBot="1" x14ac:dyDescent="0.3">
      <c r="A4" s="55" t="s">
        <v>1</v>
      </c>
      <c r="B4" s="114">
        <v>81</v>
      </c>
      <c r="C4" s="14"/>
      <c r="D4" s="49" t="s">
        <v>66</v>
      </c>
      <c r="F4" s="44"/>
    </row>
    <row r="5" spans="1:15" s="42" customFormat="1" ht="15.75" thickTop="1" x14ac:dyDescent="0.25">
      <c r="A5" s="41"/>
      <c r="B5" s="45"/>
      <c r="C5" s="43"/>
      <c r="F5" s="46"/>
    </row>
    <row r="6" spans="1:15" s="40" customFormat="1" ht="49.5" customHeight="1" x14ac:dyDescent="0.25">
      <c r="A6" s="39" t="s">
        <v>67</v>
      </c>
      <c r="B6" s="52" t="s">
        <v>68</v>
      </c>
      <c r="C6" s="52" t="s">
        <v>69</v>
      </c>
      <c r="D6" s="52" t="s">
        <v>70</v>
      </c>
      <c r="E6" s="52" t="s">
        <v>71</v>
      </c>
      <c r="F6" s="52" t="s">
        <v>72</v>
      </c>
      <c r="G6" s="52" t="s">
        <v>73</v>
      </c>
      <c r="H6" s="54" t="s">
        <v>74</v>
      </c>
      <c r="I6" s="52" t="s">
        <v>17</v>
      </c>
      <c r="J6" s="52" t="s">
        <v>75</v>
      </c>
      <c r="K6" s="52" t="s">
        <v>76</v>
      </c>
      <c r="L6" s="52" t="s">
        <v>77</v>
      </c>
      <c r="M6" s="52" t="s">
        <v>78</v>
      </c>
      <c r="N6" s="53" t="s">
        <v>79</v>
      </c>
      <c r="O6" s="52" t="s">
        <v>80</v>
      </c>
    </row>
    <row r="7" spans="1:15" ht="15" x14ac:dyDescent="0.25">
      <c r="A7" s="137"/>
      <c r="B7" s="138" t="str">
        <f>'WT A0200'!B3</f>
        <v>Wheels &amp; Tires</v>
      </c>
      <c r="C7" s="139" t="e">
        <f>EL_A0001</f>
        <v>#NAME?</v>
      </c>
      <c r="D7" s="139" t="s">
        <v>11</v>
      </c>
      <c r="E7" s="139"/>
      <c r="F7" s="140" t="str">
        <f>'WT A0200'!B4</f>
        <v>Front Hubs</v>
      </c>
      <c r="G7" s="139"/>
      <c r="H7" s="141" t="e">
        <f t="shared" ref="H7:H17" si="0">SUM(J7:M7)</f>
        <v>#NAME?</v>
      </c>
      <c r="I7" s="142" t="e">
        <f>BR_A0001_q</f>
        <v>#NAME?</v>
      </c>
      <c r="J7" s="143" t="e">
        <f>BR_A0001_m</f>
        <v>#NAME?</v>
      </c>
      <c r="K7" s="143" t="e">
        <f>BR_A0001_p</f>
        <v>#NAME?</v>
      </c>
      <c r="L7" s="143" t="e">
        <f>BR_A0001_f</f>
        <v>#NAME?</v>
      </c>
      <c r="M7" s="143" t="e">
        <f>BR_A0001_t</f>
        <v>#NAME?</v>
      </c>
      <c r="N7" s="144" t="e">
        <f t="shared" ref="N7:N17" si="1">H7*I7</f>
        <v>#NAME?</v>
      </c>
      <c r="O7" s="145"/>
    </row>
    <row r="8" spans="1:15" ht="15" x14ac:dyDescent="0.25">
      <c r="A8" s="146"/>
      <c r="B8" s="147" t="str">
        <f>'WT A0200'!B3</f>
        <v>Wheels &amp; Tires</v>
      </c>
      <c r="C8" s="155" t="e">
        <f>EL_01001</f>
        <v>#NAME?</v>
      </c>
      <c r="D8" s="148" t="s">
        <v>11</v>
      </c>
      <c r="E8" s="148" t="str">
        <f>F7</f>
        <v>Front Hubs</v>
      </c>
      <c r="F8" s="149" t="str">
        <f>'WT 0200 001'!B5</f>
        <v>Front Hub</v>
      </c>
      <c r="G8" s="148"/>
      <c r="H8" s="150" t="e">
        <f t="shared" si="0"/>
        <v>#NAME?</v>
      </c>
      <c r="I8" s="151" t="e">
        <f>BR_A0001_q*BR_01001_q</f>
        <v>#NAME?</v>
      </c>
      <c r="J8" s="152" t="e">
        <f>BR_01001_m</f>
        <v>#NAME?</v>
      </c>
      <c r="K8" s="152" t="e">
        <f>BR_01001_p</f>
        <v>#NAME?</v>
      </c>
      <c r="L8" s="152" t="e">
        <f>BR_01001_f</f>
        <v>#NAME?</v>
      </c>
      <c r="M8" s="152" t="e">
        <f>BR_01001_t</f>
        <v>#NAME?</v>
      </c>
      <c r="N8" s="153" t="e">
        <f t="shared" si="1"/>
        <v>#NAME?</v>
      </c>
      <c r="O8" s="154"/>
    </row>
    <row r="9" spans="1:15" ht="14.25" x14ac:dyDescent="0.2">
      <c r="A9" s="146"/>
      <c r="B9" s="147" t="str">
        <f>'WT A0200'!$B$3</f>
        <v>Wheels &amp; Tires</v>
      </c>
      <c r="C9" s="148"/>
      <c r="D9" s="148" t="s">
        <v>11</v>
      </c>
      <c r="E9" s="148"/>
      <c r="F9" s="147"/>
      <c r="G9" s="148"/>
      <c r="H9" s="150">
        <f t="shared" si="0"/>
        <v>0</v>
      </c>
      <c r="I9" s="156"/>
      <c r="J9" s="152"/>
      <c r="K9" s="152"/>
      <c r="L9" s="152"/>
      <c r="M9" s="152"/>
      <c r="N9" s="153">
        <f t="shared" si="1"/>
        <v>0</v>
      </c>
      <c r="O9" s="154"/>
    </row>
    <row r="10" spans="1:15" ht="14.25" x14ac:dyDescent="0.2">
      <c r="A10" s="146"/>
      <c r="B10" s="147" t="str">
        <f>'WT A0200'!$B$3</f>
        <v>Wheels &amp; Tires</v>
      </c>
      <c r="C10" s="148"/>
      <c r="D10" s="148" t="s">
        <v>11</v>
      </c>
      <c r="E10" s="148"/>
      <c r="F10" s="147"/>
      <c r="G10" s="148"/>
      <c r="H10" s="150">
        <f t="shared" si="0"/>
        <v>0</v>
      </c>
      <c r="I10" s="156"/>
      <c r="J10" s="152"/>
      <c r="K10" s="152"/>
      <c r="L10" s="152"/>
      <c r="M10" s="152"/>
      <c r="N10" s="153">
        <f t="shared" si="1"/>
        <v>0</v>
      </c>
      <c r="O10" s="154"/>
    </row>
    <row r="11" spans="1:15" ht="14.25" x14ac:dyDescent="0.2">
      <c r="A11" s="146"/>
      <c r="B11" s="147" t="str">
        <f>'WT A0200'!$B$3</f>
        <v>Wheels &amp; Tires</v>
      </c>
      <c r="C11" s="148"/>
      <c r="D11" s="148" t="s">
        <v>11</v>
      </c>
      <c r="E11" s="148"/>
      <c r="F11" s="147"/>
      <c r="G11" s="148"/>
      <c r="H11" s="150">
        <f t="shared" si="0"/>
        <v>0</v>
      </c>
      <c r="I11" s="156"/>
      <c r="J11" s="152"/>
      <c r="K11" s="152"/>
      <c r="L11" s="152"/>
      <c r="M11" s="152"/>
      <c r="N11" s="153">
        <f t="shared" si="1"/>
        <v>0</v>
      </c>
      <c r="O11" s="154"/>
    </row>
    <row r="12" spans="1:15" ht="14.25" x14ac:dyDescent="0.2">
      <c r="A12" s="146"/>
      <c r="B12" s="147" t="str">
        <f>'WT A0200'!$B$3</f>
        <v>Wheels &amp; Tires</v>
      </c>
      <c r="C12" s="148"/>
      <c r="D12" s="148" t="s">
        <v>11</v>
      </c>
      <c r="E12" s="148"/>
      <c r="F12" s="147"/>
      <c r="G12" s="148"/>
      <c r="H12" s="150">
        <f t="shared" si="0"/>
        <v>0</v>
      </c>
      <c r="I12" s="156"/>
      <c r="J12" s="152"/>
      <c r="K12" s="152"/>
      <c r="L12" s="152"/>
      <c r="M12" s="152"/>
      <c r="N12" s="153">
        <f t="shared" si="1"/>
        <v>0</v>
      </c>
      <c r="O12" s="154"/>
    </row>
    <row r="13" spans="1:15" ht="14.25" x14ac:dyDescent="0.2">
      <c r="A13" s="146"/>
      <c r="B13" s="147" t="str">
        <f>'WT A0200'!$B$3</f>
        <v>Wheels &amp; Tires</v>
      </c>
      <c r="C13" s="148"/>
      <c r="D13" s="148" t="s">
        <v>11</v>
      </c>
      <c r="E13" s="148"/>
      <c r="F13" s="147"/>
      <c r="G13" s="148"/>
      <c r="H13" s="150">
        <f t="shared" si="0"/>
        <v>0</v>
      </c>
      <c r="I13" s="156"/>
      <c r="J13" s="152"/>
      <c r="K13" s="152"/>
      <c r="L13" s="152"/>
      <c r="M13" s="152"/>
      <c r="N13" s="153">
        <f t="shared" si="1"/>
        <v>0</v>
      </c>
      <c r="O13" s="154"/>
    </row>
    <row r="14" spans="1:15" ht="14.25" x14ac:dyDescent="0.2">
      <c r="A14" s="146"/>
      <c r="B14" s="147" t="str">
        <f>'WT A0200'!$B$3</f>
        <v>Wheels &amp; Tires</v>
      </c>
      <c r="C14" s="148"/>
      <c r="D14" s="148" t="s">
        <v>11</v>
      </c>
      <c r="E14" s="148"/>
      <c r="F14" s="147"/>
      <c r="G14" s="148"/>
      <c r="H14" s="150">
        <f t="shared" si="0"/>
        <v>0</v>
      </c>
      <c r="I14" s="156"/>
      <c r="J14" s="152"/>
      <c r="K14" s="152"/>
      <c r="L14" s="152"/>
      <c r="M14" s="152"/>
      <c r="N14" s="153">
        <f t="shared" si="1"/>
        <v>0</v>
      </c>
      <c r="O14" s="154"/>
    </row>
    <row r="15" spans="1:15" ht="14.25" x14ac:dyDescent="0.2">
      <c r="A15" s="146"/>
      <c r="B15" s="147" t="str">
        <f>'WT A0200'!$B$3</f>
        <v>Wheels &amp; Tires</v>
      </c>
      <c r="C15" s="148"/>
      <c r="D15" s="148" t="s">
        <v>11</v>
      </c>
      <c r="E15" s="148"/>
      <c r="F15" s="147"/>
      <c r="G15" s="157"/>
      <c r="H15" s="150">
        <f t="shared" si="0"/>
        <v>0</v>
      </c>
      <c r="I15" s="156"/>
      <c r="J15" s="152"/>
      <c r="K15" s="152"/>
      <c r="L15" s="152"/>
      <c r="M15" s="152"/>
      <c r="N15" s="153">
        <f t="shared" si="1"/>
        <v>0</v>
      </c>
      <c r="O15" s="154"/>
    </row>
    <row r="16" spans="1:15" ht="14.25" x14ac:dyDescent="0.2">
      <c r="A16" s="146"/>
      <c r="B16" s="147" t="str">
        <f>'WT A0200'!$B$3</f>
        <v>Wheels &amp; Tires</v>
      </c>
      <c r="C16" s="148"/>
      <c r="D16" s="148" t="s">
        <v>11</v>
      </c>
      <c r="E16" s="148"/>
      <c r="F16" s="147"/>
      <c r="G16" s="148"/>
      <c r="H16" s="150">
        <f t="shared" si="0"/>
        <v>0</v>
      </c>
      <c r="I16" s="156"/>
      <c r="J16" s="152"/>
      <c r="K16" s="152"/>
      <c r="L16" s="152"/>
      <c r="M16" s="152"/>
      <c r="N16" s="153">
        <f t="shared" si="1"/>
        <v>0</v>
      </c>
      <c r="O16" s="154"/>
    </row>
    <row r="17" spans="1:15" ht="15" thickBot="1" x14ac:dyDescent="0.25">
      <c r="A17" s="146"/>
      <c r="B17" s="147" t="str">
        <f>'WT A0200'!$B$3</f>
        <v>Wheels &amp; Tires</v>
      </c>
      <c r="C17" s="148"/>
      <c r="D17" s="148" t="s">
        <v>11</v>
      </c>
      <c r="E17" s="148"/>
      <c r="F17" s="147"/>
      <c r="G17" s="148"/>
      <c r="H17" s="150">
        <f t="shared" si="0"/>
        <v>0</v>
      </c>
      <c r="I17" s="156"/>
      <c r="J17" s="152"/>
      <c r="K17" s="152"/>
      <c r="L17" s="152"/>
      <c r="M17" s="152"/>
      <c r="N17" s="153">
        <f t="shared" si="1"/>
        <v>0</v>
      </c>
      <c r="O17" s="154"/>
    </row>
    <row r="18" spans="1:15" s="12" customFormat="1" ht="15.75" thickTop="1" thickBot="1" x14ac:dyDescent="0.25">
      <c r="A18" s="5"/>
      <c r="B18" s="47" t="str">
        <f>'WT A0200'!B3</f>
        <v>Wheels &amp; Tires</v>
      </c>
      <c r="C18" s="1"/>
      <c r="D18" s="1"/>
      <c r="E18" s="1"/>
      <c r="F18" s="47" t="s">
        <v>81</v>
      </c>
      <c r="G18" s="1"/>
      <c r="H18" s="3"/>
      <c r="I18" s="4"/>
      <c r="J18" s="118" t="e">
        <f>SUMPRODUCT($I7:$I17,J7:J17)</f>
        <v>#NAME?</v>
      </c>
      <c r="K18" s="118" t="e">
        <f>SUMPRODUCT($I7:$I17,K7:K17)</f>
        <v>#NAME?</v>
      </c>
      <c r="L18" s="118" t="e">
        <f>SUMPRODUCT($I7:$I17,L7:L17)</f>
        <v>#NAME?</v>
      </c>
      <c r="M18" s="118" t="e">
        <f>SUMPRODUCT($I7:$I17,M7:M17)</f>
        <v>#NAME?</v>
      </c>
      <c r="N18" s="118" t="e">
        <f>SUM(N7:N17)</f>
        <v>#NAME?</v>
      </c>
      <c r="O18" s="2"/>
    </row>
    <row r="19" spans="1:15" ht="13.5" thickTop="1" x14ac:dyDescent="0.2">
      <c r="A19" s="11"/>
      <c r="B19" s="48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8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1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1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8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8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8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8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8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8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8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8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8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8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8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8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8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8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8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8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8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8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8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8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8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8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8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8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8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8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8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8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8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8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8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8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8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8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8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8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8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8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8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8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8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8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8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8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8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8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8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8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8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8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8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8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8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8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8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8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8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8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8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8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8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8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8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8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8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8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8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8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8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8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8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8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8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8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8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8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8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8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8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8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8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8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8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8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8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8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8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8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8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8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8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8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8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8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8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8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8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8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8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8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8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8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8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8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8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8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8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8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8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8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8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8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8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8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8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8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50"/>
  <sheetViews>
    <sheetView zoomScale="75" zoomScaleNormal="75" zoomScaleSheetLayoutView="80" workbookViewId="0">
      <selection activeCell="C10" sqref="C10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1" t="s">
        <v>0</v>
      </c>
      <c r="B2" s="16" t="s">
        <v>61</v>
      </c>
      <c r="C2" s="62"/>
      <c r="D2" s="62"/>
      <c r="E2" s="62" t="s">
        <v>149</v>
      </c>
      <c r="F2" s="62"/>
      <c r="G2" s="62"/>
      <c r="H2" s="62"/>
      <c r="I2" s="62"/>
      <c r="J2" s="121" t="s">
        <v>1</v>
      </c>
      <c r="K2" s="104">
        <v>81</v>
      </c>
      <c r="L2" s="62"/>
      <c r="M2" s="121" t="s">
        <v>2</v>
      </c>
      <c r="N2" s="117" t="e">
        <f>BR_A0001_pa+BR_A0001_m+BR_A0001_p+BR_A0001_f+BR_A0001_t</f>
        <v>#NAME?</v>
      </c>
      <c r="O2" s="68"/>
    </row>
    <row r="3" spans="1:15" x14ac:dyDescent="0.25">
      <c r="A3" s="121" t="s">
        <v>3</v>
      </c>
      <c r="B3" s="16" t="s">
        <v>152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121" t="s">
        <v>4</v>
      </c>
      <c r="N3" s="98">
        <v>2</v>
      </c>
      <c r="O3" s="68"/>
    </row>
    <row r="4" spans="1:15" x14ac:dyDescent="0.25">
      <c r="A4" s="121" t="s">
        <v>5</v>
      </c>
      <c r="B4" s="63" t="s">
        <v>154</v>
      </c>
      <c r="C4" s="62"/>
      <c r="D4" s="62"/>
      <c r="E4" s="62"/>
      <c r="F4" s="62"/>
      <c r="G4" s="62"/>
      <c r="H4" s="62"/>
      <c r="I4" s="62"/>
      <c r="J4" s="122" t="s">
        <v>6</v>
      </c>
      <c r="K4" s="62"/>
      <c r="L4" s="62"/>
      <c r="M4" s="62"/>
      <c r="N4" s="62"/>
      <c r="O4" s="68"/>
    </row>
    <row r="5" spans="1:15" x14ac:dyDescent="0.25">
      <c r="A5" s="121" t="s">
        <v>7</v>
      </c>
      <c r="B5" s="19" t="s">
        <v>153</v>
      </c>
      <c r="C5" s="62"/>
      <c r="D5" s="62"/>
      <c r="E5" s="62"/>
      <c r="F5" s="62"/>
      <c r="G5" s="62"/>
      <c r="H5" s="62"/>
      <c r="I5" s="62"/>
      <c r="J5" s="122" t="s">
        <v>8</v>
      </c>
      <c r="K5" s="62"/>
      <c r="L5" s="62"/>
      <c r="M5" s="121" t="s">
        <v>9</v>
      </c>
      <c r="N5" s="81" t="e">
        <f>N2*N3</f>
        <v>#NAME?</v>
      </c>
      <c r="O5" s="68"/>
    </row>
    <row r="6" spans="1:15" x14ac:dyDescent="0.25">
      <c r="A6" s="121" t="s">
        <v>10</v>
      </c>
      <c r="B6" s="16" t="s">
        <v>11</v>
      </c>
      <c r="C6" s="62"/>
      <c r="D6" s="62"/>
      <c r="E6" s="62"/>
      <c r="F6" s="62"/>
      <c r="G6" s="62"/>
      <c r="H6" s="62"/>
      <c r="I6" s="62"/>
      <c r="J6" s="122" t="s">
        <v>12</v>
      </c>
      <c r="K6" s="62"/>
      <c r="L6" s="62"/>
      <c r="M6" s="62"/>
      <c r="N6" s="62"/>
      <c r="O6" s="68"/>
    </row>
    <row r="7" spans="1:15" x14ac:dyDescent="0.25">
      <c r="A7" s="121" t="s">
        <v>13</v>
      </c>
      <c r="B7" s="16" t="s">
        <v>155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69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21" t="s">
        <v>14</v>
      </c>
      <c r="B9" s="121" t="s">
        <v>15</v>
      </c>
      <c r="C9" s="121" t="s">
        <v>16</v>
      </c>
      <c r="D9" s="121" t="s">
        <v>17</v>
      </c>
      <c r="E9" s="121" t="s">
        <v>18</v>
      </c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79">
        <v>10</v>
      </c>
      <c r="B10" s="109" t="str">
        <f>'WT 0200 001'!B5</f>
        <v>Front Hub</v>
      </c>
      <c r="C10" s="81">
        <f>'WT 0200 001'!N2</f>
        <v>64.158517485600001</v>
      </c>
      <c r="D10" s="108">
        <f>'WT 0200 001'!N3</f>
        <v>1</v>
      </c>
      <c r="E10" s="81">
        <f>C10*D10</f>
        <v>64.158517485600001</v>
      </c>
      <c r="F10" s="62"/>
      <c r="G10" s="62"/>
      <c r="H10" s="62"/>
      <c r="I10" s="62"/>
      <c r="J10" s="62"/>
      <c r="K10" s="62"/>
      <c r="L10" s="62"/>
      <c r="M10" s="62"/>
      <c r="N10" s="62"/>
      <c r="O10" s="68"/>
    </row>
    <row r="11" spans="1:15" x14ac:dyDescent="0.25">
      <c r="A11" s="79">
        <v>20</v>
      </c>
      <c r="B11" s="80"/>
      <c r="C11" s="81"/>
      <c r="D11" s="79"/>
      <c r="E11" s="81"/>
      <c r="F11" s="63"/>
      <c r="G11" s="63"/>
      <c r="H11" s="63"/>
      <c r="I11" s="63"/>
      <c r="J11" s="63"/>
      <c r="K11" s="63"/>
      <c r="L11" s="63"/>
      <c r="M11" s="63"/>
      <c r="N11" s="63"/>
      <c r="O11" s="68"/>
    </row>
    <row r="12" spans="1:15" x14ac:dyDescent="0.25">
      <c r="A12" s="79">
        <v>30</v>
      </c>
      <c r="C12" s="81"/>
      <c r="D12" s="79"/>
      <c r="E12" s="81"/>
      <c r="F12" s="63"/>
      <c r="G12" s="63"/>
      <c r="H12" s="63"/>
      <c r="I12" s="63"/>
      <c r="J12" s="63"/>
      <c r="K12" s="63"/>
      <c r="L12" s="63"/>
      <c r="M12" s="63"/>
      <c r="N12" s="63"/>
      <c r="O12" s="71"/>
    </row>
    <row r="13" spans="1:15" s="18" customFormat="1" x14ac:dyDescent="0.25">
      <c r="A13" s="79">
        <v>40</v>
      </c>
      <c r="B13" s="109" t="s">
        <v>180</v>
      </c>
      <c r="C13" s="81"/>
      <c r="D13" s="79"/>
      <c r="E13" s="81"/>
      <c r="F13" s="63"/>
      <c r="G13" s="63"/>
      <c r="H13" s="63"/>
      <c r="I13" s="63"/>
      <c r="J13" s="63"/>
      <c r="K13" s="63"/>
      <c r="L13" s="63"/>
      <c r="M13" s="63"/>
      <c r="N13" s="63"/>
      <c r="O13" s="71"/>
    </row>
    <row r="14" spans="1:15" s="18" customFormat="1" x14ac:dyDescent="0.25">
      <c r="A14" s="79">
        <v>50</v>
      </c>
      <c r="B14" s="164" t="s">
        <v>176</v>
      </c>
      <c r="C14" s="79"/>
      <c r="D14" s="81"/>
      <c r="E14" s="81"/>
      <c r="F14" s="63"/>
      <c r="G14" s="63"/>
      <c r="H14" s="63"/>
      <c r="I14" s="63"/>
      <c r="J14" s="63"/>
      <c r="K14" s="63"/>
      <c r="L14" s="63"/>
      <c r="M14" s="63"/>
      <c r="N14" s="63"/>
      <c r="O14" s="72"/>
    </row>
    <row r="15" spans="1:15" x14ac:dyDescent="0.25">
      <c r="A15" s="79">
        <v>60</v>
      </c>
      <c r="B15" s="109" t="s">
        <v>181</v>
      </c>
      <c r="C15" s="82" t="s">
        <v>19</v>
      </c>
      <c r="D15" s="81"/>
      <c r="E15" s="81"/>
      <c r="F15" s="62"/>
      <c r="G15" s="62"/>
      <c r="H15" s="62"/>
      <c r="I15" s="62"/>
      <c r="J15" s="62"/>
      <c r="K15" s="62"/>
      <c r="L15" s="62"/>
      <c r="M15" s="62"/>
      <c r="N15" s="62"/>
      <c r="O15" s="68"/>
    </row>
    <row r="16" spans="1:15" x14ac:dyDescent="0.25">
      <c r="A16" s="69"/>
      <c r="B16" s="62"/>
      <c r="C16" s="62"/>
      <c r="D16" s="124" t="s">
        <v>18</v>
      </c>
      <c r="E16" s="123">
        <f>SUM(E10:E15)</f>
        <v>64.158517485600001</v>
      </c>
      <c r="F16" s="63"/>
      <c r="G16" s="63"/>
      <c r="H16" s="63"/>
      <c r="I16" s="63"/>
      <c r="J16" s="63"/>
      <c r="K16" s="63"/>
      <c r="L16" s="63"/>
      <c r="M16" s="63"/>
      <c r="N16" s="63"/>
      <c r="O16" s="68"/>
    </row>
    <row r="17" spans="1:15" x14ac:dyDescent="0.25">
      <c r="A17" s="69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8"/>
    </row>
    <row r="18" spans="1:15" x14ac:dyDescent="0.25">
      <c r="A18" s="121" t="s">
        <v>14</v>
      </c>
      <c r="B18" s="121" t="s">
        <v>20</v>
      </c>
      <c r="C18" s="121" t="s">
        <v>21</v>
      </c>
      <c r="D18" s="121" t="s">
        <v>22</v>
      </c>
      <c r="E18" s="121" t="s">
        <v>23</v>
      </c>
      <c r="F18" s="121" t="s">
        <v>24</v>
      </c>
      <c r="G18" s="121" t="s">
        <v>25</v>
      </c>
      <c r="H18" s="121" t="s">
        <v>26</v>
      </c>
      <c r="I18" s="121" t="s">
        <v>27</v>
      </c>
      <c r="J18" s="121" t="s">
        <v>28</v>
      </c>
      <c r="K18" s="121" t="s">
        <v>29</v>
      </c>
      <c r="L18" s="121" t="s">
        <v>30</v>
      </c>
      <c r="M18" s="121" t="s">
        <v>17</v>
      </c>
      <c r="N18" s="121" t="s">
        <v>18</v>
      </c>
      <c r="O18" s="68"/>
    </row>
    <row r="19" spans="1:15" x14ac:dyDescent="0.25">
      <c r="A19" s="79">
        <v>10</v>
      </c>
      <c r="B19" s="79" t="s">
        <v>31</v>
      </c>
      <c r="C19" s="79" t="s">
        <v>32</v>
      </c>
      <c r="D19" s="81">
        <v>100</v>
      </c>
      <c r="E19" s="79">
        <v>50</v>
      </c>
      <c r="F19" s="79" t="s">
        <v>33</v>
      </c>
      <c r="G19" s="79">
        <v>50</v>
      </c>
      <c r="H19" s="83" t="s">
        <v>33</v>
      </c>
      <c r="I19" s="84" t="s">
        <v>34</v>
      </c>
      <c r="J19" s="85">
        <f>G19*E19/1000000</f>
        <v>2.5000000000000001E-3</v>
      </c>
      <c r="K19" s="83">
        <v>200</v>
      </c>
      <c r="L19" s="83">
        <v>3.5</v>
      </c>
      <c r="M19" s="83">
        <f>J19*K19*L19</f>
        <v>1.75</v>
      </c>
      <c r="N19" s="81">
        <f>M19*D19</f>
        <v>175</v>
      </c>
      <c r="O19" s="68"/>
    </row>
    <row r="20" spans="1:15" s="26" customFormat="1" x14ac:dyDescent="0.25">
      <c r="A20" s="79">
        <v>20</v>
      </c>
      <c r="B20" s="79" t="s">
        <v>35</v>
      </c>
      <c r="C20" s="86" t="s">
        <v>36</v>
      </c>
      <c r="D20" s="81">
        <v>2.25</v>
      </c>
      <c r="E20" s="87">
        <v>165</v>
      </c>
      <c r="F20" s="87" t="s">
        <v>33</v>
      </c>
      <c r="G20" s="87"/>
      <c r="H20" s="83"/>
      <c r="I20" s="88" t="s">
        <v>37</v>
      </c>
      <c r="J20" s="120">
        <f>(E20*10^-3)^2*3.14/4</f>
        <v>2.1371625000000002E-2</v>
      </c>
      <c r="K20" s="90">
        <v>5.0000000000000001E-3</v>
      </c>
      <c r="L20" s="91">
        <v>7860</v>
      </c>
      <c r="M20" s="92">
        <f>K20*J20*L20</f>
        <v>0.83990486250000007</v>
      </c>
      <c r="N20" s="81">
        <f>M20*D20</f>
        <v>1.8897859406250002</v>
      </c>
      <c r="O20" s="73"/>
    </row>
    <row r="21" spans="1:15" x14ac:dyDescent="0.25">
      <c r="A21" s="79"/>
      <c r="B21" s="79"/>
      <c r="C21" s="79"/>
      <c r="D21" s="81"/>
      <c r="E21" s="79"/>
      <c r="F21" s="79"/>
      <c r="G21" s="79"/>
      <c r="H21" s="83"/>
      <c r="I21" s="92"/>
      <c r="J21" s="93"/>
      <c r="K21" s="83"/>
      <c r="L21" s="89"/>
      <c r="M21" s="83"/>
      <c r="N21" s="81">
        <f>M21*D21</f>
        <v>0</v>
      </c>
      <c r="O21" s="68"/>
    </row>
    <row r="22" spans="1:15" x14ac:dyDescent="0.25">
      <c r="A22" s="79"/>
      <c r="B22" s="79"/>
      <c r="C22" s="79"/>
      <c r="D22" s="81"/>
      <c r="E22" s="79"/>
      <c r="F22" s="79"/>
      <c r="G22" s="79"/>
      <c r="H22" s="83"/>
      <c r="I22" s="92"/>
      <c r="J22" s="93"/>
      <c r="K22" s="83"/>
      <c r="L22" s="83"/>
      <c r="M22" s="83"/>
      <c r="N22" s="81">
        <f>M22*D22</f>
        <v>0</v>
      </c>
      <c r="O22" s="68"/>
    </row>
    <row r="23" spans="1:15" x14ac:dyDescent="0.25">
      <c r="A23" s="79"/>
      <c r="B23" s="79"/>
      <c r="C23" s="82" t="s">
        <v>19</v>
      </c>
      <c r="D23" s="81"/>
      <c r="E23" s="79"/>
      <c r="F23" s="79"/>
      <c r="G23" s="79"/>
      <c r="H23" s="83"/>
      <c r="I23" s="92"/>
      <c r="J23" s="93"/>
      <c r="K23" s="83"/>
      <c r="L23" s="83"/>
      <c r="M23" s="83"/>
      <c r="N23" s="81">
        <f>M23*D23</f>
        <v>0</v>
      </c>
      <c r="O23" s="68"/>
    </row>
    <row r="24" spans="1:15" x14ac:dyDescent="0.25">
      <c r="A24" s="74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21" t="s">
        <v>18</v>
      </c>
      <c r="N24" s="123">
        <f>SUM(N19:N23)</f>
        <v>176.88978594062499</v>
      </c>
      <c r="O24" s="68"/>
    </row>
    <row r="25" spans="1:15" x14ac:dyDescent="0.25">
      <c r="A25" s="69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8"/>
    </row>
    <row r="26" spans="1:15" s="29" customFormat="1" x14ac:dyDescent="0.25">
      <c r="A26" s="121" t="s">
        <v>14</v>
      </c>
      <c r="B26" s="121" t="s">
        <v>38</v>
      </c>
      <c r="C26" s="121" t="s">
        <v>21</v>
      </c>
      <c r="D26" s="121" t="s">
        <v>22</v>
      </c>
      <c r="E26" s="121" t="s">
        <v>39</v>
      </c>
      <c r="F26" s="121" t="s">
        <v>17</v>
      </c>
      <c r="G26" s="121" t="s">
        <v>40</v>
      </c>
      <c r="H26" s="121" t="s">
        <v>41</v>
      </c>
      <c r="I26" s="121" t="s">
        <v>18</v>
      </c>
      <c r="J26" s="28"/>
      <c r="K26" s="28"/>
      <c r="L26" s="28"/>
      <c r="M26" s="28"/>
      <c r="N26" s="28"/>
      <c r="O26" s="75"/>
    </row>
    <row r="27" spans="1:15" x14ac:dyDescent="0.25">
      <c r="A27" s="79">
        <v>10</v>
      </c>
      <c r="B27" s="79" t="s">
        <v>42</v>
      </c>
      <c r="C27" s="79" t="s">
        <v>43</v>
      </c>
      <c r="D27" s="81">
        <v>0.13</v>
      </c>
      <c r="E27" s="79" t="s">
        <v>44</v>
      </c>
      <c r="F27" s="94">
        <v>2</v>
      </c>
      <c r="G27" s="94"/>
      <c r="H27" s="94"/>
      <c r="I27" s="81">
        <f t="shared" ref="I27:I32" si="0">IF(H27="",D27*F27,D27*F27*H27)</f>
        <v>0.26</v>
      </c>
      <c r="J27" s="62"/>
      <c r="K27" s="62"/>
      <c r="L27" s="62"/>
      <c r="M27" s="62"/>
      <c r="N27" s="62"/>
      <c r="O27" s="68"/>
    </row>
    <row r="28" spans="1:15" x14ac:dyDescent="0.25">
      <c r="A28" s="79">
        <v>20</v>
      </c>
      <c r="B28" s="95" t="s">
        <v>45</v>
      </c>
      <c r="C28" s="79" t="s">
        <v>46</v>
      </c>
      <c r="D28" s="81">
        <v>0.06</v>
      </c>
      <c r="E28" s="95" t="s">
        <v>44</v>
      </c>
      <c r="F28" s="94">
        <v>1</v>
      </c>
      <c r="G28" s="79"/>
      <c r="H28" s="79"/>
      <c r="I28" s="81">
        <f t="shared" si="0"/>
        <v>0.06</v>
      </c>
      <c r="J28" s="62"/>
      <c r="K28" s="62"/>
      <c r="L28" s="62"/>
      <c r="M28" s="62"/>
      <c r="N28" s="62"/>
      <c r="O28" s="68"/>
    </row>
    <row r="29" spans="1:15" x14ac:dyDescent="0.25">
      <c r="A29" s="79">
        <v>30</v>
      </c>
      <c r="B29" s="95" t="s">
        <v>47</v>
      </c>
      <c r="C29" s="79" t="s">
        <v>48</v>
      </c>
      <c r="D29" s="81">
        <v>0.5</v>
      </c>
      <c r="E29" s="79" t="s">
        <v>44</v>
      </c>
      <c r="F29" s="94">
        <v>2</v>
      </c>
      <c r="G29" s="79"/>
      <c r="H29" s="79"/>
      <c r="I29" s="81">
        <f t="shared" si="0"/>
        <v>1</v>
      </c>
      <c r="J29" s="62"/>
      <c r="K29" s="62"/>
      <c r="L29" s="62"/>
      <c r="M29" s="62"/>
      <c r="N29" s="62"/>
      <c r="O29" s="68"/>
    </row>
    <row r="30" spans="1:15" s="18" customFormat="1" x14ac:dyDescent="0.25">
      <c r="A30" s="79"/>
      <c r="B30" s="95"/>
      <c r="C30" s="79"/>
      <c r="D30" s="81"/>
      <c r="E30" s="79"/>
      <c r="F30" s="94"/>
      <c r="G30" s="79"/>
      <c r="H30" s="79"/>
      <c r="I30" s="81">
        <f t="shared" si="0"/>
        <v>0</v>
      </c>
      <c r="J30" s="63"/>
      <c r="K30" s="63"/>
      <c r="L30" s="63"/>
      <c r="M30" s="63"/>
      <c r="N30" s="63"/>
      <c r="O30" s="72"/>
    </row>
    <row r="31" spans="1:15" s="29" customFormat="1" x14ac:dyDescent="0.25">
      <c r="A31" s="79"/>
      <c r="B31" s="79"/>
      <c r="C31" s="79"/>
      <c r="D31" s="81"/>
      <c r="E31" s="79"/>
      <c r="F31" s="94"/>
      <c r="G31" s="94"/>
      <c r="H31" s="94"/>
      <c r="I31" s="81">
        <f t="shared" si="0"/>
        <v>0</v>
      </c>
      <c r="J31" s="63"/>
      <c r="K31" s="63"/>
      <c r="L31" s="63"/>
      <c r="M31" s="63"/>
      <c r="N31" s="63"/>
      <c r="O31" s="75"/>
    </row>
    <row r="32" spans="1:15" s="18" customFormat="1" x14ac:dyDescent="0.25">
      <c r="A32" s="79"/>
      <c r="B32" s="95"/>
      <c r="C32" s="82" t="s">
        <v>19</v>
      </c>
      <c r="D32" s="81"/>
      <c r="E32" s="95"/>
      <c r="F32" s="94"/>
      <c r="G32" s="79"/>
      <c r="H32" s="79"/>
      <c r="I32" s="81">
        <f t="shared" si="0"/>
        <v>0</v>
      </c>
      <c r="J32" s="63"/>
      <c r="K32" s="63"/>
      <c r="L32" s="63"/>
      <c r="M32" s="63"/>
      <c r="N32" s="63"/>
      <c r="O32" s="72"/>
    </row>
    <row r="33" spans="1:15" x14ac:dyDescent="0.25">
      <c r="A33" s="74"/>
      <c r="B33" s="28"/>
      <c r="C33" s="28"/>
      <c r="D33" s="28"/>
      <c r="E33" s="28"/>
      <c r="F33" s="28"/>
      <c r="G33" s="28"/>
      <c r="H33" s="124" t="s">
        <v>18</v>
      </c>
      <c r="I33" s="123">
        <f>SUM(I27:I29)</f>
        <v>1.32</v>
      </c>
      <c r="J33" s="62"/>
      <c r="K33" s="62"/>
      <c r="L33" s="62"/>
      <c r="M33" s="62"/>
      <c r="N33" s="62"/>
      <c r="O33" s="68"/>
    </row>
    <row r="34" spans="1:15" x14ac:dyDescent="0.25">
      <c r="A34" s="69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8"/>
    </row>
    <row r="35" spans="1:15" x14ac:dyDescent="0.25">
      <c r="A35" s="121" t="s">
        <v>14</v>
      </c>
      <c r="B35" s="121" t="s">
        <v>49</v>
      </c>
      <c r="C35" s="121" t="s">
        <v>21</v>
      </c>
      <c r="D35" s="121" t="s">
        <v>22</v>
      </c>
      <c r="E35" s="121" t="s">
        <v>23</v>
      </c>
      <c r="F35" s="121" t="s">
        <v>24</v>
      </c>
      <c r="G35" s="121" t="s">
        <v>25</v>
      </c>
      <c r="H35" s="121" t="s">
        <v>26</v>
      </c>
      <c r="I35" s="121" t="s">
        <v>17</v>
      </c>
      <c r="J35" s="121" t="s">
        <v>18</v>
      </c>
      <c r="K35" s="62"/>
      <c r="L35" s="62"/>
      <c r="M35" s="62"/>
      <c r="N35" s="62"/>
      <c r="O35" s="68"/>
    </row>
    <row r="36" spans="1:15" x14ac:dyDescent="0.25">
      <c r="A36" s="79">
        <v>10</v>
      </c>
      <c r="B36" s="79" t="s">
        <v>50</v>
      </c>
      <c r="C36" s="79" t="s">
        <v>51</v>
      </c>
      <c r="D36" s="96">
        <v>0.14000000000000001</v>
      </c>
      <c r="E36" s="97">
        <v>8</v>
      </c>
      <c r="F36" s="97" t="s">
        <v>33</v>
      </c>
      <c r="G36" s="97">
        <v>35</v>
      </c>
      <c r="H36" s="97" t="s">
        <v>33</v>
      </c>
      <c r="I36" s="98">
        <v>2</v>
      </c>
      <c r="J36" s="81">
        <f>I36*D36</f>
        <v>0.28000000000000003</v>
      </c>
      <c r="K36" s="62"/>
      <c r="L36" s="62"/>
      <c r="M36" s="62"/>
      <c r="N36" s="62"/>
      <c r="O36" s="68"/>
    </row>
    <row r="37" spans="1:15" x14ac:dyDescent="0.25">
      <c r="A37" s="79">
        <v>20</v>
      </c>
      <c r="B37" s="79" t="s">
        <v>52</v>
      </c>
      <c r="C37" s="79" t="s">
        <v>51</v>
      </c>
      <c r="D37" s="96">
        <v>0.01</v>
      </c>
      <c r="E37" s="79">
        <v>8</v>
      </c>
      <c r="F37" s="99" t="s">
        <v>33</v>
      </c>
      <c r="G37" s="79"/>
      <c r="H37" s="79"/>
      <c r="I37" s="98">
        <v>2</v>
      </c>
      <c r="J37" s="81">
        <f>I37*D37</f>
        <v>0.02</v>
      </c>
      <c r="K37" s="62"/>
      <c r="L37" s="62"/>
      <c r="M37" s="62"/>
      <c r="N37" s="62"/>
      <c r="O37" s="68"/>
    </row>
    <row r="38" spans="1:15" x14ac:dyDescent="0.25">
      <c r="A38" s="79">
        <v>30</v>
      </c>
      <c r="B38" s="79" t="s">
        <v>53</v>
      </c>
      <c r="C38" s="79" t="s">
        <v>51</v>
      </c>
      <c r="D38" s="96">
        <v>0.01</v>
      </c>
      <c r="E38" s="79">
        <v>12</v>
      </c>
      <c r="F38" s="99" t="s">
        <v>33</v>
      </c>
      <c r="G38" s="79"/>
      <c r="H38" s="79"/>
      <c r="I38" s="98">
        <v>12</v>
      </c>
      <c r="J38" s="81">
        <f>I38*D38</f>
        <v>0.12</v>
      </c>
      <c r="K38" s="62"/>
      <c r="L38" s="62"/>
      <c r="M38" s="62"/>
      <c r="N38" s="62"/>
      <c r="O38" s="68"/>
    </row>
    <row r="39" spans="1:15" x14ac:dyDescent="0.25">
      <c r="A39" s="79">
        <v>40</v>
      </c>
      <c r="B39" s="100" t="s">
        <v>54</v>
      </c>
      <c r="C39" s="86"/>
      <c r="D39" s="101">
        <v>0.04</v>
      </c>
      <c r="E39" s="86">
        <v>12</v>
      </c>
      <c r="F39" s="102" t="s">
        <v>33</v>
      </c>
      <c r="G39" s="86"/>
      <c r="H39" s="86"/>
      <c r="I39" s="103">
        <v>6</v>
      </c>
      <c r="J39" s="81">
        <f>I39*D39</f>
        <v>0.24</v>
      </c>
      <c r="K39" s="64"/>
      <c r="L39" s="64"/>
      <c r="M39" s="64"/>
      <c r="N39" s="64"/>
      <c r="O39" s="68"/>
    </row>
    <row r="40" spans="1:15" x14ac:dyDescent="0.25">
      <c r="A40" s="79"/>
      <c r="B40" s="100"/>
      <c r="C40" s="86"/>
      <c r="D40" s="101"/>
      <c r="E40" s="86"/>
      <c r="F40" s="102"/>
      <c r="G40" s="86"/>
      <c r="H40" s="86"/>
      <c r="I40" s="103"/>
      <c r="J40" s="81"/>
      <c r="K40" s="64"/>
      <c r="L40" s="64"/>
      <c r="M40" s="64"/>
      <c r="N40" s="64"/>
      <c r="O40" s="68"/>
    </row>
    <row r="41" spans="1:15" s="18" customFormat="1" x14ac:dyDescent="0.25">
      <c r="A41" s="79"/>
      <c r="B41" s="79"/>
      <c r="C41" s="86"/>
      <c r="D41" s="96"/>
      <c r="E41" s="79"/>
      <c r="F41" s="99"/>
      <c r="G41" s="79"/>
      <c r="H41" s="79"/>
      <c r="I41" s="98"/>
      <c r="J41" s="81"/>
      <c r="K41" s="63"/>
      <c r="L41" s="63"/>
      <c r="M41" s="63"/>
      <c r="N41" s="63"/>
      <c r="O41" s="72"/>
    </row>
    <row r="42" spans="1:15" x14ac:dyDescent="0.25">
      <c r="A42" s="79"/>
      <c r="B42" s="100"/>
      <c r="C42" s="82" t="s">
        <v>19</v>
      </c>
      <c r="D42" s="101"/>
      <c r="E42" s="86"/>
      <c r="F42" s="102"/>
      <c r="G42" s="86"/>
      <c r="H42" s="86"/>
      <c r="I42" s="103"/>
      <c r="J42" s="81"/>
      <c r="K42" s="64"/>
      <c r="L42" s="64"/>
      <c r="M42" s="64"/>
      <c r="N42" s="64"/>
      <c r="O42" s="68"/>
    </row>
    <row r="43" spans="1:15" x14ac:dyDescent="0.25">
      <c r="A43" s="74"/>
      <c r="B43" s="28"/>
      <c r="C43" s="28"/>
      <c r="D43" s="28"/>
      <c r="E43" s="28"/>
      <c r="F43" s="28"/>
      <c r="G43" s="28"/>
      <c r="H43" s="28"/>
      <c r="I43" s="124" t="s">
        <v>18</v>
      </c>
      <c r="J43" s="123">
        <f>SUM(J36:J40)</f>
        <v>0.66</v>
      </c>
      <c r="K43" s="62"/>
      <c r="L43" s="62"/>
      <c r="M43" s="62"/>
      <c r="N43" s="62"/>
      <c r="O43" s="68"/>
    </row>
    <row r="44" spans="1:15" x14ac:dyDescent="0.25">
      <c r="A44" s="69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8"/>
    </row>
    <row r="45" spans="1:15" x14ac:dyDescent="0.25">
      <c r="A45" s="121" t="s">
        <v>14</v>
      </c>
      <c r="B45" s="121" t="s">
        <v>55</v>
      </c>
      <c r="C45" s="121" t="s">
        <v>21</v>
      </c>
      <c r="D45" s="121" t="s">
        <v>22</v>
      </c>
      <c r="E45" s="121" t="s">
        <v>39</v>
      </c>
      <c r="F45" s="121" t="s">
        <v>17</v>
      </c>
      <c r="G45" s="121" t="s">
        <v>56</v>
      </c>
      <c r="H45" s="121" t="s">
        <v>57</v>
      </c>
      <c r="I45" s="121" t="s">
        <v>18</v>
      </c>
      <c r="J45" s="28"/>
      <c r="K45" s="62"/>
      <c r="L45" s="62"/>
      <c r="M45" s="62"/>
      <c r="N45" s="62"/>
      <c r="O45" s="68"/>
    </row>
    <row r="46" spans="1:15" x14ac:dyDescent="0.25">
      <c r="A46" s="79">
        <v>10</v>
      </c>
      <c r="B46" s="79" t="s">
        <v>58</v>
      </c>
      <c r="C46" s="79" t="s">
        <v>59</v>
      </c>
      <c r="D46" s="81">
        <v>500</v>
      </c>
      <c r="E46" s="79" t="s">
        <v>60</v>
      </c>
      <c r="F46" s="79">
        <v>30</v>
      </c>
      <c r="G46" s="79">
        <v>3000</v>
      </c>
      <c r="H46" s="79">
        <v>1</v>
      </c>
      <c r="I46" s="81">
        <f>D46*F46/G46*H46</f>
        <v>5</v>
      </c>
      <c r="J46" s="28"/>
      <c r="K46" s="62"/>
      <c r="L46" s="62"/>
      <c r="M46" s="62"/>
      <c r="N46" s="62"/>
      <c r="O46" s="68"/>
    </row>
    <row r="47" spans="1:15" x14ac:dyDescent="0.25">
      <c r="A47" s="94"/>
      <c r="B47" s="94"/>
      <c r="C47" s="94"/>
      <c r="D47" s="94"/>
      <c r="E47" s="94"/>
      <c r="F47" s="94"/>
      <c r="G47" s="94"/>
      <c r="H47" s="94"/>
      <c r="I47" s="94"/>
      <c r="J47" s="63"/>
      <c r="K47" s="62"/>
      <c r="L47" s="62"/>
      <c r="M47" s="62"/>
      <c r="N47" s="62"/>
      <c r="O47" s="68"/>
    </row>
    <row r="48" spans="1:15" x14ac:dyDescent="0.25">
      <c r="A48" s="74"/>
      <c r="B48" s="28"/>
      <c r="C48" s="28"/>
      <c r="D48" s="28"/>
      <c r="E48" s="28"/>
      <c r="F48" s="28"/>
      <c r="G48" s="28"/>
      <c r="H48" s="125" t="s">
        <v>18</v>
      </c>
      <c r="I48" s="126">
        <f>SUM(I46:I47)</f>
        <v>5</v>
      </c>
      <c r="J48" s="28"/>
      <c r="K48" s="62"/>
      <c r="L48" s="62"/>
      <c r="M48" s="62"/>
      <c r="N48" s="62"/>
      <c r="O48" s="68"/>
    </row>
    <row r="49" spans="1:15" ht="15.75" thickBot="1" x14ac:dyDescent="0.3">
      <c r="A49" s="76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</row>
    <row r="50" spans="1:15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</row>
  </sheetData>
  <hyperlinks>
    <hyperlink ref="B10" location="BR_01001" display="BR_01001"/>
    <hyperlink ref="B14" location="'WT 0200 005 '!A1" display="Front Bearing Spacer"/>
    <hyperlink ref="B13" location="WT_0200_004" display="Speed Sensor Spacer"/>
    <hyperlink ref="B15" location="'WT 0200 006'!A1" display="Speed Sensor Disc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37"/>
  <sheetViews>
    <sheetView zoomScale="75" zoomScaleNormal="75" workbookViewId="0">
      <selection activeCell="N3" sqref="N3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2.5703125" bestFit="1" customWidth="1"/>
    <col min="15" max="15" width="3.140625" customWidth="1"/>
    <col min="16" max="1025" width="10.5703125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WT_0200_001_m+WT_0200_001_p</f>
        <v>64.158517485600001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11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1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156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64.158517485600001</v>
      </c>
      <c r="O5" s="68"/>
    </row>
    <row r="6" spans="1:15" x14ac:dyDescent="0.25">
      <c r="A6" s="127" t="s">
        <v>7</v>
      </c>
      <c r="B6" s="30" t="s">
        <v>157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 t="s">
        <v>158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x14ac:dyDescent="0.25">
      <c r="A11" s="106">
        <v>10</v>
      </c>
      <c r="B11" s="32" t="s">
        <v>159</v>
      </c>
      <c r="C11" s="23"/>
      <c r="D11" s="34">
        <v>4.2</v>
      </c>
      <c r="E11" s="158">
        <f>J11*K11*L11</f>
        <v>3.2740660680000002</v>
      </c>
      <c r="F11" s="23" t="s">
        <v>160</v>
      </c>
      <c r="G11" s="23"/>
      <c r="H11" s="22"/>
      <c r="I11" s="24" t="s">
        <v>161</v>
      </c>
      <c r="J11" s="119">
        <f>(65*10^-3)^2*3.14</f>
        <v>1.3266500000000002E-2</v>
      </c>
      <c r="K11" s="25">
        <v>9.0999999999999998E-2</v>
      </c>
      <c r="L11" s="33">
        <v>2712</v>
      </c>
      <c r="M11" s="27">
        <v>1</v>
      </c>
      <c r="N11" s="34">
        <f>D11*E11</f>
        <v>13.751077485600002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13.751077485600002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/>
      <c r="H15" s="159">
        <v>1</v>
      </c>
      <c r="I15" s="35">
        <f t="shared" ref="I15:I24" si="0">IF(H15="",D15*F15,D15*F15*H15)</f>
        <v>1.3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163</v>
      </c>
      <c r="C16" s="160" t="s">
        <v>164</v>
      </c>
      <c r="D16" s="161">
        <v>0.04</v>
      </c>
      <c r="E16" s="159" t="s">
        <v>165</v>
      </c>
      <c r="F16" s="159">
        <f>13.2+898.7+18.7</f>
        <v>930.60000000000014</v>
      </c>
      <c r="G16" s="159" t="s">
        <v>174</v>
      </c>
      <c r="H16" s="159">
        <v>1</v>
      </c>
      <c r="I16" s="34">
        <f t="shared" si="0"/>
        <v>37.224000000000004</v>
      </c>
      <c r="J16" s="62"/>
      <c r="K16" s="62"/>
      <c r="L16" s="62"/>
      <c r="M16" s="62"/>
      <c r="N16" s="62"/>
      <c r="O16" s="68"/>
    </row>
    <row r="17" spans="1:15" s="18" customFormat="1" x14ac:dyDescent="0.25">
      <c r="A17" s="159">
        <v>30</v>
      </c>
      <c r="B17" s="160" t="s">
        <v>166</v>
      </c>
      <c r="C17" s="160" t="s">
        <v>173</v>
      </c>
      <c r="D17" s="161">
        <v>0.65</v>
      </c>
      <c r="E17" s="159" t="s">
        <v>39</v>
      </c>
      <c r="F17" s="159">
        <v>1</v>
      </c>
      <c r="G17" s="159"/>
      <c r="H17" s="159">
        <v>1</v>
      </c>
      <c r="I17" s="34">
        <f t="shared" si="0"/>
        <v>0.65</v>
      </c>
      <c r="J17" s="63"/>
      <c r="K17" s="63"/>
      <c r="L17" s="63"/>
      <c r="M17" s="63"/>
      <c r="N17" s="63"/>
      <c r="O17" s="72"/>
    </row>
    <row r="18" spans="1:15" s="18" customFormat="1" x14ac:dyDescent="0.25">
      <c r="A18" s="159">
        <v>40</v>
      </c>
      <c r="B18" s="160" t="s">
        <v>163</v>
      </c>
      <c r="C18" s="160" t="s">
        <v>164</v>
      </c>
      <c r="D18" s="161">
        <v>0.04</v>
      </c>
      <c r="E18" s="159" t="s">
        <v>165</v>
      </c>
      <c r="F18" s="159">
        <f>13.2+53.1-2.8</f>
        <v>63.5</v>
      </c>
      <c r="G18" s="159" t="s">
        <v>174</v>
      </c>
      <c r="H18" s="159">
        <v>1</v>
      </c>
      <c r="I18" s="34">
        <f t="shared" si="0"/>
        <v>2.54</v>
      </c>
      <c r="J18" s="63"/>
      <c r="K18" s="63"/>
      <c r="L18" s="63"/>
      <c r="M18" s="63"/>
      <c r="N18" s="63"/>
      <c r="O18" s="72"/>
    </row>
    <row r="19" spans="1:15" s="18" customFormat="1" x14ac:dyDescent="0.25">
      <c r="A19" s="159">
        <v>50</v>
      </c>
      <c r="B19" s="160" t="s">
        <v>162</v>
      </c>
      <c r="C19" s="160"/>
      <c r="D19" s="161">
        <v>1.3</v>
      </c>
      <c r="E19" s="159" t="s">
        <v>39</v>
      </c>
      <c r="F19" s="159">
        <v>1</v>
      </c>
      <c r="G19" s="159"/>
      <c r="H19" s="159">
        <v>1</v>
      </c>
      <c r="I19" s="34">
        <f t="shared" si="0"/>
        <v>1.3</v>
      </c>
      <c r="J19" s="63"/>
      <c r="K19" s="63"/>
      <c r="L19" s="63"/>
      <c r="M19" s="63"/>
      <c r="N19" s="63"/>
      <c r="O19" s="72"/>
    </row>
    <row r="20" spans="1:15" s="18" customFormat="1" x14ac:dyDescent="0.25">
      <c r="A20" s="159">
        <v>60</v>
      </c>
      <c r="B20" s="160" t="s">
        <v>163</v>
      </c>
      <c r="C20" s="160" t="s">
        <v>167</v>
      </c>
      <c r="D20" s="161">
        <v>0.04</v>
      </c>
      <c r="E20" s="159" t="s">
        <v>165</v>
      </c>
      <c r="F20" s="159">
        <v>149</v>
      </c>
      <c r="G20" s="159" t="s">
        <v>174</v>
      </c>
      <c r="H20" s="159">
        <v>1</v>
      </c>
      <c r="I20" s="34">
        <f t="shared" si="0"/>
        <v>5.96</v>
      </c>
      <c r="J20" s="63"/>
      <c r="K20" s="63"/>
      <c r="L20" s="63"/>
      <c r="M20" s="63"/>
      <c r="N20" s="63"/>
      <c r="O20" s="72"/>
    </row>
    <row r="21" spans="1:15" s="18" customFormat="1" x14ac:dyDescent="0.25">
      <c r="A21" s="159">
        <v>70</v>
      </c>
      <c r="B21" s="160" t="s">
        <v>166</v>
      </c>
      <c r="C21" s="160"/>
      <c r="D21" s="161">
        <v>0.65</v>
      </c>
      <c r="E21" s="159" t="s">
        <v>39</v>
      </c>
      <c r="F21" s="159">
        <v>1</v>
      </c>
      <c r="G21" s="159"/>
      <c r="H21" s="159">
        <v>1</v>
      </c>
      <c r="I21" s="34">
        <f t="shared" si="0"/>
        <v>0.65</v>
      </c>
      <c r="J21" s="63"/>
      <c r="K21" s="63"/>
      <c r="L21" s="63"/>
      <c r="M21" s="63"/>
      <c r="N21" s="63"/>
      <c r="O21" s="72"/>
    </row>
    <row r="22" spans="1:15" x14ac:dyDescent="0.25">
      <c r="A22" s="159">
        <v>80</v>
      </c>
      <c r="B22" s="160" t="s">
        <v>163</v>
      </c>
      <c r="C22" s="160" t="s">
        <v>167</v>
      </c>
      <c r="D22" s="161">
        <v>0.04</v>
      </c>
      <c r="E22" s="159" t="s">
        <v>165</v>
      </c>
      <c r="F22" s="159">
        <f>0.48*0.7</f>
        <v>0.33599999999999997</v>
      </c>
      <c r="G22" s="159" t="s">
        <v>174</v>
      </c>
      <c r="H22" s="159">
        <v>1</v>
      </c>
      <c r="I22" s="34">
        <f t="shared" si="0"/>
        <v>1.3439999999999999E-2</v>
      </c>
      <c r="J22" s="62"/>
      <c r="K22" s="62"/>
      <c r="L22" s="62"/>
      <c r="M22" s="62"/>
      <c r="N22" s="62"/>
      <c r="O22" s="68"/>
    </row>
    <row r="23" spans="1:15" x14ac:dyDescent="0.25">
      <c r="A23" s="159">
        <v>90</v>
      </c>
      <c r="B23" s="162" t="s">
        <v>168</v>
      </c>
      <c r="C23" s="160" t="s">
        <v>169</v>
      </c>
      <c r="D23" s="161">
        <v>0.1</v>
      </c>
      <c r="E23" s="159" t="s">
        <v>62</v>
      </c>
      <c r="F23" s="159">
        <v>6</v>
      </c>
      <c r="G23" s="159" t="s">
        <v>174</v>
      </c>
      <c r="H23" s="159">
        <v>1</v>
      </c>
      <c r="I23" s="34">
        <f t="shared" si="0"/>
        <v>0.60000000000000009</v>
      </c>
      <c r="J23" s="62"/>
      <c r="K23" s="62"/>
      <c r="L23" s="62"/>
      <c r="M23" s="62"/>
      <c r="N23" s="62"/>
      <c r="O23" s="68"/>
    </row>
    <row r="24" spans="1:15" x14ac:dyDescent="0.25">
      <c r="A24" s="159">
        <v>100</v>
      </c>
      <c r="B24" s="162" t="s">
        <v>170</v>
      </c>
      <c r="C24" s="160" t="s">
        <v>171</v>
      </c>
      <c r="D24" s="161">
        <v>0.1</v>
      </c>
      <c r="E24" s="159" t="s">
        <v>62</v>
      </c>
      <c r="F24" s="159">
        <v>1.7</v>
      </c>
      <c r="G24" s="159" t="s">
        <v>174</v>
      </c>
      <c r="H24" s="159">
        <v>1</v>
      </c>
      <c r="I24" s="34">
        <f t="shared" si="0"/>
        <v>0.17</v>
      </c>
      <c r="J24" s="62"/>
      <c r="K24" s="62"/>
      <c r="L24" s="62"/>
      <c r="M24" s="62"/>
      <c r="N24" s="62"/>
      <c r="O24" s="68"/>
    </row>
    <row r="25" spans="1:15" x14ac:dyDescent="0.25">
      <c r="A25" s="74"/>
      <c r="B25" s="28"/>
      <c r="C25" s="28"/>
      <c r="D25" s="28"/>
      <c r="E25" s="28"/>
      <c r="F25" s="28"/>
      <c r="G25" s="28"/>
      <c r="H25" s="136" t="s">
        <v>18</v>
      </c>
      <c r="I25" s="134">
        <f>SUM(I15:I24)</f>
        <v>50.407440000000001</v>
      </c>
      <c r="J25" s="28"/>
      <c r="K25" s="28"/>
      <c r="L25" s="28"/>
      <c r="M25" s="28"/>
      <c r="N25" s="28"/>
      <c r="O25" s="68"/>
    </row>
    <row r="26" spans="1:15" x14ac:dyDescent="0.25">
      <c r="A26" s="69"/>
      <c r="B26" s="62"/>
      <c r="C26" s="62"/>
      <c r="D26" s="62"/>
      <c r="E26" s="62"/>
      <c r="F26" s="62"/>
      <c r="G26" s="62"/>
      <c r="H26" s="62"/>
      <c r="I26" s="63"/>
      <c r="J26" s="62"/>
      <c r="K26" s="62"/>
      <c r="L26" s="62"/>
      <c r="M26" s="62"/>
      <c r="N26" s="62"/>
      <c r="O26" s="68"/>
    </row>
    <row r="27" spans="1:15" x14ac:dyDescent="0.25">
      <c r="A27" s="135"/>
      <c r="B27" s="132"/>
      <c r="C27" s="132"/>
      <c r="D27" s="132"/>
      <c r="E27" s="132"/>
      <c r="F27" s="132"/>
      <c r="G27" s="132"/>
      <c r="H27" s="132"/>
      <c r="I27" s="132"/>
      <c r="J27" s="132"/>
      <c r="K27" s="62"/>
      <c r="L27" s="62"/>
      <c r="M27" s="62"/>
      <c r="N27" s="62"/>
      <c r="O27" s="68"/>
    </row>
    <row r="28" spans="1:15" x14ac:dyDescent="0.25">
      <c r="A28" s="70"/>
      <c r="B28" s="20"/>
      <c r="C28" s="20"/>
      <c r="D28" s="34"/>
      <c r="E28" s="20"/>
      <c r="F28" s="36"/>
      <c r="G28" s="20"/>
      <c r="H28" s="20"/>
      <c r="I28" s="37"/>
      <c r="J28" s="34"/>
      <c r="K28" s="62"/>
      <c r="L28" s="62"/>
      <c r="M28" s="62"/>
      <c r="N28" s="62"/>
      <c r="O28" s="68"/>
    </row>
    <row r="29" spans="1:15" x14ac:dyDescent="0.25">
      <c r="A29" s="70"/>
      <c r="B29" s="21"/>
      <c r="C29" s="20"/>
      <c r="D29" s="34"/>
      <c r="E29" s="20"/>
      <c r="F29" s="36"/>
      <c r="G29" s="20"/>
      <c r="H29" s="20"/>
      <c r="I29" s="37"/>
      <c r="J29" s="34"/>
      <c r="K29" s="62"/>
      <c r="L29" s="62"/>
      <c r="M29" s="62"/>
      <c r="N29" s="62"/>
      <c r="O29" s="68"/>
    </row>
    <row r="30" spans="1:15" x14ac:dyDescent="0.25">
      <c r="A30" s="70"/>
      <c r="B30" s="20"/>
      <c r="C30" s="20"/>
      <c r="D30" s="34"/>
      <c r="E30" s="20"/>
      <c r="F30" s="36"/>
      <c r="G30" s="20"/>
      <c r="H30" s="20"/>
      <c r="I30" s="37"/>
      <c r="J30" s="34"/>
      <c r="K30" s="62"/>
      <c r="L30" s="62"/>
      <c r="M30" s="62"/>
      <c r="N30" s="62"/>
      <c r="O30" s="68"/>
    </row>
    <row r="31" spans="1:15" x14ac:dyDescent="0.25">
      <c r="A31" s="74"/>
      <c r="B31" s="28"/>
      <c r="C31" s="28"/>
      <c r="D31" s="28"/>
      <c r="E31" s="28"/>
      <c r="F31" s="28"/>
      <c r="G31" s="28"/>
      <c r="H31" s="28"/>
      <c r="I31" s="136"/>
      <c r="J31" s="134"/>
      <c r="K31" s="62"/>
      <c r="L31" s="62"/>
      <c r="M31" s="62"/>
      <c r="N31" s="62"/>
      <c r="O31" s="68"/>
    </row>
    <row r="32" spans="1:15" x14ac:dyDescent="0.25">
      <c r="A32" s="107"/>
      <c r="B32" s="63"/>
      <c r="C32" s="63"/>
      <c r="D32" s="63"/>
      <c r="E32" s="63"/>
      <c r="F32" s="63"/>
      <c r="G32" s="63"/>
      <c r="H32" s="17"/>
      <c r="I32" s="38"/>
      <c r="J32" s="63"/>
      <c r="K32" s="62"/>
      <c r="L32" s="62"/>
      <c r="M32" s="62"/>
      <c r="N32" s="62"/>
      <c r="O32" s="68"/>
    </row>
    <row r="33" spans="1:15" x14ac:dyDescent="0.25">
      <c r="A33" s="135"/>
      <c r="B33" s="132"/>
      <c r="C33" s="132"/>
      <c r="D33" s="132"/>
      <c r="E33" s="132"/>
      <c r="F33" s="132"/>
      <c r="G33" s="132"/>
      <c r="H33" s="132"/>
      <c r="I33" s="132"/>
      <c r="J33" s="28"/>
      <c r="K33" s="62"/>
      <c r="L33" s="62"/>
      <c r="M33" s="62"/>
      <c r="N33" s="62"/>
      <c r="O33" s="68"/>
    </row>
    <row r="34" spans="1:15" s="18" customFormat="1" x14ac:dyDescent="0.25">
      <c r="A34" s="70"/>
      <c r="B34" s="20"/>
      <c r="C34" s="20"/>
      <c r="D34" s="34"/>
      <c r="E34" s="20"/>
      <c r="F34" s="20"/>
      <c r="G34" s="20"/>
      <c r="H34" s="20"/>
      <c r="I34" s="34"/>
      <c r="J34" s="63"/>
      <c r="K34" s="63"/>
      <c r="L34" s="63"/>
      <c r="M34" s="63"/>
      <c r="N34" s="63"/>
      <c r="O34" s="72"/>
    </row>
    <row r="35" spans="1:15" x14ac:dyDescent="0.25">
      <c r="A35" s="70"/>
      <c r="B35" s="20"/>
      <c r="C35" s="20"/>
      <c r="D35" s="20"/>
      <c r="E35" s="20"/>
      <c r="F35" s="34"/>
      <c r="G35" s="20"/>
      <c r="H35" s="20"/>
      <c r="I35" s="34"/>
      <c r="J35" s="63"/>
      <c r="K35" s="62"/>
      <c r="L35" s="62"/>
      <c r="M35" s="62"/>
      <c r="N35" s="62"/>
      <c r="O35" s="68"/>
    </row>
    <row r="36" spans="1:15" x14ac:dyDescent="0.25">
      <c r="A36" s="74"/>
      <c r="B36" s="28"/>
      <c r="C36" s="28"/>
      <c r="D36" s="28"/>
      <c r="E36" s="28"/>
      <c r="F36" s="28"/>
      <c r="G36" s="28"/>
      <c r="H36" s="136"/>
      <c r="I36" s="134"/>
      <c r="J36" s="28"/>
      <c r="K36" s="62"/>
      <c r="L36" s="62"/>
      <c r="M36" s="62"/>
      <c r="N36" s="62"/>
      <c r="O36" s="68"/>
    </row>
    <row r="37" spans="1:15" ht="15.75" thickBot="1" x14ac:dyDescent="0.3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</row>
  </sheetData>
  <hyperlinks>
    <hyperlink ref="E3" location="'WT 0200 001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7" max="16383" man="1"/>
    <brk id="7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WT_0200_001</f>
        <v>WT 0200 001</v>
      </c>
    </row>
  </sheetData>
  <hyperlinks>
    <hyperlink ref="A1" location="'WT 0200 001'!A1" display="Drawing part :"/>
    <hyperlink ref="B1" location="'WT 0200 001'!A1" display="'WT 0200 001'!A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B12" sqref="B12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WT_0200_004_m+WT_0200_004_p</f>
        <v>0.95013112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11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1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179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0.95013112</v>
      </c>
      <c r="O5" s="68"/>
    </row>
    <row r="6" spans="1:15" x14ac:dyDescent="0.25">
      <c r="A6" s="127" t="s">
        <v>7</v>
      </c>
      <c r="B6" s="30" t="s">
        <v>178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x14ac:dyDescent="0.25">
      <c r="A11" s="106">
        <v>10</v>
      </c>
      <c r="B11" s="32" t="s">
        <v>188</v>
      </c>
      <c r="C11" s="23"/>
      <c r="D11" s="34">
        <v>4.2</v>
      </c>
      <c r="E11" s="158">
        <f>J11*K11*L11</f>
        <v>1.0983600000000001E-2</v>
      </c>
      <c r="F11" s="23" t="s">
        <v>160</v>
      </c>
      <c r="G11" s="23"/>
      <c r="H11" s="22"/>
      <c r="I11" s="24" t="s">
        <v>187</v>
      </c>
      <c r="J11" s="119">
        <f>(45*10^(-3))^2</f>
        <v>2.0249999999999999E-3</v>
      </c>
      <c r="K11" s="25">
        <v>2E-3</v>
      </c>
      <c r="L11" s="33">
        <v>2712</v>
      </c>
      <c r="M11" s="27">
        <v>1</v>
      </c>
      <c r="N11" s="34">
        <f>D11*E11</f>
        <v>4.6131120000000005E-2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4.6131120000000005E-2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 t="s">
        <v>186</v>
      </c>
      <c r="H15" s="159">
        <v>0.5</v>
      </c>
      <c r="I15" s="35">
        <f>IF(H15="",D15*F15,D15*F15*H15)</f>
        <v>0.65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185</v>
      </c>
      <c r="C16" s="160"/>
      <c r="D16" s="161">
        <v>0.01</v>
      </c>
      <c r="E16" s="159" t="s">
        <v>62</v>
      </c>
      <c r="F16" s="159">
        <v>25.4</v>
      </c>
      <c r="G16" s="159"/>
      <c r="H16" s="159">
        <v>1</v>
      </c>
      <c r="I16" s="34">
        <f>F16*D16</f>
        <v>0.254</v>
      </c>
      <c r="J16" s="62"/>
      <c r="K16" s="62"/>
      <c r="L16" s="62"/>
      <c r="M16" s="62"/>
      <c r="N16" s="62"/>
      <c r="O16" s="68"/>
    </row>
    <row r="17" spans="1:15" x14ac:dyDescent="0.25">
      <c r="A17" s="74"/>
      <c r="B17" s="28"/>
      <c r="C17" s="28"/>
      <c r="D17" s="28"/>
      <c r="E17" s="28"/>
      <c r="F17" s="28"/>
      <c r="G17" s="28"/>
      <c r="H17" s="136" t="s">
        <v>18</v>
      </c>
      <c r="I17" s="134">
        <f>SUM(I15:I16)</f>
        <v>0.90400000000000003</v>
      </c>
      <c r="J17" s="28"/>
      <c r="K17" s="28"/>
      <c r="L17" s="28"/>
      <c r="M17" s="28"/>
      <c r="N17" s="28"/>
      <c r="O17" s="68"/>
    </row>
    <row r="18" spans="1:15" x14ac:dyDescent="0.25">
      <c r="A18" s="69"/>
      <c r="B18" s="62"/>
      <c r="C18" s="62"/>
      <c r="D18" s="62"/>
      <c r="E18" s="62"/>
      <c r="F18" s="62"/>
      <c r="G18" s="62"/>
      <c r="H18" s="62"/>
      <c r="I18" s="63"/>
      <c r="J18" s="62"/>
      <c r="K18" s="62"/>
      <c r="L18" s="62"/>
      <c r="M18" s="62"/>
      <c r="N18" s="62"/>
      <c r="O18" s="68"/>
    </row>
    <row r="19" spans="1:15" ht="15.75" thickBot="1" x14ac:dyDescent="0.3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</row>
  </sheetData>
  <hyperlinks>
    <hyperlink ref="E3" location="'WT 0200 004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topLeftCell="I1" workbookViewId="0"/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WT_0200_004</f>
        <v>WT 0200 004</v>
      </c>
    </row>
  </sheetData>
  <hyperlinks>
    <hyperlink ref="B1" location="WT_0200_004" display="WT_0200_004"/>
    <hyperlink ref="A1" location="'WT 0200 004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tabSelected="1" zoomScale="90" zoomScaleNormal="90" workbookViewId="0">
      <selection activeCell="B6" sqref="B6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WT_0200_005_m+WT_0200_005_p</f>
        <v>2.1934313574000002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11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2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175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4.3868627148000003</v>
      </c>
      <c r="O5" s="68"/>
    </row>
    <row r="6" spans="1:15" x14ac:dyDescent="0.25">
      <c r="A6" s="127" t="s">
        <v>7</v>
      </c>
      <c r="B6" s="30" t="s">
        <v>177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x14ac:dyDescent="0.25">
      <c r="A11" s="106">
        <v>10</v>
      </c>
      <c r="B11" s="32" t="s">
        <v>159</v>
      </c>
      <c r="C11" s="23"/>
      <c r="D11" s="34">
        <v>4.2</v>
      </c>
      <c r="E11" s="158">
        <f>J11*K11*L11</f>
        <v>5.7959846999999995E-2</v>
      </c>
      <c r="F11" s="23" t="s">
        <v>160</v>
      </c>
      <c r="G11" s="23"/>
      <c r="H11" s="22"/>
      <c r="I11" s="24" t="s">
        <v>161</v>
      </c>
      <c r="J11" s="119">
        <f>(55/2*10^-3)^2*3.14</f>
        <v>2.374625E-3</v>
      </c>
      <c r="K11" s="25">
        <v>8.9999999999999993E-3</v>
      </c>
      <c r="L11" s="33">
        <v>2712</v>
      </c>
      <c r="M11" s="27">
        <v>1</v>
      </c>
      <c r="N11" s="34">
        <f>D11*E11</f>
        <v>0.24343135739999999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0.24343135739999999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/>
      <c r="H15" s="159">
        <v>1</v>
      </c>
      <c r="I15" s="35">
        <f>IF(H15="",D15*F15,D15*F15*H15)</f>
        <v>1.3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163</v>
      </c>
      <c r="C16" s="160" t="s">
        <v>164</v>
      </c>
      <c r="D16" s="161">
        <v>0.04</v>
      </c>
      <c r="E16" s="159" t="s">
        <v>165</v>
      </c>
      <c r="F16" s="159"/>
      <c r="G16" s="159" t="s">
        <v>174</v>
      </c>
      <c r="H16" s="159">
        <v>1</v>
      </c>
      <c r="I16" s="34">
        <f>IF(H16="",D16*F16,D16*F16*H16)</f>
        <v>0</v>
      </c>
      <c r="J16" s="62"/>
      <c r="K16" s="62"/>
      <c r="L16" s="62"/>
      <c r="M16" s="62"/>
      <c r="N16" s="62"/>
      <c r="O16" s="68"/>
    </row>
    <row r="17" spans="1:15" s="18" customFormat="1" x14ac:dyDescent="0.25">
      <c r="A17" s="159">
        <v>30</v>
      </c>
      <c r="B17" s="160" t="s">
        <v>166</v>
      </c>
      <c r="C17" s="160" t="s">
        <v>173</v>
      </c>
      <c r="D17" s="161">
        <v>0.65</v>
      </c>
      <c r="E17" s="159" t="s">
        <v>39</v>
      </c>
      <c r="F17" s="159">
        <v>1</v>
      </c>
      <c r="G17" s="159"/>
      <c r="H17" s="159">
        <v>1</v>
      </c>
      <c r="I17" s="34">
        <f>IF(H17="",D17*F17,D17*F17*H17)</f>
        <v>0.65</v>
      </c>
      <c r="J17" s="63"/>
      <c r="K17" s="63"/>
      <c r="L17" s="63"/>
      <c r="M17" s="63"/>
      <c r="N17" s="63"/>
      <c r="O17" s="72"/>
    </row>
    <row r="18" spans="1:15" s="18" customFormat="1" x14ac:dyDescent="0.25">
      <c r="A18" s="159">
        <v>40</v>
      </c>
      <c r="B18" s="160" t="s">
        <v>163</v>
      </c>
      <c r="C18" s="160" t="s">
        <v>164</v>
      </c>
      <c r="D18" s="161">
        <v>0.04</v>
      </c>
      <c r="E18" s="159" t="s">
        <v>165</v>
      </c>
      <c r="F18" s="159"/>
      <c r="G18" s="159" t="s">
        <v>174</v>
      </c>
      <c r="H18" s="159">
        <v>1</v>
      </c>
      <c r="I18" s="34">
        <f>IF(H18="",D18*F18,D18*F18*H18)</f>
        <v>0</v>
      </c>
      <c r="J18" s="63"/>
      <c r="K18" s="63"/>
      <c r="L18" s="63"/>
      <c r="M18" s="63"/>
      <c r="N18" s="63"/>
      <c r="O18" s="72"/>
    </row>
    <row r="19" spans="1:15" x14ac:dyDescent="0.25">
      <c r="A19" s="74"/>
      <c r="B19" s="28"/>
      <c r="C19" s="28"/>
      <c r="D19" s="28"/>
      <c r="E19" s="28"/>
      <c r="F19" s="28"/>
      <c r="G19" s="28"/>
      <c r="H19" s="136" t="s">
        <v>18</v>
      </c>
      <c r="I19" s="134">
        <f>SUM(I15:I18)</f>
        <v>1.9500000000000002</v>
      </c>
      <c r="J19" s="28"/>
      <c r="K19" s="28"/>
      <c r="L19" s="28"/>
      <c r="M19" s="28"/>
      <c r="N19" s="28"/>
      <c r="O19" s="68"/>
    </row>
    <row r="20" spans="1:15" x14ac:dyDescent="0.25">
      <c r="A20" s="69"/>
      <c r="B20" s="62"/>
      <c r="C20" s="62"/>
      <c r="D20" s="62"/>
      <c r="E20" s="62"/>
      <c r="F20" s="62"/>
      <c r="G20" s="62"/>
      <c r="H20" s="62"/>
      <c r="I20" s="63"/>
      <c r="J20" s="62"/>
      <c r="K20" s="62"/>
      <c r="L20" s="62"/>
      <c r="M20" s="62"/>
      <c r="N20" s="62"/>
      <c r="O20" s="68"/>
    </row>
    <row r="21" spans="1:15" ht="15.75" thickBot="1" x14ac:dyDescent="0.3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</row>
  </sheetData>
  <hyperlinks>
    <hyperlink ref="E3" location="'WT 0200 005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WT_0200_005</f>
        <v>WT 0200 005</v>
      </c>
    </row>
  </sheetData>
  <hyperlinks>
    <hyperlink ref="B1" location="WT_0200_005" display="WT_0200_005"/>
    <hyperlink ref="A1" location="'WT 0200 005 '!A1" display="Drawing part :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Instructions</vt:lpstr>
      <vt:lpstr>BOM</vt:lpstr>
      <vt:lpstr>WT A0200</vt:lpstr>
      <vt:lpstr>WT 0200 001</vt:lpstr>
      <vt:lpstr>WT 0200 001 Drawing</vt:lpstr>
      <vt:lpstr>WT 0200 004</vt:lpstr>
      <vt:lpstr>WT 0200 004 Drawing</vt:lpstr>
      <vt:lpstr>WT 0200 005 </vt:lpstr>
      <vt:lpstr>WT 0200 005 Drawing</vt:lpstr>
      <vt:lpstr>WT 0200 006</vt:lpstr>
      <vt:lpstr>WT 0200 006 Drawing</vt:lpstr>
      <vt:lpstr>BOM!Car</vt:lpstr>
      <vt:lpstr>BOM!CompCode</vt:lpstr>
      <vt:lpstr>BOM!Impression_des_titres</vt:lpstr>
      <vt:lpstr>WT_0200_001</vt:lpstr>
      <vt:lpstr>WT_0200_001_m</vt:lpstr>
      <vt:lpstr>WT_0200_001_p</vt:lpstr>
      <vt:lpstr>WT_0200_001_q</vt:lpstr>
      <vt:lpstr>WT_0200_004</vt:lpstr>
      <vt:lpstr>WT_0200_004_m</vt:lpstr>
      <vt:lpstr>WT_0200_004_p</vt:lpstr>
      <vt:lpstr>WT_0200_004_q</vt:lpstr>
      <vt:lpstr>WT_0200_005</vt:lpstr>
      <vt:lpstr>WT_0200_005_m</vt:lpstr>
      <vt:lpstr>WT_0200_005_p</vt:lpstr>
      <vt:lpstr>WT_0200_005_q</vt:lpstr>
      <vt:lpstr>WT_0200_006</vt:lpstr>
      <vt:lpstr>WT_0200_006_m</vt:lpstr>
      <vt:lpstr>WT_0200_006_p</vt:lpstr>
      <vt:lpstr>WT_0200_006_q</vt:lpstr>
      <vt:lpstr>WT_A0200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Arthur Perdereau</cp:lastModifiedBy>
  <cp:revision>0</cp:revision>
  <dcterms:created xsi:type="dcterms:W3CDTF">2015-05-29T18:57:13Z</dcterms:created>
  <dcterms:modified xsi:type="dcterms:W3CDTF">2018-04-15T12:15:22Z</dcterms:modified>
  <dc:language>fr-FR</dc:language>
</cp:coreProperties>
</file>