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FR - Frame &amp; Body\Cost\"/>
    </mc:Choice>
  </mc:AlternateContent>
  <xr:revisionPtr revIDLastSave="0" documentId="12_ncr:500000_{FE0897C0-2C08-4720-A88A-C4EC08C14435}" xr6:coauthVersionLast="31" xr6:coauthVersionMax="31" xr10:uidLastSave="{00000000-0000-0000-0000-000000000000}"/>
  <bookViews>
    <workbookView xWindow="4740" yWindow="60" windowWidth="16380" windowHeight="8196" firstSheet="1" activeTab="2" xr2:uid="{00000000-000D-0000-FFFF-FFFF00000000}"/>
  </bookViews>
  <sheets>
    <sheet name="Instructions" sheetId="7" r:id="rId1"/>
    <sheet name="BOM" sheetId="8" r:id="rId2"/>
    <sheet name="FR A0400" sheetId="1" r:id="rId3"/>
    <sheet name="FR_0400_000" sheetId="2" r:id="rId4"/>
    <sheet name="dFR_0400_000" sheetId="9" r:id="rId5"/>
    <sheet name="FR_0400_001" sheetId="13" r:id="rId6"/>
    <sheet name="dFR_0400_001" sheetId="14" r:id="rId7"/>
    <sheet name="FR_0400_002" sheetId="15" r:id="rId8"/>
    <sheet name="dFR_0400_002" sheetId="33" r:id="rId9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dFR_0400_000!$B$1</definedName>
    <definedName name="dede">#REF!</definedName>
    <definedName name="dEL_01001">dFR_0400_000!$B$1</definedName>
    <definedName name="dqwdqd">#REF!</definedName>
    <definedName name="eded">#REF!</definedName>
    <definedName name="er">#REF!</definedName>
    <definedName name="ervcdx">#REF!</definedName>
    <definedName name="ezfdscx">#REF!</definedName>
    <definedName name="FR_0300_015">#REF!</definedName>
    <definedName name="FR_0300_015_m">#REF!</definedName>
    <definedName name="FR_0300_015_p">#REF!</definedName>
    <definedName name="FR_0300_015_q">#REF!</definedName>
    <definedName name="FR_0400_000">FR_0400_000!$B$6</definedName>
    <definedName name="FR_0400_000_m">FR_0400_000!$N$12</definedName>
    <definedName name="FR_0400_000_p">FR_0400_000!$I$17</definedName>
    <definedName name="FR_0400_000_q">FR_0400_000!$N$3</definedName>
    <definedName name="FR_0400_001">FR_0400_001!$B$6</definedName>
    <definedName name="FR_0400_001_m">FR_0400_001!$N$12</definedName>
    <definedName name="FR_0400_001_p">FR_0400_001!$I$17</definedName>
    <definedName name="FR_0400_001_q">FR_0400_001!$N$3</definedName>
    <definedName name="FR_0400_002">FR_0400_002!$B$6</definedName>
    <definedName name="FR_0400_002_m">FR_0400_002!$N$12</definedName>
    <definedName name="FR_0400_002_p">FR_0400_002!$I$17</definedName>
    <definedName name="FR_0400_002_q">FR_0400_002!$N$3</definedName>
    <definedName name="FR_A0400">'FR A0400'!$B$5</definedName>
    <definedName name="FR_A0400_f">'FR A0400'!$J$34</definedName>
    <definedName name="FR_A0400_m">'FR A0400'!$N$17</definedName>
    <definedName name="FR_A0400_p">'FR A0400'!$I$28</definedName>
    <definedName name="FR_A0400_pa">'FR A0400'!$E$13</definedName>
    <definedName name="FR_A0400_q">'FR A0400'!$N$3</definedName>
    <definedName name="FR_A0400_t">'FR A0400'!$I$38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_N_Base">'FR A0400'!$A$5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BOM!$A$1:$N$11</definedName>
  </definedNames>
  <calcPr calcId="162913"/>
</workbook>
</file>

<file path=xl/calcChain.xml><?xml version="1.0" encoding="utf-8"?>
<calcChain xmlns="http://schemas.openxmlformats.org/spreadsheetml/2006/main">
  <c r="E11" i="15" l="1"/>
  <c r="E11" i="13"/>
  <c r="E11" i="2"/>
  <c r="M16" i="1" l="1"/>
  <c r="E16" i="1"/>
  <c r="I23" i="1"/>
  <c r="I24" i="1"/>
  <c r="I25" i="1"/>
  <c r="I26" i="1"/>
  <c r="I27" i="1"/>
  <c r="F21" i="1"/>
  <c r="F20" i="1"/>
  <c r="B4" i="2"/>
  <c r="I10" i="8" l="1"/>
  <c r="I8" i="8"/>
  <c r="I7" i="8"/>
  <c r="F10" i="8"/>
  <c r="C10" i="8"/>
  <c r="C9" i="8"/>
  <c r="C8" i="8"/>
  <c r="C7" i="8"/>
  <c r="D11" i="1" l="1"/>
  <c r="D12" i="1"/>
  <c r="N11" i="15"/>
  <c r="N12" i="15" s="1"/>
  <c r="J10" i="8" s="1"/>
  <c r="I15" i="15"/>
  <c r="I16" i="15"/>
  <c r="B4" i="15"/>
  <c r="B3" i="15"/>
  <c r="I17" i="15" l="1"/>
  <c r="K10" i="8" s="1"/>
  <c r="I9" i="8"/>
  <c r="F9" i="8"/>
  <c r="D10" i="1"/>
  <c r="I15" i="13"/>
  <c r="I16" i="13"/>
  <c r="N11" i="13"/>
  <c r="N12" i="13" s="1"/>
  <c r="N11" i="2"/>
  <c r="B4" i="13"/>
  <c r="B3" i="13"/>
  <c r="I17" i="13" l="1"/>
  <c r="K9" i="8" s="1"/>
  <c r="J9" i="8"/>
  <c r="N2" i="15"/>
  <c r="D33" i="1"/>
  <c r="J33" i="1" s="1"/>
  <c r="D31" i="1"/>
  <c r="J32" i="1"/>
  <c r="N5" i="15" l="1"/>
  <c r="C12" i="1"/>
  <c r="N2" i="13"/>
  <c r="J31" i="1"/>
  <c r="C11" i="1" l="1"/>
  <c r="N5" i="13"/>
  <c r="I21" i="1"/>
  <c r="I22" i="1"/>
  <c r="N16" i="1"/>
  <c r="E11" i="1"/>
  <c r="E12" i="1"/>
  <c r="B8" i="8" l="1"/>
  <c r="B3" i="2" l="1"/>
  <c r="B11" i="8"/>
  <c r="B9" i="8"/>
  <c r="B10" i="8"/>
  <c r="B7" i="8"/>
  <c r="F8" i="8" l="1"/>
  <c r="F7" i="8"/>
  <c r="E9" i="8" l="1"/>
  <c r="E10" i="8"/>
  <c r="E8" i="8"/>
  <c r="H9" i="8"/>
  <c r="N9" i="8" s="1"/>
  <c r="H10" i="8"/>
  <c r="N10" i="8" s="1"/>
  <c r="I16" i="2"/>
  <c r="I15" i="2"/>
  <c r="N12" i="2"/>
  <c r="I37" i="1"/>
  <c r="J34" i="1"/>
  <c r="L7" i="8" s="1"/>
  <c r="I20" i="1"/>
  <c r="I28" i="1" s="1"/>
  <c r="K7" i="8" s="1"/>
  <c r="J8" i="8" l="1"/>
  <c r="L11" i="8"/>
  <c r="I38" i="1"/>
  <c r="I17" i="2"/>
  <c r="K8" i="8" s="1"/>
  <c r="N17" i="1"/>
  <c r="J7" i="8" s="1"/>
  <c r="N2" i="2" l="1"/>
  <c r="N5" i="2" s="1"/>
  <c r="M7" i="8"/>
  <c r="M11" i="8" s="1"/>
  <c r="K11" i="8"/>
  <c r="H8" i="8"/>
  <c r="N8" i="8" s="1"/>
  <c r="O1" i="8"/>
  <c r="H7" i="8" l="1"/>
  <c r="N7" i="8" s="1"/>
  <c r="N11" i="8" s="1"/>
  <c r="C10" i="1"/>
  <c r="E10" i="1" s="1"/>
  <c r="E13" i="1" s="1"/>
  <c r="N2" i="1" s="1"/>
  <c r="J11" i="8"/>
  <c r="N5" i="1" l="1"/>
</calcChain>
</file>

<file path=xl/sharedStrings.xml><?xml version="1.0" encoding="utf-8"?>
<sst xmlns="http://schemas.openxmlformats.org/spreadsheetml/2006/main" count="383" uniqueCount="173">
  <si>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</si>
  <si>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</si>
  <si>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</si>
  <si>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</si>
  <si>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</si>
  <si>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</si>
  <si>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</si>
  <si>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</si>
  <si>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</si>
  <si>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</si>
  <si>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</si>
  <si>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</si>
  <si>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</si>
  <si>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</si>
  <si>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</si>
  <si>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</si>
  <si>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</si>
  <si>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</si>
  <si>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</si>
  <si>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</si>
  <si>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</si>
  <si>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</si>
  <si>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</si>
  <si>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</si>
  <si>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</si>
  <si>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</si>
  <si>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</si>
  <si>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</si>
  <si>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</si>
  <si>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</si>
  <si>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</si>
  <si>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</si>
  <si>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</si>
  <si>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</si>
  <si>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</si>
  <si>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</si>
  <si>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</si>
  <si>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</si>
  <si>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</si>
  <si>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</si>
  <si>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</si>
  <si>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</si>
  <si>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</si>
  <si>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</si>
  <si>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</si>
  <si>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</si>
  <si>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</si>
  <si>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</si>
  <si>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</si>
  <si>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</si>
  <si>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</si>
  <si>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</si>
  <si>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</si>
  <si>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</si>
  <si>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</si>
  <si>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</si>
  <si>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</si>
  <si>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</si>
  <si>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</si>
  <si>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</si>
  <si>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</si>
  <si>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</si>
  <si>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</si>
  <si>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</si>
  <si>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</si>
  <si>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</si>
  <si>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</si>
  <si>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</si>
  <si>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</si>
  <si>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</si>
  <si>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</si>
  <si>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</si>
  <si>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</si>
  <si>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</si>
  <si>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</si>
  <si>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</si>
  <si>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</si>
  <si>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</si>
  <si>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</si>
  <si>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</si>
  <si>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</si>
  <si>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</si>
  <si>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</si>
  <si>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</si>
  <si>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</si>
  <si>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</si>
  <si>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</si>
  <si>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</si>
  <si>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</si>
  <si>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</si>
  <si>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</si>
  <si>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</si>
  <si>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</si>
  <si>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</si>
  <si>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</si>
  <si>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</si>
  <si>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</si>
  <si>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</si>
  <si>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</si>
  <si>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</si>
  <si>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</si>
  <si>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</si>
  <si>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</si>
  <si>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</si>
  <si>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</si>
  <si>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</si>
  <si>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</si>
  <si>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</si>
  <si>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</si>
  <si>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</si>
  <si>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</si>
  <si>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</si>
  <si>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</si>
  <si>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</si>
  <si>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</si>
  <si>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</si>
  <si>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</si>
  <si>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</si>
  <si>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</si>
  <si>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</si>
  <si>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</si>
  <si>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</si>
  <si>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</si>
  <si>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</si>
  <si>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</si>
  <si>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</si>
  <si>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</si>
  <si>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</si>
  <si>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</si>
  <si>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</si>
  <si>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</si>
  <si>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</si>
  <si>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</si>
  <si>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</si>
  <si>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</si>
  <si>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</si>
  <si>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</si>
  <si>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</si>
  <si>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Weld</t>
  </si>
  <si>
    <t>Reaction Tool &lt;= 25.4 mm</t>
  </si>
  <si>
    <t>Ratchet &lt;= 25.4 mm</t>
  </si>
  <si>
    <t>Aerosol Apply</t>
  </si>
  <si>
    <t>Painting of the Mounts</t>
  </si>
  <si>
    <t>m^2</t>
  </si>
  <si>
    <t>Bolt, Grade 8.8 (SAE 5)</t>
  </si>
  <si>
    <t>Mounts welded to the chassis</t>
  </si>
  <si>
    <t>FR_0300_000</t>
  </si>
  <si>
    <t>Aluminum, Normal (per kg)</t>
  </si>
  <si>
    <t xml:space="preserve">Drawing part : </t>
  </si>
  <si>
    <t>Steel, Alloy</t>
  </si>
  <si>
    <t xml:space="preserve">Drawing Part : </t>
  </si>
  <si>
    <t>Material -Steel</t>
  </si>
  <si>
    <t>Floor Pan</t>
  </si>
  <si>
    <t>FR A0400</t>
  </si>
  <si>
    <t>The assembly of the floor pan</t>
  </si>
  <si>
    <t>Floor Pan Bracket</t>
  </si>
  <si>
    <t>Front Floor Pan Plate</t>
  </si>
  <si>
    <t>Back Floor Pan Plate</t>
  </si>
  <si>
    <t>FR_0400_000</t>
  </si>
  <si>
    <t>FR_0400_001</t>
  </si>
  <si>
    <t>FR_0400_002</t>
  </si>
  <si>
    <t>Welding Brackets to the frame</t>
  </si>
  <si>
    <t>Assemble, 3 kg, Line-on-Line</t>
  </si>
  <si>
    <t>Positioning the Front Floor Pan Plate on the Brackets</t>
  </si>
  <si>
    <t>Positioning the Back Floor Pan Plate on the Brackets</t>
  </si>
  <si>
    <t>Fixing the Front and Rear Plates to the Brackets</t>
  </si>
  <si>
    <t>Fixing the Back Floor Pan Plate to the Brackets</t>
  </si>
  <si>
    <t>Fixing the Front Floor Pan Plate to the Brackets</t>
  </si>
  <si>
    <t>Paint</t>
  </si>
  <si>
    <t>Painting the Brackets</t>
  </si>
  <si>
    <t>10 parts cut from a single machine setup</t>
  </si>
  <si>
    <t>Material - Aluminum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</si>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</sst>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"/>
    <numFmt numFmtId="173" formatCode="0.0"/>
    <numFmt numFmtId="174" formatCode="0.00000"/>
    <numFmt numFmtId="175" formatCode="0.000000"/>
    <numFmt numFmtId="176" formatCode="_(* #,##0.00000_);_(* \(#,##0.00000\);_(* \-??_);_(@_)"/>
    <numFmt numFmtId="177" formatCode="_-* #,##0.000000\ _€_-;\-* #,##0.000000\ _€_-;_-* &quot;-&quot;??????\ _€_-;_-@_-"/>
    <numFmt numFmtId="178" formatCode="0.0000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36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0" fontId="7" fillId="0" borderId="0"/>
    <xf numFmtId="169" fontId="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6" fillId="2" borderId="6">
      <alignment vertical="center" wrapText="1"/>
    </xf>
    <xf numFmtId="170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</cellStyleXfs>
  <cellXfs count="183">
    <xf numFmtId="0" fontId="0" fillId="0" borderId="0" xfId="0"/>
    <xf numFmtId="170" fontId="8" fillId="0" borderId="0" xfId="5" applyFont="1"/>
    <xf numFmtId="0" fontId="8" fillId="0" borderId="0" xfId="1" applyFont="1" applyProtection="1">
      <protection locked="0"/>
    </xf>
    <xf numFmtId="170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7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0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70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1" xfId="0" applyFont="1" applyBorder="1"/>
    <xf numFmtId="0" fontId="4" fillId="0" borderId="19" xfId="7" applyNumberFormat="1" applyFont="1" applyBorder="1" applyAlignment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164" fontId="4" fillId="0" borderId="15" xfId="7" applyNumberFormat="1" applyFont="1" applyBorder="1" applyAlignment="1" applyProtection="1"/>
    <xf numFmtId="11" fontId="4" fillId="0" borderId="15" xfId="7" applyNumberFormat="1" applyFont="1" applyBorder="1" applyAlignment="1" applyProtection="1"/>
    <xf numFmtId="2" fontId="4" fillId="0" borderId="15" xfId="7" applyNumberFormat="1" applyFont="1" applyBorder="1" applyAlignment="1" applyProtection="1"/>
    <xf numFmtId="168" fontId="4" fillId="0" borderId="15" xfId="7" applyNumberFormat="1" applyFont="1" applyBorder="1" applyAlignment="1" applyProtection="1"/>
    <xf numFmtId="0" fontId="0" fillId="0" borderId="15" xfId="0" applyBorder="1"/>
    <xf numFmtId="0" fontId="0" fillId="0" borderId="15" xfId="7" applyNumberFormat="1" applyFont="1" applyBorder="1" applyAlignment="1">
      <alignment wrapText="1"/>
    </xf>
    <xf numFmtId="37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1" fontId="4" fillId="0" borderId="15" xfId="7" applyNumberFormat="1" applyFont="1" applyBorder="1" applyAlignment="1" applyProtection="1"/>
    <xf numFmtId="172" fontId="4" fillId="0" borderId="3" xfId="7" applyNumberFormat="1" applyFont="1" applyBorder="1" applyAlignment="1" applyProtection="1"/>
    <xf numFmtId="0" fontId="3" fillId="7" borderId="15" xfId="0" applyFont="1" applyFill="1" applyBorder="1"/>
    <xf numFmtId="0" fontId="3" fillId="7" borderId="15" xfId="0" applyFont="1" applyFill="1" applyBorder="1" applyAlignment="1">
      <alignment horizontal="right"/>
    </xf>
    <xf numFmtId="165" fontId="3" fillId="7" borderId="15" xfId="0" applyNumberFormat="1" applyFont="1" applyFill="1" applyBorder="1"/>
    <xf numFmtId="0" fontId="3" fillId="7" borderId="0" xfId="0" applyFont="1" applyFill="1" applyBorder="1"/>
    <xf numFmtId="0" fontId="3" fillId="7" borderId="25" xfId="0" applyFont="1" applyFill="1" applyBorder="1" applyAlignment="1">
      <alignment horizontal="right"/>
    </xf>
    <xf numFmtId="165" fontId="3" fillId="7" borderId="25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1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1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9" borderId="3" xfId="1" applyFont="1" applyFill="1" applyBorder="1" applyAlignment="1" applyProtection="1">
      <alignment horizontal="center"/>
      <protection locked="0"/>
    </xf>
    <xf numFmtId="0" fontId="3" fillId="10" borderId="15" xfId="0" applyFont="1" applyFill="1" applyBorder="1"/>
    <xf numFmtId="0" fontId="3" fillId="10" borderId="15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1" xfId="0" applyFont="1" applyFill="1" applyBorder="1"/>
    <xf numFmtId="0" fontId="3" fillId="10" borderId="5" xfId="0" applyFont="1" applyFill="1" applyBorder="1" applyAlignment="1">
      <alignment horizontal="right"/>
    </xf>
    <xf numFmtId="165" fontId="4" fillId="0" borderId="28" xfId="7" applyNumberFormat="1" applyFont="1" applyBorder="1" applyAlignment="1" applyProtection="1"/>
    <xf numFmtId="0" fontId="4" fillId="0" borderId="28" xfId="0" applyFont="1" applyBorder="1"/>
    <xf numFmtId="0" fontId="3" fillId="7" borderId="29" xfId="0" applyFont="1" applyFill="1" applyBorder="1"/>
    <xf numFmtId="0" fontId="24" fillId="0" borderId="30" xfId="0" applyFont="1" applyBorder="1" applyAlignment="1">
      <alignment wrapText="1"/>
    </xf>
    <xf numFmtId="0" fontId="18" fillId="0" borderId="3" xfId="8" applyNumberFormat="1" applyBorder="1" applyAlignment="1" applyProtection="1"/>
    <xf numFmtId="0" fontId="24" fillId="0" borderId="3" xfId="0" applyFont="1" applyBorder="1" applyAlignment="1">
      <alignment wrapText="1"/>
    </xf>
    <xf numFmtId="0" fontId="3" fillId="7" borderId="28" xfId="0" applyFont="1" applyFill="1" applyBorder="1"/>
    <xf numFmtId="0" fontId="24" fillId="0" borderId="31" xfId="0" applyFont="1" applyBorder="1" applyAlignment="1">
      <alignment wrapText="1"/>
    </xf>
    <xf numFmtId="0" fontId="3" fillId="7" borderId="3" xfId="0" applyFont="1" applyFill="1" applyBorder="1"/>
    <xf numFmtId="0" fontId="25" fillId="0" borderId="6" xfId="9" applyFont="1" applyFill="1" applyBorder="1" applyAlignment="1">
      <alignment wrapText="1"/>
    </xf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165" fontId="4" fillId="0" borderId="15" xfId="7" applyNumberFormat="1" applyFont="1" applyFill="1" applyBorder="1" applyAlignment="1" applyProtection="1"/>
    <xf numFmtId="0" fontId="25" fillId="0" borderId="15" xfId="0" applyFont="1" applyFill="1" applyBorder="1"/>
    <xf numFmtId="2" fontId="4" fillId="0" borderId="3" xfId="0" applyNumberFormat="1" applyFont="1" applyBorder="1"/>
    <xf numFmtId="173" fontId="4" fillId="0" borderId="3" xfId="0" applyNumberFormat="1" applyFont="1" applyBorder="1"/>
    <xf numFmtId="0" fontId="18" fillId="0" borderId="0" xfId="8" applyFill="1"/>
    <xf numFmtId="175" fontId="4" fillId="0" borderId="3" xfId="7" applyNumberFormat="1" applyFont="1" applyBorder="1" applyAlignment="1" applyProtection="1"/>
    <xf numFmtId="37" fontId="4" fillId="0" borderId="15" xfId="0" applyNumberFormat="1" applyFont="1" applyBorder="1" applyAlignment="1"/>
    <xf numFmtId="0" fontId="11" fillId="0" borderId="32" xfId="1" applyFont="1" applyFill="1" applyBorder="1" applyProtection="1">
      <protection locked="0"/>
    </xf>
    <xf numFmtId="0" fontId="11" fillId="0" borderId="32" xfId="1" applyFont="1" applyFill="1" applyBorder="1" applyAlignment="1">
      <alignment horizontal="left"/>
    </xf>
    <xf numFmtId="18" fontId="11" fillId="0" borderId="32" xfId="1" applyNumberFormat="1" applyFont="1" applyFill="1" applyBorder="1" applyAlignment="1" applyProtection="1">
      <protection locked="0"/>
    </xf>
    <xf numFmtId="170" fontId="11" fillId="0" borderId="32" xfId="5" applyFont="1" applyFill="1" applyBorder="1" applyProtection="1">
      <protection locked="0"/>
    </xf>
    <xf numFmtId="0" fontId="11" fillId="0" borderId="32" xfId="1" applyFont="1" applyFill="1" applyBorder="1" applyAlignment="1" applyProtection="1">
      <alignment horizontal="center"/>
      <protection locked="0"/>
    </xf>
    <xf numFmtId="171" fontId="11" fillId="0" borderId="32" xfId="1" applyNumberFormat="1" applyFont="1" applyFill="1" applyBorder="1" applyAlignment="1">
      <alignment horizontal="right"/>
    </xf>
    <xf numFmtId="0" fontId="11" fillId="0" borderId="32" xfId="1" applyFont="1" applyFill="1" applyBorder="1" applyAlignment="1">
      <alignment horizontal="center"/>
    </xf>
    <xf numFmtId="0" fontId="18" fillId="9" borderId="0" xfId="8" applyFill="1"/>
    <xf numFmtId="0" fontId="0" fillId="0" borderId="33" xfId="0" applyBorder="1"/>
    <xf numFmtId="0" fontId="25" fillId="0" borderId="33" xfId="9" applyFont="1" applyFill="1" applyBorder="1" applyAlignment="1">
      <alignment wrapText="1"/>
    </xf>
    <xf numFmtId="0" fontId="25" fillId="0" borderId="33" xfId="7" applyNumberFormat="1" applyFont="1" applyBorder="1" applyAlignment="1">
      <alignment wrapText="1"/>
    </xf>
    <xf numFmtId="0" fontId="25" fillId="0" borderId="29" xfId="7" applyNumberFormat="1" applyFont="1" applyBorder="1" applyAlignment="1">
      <alignment wrapText="1"/>
    </xf>
    <xf numFmtId="0" fontId="0" fillId="0" borderId="33" xfId="7" applyNumberFormat="1" applyFont="1" applyBorder="1" applyAlignment="1">
      <alignment wrapText="1"/>
    </xf>
    <xf numFmtId="0" fontId="25" fillId="0" borderId="25" xfId="7" applyNumberFormat="1" applyFont="1" applyBorder="1" applyAlignment="1">
      <alignment wrapText="1"/>
    </xf>
    <xf numFmtId="176" fontId="4" fillId="0" borderId="15" xfId="7" applyNumberFormat="1" applyFont="1" applyBorder="1" applyAlignment="1" applyProtection="1"/>
    <xf numFmtId="0" fontId="4" fillId="0" borderId="33" xfId="0" applyFont="1" applyBorder="1" applyAlignment="1" applyProtection="1"/>
    <xf numFmtId="0" fontId="4" fillId="0" borderId="33" xfId="0" applyFont="1" applyBorder="1" applyAlignment="1"/>
    <xf numFmtId="165" fontId="4" fillId="0" borderId="33" xfId="7" applyNumberFormat="1" applyFont="1" applyBorder="1" applyAlignment="1" applyProtection="1"/>
    <xf numFmtId="164" fontId="4" fillId="0" borderId="33" xfId="7" applyNumberFormat="1" applyFont="1" applyBorder="1" applyAlignment="1" applyProtection="1"/>
    <xf numFmtId="11" fontId="4" fillId="0" borderId="33" xfId="0" applyNumberFormat="1" applyFont="1" applyBorder="1" applyAlignment="1"/>
    <xf numFmtId="174" fontId="4" fillId="0" borderId="33" xfId="7" applyNumberFormat="1" applyFont="1" applyBorder="1" applyAlignment="1" applyProtection="1"/>
    <xf numFmtId="167" fontId="4" fillId="0" borderId="33" xfId="7" applyNumberFormat="1" applyFont="1" applyBorder="1" applyAlignment="1" applyProtection="1"/>
    <xf numFmtId="3" fontId="0" fillId="0" borderId="33" xfId="0" applyNumberFormat="1" applyBorder="1" applyAlignment="1"/>
    <xf numFmtId="2" fontId="4" fillId="0" borderId="33" xfId="7" applyNumberFormat="1" applyFont="1" applyBorder="1" applyAlignment="1" applyProtection="1"/>
    <xf numFmtId="0" fontId="0" fillId="0" borderId="34" xfId="0" applyBorder="1" applyAlignment="1">
      <alignment wrapText="1"/>
    </xf>
    <xf numFmtId="0" fontId="25" fillId="0" borderId="35" xfId="9" applyFont="1" applyFill="1" applyBorder="1" applyAlignment="1">
      <alignment wrapText="1"/>
    </xf>
    <xf numFmtId="0" fontId="0" fillId="0" borderId="33" xfId="0" applyBorder="1" applyAlignment="1">
      <alignment wrapText="1"/>
    </xf>
    <xf numFmtId="165" fontId="4" fillId="0" borderId="33" xfId="7" applyNumberFormat="1" applyFont="1" applyBorder="1" applyAlignment="1" applyProtection="1">
      <alignment wrapText="1"/>
    </xf>
    <xf numFmtId="0" fontId="4" fillId="0" borderId="34" xfId="0" applyFont="1" applyBorder="1"/>
    <xf numFmtId="0" fontId="4" fillId="0" borderId="33" xfId="0" applyFont="1" applyBorder="1"/>
    <xf numFmtId="2" fontId="4" fillId="0" borderId="33" xfId="0" applyNumberFormat="1" applyFont="1" applyBorder="1"/>
    <xf numFmtId="177" fontId="4" fillId="0" borderId="3" xfId="0" applyNumberFormat="1" applyFont="1" applyBorder="1" applyAlignment="1"/>
    <xf numFmtId="178" fontId="0" fillId="0" borderId="15" xfId="0" applyNumberFormat="1" applyBorder="1"/>
    <xf numFmtId="1" fontId="0" fillId="0" borderId="3" xfId="0" applyNumberFormat="1" applyBorder="1" applyAlignment="1">
      <alignment wrapText="1"/>
    </xf>
    <xf numFmtId="1" fontId="0" fillId="0" borderId="33" xfId="0" applyNumberFormat="1" applyBorder="1" applyAlignment="1">
      <alignment wrapText="1"/>
    </xf>
  </cellXfs>
  <cellStyles count="10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Normal_Sheet1" xfId="9" xr:uid="{00000000-0005-0000-0000-000008000000}"/>
    <cellStyle name="TableStyleLight1" xfId="7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CC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400_000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FR_0400_001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FR_0400_002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251461</xdr:colOff>
      <xdr:row>1</xdr:row>
      <xdr:rowOff>152400</xdr:rowOff>
    </xdr:from>
    <xdr:to>
      <xdr:col>9</xdr:col>
      <xdr:colOff>734493</xdr:colOff>
      <xdr:row>31</xdr:row>
      <xdr:rowOff>118978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7FAECD-4A46-46F4-A8BC-C09FA446C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1" y="335280"/>
          <a:ext cx="7706792" cy="5452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99060</xdr:rowOff>
    </xdr:from>
    <xdr:to>
      <xdr:col>9</xdr:col>
      <xdr:colOff>691036</xdr:colOff>
      <xdr:row>31</xdr:row>
      <xdr:rowOff>124694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65F0BC-38F0-45D9-A686-B2B34A3D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281940"/>
          <a:ext cx="7792876" cy="55120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320041</xdr:colOff>
      <xdr:row>1</xdr:row>
      <xdr:rowOff>68580</xdr:rowOff>
    </xdr:from>
    <xdr:to>
      <xdr:col>9</xdr:col>
      <xdr:colOff>490966</xdr:colOff>
      <xdr:row>29</xdr:row>
      <xdr:rowOff>109454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67FE36-251C-482D-A441-51735BEC9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1" y="251460"/>
          <a:ext cx="7303245" cy="5161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workbookViewId="0">
      <selection activeCell="H69" sqref="H69"/>
    </sheetView>
  </sheetViews>
  <sheetFormatPr baseColWidth="10" defaultRowHeight="14.4" x14ac:dyDescent="0.3"/>
  <sheetData>
    <row r="1" spans="1:2" x14ac:dyDescent="0.3">
      <c r="A1" s="86" t="s">
        <v>135</v>
      </c>
    </row>
    <row r="3" spans="1:2" x14ac:dyDescent="0.3">
      <c r="A3" s="85" t="s">
        <v>67</v>
      </c>
      <c r="B3" s="82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82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5" t="s">
        <v>72</v>
      </c>
      <c r="B18" s="82" t="s">
        <v>106</v>
      </c>
      <c r="C18" s="82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5" t="s">
        <v>74</v>
      </c>
      <c r="B23" s="82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82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5" t="s">
        <v>78</v>
      </c>
      <c r="B39" s="82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5" t="s">
        <v>79</v>
      </c>
      <c r="B45" s="82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5" t="s">
        <v>83</v>
      </c>
      <c r="B57" s="82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5" t="s">
        <v>95</v>
      </c>
      <c r="B63" s="82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82" t="s">
        <v>101</v>
      </c>
    </row>
    <row r="82" spans="1:1" x14ac:dyDescent="0.3">
      <c r="A82" s="86" t="s">
        <v>107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57"/>
  <sheetViews>
    <sheetView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17" sqref="F17"/>
    </sheetView>
  </sheetViews>
  <sheetFormatPr baseColWidth="10" defaultColWidth="9.109375" defaultRowHeight="13.2" x14ac:dyDescent="0.25"/>
  <cols>
    <col min="1" max="1" width="17.44140625" style="4" bestFit="1" customWidth="1"/>
    <col min="2" max="2" width="28.6640625" style="8" bestFit="1" customWidth="1"/>
    <col min="3" max="3" width="14.44140625" style="4" bestFit="1" customWidth="1"/>
    <col min="4" max="4" width="10" style="4" bestFit="1" customWidth="1"/>
    <col min="5" max="5" width="23" style="4" customWidth="1"/>
    <col min="6" max="6" width="39.109375" style="39" customWidth="1"/>
    <col min="7" max="7" width="14" style="4" customWidth="1"/>
    <col min="8" max="8" width="11" style="4" bestFit="1" customWidth="1"/>
    <col min="9" max="13" width="10.44140625" style="1" customWidth="1"/>
    <col min="14" max="14" width="9.664062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49" t="s">
        <v>0</v>
      </c>
      <c r="B1" s="89" t="s">
        <v>44</v>
      </c>
      <c r="D1" s="40"/>
      <c r="M1" s="52" t="s">
        <v>48</v>
      </c>
      <c r="N1" s="41"/>
      <c r="O1" s="51" t="e">
        <f>#REF!</f>
        <v>#REF!</v>
      </c>
    </row>
    <row r="2" spans="1:15" s="10" customFormat="1" ht="15" thickBot="1" x14ac:dyDescent="0.35">
      <c r="A2" s="47" t="s">
        <v>49</v>
      </c>
      <c r="B2" s="88" t="s">
        <v>133</v>
      </c>
      <c r="C2" s="9"/>
      <c r="F2" s="36"/>
    </row>
    <row r="3" spans="1:15" s="10" customFormat="1" ht="15.6" thickTop="1" thickBot="1" x14ac:dyDescent="0.35">
      <c r="A3" s="48" t="s">
        <v>50</v>
      </c>
      <c r="B3" s="50">
        <v>2018</v>
      </c>
      <c r="C3" s="9"/>
      <c r="F3" s="36"/>
    </row>
    <row r="4" spans="1:15" s="10" customFormat="1" ht="15.6" thickTop="1" thickBot="1" x14ac:dyDescent="0.35">
      <c r="A4" s="46" t="s">
        <v>1</v>
      </c>
      <c r="B4" s="87">
        <v>81</v>
      </c>
      <c r="C4" s="9"/>
      <c r="D4" s="40" t="s">
        <v>51</v>
      </c>
      <c r="F4" s="36"/>
    </row>
    <row r="5" spans="1:15" s="34" customFormat="1" ht="15" thickTop="1" x14ac:dyDescent="0.3">
      <c r="A5" s="33"/>
      <c r="B5" s="37"/>
      <c r="C5" s="35"/>
      <c r="F5" s="38"/>
    </row>
    <row r="6" spans="1:15" s="32" customFormat="1" ht="49.5" customHeight="1" x14ac:dyDescent="0.25">
      <c r="A6" s="31" t="s">
        <v>52</v>
      </c>
      <c r="B6" s="43" t="s">
        <v>53</v>
      </c>
      <c r="C6" s="43" t="s">
        <v>54</v>
      </c>
      <c r="D6" s="43" t="s">
        <v>55</v>
      </c>
      <c r="E6" s="43" t="s">
        <v>56</v>
      </c>
      <c r="F6" s="43" t="s">
        <v>57</v>
      </c>
      <c r="G6" s="43" t="s">
        <v>58</v>
      </c>
      <c r="H6" s="45" t="s">
        <v>59</v>
      </c>
      <c r="I6" s="43" t="s">
        <v>17</v>
      </c>
      <c r="J6" s="43" t="s">
        <v>60</v>
      </c>
      <c r="K6" s="43" t="s">
        <v>61</v>
      </c>
      <c r="L6" s="43" t="s">
        <v>62</v>
      </c>
      <c r="M6" s="43" t="s">
        <v>63</v>
      </c>
      <c r="N6" s="44" t="s">
        <v>64</v>
      </c>
      <c r="O6" s="43" t="s">
        <v>65</v>
      </c>
    </row>
    <row r="7" spans="1:15" ht="14.4" x14ac:dyDescent="0.3">
      <c r="A7" s="98"/>
      <c r="B7" s="99" t="str">
        <f>'FR A0400'!B3</f>
        <v>Frame and Body</v>
      </c>
      <c r="C7" s="100" t="str">
        <f>FR_A0400</f>
        <v>FR A0400</v>
      </c>
      <c r="D7" s="100" t="s">
        <v>11</v>
      </c>
      <c r="E7" s="100"/>
      <c r="F7" s="101" t="str">
        <f>'FR A0400'!B4</f>
        <v>Floor Pan</v>
      </c>
      <c r="G7" s="100"/>
      <c r="H7" s="102">
        <f t="shared" ref="H7:H10" si="0">SUM(J7:M7)</f>
        <v>25.770990326530626</v>
      </c>
      <c r="I7" s="103">
        <f>FR_A0400_q</f>
        <v>1</v>
      </c>
      <c r="J7" s="104">
        <f>FR_A0400_m</f>
        <v>0.1249</v>
      </c>
      <c r="K7" s="104">
        <f>FR_A0400_p</f>
        <v>21.365572499999999</v>
      </c>
      <c r="L7" s="104">
        <f>FR_A0400_f</f>
        <v>0.94718449319729381</v>
      </c>
      <c r="M7" s="104">
        <f>FR_A0400_t</f>
        <v>3.3333333333333335</v>
      </c>
      <c r="N7" s="105">
        <f t="shared" ref="N7:N10" si="1">H7*I7</f>
        <v>25.770990326530626</v>
      </c>
      <c r="O7" s="106"/>
    </row>
    <row r="8" spans="1:15" ht="14.4" x14ac:dyDescent="0.3">
      <c r="A8" s="107"/>
      <c r="B8" s="108" t="str">
        <f>'FR A0400'!B3</f>
        <v>Frame and Body</v>
      </c>
      <c r="C8" s="109" t="str">
        <f>FR_0400_000</f>
        <v>FR_0300_000</v>
      </c>
      <c r="D8" s="110" t="s">
        <v>11</v>
      </c>
      <c r="E8" s="110" t="str">
        <f>$F$7</f>
        <v>Floor Pan</v>
      </c>
      <c r="F8" s="111" t="str">
        <f>FR_0400_000!B5</f>
        <v>Front Floor Pan Plate</v>
      </c>
      <c r="G8" s="110"/>
      <c r="H8" s="112">
        <f t="shared" si="0"/>
        <v>8.1802199536</v>
      </c>
      <c r="I8" s="113">
        <f>FR_A0400_q*FR_0400_000_q</f>
        <v>1</v>
      </c>
      <c r="J8" s="114">
        <f>FR_0400_000_m</f>
        <v>4.6542199536000002</v>
      </c>
      <c r="K8" s="114">
        <f>FR_0400_000_p</f>
        <v>3.5259999999999998</v>
      </c>
      <c r="L8" s="114">
        <v>0</v>
      </c>
      <c r="M8" s="114">
        <v>0</v>
      </c>
      <c r="N8" s="115">
        <f t="shared" si="1"/>
        <v>8.1802199536</v>
      </c>
      <c r="O8" s="116"/>
    </row>
    <row r="9" spans="1:15" ht="14.4" x14ac:dyDescent="0.3">
      <c r="A9" s="107"/>
      <c r="B9" s="108" t="str">
        <f>'FR A0400'!$B$3</f>
        <v>Frame and Body</v>
      </c>
      <c r="C9" s="110" t="str">
        <f>FR_0400_001</f>
        <v>FR_0400_001</v>
      </c>
      <c r="D9" s="110" t="s">
        <v>11</v>
      </c>
      <c r="E9" s="110" t="str">
        <f t="shared" ref="E9:E10" si="2">$F$7</f>
        <v>Floor Pan</v>
      </c>
      <c r="F9" s="111" t="str">
        <f>FR_0400_001!B5</f>
        <v>Back Floor Pan Plate</v>
      </c>
      <c r="G9" s="110"/>
      <c r="H9" s="112">
        <f t="shared" si="0"/>
        <v>20.067421556000003</v>
      </c>
      <c r="I9" s="117">
        <f>FR_A0400_q*FR_0400_001_q</f>
        <v>1</v>
      </c>
      <c r="J9" s="114">
        <f>FR_0400_001_m</f>
        <v>14.845421556000002</v>
      </c>
      <c r="K9" s="114">
        <f>FR_0400_001_p</f>
        <v>5.2220000000000004</v>
      </c>
      <c r="L9" s="114">
        <v>0</v>
      </c>
      <c r="M9" s="114">
        <v>0</v>
      </c>
      <c r="N9" s="115">
        <f t="shared" si="1"/>
        <v>20.067421556000003</v>
      </c>
      <c r="O9" s="116"/>
    </row>
    <row r="10" spans="1:15" ht="14.4" x14ac:dyDescent="0.3">
      <c r="A10" s="107"/>
      <c r="B10" s="108" t="str">
        <f>'FR A0400'!$B$3</f>
        <v>Frame and Body</v>
      </c>
      <c r="C10" s="110" t="str">
        <f>FR_0400_002</f>
        <v>FR_0400_002</v>
      </c>
      <c r="D10" s="110" t="s">
        <v>11</v>
      </c>
      <c r="E10" s="110" t="str">
        <f t="shared" si="2"/>
        <v>Floor Pan</v>
      </c>
      <c r="F10" s="155" t="str">
        <f>FR_0400_002!B5</f>
        <v>Floor Pan Bracket</v>
      </c>
      <c r="G10" s="110"/>
      <c r="H10" s="112">
        <f t="shared" si="0"/>
        <v>0.50585734375000002</v>
      </c>
      <c r="I10" s="113">
        <f>FR_A0400_q*FR_0400_002_q</f>
        <v>10</v>
      </c>
      <c r="J10" s="114">
        <f>FR_0400_002_m</f>
        <v>2.1857343750000001E-2</v>
      </c>
      <c r="K10" s="114">
        <f>FR_0400_002_p</f>
        <v>0.48400000000000004</v>
      </c>
      <c r="L10" s="114">
        <v>0</v>
      </c>
      <c r="M10" s="114">
        <v>0</v>
      </c>
      <c r="N10" s="115">
        <f t="shared" si="1"/>
        <v>5.0585734374999998</v>
      </c>
      <c r="O10" s="116"/>
    </row>
    <row r="11" spans="1:15" s="7" customFormat="1" ht="14.4" thickBot="1" x14ac:dyDescent="0.3">
      <c r="A11" s="148"/>
      <c r="B11" s="149" t="str">
        <f>'FR A0400'!B3</f>
        <v>Frame and Body</v>
      </c>
      <c r="C11" s="150"/>
      <c r="D11" s="150"/>
      <c r="E11" s="150"/>
      <c r="F11" s="149" t="s">
        <v>66</v>
      </c>
      <c r="G11" s="150"/>
      <c r="H11" s="151"/>
      <c r="I11" s="152"/>
      <c r="J11" s="153">
        <f>SUMPRODUCT($I7:$I10,J7:J10)</f>
        <v>19.843114947100002</v>
      </c>
      <c r="K11" s="153">
        <f>SUMPRODUCT($I7:$I10,K7:K10)</f>
        <v>34.9535725</v>
      </c>
      <c r="L11" s="153">
        <f>SUMPRODUCT($I7:$I10,L7:L10)</f>
        <v>0.94718449319729381</v>
      </c>
      <c r="M11" s="153">
        <f>SUMPRODUCT($I7:$I10,M7:M10)</f>
        <v>3.3333333333333335</v>
      </c>
      <c r="N11" s="153">
        <f>SUM(N7:N10)</f>
        <v>59.077205273630625</v>
      </c>
      <c r="O11" s="154"/>
    </row>
    <row r="12" spans="1:15" ht="13.8" thickTop="1" x14ac:dyDescent="0.25">
      <c r="A12" s="6"/>
      <c r="B12" s="39"/>
      <c r="C12" s="8"/>
      <c r="D12" s="8"/>
      <c r="E12" s="8"/>
      <c r="F12" s="8"/>
      <c r="G12" s="8"/>
      <c r="H12" s="3"/>
      <c r="I12" s="8"/>
      <c r="J12" s="8"/>
      <c r="K12" s="8"/>
      <c r="L12" s="8"/>
      <c r="M12" s="8"/>
      <c r="N12" s="8"/>
    </row>
    <row r="13" spans="1:15" x14ac:dyDescent="0.25">
      <c r="A13" s="6"/>
      <c r="B13" s="39"/>
      <c r="C13" s="8"/>
      <c r="D13" s="8"/>
      <c r="E13" s="8"/>
      <c r="F13" s="8"/>
      <c r="G13" s="8"/>
      <c r="H13" s="3"/>
      <c r="I13" s="8"/>
      <c r="J13" s="8"/>
      <c r="K13" s="8"/>
      <c r="L13" s="8"/>
      <c r="M13" s="8"/>
      <c r="N13" s="8"/>
    </row>
    <row r="14" spans="1:15" x14ac:dyDescent="0.25">
      <c r="A14" s="6"/>
      <c r="B14" s="6"/>
      <c r="D14" s="8"/>
      <c r="E14" s="8"/>
      <c r="G14" s="8"/>
      <c r="H14" s="8"/>
      <c r="I14" s="3"/>
      <c r="J14" s="3"/>
      <c r="K14" s="3"/>
      <c r="L14" s="3"/>
      <c r="M14" s="3"/>
      <c r="N14" s="8"/>
    </row>
    <row r="15" spans="1:15" x14ac:dyDescent="0.25">
      <c r="A15" s="6"/>
      <c r="B15" s="6"/>
      <c r="D15" s="8"/>
      <c r="E15" s="8"/>
      <c r="G15" s="8"/>
      <c r="H15" s="8"/>
      <c r="I15" s="3"/>
      <c r="J15" s="3"/>
      <c r="K15" s="3"/>
      <c r="L15" s="3"/>
      <c r="M15" s="3"/>
      <c r="N15" s="42"/>
    </row>
    <row r="16" spans="1:15" x14ac:dyDescent="0.25">
      <c r="A16" s="6"/>
      <c r="B16" s="6"/>
      <c r="D16" s="8"/>
      <c r="E16" s="8"/>
      <c r="G16" s="8"/>
      <c r="H16" s="8"/>
      <c r="I16" s="3"/>
      <c r="J16" s="3"/>
      <c r="K16" s="3"/>
      <c r="L16" s="3"/>
      <c r="M16" s="3"/>
      <c r="N16" s="8"/>
    </row>
    <row r="17" spans="1:14" x14ac:dyDescent="0.25">
      <c r="A17" s="6"/>
      <c r="B17" s="6"/>
      <c r="D17" s="8"/>
      <c r="E17" s="8"/>
      <c r="G17" s="8"/>
      <c r="H17" s="8"/>
      <c r="I17" s="3"/>
      <c r="J17" s="3"/>
      <c r="K17" s="3"/>
      <c r="L17" s="3"/>
      <c r="M17" s="3"/>
      <c r="N17" s="42"/>
    </row>
    <row r="18" spans="1:14" x14ac:dyDescent="0.25">
      <c r="A18" s="6"/>
      <c r="B18" s="6"/>
      <c r="D18" s="8"/>
      <c r="E18" s="8"/>
      <c r="G18" s="8"/>
      <c r="H18" s="8"/>
      <c r="I18" s="3"/>
      <c r="J18" s="3"/>
      <c r="K18" s="3"/>
      <c r="L18" s="3"/>
      <c r="M18" s="3"/>
      <c r="N18" s="8"/>
    </row>
    <row r="19" spans="1:14" x14ac:dyDescent="0.25">
      <c r="A19" s="6"/>
      <c r="B19" s="6"/>
      <c r="D19" s="8"/>
      <c r="E19" s="8"/>
      <c r="G19" s="8"/>
      <c r="H19" s="8"/>
      <c r="I19" s="3"/>
      <c r="J19" s="3"/>
      <c r="K19" s="3"/>
      <c r="L19" s="3"/>
      <c r="M19" s="3"/>
      <c r="N19" s="8"/>
    </row>
    <row r="20" spans="1:14" x14ac:dyDescent="0.25">
      <c r="A20" s="6"/>
      <c r="B20" s="6"/>
      <c r="D20" s="8"/>
      <c r="E20" s="8"/>
      <c r="G20" s="8"/>
      <c r="H20" s="8"/>
      <c r="I20" s="3"/>
      <c r="J20" s="3"/>
      <c r="K20" s="3"/>
      <c r="L20" s="3"/>
      <c r="M20" s="3"/>
      <c r="N20" s="8"/>
    </row>
    <row r="21" spans="1:14" x14ac:dyDescent="0.25">
      <c r="A21" s="6"/>
      <c r="B21" s="6"/>
      <c r="D21" s="8"/>
      <c r="E21" s="8"/>
      <c r="G21" s="8"/>
      <c r="H21" s="8"/>
      <c r="I21" s="3"/>
      <c r="J21" s="3"/>
      <c r="K21" s="3"/>
      <c r="L21" s="3"/>
      <c r="M21" s="3"/>
      <c r="N21" s="8"/>
    </row>
    <row r="22" spans="1:14" x14ac:dyDescent="0.25">
      <c r="A22" s="6"/>
      <c r="B22" s="6"/>
      <c r="D22" s="8"/>
      <c r="E22" s="8"/>
      <c r="G22" s="8"/>
      <c r="H22" s="8"/>
      <c r="I22" s="3"/>
      <c r="J22" s="3"/>
      <c r="K22" s="3"/>
      <c r="L22" s="3"/>
      <c r="M22" s="3"/>
      <c r="N22" s="8"/>
    </row>
    <row r="23" spans="1:14" x14ac:dyDescent="0.25">
      <c r="A23" s="6"/>
      <c r="B23" s="6"/>
      <c r="D23" s="8"/>
      <c r="E23" s="8"/>
      <c r="G23" s="8"/>
      <c r="H23" s="8"/>
      <c r="I23" s="3"/>
      <c r="J23" s="3"/>
      <c r="K23" s="3"/>
      <c r="L23" s="3"/>
      <c r="M23" s="3"/>
      <c r="N23" s="8"/>
    </row>
    <row r="24" spans="1:14" x14ac:dyDescent="0.25">
      <c r="A24" s="6"/>
      <c r="B24" s="6"/>
      <c r="D24" s="8"/>
      <c r="E24" s="8"/>
      <c r="G24" s="8"/>
      <c r="H24" s="8"/>
      <c r="I24" s="3"/>
      <c r="J24" s="3"/>
      <c r="K24" s="3"/>
      <c r="L24" s="3"/>
      <c r="M24" s="3"/>
      <c r="N24" s="8"/>
    </row>
    <row r="25" spans="1:14" x14ac:dyDescent="0.25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4" x14ac:dyDescent="0.25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8"/>
    </row>
    <row r="27" spans="1:14" x14ac:dyDescent="0.25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4" x14ac:dyDescent="0.25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8"/>
    </row>
    <row r="29" spans="1:14" x14ac:dyDescent="0.25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4" x14ac:dyDescent="0.25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4" x14ac:dyDescent="0.25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4" x14ac:dyDescent="0.25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5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5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5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5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5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5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5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5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5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s="4" customFormat="1" x14ac:dyDescent="0.25">
      <c r="A42" s="2"/>
      <c r="B42" s="6"/>
      <c r="F42" s="39"/>
      <c r="I42" s="1"/>
      <c r="J42" s="1"/>
      <c r="K42" s="1"/>
      <c r="L42" s="1"/>
      <c r="M42" s="1"/>
    </row>
    <row r="43" spans="1:14" s="4" customFormat="1" x14ac:dyDescent="0.25">
      <c r="A43" s="2"/>
      <c r="B43" s="6"/>
      <c r="F43" s="39"/>
      <c r="I43" s="1"/>
      <c r="J43" s="1"/>
      <c r="K43" s="1"/>
      <c r="L43" s="1"/>
      <c r="M43" s="1"/>
    </row>
    <row r="44" spans="1:14" s="4" customFormat="1" x14ac:dyDescent="0.25">
      <c r="A44" s="2"/>
      <c r="B44" s="6"/>
      <c r="F44" s="39"/>
      <c r="I44" s="1"/>
      <c r="J44" s="1"/>
      <c r="K44" s="1"/>
      <c r="L44" s="1"/>
      <c r="M44" s="1"/>
    </row>
    <row r="45" spans="1:14" s="4" customFormat="1" x14ac:dyDescent="0.25">
      <c r="A45" s="2"/>
      <c r="B45" s="6"/>
      <c r="F45" s="39"/>
      <c r="I45" s="1"/>
      <c r="J45" s="1"/>
      <c r="K45" s="1"/>
      <c r="L45" s="1"/>
      <c r="M45" s="1"/>
    </row>
    <row r="46" spans="1:14" s="4" customFormat="1" x14ac:dyDescent="0.25">
      <c r="A46" s="2"/>
      <c r="B46" s="6"/>
      <c r="F46" s="39"/>
      <c r="I46" s="1"/>
      <c r="J46" s="1"/>
      <c r="K46" s="1"/>
      <c r="L46" s="1"/>
      <c r="M46" s="1"/>
    </row>
    <row r="47" spans="1:14" s="4" customFormat="1" x14ac:dyDescent="0.25">
      <c r="A47" s="2"/>
      <c r="B47" s="6"/>
      <c r="F47" s="39"/>
      <c r="I47" s="1"/>
      <c r="J47" s="1"/>
      <c r="K47" s="1"/>
      <c r="L47" s="1"/>
      <c r="M47" s="1"/>
    </row>
    <row r="48" spans="1:14" s="4" customFormat="1" x14ac:dyDescent="0.25">
      <c r="A48" s="2"/>
      <c r="B48" s="6"/>
      <c r="F48" s="39"/>
      <c r="I48" s="1"/>
      <c r="J48" s="1"/>
      <c r="K48" s="1"/>
      <c r="L48" s="1"/>
      <c r="M48" s="1"/>
    </row>
    <row r="49" spans="1:14" s="4" customFormat="1" x14ac:dyDescent="0.25">
      <c r="A49" s="2"/>
      <c r="B49" s="6"/>
      <c r="F49" s="39"/>
      <c r="I49" s="1"/>
      <c r="J49" s="1"/>
      <c r="K49" s="1"/>
      <c r="L49" s="1"/>
      <c r="M49" s="1"/>
    </row>
    <row r="50" spans="1:14" s="4" customFormat="1" x14ac:dyDescent="0.25">
      <c r="A50" s="2"/>
      <c r="B50" s="6"/>
      <c r="F50" s="39"/>
      <c r="I50" s="1"/>
      <c r="J50" s="1"/>
      <c r="K50" s="1"/>
      <c r="L50" s="1"/>
      <c r="M50" s="1"/>
    </row>
    <row r="51" spans="1:14" s="4" customFormat="1" x14ac:dyDescent="0.25">
      <c r="A51" s="2"/>
      <c r="B51" s="6"/>
      <c r="F51" s="39"/>
      <c r="I51" s="1"/>
      <c r="J51" s="1"/>
      <c r="K51" s="1"/>
      <c r="L51" s="1"/>
      <c r="M51" s="1"/>
    </row>
    <row r="52" spans="1:14" s="5" customFormat="1" x14ac:dyDescent="0.25">
      <c r="A52" s="2"/>
      <c r="B52" s="6"/>
      <c r="C52" s="4"/>
      <c r="D52" s="4"/>
      <c r="E52" s="4"/>
      <c r="F52" s="39"/>
      <c r="G52" s="4"/>
      <c r="H52" s="4"/>
      <c r="I52" s="1"/>
      <c r="J52" s="1"/>
      <c r="K52" s="1"/>
      <c r="L52" s="1"/>
      <c r="M52" s="1"/>
      <c r="N52" s="4"/>
    </row>
    <row r="53" spans="1:14" s="5" customFormat="1" x14ac:dyDescent="0.25">
      <c r="A53" s="2"/>
      <c r="B53" s="6"/>
      <c r="C53" s="4"/>
      <c r="D53" s="4"/>
      <c r="E53" s="4"/>
      <c r="F53" s="39"/>
      <c r="G53" s="4"/>
      <c r="H53" s="4"/>
      <c r="I53" s="1"/>
      <c r="J53" s="1"/>
      <c r="K53" s="1"/>
      <c r="L53" s="1"/>
      <c r="M53" s="1"/>
      <c r="N53" s="4"/>
    </row>
    <row r="54" spans="1:14" s="5" customFormat="1" x14ac:dyDescent="0.25">
      <c r="A54" s="2"/>
      <c r="B54" s="6"/>
      <c r="C54" s="4"/>
      <c r="D54" s="4"/>
      <c r="E54" s="4"/>
      <c r="F54" s="39"/>
      <c r="G54" s="4"/>
      <c r="H54" s="4"/>
      <c r="I54" s="1"/>
      <c r="J54" s="1"/>
      <c r="K54" s="1"/>
      <c r="L54" s="1"/>
      <c r="M54" s="1"/>
      <c r="N54" s="4"/>
    </row>
    <row r="55" spans="1:14" s="5" customFormat="1" x14ac:dyDescent="0.25">
      <c r="A55" s="2"/>
      <c r="B55" s="6"/>
      <c r="C55" s="4"/>
      <c r="D55" s="4"/>
      <c r="E55" s="4"/>
      <c r="F55" s="39"/>
      <c r="G55" s="4"/>
      <c r="H55" s="4"/>
      <c r="I55" s="1"/>
      <c r="J55" s="1"/>
      <c r="K55" s="1"/>
      <c r="L55" s="1"/>
      <c r="M55" s="1"/>
      <c r="N55" s="4"/>
    </row>
    <row r="56" spans="1:14" s="5" customFormat="1" x14ac:dyDescent="0.25">
      <c r="A56" s="2"/>
      <c r="B56" s="6"/>
      <c r="C56" s="4"/>
      <c r="D56" s="4"/>
      <c r="E56" s="4"/>
      <c r="F56" s="39"/>
      <c r="G56" s="4"/>
      <c r="H56" s="4"/>
      <c r="I56" s="1"/>
      <c r="J56" s="1"/>
      <c r="K56" s="1"/>
      <c r="L56" s="1"/>
      <c r="M56" s="1"/>
      <c r="N56" s="4"/>
    </row>
    <row r="57" spans="1:14" s="5" customFormat="1" x14ac:dyDescent="0.25">
      <c r="A57" s="2"/>
      <c r="B57" s="6"/>
      <c r="C57" s="4"/>
      <c r="D57" s="4"/>
      <c r="E57" s="4"/>
      <c r="F57" s="39"/>
      <c r="G57" s="4"/>
      <c r="H57" s="4"/>
      <c r="I57" s="1"/>
      <c r="J57" s="1"/>
      <c r="K57" s="1"/>
      <c r="L57" s="1"/>
      <c r="M57" s="1"/>
      <c r="N57" s="4"/>
    </row>
    <row r="58" spans="1:14" s="5" customFormat="1" x14ac:dyDescent="0.25">
      <c r="A58" s="2"/>
      <c r="B58" s="6"/>
      <c r="C58" s="4"/>
      <c r="D58" s="4"/>
      <c r="E58" s="4"/>
      <c r="F58" s="39"/>
      <c r="G58" s="4"/>
      <c r="H58" s="4"/>
      <c r="I58" s="1"/>
      <c r="J58" s="1"/>
      <c r="K58" s="1"/>
      <c r="L58" s="1"/>
      <c r="M58" s="1"/>
      <c r="N58" s="4"/>
    </row>
    <row r="59" spans="1:14" s="5" customFormat="1" x14ac:dyDescent="0.25">
      <c r="A59" s="2"/>
      <c r="B59" s="6"/>
      <c r="C59" s="4"/>
      <c r="D59" s="4"/>
      <c r="E59" s="4"/>
      <c r="F59" s="39"/>
      <c r="G59" s="4"/>
      <c r="H59" s="4"/>
      <c r="I59" s="1"/>
      <c r="J59" s="1"/>
      <c r="K59" s="1"/>
      <c r="L59" s="1"/>
      <c r="M59" s="1"/>
      <c r="N59" s="4"/>
    </row>
    <row r="60" spans="1:14" s="5" customFormat="1" x14ac:dyDescent="0.25">
      <c r="A60" s="2"/>
      <c r="B60" s="6"/>
      <c r="C60" s="4"/>
      <c r="D60" s="4"/>
      <c r="E60" s="4"/>
      <c r="F60" s="39"/>
      <c r="G60" s="4"/>
      <c r="H60" s="4"/>
      <c r="I60" s="1"/>
      <c r="J60" s="1"/>
      <c r="K60" s="1"/>
      <c r="L60" s="1"/>
      <c r="M60" s="1"/>
      <c r="N60" s="4"/>
    </row>
    <row r="61" spans="1:14" s="5" customFormat="1" x14ac:dyDescent="0.25">
      <c r="A61" s="2"/>
      <c r="B61" s="6"/>
      <c r="C61" s="4"/>
      <c r="D61" s="4"/>
      <c r="E61" s="4"/>
      <c r="F61" s="39"/>
      <c r="G61" s="4"/>
      <c r="H61" s="4"/>
      <c r="I61" s="1"/>
      <c r="J61" s="1"/>
      <c r="K61" s="1"/>
      <c r="L61" s="1"/>
      <c r="M61" s="1"/>
      <c r="N61" s="4"/>
    </row>
    <row r="62" spans="1:14" s="5" customFormat="1" x14ac:dyDescent="0.25">
      <c r="A62" s="2"/>
      <c r="B62" s="6"/>
      <c r="C62" s="4"/>
      <c r="D62" s="4"/>
      <c r="E62" s="4"/>
      <c r="F62" s="39"/>
      <c r="G62" s="4"/>
      <c r="H62" s="4"/>
      <c r="I62" s="1"/>
      <c r="J62" s="1"/>
      <c r="K62" s="1"/>
      <c r="L62" s="1"/>
      <c r="M62" s="1"/>
      <c r="N62" s="4"/>
    </row>
    <row r="63" spans="1:14" s="5" customFormat="1" x14ac:dyDescent="0.25">
      <c r="A63" s="2"/>
      <c r="B63" s="6"/>
      <c r="C63" s="4"/>
      <c r="D63" s="4"/>
      <c r="E63" s="4"/>
      <c r="F63" s="39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5">
      <c r="A64" s="2"/>
      <c r="B64" s="6"/>
      <c r="C64" s="4"/>
      <c r="D64" s="4"/>
      <c r="E64" s="4"/>
      <c r="F64" s="39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5">
      <c r="A65" s="2"/>
      <c r="B65" s="6"/>
      <c r="C65" s="4"/>
      <c r="D65" s="4"/>
      <c r="E65" s="4"/>
      <c r="F65" s="39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5">
      <c r="A66" s="2"/>
      <c r="B66" s="6"/>
      <c r="C66" s="4"/>
      <c r="D66" s="4"/>
      <c r="E66" s="4"/>
      <c r="F66" s="39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5">
      <c r="A67" s="2"/>
      <c r="B67" s="6"/>
      <c r="C67" s="4"/>
      <c r="D67" s="4"/>
      <c r="E67" s="4"/>
      <c r="F67" s="39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5">
      <c r="A68" s="2"/>
      <c r="B68" s="6"/>
      <c r="C68" s="4"/>
      <c r="D68" s="4"/>
      <c r="E68" s="4"/>
      <c r="F68" s="39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5">
      <c r="A69" s="2"/>
      <c r="B69" s="6"/>
      <c r="C69" s="4"/>
      <c r="D69" s="4"/>
      <c r="E69" s="4"/>
      <c r="F69" s="39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5">
      <c r="A70" s="2"/>
      <c r="B70" s="6"/>
      <c r="C70" s="4"/>
      <c r="D70" s="4"/>
      <c r="E70" s="4"/>
      <c r="F70" s="39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5">
      <c r="A71" s="2"/>
      <c r="B71" s="6"/>
      <c r="C71" s="4"/>
      <c r="D71" s="4"/>
      <c r="E71" s="4"/>
      <c r="F71" s="39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5">
      <c r="A72" s="2"/>
      <c r="B72" s="6"/>
      <c r="C72" s="4"/>
      <c r="D72" s="4"/>
      <c r="E72" s="4"/>
      <c r="F72" s="39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5">
      <c r="A73" s="2"/>
      <c r="B73" s="6"/>
      <c r="C73" s="4"/>
      <c r="D73" s="4"/>
      <c r="E73" s="4"/>
      <c r="F73" s="39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5">
      <c r="A74" s="2"/>
      <c r="B74" s="6"/>
      <c r="C74" s="4"/>
      <c r="D74" s="4"/>
      <c r="E74" s="4"/>
      <c r="F74" s="39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5">
      <c r="A75" s="2"/>
      <c r="B75" s="6"/>
      <c r="C75" s="4"/>
      <c r="D75" s="4"/>
      <c r="E75" s="4"/>
      <c r="F75" s="39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5">
      <c r="A76" s="2"/>
      <c r="B76" s="6"/>
      <c r="C76" s="4"/>
      <c r="D76" s="4"/>
      <c r="E76" s="4"/>
      <c r="F76" s="39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5">
      <c r="A77" s="2"/>
      <c r="B77" s="6"/>
      <c r="C77" s="4"/>
      <c r="D77" s="4"/>
      <c r="E77" s="4"/>
      <c r="F77" s="39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5">
      <c r="A78" s="2"/>
      <c r="B78" s="6"/>
      <c r="C78" s="4"/>
      <c r="D78" s="4"/>
      <c r="E78" s="4"/>
      <c r="F78" s="39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5">
      <c r="A79" s="2"/>
      <c r="B79" s="6"/>
      <c r="C79" s="4"/>
      <c r="D79" s="4"/>
      <c r="E79" s="4"/>
      <c r="F79" s="39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5">
      <c r="A80" s="2"/>
      <c r="B80" s="6"/>
      <c r="C80" s="4"/>
      <c r="D80" s="4"/>
      <c r="E80" s="4"/>
      <c r="F80" s="39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5">
      <c r="A81" s="2"/>
      <c r="B81" s="6"/>
      <c r="C81" s="4"/>
      <c r="D81" s="4"/>
      <c r="E81" s="4"/>
      <c r="F81" s="39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5">
      <c r="A82" s="2"/>
      <c r="B82" s="6"/>
      <c r="C82" s="4"/>
      <c r="D82" s="4"/>
      <c r="E82" s="4"/>
      <c r="F82" s="39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5">
      <c r="A83" s="2"/>
      <c r="B83" s="6"/>
      <c r="C83" s="4"/>
      <c r="D83" s="4"/>
      <c r="E83" s="4"/>
      <c r="F83" s="39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5">
      <c r="A84" s="2"/>
      <c r="B84" s="6"/>
      <c r="C84" s="4"/>
      <c r="D84" s="4"/>
      <c r="E84" s="4"/>
      <c r="F84" s="39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5">
      <c r="A85" s="2"/>
      <c r="B85" s="6"/>
      <c r="C85" s="4"/>
      <c r="D85" s="4"/>
      <c r="E85" s="4"/>
      <c r="F85" s="39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5">
      <c r="A86" s="2"/>
      <c r="B86" s="6"/>
      <c r="C86" s="4"/>
      <c r="D86" s="4"/>
      <c r="E86" s="4"/>
      <c r="F86" s="39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5">
      <c r="A87" s="2"/>
      <c r="B87" s="6"/>
      <c r="C87" s="4"/>
      <c r="D87" s="4"/>
      <c r="E87" s="4"/>
      <c r="F87" s="39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5">
      <c r="A88" s="2"/>
      <c r="B88" s="6"/>
      <c r="C88" s="4"/>
      <c r="D88" s="4"/>
      <c r="E88" s="4"/>
      <c r="F88" s="39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5">
      <c r="A89" s="2"/>
      <c r="B89" s="6"/>
      <c r="C89" s="4"/>
      <c r="D89" s="4"/>
      <c r="E89" s="4"/>
      <c r="F89" s="39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5">
      <c r="A90" s="2"/>
      <c r="B90" s="6"/>
      <c r="C90" s="4"/>
      <c r="D90" s="4"/>
      <c r="E90" s="4"/>
      <c r="F90" s="39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5">
      <c r="A91" s="2"/>
      <c r="B91" s="6"/>
      <c r="C91" s="4"/>
      <c r="D91" s="4"/>
      <c r="E91" s="4"/>
      <c r="F91" s="39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5">
      <c r="A92" s="2"/>
      <c r="B92" s="6"/>
      <c r="C92" s="4"/>
      <c r="D92" s="4"/>
      <c r="E92" s="4"/>
      <c r="F92" s="39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5">
      <c r="A93" s="2"/>
      <c r="B93" s="6"/>
      <c r="C93" s="4"/>
      <c r="D93" s="4"/>
      <c r="E93" s="4"/>
      <c r="F93" s="39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5">
      <c r="A94" s="2"/>
      <c r="B94" s="6"/>
      <c r="C94" s="4"/>
      <c r="D94" s="4"/>
      <c r="E94" s="4"/>
      <c r="F94" s="39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5">
      <c r="A95" s="2"/>
      <c r="B95" s="6"/>
      <c r="C95" s="4"/>
      <c r="D95" s="4"/>
      <c r="E95" s="4"/>
      <c r="F95" s="39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5">
      <c r="A96" s="2"/>
      <c r="B96" s="6"/>
      <c r="C96" s="4"/>
      <c r="D96" s="4"/>
      <c r="E96" s="4"/>
      <c r="F96" s="39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5">
      <c r="A97" s="2"/>
      <c r="B97" s="6"/>
      <c r="C97" s="4"/>
      <c r="D97" s="4"/>
      <c r="E97" s="4"/>
      <c r="F97" s="39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5">
      <c r="A98" s="2"/>
      <c r="B98" s="6"/>
      <c r="C98" s="4"/>
      <c r="D98" s="4"/>
      <c r="E98" s="4"/>
      <c r="F98" s="39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5">
      <c r="A99" s="2"/>
      <c r="B99" s="6"/>
      <c r="C99" s="4"/>
      <c r="D99" s="4"/>
      <c r="E99" s="4"/>
      <c r="F99" s="39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5">
      <c r="A100" s="2"/>
      <c r="B100" s="6"/>
      <c r="C100" s="4"/>
      <c r="D100" s="4"/>
      <c r="E100" s="4"/>
      <c r="F100" s="39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5">
      <c r="A101" s="2"/>
      <c r="B101" s="6"/>
      <c r="C101" s="4"/>
      <c r="D101" s="4"/>
      <c r="E101" s="4"/>
      <c r="F101" s="39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5">
      <c r="A102" s="2"/>
      <c r="B102" s="6"/>
      <c r="C102" s="4"/>
      <c r="D102" s="4"/>
      <c r="E102" s="4"/>
      <c r="F102" s="39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5">
      <c r="A103" s="2"/>
      <c r="B103" s="6"/>
      <c r="C103" s="4"/>
      <c r="D103" s="4"/>
      <c r="E103" s="4"/>
      <c r="F103" s="39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5">
      <c r="A104" s="2"/>
      <c r="B104" s="6"/>
      <c r="C104" s="4"/>
      <c r="D104" s="4"/>
      <c r="E104" s="4"/>
      <c r="F104" s="39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5">
      <c r="A105" s="2"/>
      <c r="B105" s="6"/>
      <c r="C105" s="4"/>
      <c r="D105" s="4"/>
      <c r="E105" s="4"/>
      <c r="F105" s="39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5">
      <c r="A106" s="2"/>
      <c r="B106" s="6"/>
      <c r="C106" s="4"/>
      <c r="D106" s="4"/>
      <c r="E106" s="4"/>
      <c r="F106" s="39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5">
      <c r="A107" s="2"/>
      <c r="B107" s="6"/>
      <c r="C107" s="4"/>
      <c r="D107" s="4"/>
      <c r="E107" s="4"/>
      <c r="F107" s="39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5">
      <c r="A108" s="2"/>
      <c r="B108" s="6"/>
      <c r="C108" s="4"/>
      <c r="D108" s="4"/>
      <c r="E108" s="4"/>
      <c r="F108" s="39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5">
      <c r="A109" s="2"/>
      <c r="B109" s="6"/>
      <c r="C109" s="4"/>
      <c r="D109" s="4"/>
      <c r="E109" s="4"/>
      <c r="F109" s="39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5">
      <c r="A110" s="2"/>
      <c r="B110" s="6"/>
      <c r="C110" s="4"/>
      <c r="D110" s="4"/>
      <c r="E110" s="4"/>
      <c r="F110" s="39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5">
      <c r="A111" s="2"/>
      <c r="B111" s="6"/>
      <c r="C111" s="4"/>
      <c r="D111" s="4"/>
      <c r="E111" s="4"/>
      <c r="F111" s="39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5">
      <c r="A112" s="2"/>
      <c r="B112" s="6"/>
      <c r="C112" s="4"/>
      <c r="D112" s="4"/>
      <c r="E112" s="4"/>
      <c r="F112" s="39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5">
      <c r="A113" s="2"/>
      <c r="B113" s="6"/>
      <c r="C113" s="4"/>
      <c r="D113" s="4"/>
      <c r="E113" s="4"/>
      <c r="F113" s="39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5">
      <c r="A114" s="2"/>
      <c r="B114" s="6"/>
      <c r="C114" s="4"/>
      <c r="D114" s="4"/>
      <c r="E114" s="4"/>
      <c r="F114" s="39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5">
      <c r="A115" s="2"/>
      <c r="B115" s="6"/>
      <c r="C115" s="4"/>
      <c r="D115" s="4"/>
      <c r="E115" s="4"/>
      <c r="F115" s="39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5">
      <c r="A116" s="2"/>
      <c r="B116" s="6"/>
      <c r="C116" s="4"/>
      <c r="D116" s="4"/>
      <c r="E116" s="4"/>
      <c r="F116" s="39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5">
      <c r="A117" s="2"/>
      <c r="B117" s="6"/>
      <c r="C117" s="4"/>
      <c r="D117" s="4"/>
      <c r="E117" s="4"/>
      <c r="F117" s="39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5">
      <c r="A118" s="2"/>
      <c r="B118" s="6"/>
      <c r="C118" s="4"/>
      <c r="D118" s="4"/>
      <c r="E118" s="4"/>
      <c r="F118" s="39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5">
      <c r="A119" s="2"/>
      <c r="B119" s="6"/>
      <c r="C119" s="4"/>
      <c r="D119" s="4"/>
      <c r="E119" s="4"/>
      <c r="F119" s="39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5">
      <c r="A120" s="2"/>
      <c r="B120" s="6"/>
      <c r="C120" s="4"/>
      <c r="D120" s="4"/>
      <c r="E120" s="4"/>
      <c r="F120" s="39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5">
      <c r="A121" s="2"/>
      <c r="B121" s="6"/>
      <c r="C121" s="4"/>
      <c r="D121" s="4"/>
      <c r="E121" s="4"/>
      <c r="F121" s="39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5">
      <c r="A122" s="2"/>
      <c r="B122" s="6"/>
      <c r="C122" s="4"/>
      <c r="D122" s="4"/>
      <c r="E122" s="4"/>
      <c r="F122" s="39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5">
      <c r="A123" s="2"/>
      <c r="B123" s="6"/>
      <c r="C123" s="4"/>
      <c r="D123" s="4"/>
      <c r="E123" s="4"/>
      <c r="F123" s="39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5">
      <c r="A124" s="2"/>
      <c r="B124" s="6"/>
      <c r="C124" s="4"/>
      <c r="D124" s="4"/>
      <c r="E124" s="4"/>
      <c r="F124" s="39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5">
      <c r="A125" s="2"/>
      <c r="B125" s="6"/>
      <c r="C125" s="4"/>
      <c r="D125" s="4"/>
      <c r="E125" s="4"/>
      <c r="F125" s="39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5">
      <c r="A126" s="2"/>
      <c r="B126" s="6"/>
      <c r="C126" s="4"/>
      <c r="D126" s="4"/>
      <c r="E126" s="4"/>
      <c r="F126" s="39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5">
      <c r="A127" s="2"/>
      <c r="B127" s="6"/>
      <c r="C127" s="4"/>
      <c r="D127" s="4"/>
      <c r="E127" s="4"/>
      <c r="F127" s="39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39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39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39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39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39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39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39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39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39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39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39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39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39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39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39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39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39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39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39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39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39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39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39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39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39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39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39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39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39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39"/>
      <c r="G157" s="4"/>
      <c r="H157" s="4"/>
      <c r="I157" s="1"/>
      <c r="J157" s="1"/>
      <c r="K157" s="1"/>
      <c r="L157" s="1"/>
      <c r="M157" s="1"/>
      <c r="N157" s="4"/>
    </row>
  </sheetData>
  <hyperlinks>
    <hyperlink ref="F7" location="'FR A0400'!A1" display="'FR A0400'!A1" xr:uid="{00000000-0004-0000-0100-000000000000}"/>
    <hyperlink ref="F8" location="FR_0400_000!A1" display="FR_0400_000!A1" xr:uid="{00000000-0004-0000-0100-000001000000}"/>
    <hyperlink ref="F9" location="FR_0400_001!A1" display="FR_0400_001!A1" xr:uid="{00000000-0004-0000-0100-000002000000}"/>
    <hyperlink ref="F10" location="FR_0400_002" display="FR_0400_002" xr:uid="{00000000-0004-0000-0100-000003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  <pageSetUpPr fitToPage="1"/>
  </sheetPr>
  <dimension ref="A1:O40"/>
  <sheetViews>
    <sheetView tabSelected="1" zoomScale="75" zoomScaleNormal="75" zoomScaleSheetLayoutView="80" workbookViewId="0"/>
  </sheetViews>
  <sheetFormatPr baseColWidth="10" defaultColWidth="9.109375" defaultRowHeight="14.4" x14ac:dyDescent="0.3"/>
  <cols>
    <col min="1" max="1" width="11.44140625"/>
    <col min="2" max="2" width="37.88671875" customWidth="1"/>
    <col min="3" max="3" width="55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92" t="s">
        <v>0</v>
      </c>
      <c r="B2" s="11" t="s">
        <v>44</v>
      </c>
      <c r="C2" s="53"/>
      <c r="D2" s="53"/>
      <c r="E2" s="53" t="s">
        <v>134</v>
      </c>
      <c r="F2" s="53"/>
      <c r="G2" s="53"/>
      <c r="H2" s="53"/>
      <c r="I2" s="53"/>
      <c r="J2" s="92" t="s">
        <v>1</v>
      </c>
      <c r="K2" s="78">
        <v>81</v>
      </c>
      <c r="L2" s="53"/>
      <c r="M2" s="92" t="s">
        <v>2</v>
      </c>
      <c r="N2" s="90">
        <f>FR_A0400_pa+FR_A0400_m+FR_A0400_p+FR_A0400_f+FR_A0400_t</f>
        <v>59.077205273630625</v>
      </c>
      <c r="O2" s="59"/>
    </row>
    <row r="3" spans="1:15" x14ac:dyDescent="0.3">
      <c r="A3" s="92" t="s">
        <v>3</v>
      </c>
      <c r="B3" s="11" t="s">
        <v>137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92" t="s">
        <v>4</v>
      </c>
      <c r="N3" s="77">
        <v>1</v>
      </c>
      <c r="O3" s="59"/>
    </row>
    <row r="4" spans="1:15" x14ac:dyDescent="0.3">
      <c r="A4" s="92" t="s">
        <v>5</v>
      </c>
      <c r="B4" s="54" t="s">
        <v>152</v>
      </c>
      <c r="C4" s="53"/>
      <c r="D4" s="53"/>
      <c r="E4" s="53"/>
      <c r="F4" s="53"/>
      <c r="G4" s="53"/>
      <c r="H4" s="53"/>
      <c r="I4" s="53"/>
      <c r="J4" s="95" t="s">
        <v>6</v>
      </c>
      <c r="K4" s="53"/>
      <c r="L4" s="53"/>
      <c r="M4" s="53"/>
      <c r="N4" s="53"/>
      <c r="O4" s="59"/>
    </row>
    <row r="5" spans="1:15" x14ac:dyDescent="0.3">
      <c r="A5" s="92" t="s">
        <v>7</v>
      </c>
      <c r="B5" s="12" t="s">
        <v>153</v>
      </c>
      <c r="C5" s="53"/>
      <c r="D5" s="53"/>
      <c r="E5" s="53"/>
      <c r="F5" s="53"/>
      <c r="G5" s="53"/>
      <c r="H5" s="53"/>
      <c r="I5" s="53"/>
      <c r="J5" s="95" t="s">
        <v>8</v>
      </c>
      <c r="K5" s="53"/>
      <c r="L5" s="53"/>
      <c r="M5" s="92" t="s">
        <v>9</v>
      </c>
      <c r="N5" s="70">
        <f>N2*N3</f>
        <v>59.077205273630625</v>
      </c>
      <c r="O5" s="59"/>
    </row>
    <row r="6" spans="1:15" x14ac:dyDescent="0.3">
      <c r="A6" s="92" t="s">
        <v>10</v>
      </c>
      <c r="B6" s="11" t="s">
        <v>11</v>
      </c>
      <c r="C6" s="53"/>
      <c r="D6" s="53"/>
      <c r="E6" s="53"/>
      <c r="F6" s="53"/>
      <c r="G6" s="53"/>
      <c r="H6" s="53"/>
      <c r="I6" s="53"/>
      <c r="J6" s="95" t="s">
        <v>12</v>
      </c>
      <c r="K6" s="53"/>
      <c r="L6" s="53"/>
      <c r="M6" s="53"/>
      <c r="N6" s="53"/>
      <c r="O6" s="59"/>
    </row>
    <row r="7" spans="1:15" x14ac:dyDescent="0.3">
      <c r="A7" s="92" t="s">
        <v>13</v>
      </c>
      <c r="B7" s="11" t="s">
        <v>154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60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130" t="s">
        <v>14</v>
      </c>
      <c r="B9" s="130" t="s">
        <v>15</v>
      </c>
      <c r="C9" s="92" t="s">
        <v>16</v>
      </c>
      <c r="D9" s="92" t="s">
        <v>17</v>
      </c>
      <c r="E9" s="92" t="s">
        <v>18</v>
      </c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3">
        <v>10</v>
      </c>
      <c r="B10" s="132" t="s">
        <v>156</v>
      </c>
      <c r="C10" s="128">
        <f>FR_0400_000!N2</f>
        <v>8.1802199536</v>
      </c>
      <c r="D10" s="147">
        <f>FR_0400_000_q</f>
        <v>1</v>
      </c>
      <c r="E10" s="70">
        <f>C10*D10</f>
        <v>8.1802199536</v>
      </c>
      <c r="F10" s="53"/>
      <c r="G10" s="53"/>
      <c r="H10" s="53"/>
      <c r="I10" s="53"/>
      <c r="J10" s="53"/>
      <c r="K10" s="53"/>
      <c r="L10" s="53"/>
      <c r="M10" s="53"/>
      <c r="N10" s="53"/>
      <c r="O10" s="59"/>
    </row>
    <row r="11" spans="1:15" x14ac:dyDescent="0.3">
      <c r="A11" s="13">
        <v>20</v>
      </c>
      <c r="B11" s="145" t="s">
        <v>157</v>
      </c>
      <c r="C11" s="128">
        <f>FR_0400_001!N2</f>
        <v>20.067421556000003</v>
      </c>
      <c r="D11" s="69">
        <f>FR_0400_001_q</f>
        <v>1</v>
      </c>
      <c r="E11" s="70">
        <f t="shared" ref="E11:E12" si="0">C11*D11</f>
        <v>20.067421556000003</v>
      </c>
      <c r="F11" s="54"/>
      <c r="G11" s="54"/>
      <c r="H11" s="54"/>
      <c r="I11" s="54"/>
      <c r="J11" s="54"/>
      <c r="K11" s="54"/>
      <c r="L11" s="54"/>
      <c r="M11" s="54"/>
      <c r="N11" s="54"/>
      <c r="O11" s="59"/>
    </row>
    <row r="12" spans="1:15" x14ac:dyDescent="0.3">
      <c r="A12" s="13">
        <v>30</v>
      </c>
      <c r="B12" s="145" t="s">
        <v>155</v>
      </c>
      <c r="C12" s="128">
        <f>FR_0400_002!N2</f>
        <v>0.50585734375000002</v>
      </c>
      <c r="D12" s="69">
        <f>FR_0400_002_q</f>
        <v>10</v>
      </c>
      <c r="E12" s="70">
        <f t="shared" si="0"/>
        <v>5.0585734374999998</v>
      </c>
      <c r="F12" s="54"/>
      <c r="G12" s="54"/>
      <c r="H12" s="54"/>
      <c r="I12" s="54"/>
      <c r="J12" s="54"/>
      <c r="K12" s="54"/>
      <c r="L12" s="54"/>
      <c r="M12" s="54"/>
      <c r="N12" s="54"/>
      <c r="O12" s="62"/>
    </row>
    <row r="13" spans="1:15" ht="15" thickBot="1" x14ac:dyDescent="0.35">
      <c r="A13" s="60"/>
      <c r="B13" s="131"/>
      <c r="C13" s="53"/>
      <c r="D13" s="93" t="s">
        <v>18</v>
      </c>
      <c r="E13" s="94">
        <f>SUM(E10:E12)</f>
        <v>33.306214947100003</v>
      </c>
      <c r="F13" s="54"/>
      <c r="G13" s="54"/>
      <c r="H13" s="54"/>
      <c r="I13" s="54"/>
      <c r="J13" s="54"/>
      <c r="K13" s="54"/>
      <c r="L13" s="54"/>
      <c r="M13" s="54"/>
      <c r="N13" s="54"/>
      <c r="O13" s="59"/>
    </row>
    <row r="14" spans="1:15" x14ac:dyDescent="0.3">
      <c r="A14" s="60"/>
      <c r="B14" s="135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9"/>
    </row>
    <row r="15" spans="1:15" x14ac:dyDescent="0.3">
      <c r="A15" s="136" t="s">
        <v>14</v>
      </c>
      <c r="B15" s="136" t="s">
        <v>19</v>
      </c>
      <c r="C15" s="136" t="s">
        <v>20</v>
      </c>
      <c r="D15" s="134" t="s">
        <v>21</v>
      </c>
      <c r="E15" s="92" t="s">
        <v>22</v>
      </c>
      <c r="F15" s="92" t="s">
        <v>23</v>
      </c>
      <c r="G15" s="92" t="s">
        <v>24</v>
      </c>
      <c r="H15" s="92" t="s">
        <v>25</v>
      </c>
      <c r="I15" s="92" t="s">
        <v>26</v>
      </c>
      <c r="J15" s="92" t="s">
        <v>27</v>
      </c>
      <c r="K15" s="92" t="s">
        <v>28</v>
      </c>
      <c r="L15" s="92" t="s">
        <v>29</v>
      </c>
      <c r="M15" s="92" t="s">
        <v>17</v>
      </c>
      <c r="N15" s="92" t="s">
        <v>18</v>
      </c>
      <c r="O15" s="59"/>
    </row>
    <row r="16" spans="1:15" x14ac:dyDescent="0.3">
      <c r="A16" s="69">
        <v>10</v>
      </c>
      <c r="B16" s="133" t="s">
        <v>168</v>
      </c>
      <c r="C16" s="129" t="s">
        <v>169</v>
      </c>
      <c r="D16" s="70">
        <v>10</v>
      </c>
      <c r="E16" s="69">
        <f>F21</f>
        <v>1.2489999999999999E-2</v>
      </c>
      <c r="F16" s="69" t="s">
        <v>143</v>
      </c>
      <c r="G16" s="69"/>
      <c r="H16" s="71"/>
      <c r="I16" s="73"/>
      <c r="J16" s="74"/>
      <c r="K16" s="71"/>
      <c r="L16" s="72"/>
      <c r="M16" s="162">
        <f>E16</f>
        <v>1.2489999999999999E-2</v>
      </c>
      <c r="N16" s="70">
        <f t="shared" ref="N16" si="1">M16*D16</f>
        <v>0.1249</v>
      </c>
      <c r="O16" s="59"/>
    </row>
    <row r="17" spans="1:15" x14ac:dyDescent="0.3">
      <c r="A17" s="64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92" t="s">
        <v>18</v>
      </c>
      <c r="N17" s="94">
        <f>SUM(N16:N16)</f>
        <v>0.1249</v>
      </c>
      <c r="O17" s="59"/>
    </row>
    <row r="18" spans="1:15" x14ac:dyDescent="0.3">
      <c r="A18" s="60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9"/>
    </row>
    <row r="19" spans="1:15" s="21" customFormat="1" x14ac:dyDescent="0.3">
      <c r="A19" s="92" t="s">
        <v>14</v>
      </c>
      <c r="B19" s="92" t="s">
        <v>31</v>
      </c>
      <c r="C19" s="92" t="s">
        <v>20</v>
      </c>
      <c r="D19" s="92" t="s">
        <v>21</v>
      </c>
      <c r="E19" s="92" t="s">
        <v>32</v>
      </c>
      <c r="F19" s="92" t="s">
        <v>17</v>
      </c>
      <c r="G19" s="92" t="s">
        <v>33</v>
      </c>
      <c r="H19" s="92" t="s">
        <v>34</v>
      </c>
      <c r="I19" s="92" t="s">
        <v>18</v>
      </c>
      <c r="J19" s="20"/>
      <c r="K19" s="20"/>
      <c r="L19" s="20"/>
      <c r="M19" s="20"/>
      <c r="N19" s="20"/>
      <c r="O19" s="65"/>
    </row>
    <row r="20" spans="1:15" x14ac:dyDescent="0.3">
      <c r="A20" s="69">
        <v>10</v>
      </c>
      <c r="B20" s="69" t="s">
        <v>138</v>
      </c>
      <c r="C20" s="69" t="s">
        <v>161</v>
      </c>
      <c r="D20" s="70">
        <v>0.15</v>
      </c>
      <c r="E20" s="69" t="s">
        <v>47</v>
      </c>
      <c r="F20" s="75">
        <f>2.5*2*10</f>
        <v>50</v>
      </c>
      <c r="G20" s="75"/>
      <c r="H20" s="75"/>
      <c r="I20" s="70">
        <f t="shared" ref="I20:I27" si="2">IF(H20="",D20*F20,D20*F20*H20)</f>
        <v>7.5</v>
      </c>
      <c r="J20" s="53"/>
      <c r="K20" s="53"/>
      <c r="L20" s="53"/>
      <c r="M20" s="53"/>
      <c r="N20" s="53"/>
      <c r="O20" s="59"/>
    </row>
    <row r="21" spans="1:15" x14ac:dyDescent="0.3">
      <c r="A21" s="69">
        <v>20</v>
      </c>
      <c r="B21" s="159" t="s">
        <v>141</v>
      </c>
      <c r="C21" s="69" t="s">
        <v>142</v>
      </c>
      <c r="D21" s="70">
        <v>5.25</v>
      </c>
      <c r="E21" s="76" t="s">
        <v>143</v>
      </c>
      <c r="F21" s="180">
        <f>0.001249*10</f>
        <v>1.2489999999999999E-2</v>
      </c>
      <c r="G21" s="69"/>
      <c r="H21" s="69"/>
      <c r="I21" s="70">
        <f t="shared" si="2"/>
        <v>6.5572499999999992E-2</v>
      </c>
      <c r="J21" s="53"/>
      <c r="K21" s="53"/>
      <c r="L21" s="53"/>
      <c r="M21" s="53"/>
      <c r="N21" s="53"/>
      <c r="O21" s="59"/>
    </row>
    <row r="22" spans="1:15" x14ac:dyDescent="0.3">
      <c r="A22" s="69">
        <v>30</v>
      </c>
      <c r="B22" s="157" t="s">
        <v>162</v>
      </c>
      <c r="C22" s="129" t="s">
        <v>163</v>
      </c>
      <c r="D22" s="70">
        <v>0.38</v>
      </c>
      <c r="E22" s="69" t="s">
        <v>35</v>
      </c>
      <c r="F22" s="75">
        <v>4</v>
      </c>
      <c r="G22" s="69"/>
      <c r="H22" s="69"/>
      <c r="I22" s="70">
        <f t="shared" si="2"/>
        <v>1.52</v>
      </c>
      <c r="J22" s="53"/>
      <c r="K22" s="53"/>
      <c r="L22" s="53"/>
      <c r="M22" s="53"/>
      <c r="N22" s="53"/>
      <c r="O22" s="59"/>
    </row>
    <row r="23" spans="1:15" x14ac:dyDescent="0.3">
      <c r="A23" s="69">
        <v>40</v>
      </c>
      <c r="B23" s="158" t="s">
        <v>140</v>
      </c>
      <c r="C23" s="129" t="s">
        <v>167</v>
      </c>
      <c r="D23" s="70">
        <v>0.75</v>
      </c>
      <c r="E23" s="69" t="s">
        <v>35</v>
      </c>
      <c r="F23" s="75">
        <v>4</v>
      </c>
      <c r="G23" s="69"/>
      <c r="H23" s="69"/>
      <c r="I23" s="70">
        <f t="shared" si="2"/>
        <v>3</v>
      </c>
      <c r="J23" s="53"/>
      <c r="K23" s="53"/>
      <c r="L23" s="53"/>
      <c r="M23" s="53"/>
      <c r="N23" s="53"/>
      <c r="O23" s="59"/>
    </row>
    <row r="24" spans="1:15" x14ac:dyDescent="0.3">
      <c r="A24" s="69">
        <v>50</v>
      </c>
      <c r="B24" s="158" t="s">
        <v>139</v>
      </c>
      <c r="C24" s="129" t="s">
        <v>167</v>
      </c>
      <c r="D24" s="70">
        <v>0.25</v>
      </c>
      <c r="E24" s="69" t="s">
        <v>35</v>
      </c>
      <c r="F24" s="75">
        <v>4</v>
      </c>
      <c r="G24" s="69"/>
      <c r="H24" s="69"/>
      <c r="I24" s="70">
        <f t="shared" si="2"/>
        <v>1</v>
      </c>
      <c r="J24" s="53"/>
      <c r="K24" s="53"/>
      <c r="L24" s="53"/>
      <c r="M24" s="53"/>
      <c r="N24" s="53"/>
      <c r="O24" s="59"/>
    </row>
    <row r="25" spans="1:15" x14ac:dyDescent="0.3">
      <c r="A25" s="69">
        <v>60</v>
      </c>
      <c r="B25" s="157" t="s">
        <v>162</v>
      </c>
      <c r="C25" s="129" t="s">
        <v>164</v>
      </c>
      <c r="D25" s="70">
        <v>0.38</v>
      </c>
      <c r="E25" s="69" t="s">
        <v>35</v>
      </c>
      <c r="F25" s="75">
        <v>6</v>
      </c>
      <c r="G25" s="69"/>
      <c r="H25" s="69"/>
      <c r="I25" s="70">
        <f t="shared" si="2"/>
        <v>2.2800000000000002</v>
      </c>
      <c r="J25" s="53"/>
      <c r="K25" s="53"/>
      <c r="L25" s="53"/>
      <c r="M25" s="53"/>
      <c r="N25" s="53"/>
      <c r="O25" s="59"/>
    </row>
    <row r="26" spans="1:15" x14ac:dyDescent="0.3">
      <c r="A26" s="69">
        <v>70</v>
      </c>
      <c r="B26" s="161" t="s">
        <v>140</v>
      </c>
      <c r="C26" s="69" t="s">
        <v>166</v>
      </c>
      <c r="D26" s="70">
        <v>0.75</v>
      </c>
      <c r="E26" s="69" t="s">
        <v>35</v>
      </c>
      <c r="F26" s="75">
        <v>6</v>
      </c>
      <c r="G26" s="69"/>
      <c r="H26" s="69"/>
      <c r="I26" s="70">
        <f t="shared" si="2"/>
        <v>4.5</v>
      </c>
      <c r="J26" s="53"/>
      <c r="K26" s="53"/>
      <c r="L26" s="53"/>
      <c r="M26" s="53"/>
      <c r="N26" s="53"/>
      <c r="O26" s="59"/>
    </row>
    <row r="27" spans="1:15" x14ac:dyDescent="0.3">
      <c r="A27" s="69">
        <v>80</v>
      </c>
      <c r="B27" s="76" t="s">
        <v>139</v>
      </c>
      <c r="C27" s="69" t="s">
        <v>166</v>
      </c>
      <c r="D27" s="70">
        <v>0.25</v>
      </c>
      <c r="E27" s="69" t="s">
        <v>35</v>
      </c>
      <c r="F27" s="75">
        <v>6</v>
      </c>
      <c r="G27" s="69"/>
      <c r="H27" s="69"/>
      <c r="I27" s="70">
        <f t="shared" si="2"/>
        <v>1.5</v>
      </c>
      <c r="J27" s="53"/>
      <c r="K27" s="53"/>
      <c r="L27" s="53"/>
      <c r="M27" s="53"/>
      <c r="N27" s="53"/>
      <c r="O27" s="59"/>
    </row>
    <row r="28" spans="1:15" x14ac:dyDescent="0.3">
      <c r="A28" s="64"/>
      <c r="B28" s="20"/>
      <c r="C28" s="20"/>
      <c r="D28" s="20"/>
      <c r="E28" s="20"/>
      <c r="F28" s="20"/>
      <c r="G28" s="20"/>
      <c r="H28" s="96" t="s">
        <v>18</v>
      </c>
      <c r="I28" s="94">
        <f>SUM(I20:I27)</f>
        <v>21.365572499999999</v>
      </c>
      <c r="J28" s="53"/>
      <c r="K28" s="53"/>
      <c r="L28" s="53"/>
      <c r="M28" s="53"/>
      <c r="N28" s="53"/>
      <c r="O28" s="59"/>
    </row>
    <row r="29" spans="1:15" x14ac:dyDescent="0.3">
      <c r="A29" s="60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9"/>
    </row>
    <row r="30" spans="1:15" x14ac:dyDescent="0.3">
      <c r="A30" s="92" t="s">
        <v>14</v>
      </c>
      <c r="B30" s="92" t="s">
        <v>36</v>
      </c>
      <c r="C30" s="92" t="s">
        <v>20</v>
      </c>
      <c r="D30" s="92" t="s">
        <v>21</v>
      </c>
      <c r="E30" s="92" t="s">
        <v>22</v>
      </c>
      <c r="F30" s="92" t="s">
        <v>23</v>
      </c>
      <c r="G30" s="92" t="s">
        <v>24</v>
      </c>
      <c r="H30" s="92" t="s">
        <v>25</v>
      </c>
      <c r="I30" s="92" t="s">
        <v>17</v>
      </c>
      <c r="J30" s="92" t="s">
        <v>18</v>
      </c>
      <c r="K30" s="53"/>
      <c r="L30" s="53"/>
      <c r="M30" s="53"/>
      <c r="N30" s="53"/>
      <c r="O30" s="59"/>
    </row>
    <row r="31" spans="1:15" s="140" customFormat="1" x14ac:dyDescent="0.3">
      <c r="A31" s="142">
        <v>10</v>
      </c>
      <c r="B31" s="142" t="s">
        <v>144</v>
      </c>
      <c r="C31" s="142" t="s">
        <v>165</v>
      </c>
      <c r="D31" s="70">
        <f>0.8/105154*E31^2*G31*SQRT(G31)+(0.003*EXP(0.319*E31))</f>
        <v>4.4837397015100443E-2</v>
      </c>
      <c r="E31" s="142">
        <v>6</v>
      </c>
      <c r="F31" s="142" t="s">
        <v>30</v>
      </c>
      <c r="G31" s="142">
        <v>20</v>
      </c>
      <c r="H31" s="142" t="s">
        <v>30</v>
      </c>
      <c r="I31" s="142">
        <v>10</v>
      </c>
      <c r="J31" s="141">
        <f t="shared" ref="J31:J33" si="3">I31*D31</f>
        <v>0.44837397015100444</v>
      </c>
      <c r="K31" s="138"/>
      <c r="L31" s="138"/>
      <c r="M31" s="138"/>
      <c r="N31" s="138"/>
      <c r="O31" s="139"/>
    </row>
    <row r="32" spans="1:15" s="140" customFormat="1" x14ac:dyDescent="0.3">
      <c r="A32" s="142">
        <v>20</v>
      </c>
      <c r="B32" s="142" t="s">
        <v>37</v>
      </c>
      <c r="C32" s="142" t="s">
        <v>165</v>
      </c>
      <c r="D32" s="70">
        <v>0.01</v>
      </c>
      <c r="E32" s="142"/>
      <c r="F32" s="142"/>
      <c r="G32" s="142"/>
      <c r="H32" s="142"/>
      <c r="I32" s="142">
        <v>20</v>
      </c>
      <c r="J32" s="141">
        <f t="shared" si="3"/>
        <v>0.2</v>
      </c>
      <c r="K32" s="138"/>
      <c r="L32" s="138"/>
      <c r="M32" s="138"/>
      <c r="N32" s="138"/>
      <c r="O32" s="139"/>
    </row>
    <row r="33" spans="1:15" s="140" customFormat="1" x14ac:dyDescent="0.3">
      <c r="A33" s="142">
        <v>30</v>
      </c>
      <c r="B33" s="142" t="s">
        <v>38</v>
      </c>
      <c r="C33" s="142" t="s">
        <v>165</v>
      </c>
      <c r="D33" s="70">
        <f>(0.009*EXP(0.2*E33))</f>
        <v>2.9881052304628931E-2</v>
      </c>
      <c r="E33" s="142">
        <v>6</v>
      </c>
      <c r="F33" s="142" t="s">
        <v>30</v>
      </c>
      <c r="G33" s="142"/>
      <c r="H33" s="142"/>
      <c r="I33" s="142">
        <v>10</v>
      </c>
      <c r="J33" s="141">
        <f t="shared" si="3"/>
        <v>0.2988105230462893</v>
      </c>
      <c r="K33" s="138"/>
      <c r="L33" s="138"/>
      <c r="M33" s="138"/>
      <c r="N33" s="138"/>
      <c r="O33" s="139"/>
    </row>
    <row r="34" spans="1:15" x14ac:dyDescent="0.3">
      <c r="A34" s="64"/>
      <c r="B34" s="20"/>
      <c r="C34" s="20"/>
      <c r="D34" s="20"/>
      <c r="E34" s="20"/>
      <c r="F34" s="20"/>
      <c r="G34" s="20"/>
      <c r="H34" s="20"/>
      <c r="I34" s="93" t="s">
        <v>18</v>
      </c>
      <c r="J34" s="94">
        <f>SUM(J31:J33)</f>
        <v>0.94718449319729381</v>
      </c>
      <c r="K34" s="53"/>
      <c r="L34" s="53"/>
      <c r="M34" s="53"/>
      <c r="N34" s="53"/>
      <c r="O34" s="59"/>
    </row>
    <row r="35" spans="1:15" x14ac:dyDescent="0.3">
      <c r="A35" s="60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9"/>
    </row>
    <row r="36" spans="1:15" x14ac:dyDescent="0.3">
      <c r="A36" s="92" t="s">
        <v>14</v>
      </c>
      <c r="B36" s="92" t="s">
        <v>39</v>
      </c>
      <c r="C36" s="92" t="s">
        <v>20</v>
      </c>
      <c r="D36" s="92" t="s">
        <v>21</v>
      </c>
      <c r="E36" s="92" t="s">
        <v>32</v>
      </c>
      <c r="F36" s="92" t="s">
        <v>17</v>
      </c>
      <c r="G36" s="92" t="s">
        <v>40</v>
      </c>
      <c r="H36" s="92" t="s">
        <v>41</v>
      </c>
      <c r="I36" s="92" t="s">
        <v>18</v>
      </c>
      <c r="J36" s="20"/>
      <c r="K36" s="53"/>
      <c r="L36" s="53"/>
      <c r="M36" s="53"/>
      <c r="N36" s="53"/>
      <c r="O36" s="59"/>
    </row>
    <row r="37" spans="1:15" x14ac:dyDescent="0.3">
      <c r="A37" s="69">
        <v>10</v>
      </c>
      <c r="B37" s="69" t="s">
        <v>42</v>
      </c>
      <c r="C37" s="69" t="s">
        <v>145</v>
      </c>
      <c r="D37" s="70">
        <v>500</v>
      </c>
      <c r="E37" s="69" t="s">
        <v>43</v>
      </c>
      <c r="F37" s="69">
        <v>20</v>
      </c>
      <c r="G37" s="69">
        <v>3000</v>
      </c>
      <c r="H37" s="69">
        <v>1</v>
      </c>
      <c r="I37" s="70">
        <f>D37*F37/G37*H37</f>
        <v>3.3333333333333335</v>
      </c>
      <c r="J37" s="20"/>
      <c r="K37" s="53"/>
      <c r="L37" s="53"/>
      <c r="M37" s="53"/>
      <c r="N37" s="53"/>
      <c r="O37" s="59"/>
    </row>
    <row r="38" spans="1:15" x14ac:dyDescent="0.3">
      <c r="A38" s="64"/>
      <c r="B38" s="20"/>
      <c r="C38" s="20"/>
      <c r="D38" s="20"/>
      <c r="E38" s="20"/>
      <c r="F38" s="20"/>
      <c r="G38" s="20"/>
      <c r="H38" s="96" t="s">
        <v>18</v>
      </c>
      <c r="I38" s="97">
        <f>SUM(I37:I37)</f>
        <v>3.3333333333333335</v>
      </c>
      <c r="J38" s="20"/>
      <c r="K38" s="53"/>
      <c r="L38" s="53"/>
      <c r="M38" s="53"/>
      <c r="N38" s="53"/>
      <c r="O38" s="59"/>
    </row>
    <row r="39" spans="1:15" ht="15" thickBot="1" x14ac:dyDescent="0.35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8"/>
    </row>
    <row r="40" spans="1:15" x14ac:dyDescent="0.3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</row>
  </sheetData>
  <hyperlinks>
    <hyperlink ref="B10" location="FR_0400_000" display="Front Floor Pan Plate" xr:uid="{00000000-0004-0000-0200-000000000000}"/>
    <hyperlink ref="B11" location="FR_0400_001!A1" display="Back Floor Pan Plate" xr:uid="{00000000-0004-0000-0200-000001000000}"/>
    <hyperlink ref="B12" location="FR_0400_002!A1" display="Floor Pan Bracket" xr:uid="{00000000-0004-0000-0200-000002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FF"/>
    <pageSetUpPr fitToPage="1"/>
  </sheetPr>
  <dimension ref="A1:O19"/>
  <sheetViews>
    <sheetView zoomScale="75" zoomScaleNormal="75" workbookViewId="0">
      <selection activeCell="F15" sqref="F15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4" width="10.5546875"/>
    <col min="5" max="5" width="11.5546875" bestFit="1" customWidth="1"/>
    <col min="6" max="6" width="10.5546875"/>
    <col min="7" max="7" width="18.33203125" bestFit="1" customWidth="1"/>
    <col min="8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9" t="s">
        <v>1</v>
      </c>
      <c r="K2" s="78">
        <v>81</v>
      </c>
      <c r="L2" s="53"/>
      <c r="M2" s="118" t="s">
        <v>16</v>
      </c>
      <c r="N2" s="70">
        <f>FR_0400_000_m+FR_0400_000_p</f>
        <v>8.1802199536</v>
      </c>
      <c r="O2" s="59"/>
    </row>
    <row r="3" spans="1:15" x14ac:dyDescent="0.3">
      <c r="A3" s="118" t="s">
        <v>3</v>
      </c>
      <c r="B3" s="11" t="str">
        <f>'FR A0400'!B3</f>
        <v>Frame and Body</v>
      </c>
      <c r="C3" s="53"/>
      <c r="D3" s="118" t="s">
        <v>6</v>
      </c>
      <c r="E3" s="84" t="s">
        <v>94</v>
      </c>
      <c r="F3" s="53"/>
      <c r="G3" s="53"/>
      <c r="H3" s="53"/>
      <c r="I3" s="53"/>
      <c r="J3" s="53"/>
      <c r="K3" s="53"/>
      <c r="L3" s="53"/>
      <c r="M3" s="118" t="s">
        <v>4</v>
      </c>
      <c r="N3" s="77">
        <v>1</v>
      </c>
      <c r="O3" s="59"/>
    </row>
    <row r="4" spans="1:15" x14ac:dyDescent="0.3">
      <c r="A4" s="118" t="s">
        <v>5</v>
      </c>
      <c r="B4" s="83" t="str">
        <f>'FR A0400'!B4</f>
        <v>Floor Pan</v>
      </c>
      <c r="C4" s="53"/>
      <c r="D4" s="118" t="s">
        <v>8</v>
      </c>
      <c r="E4" s="53"/>
      <c r="F4" s="53"/>
      <c r="G4" s="53"/>
      <c r="H4" s="53"/>
      <c r="I4" s="53"/>
      <c r="J4" s="120" t="s">
        <v>6</v>
      </c>
      <c r="K4" s="53"/>
      <c r="L4" s="53"/>
      <c r="M4" s="53"/>
      <c r="N4" s="53"/>
      <c r="O4" s="59"/>
    </row>
    <row r="5" spans="1:15" x14ac:dyDescent="0.3">
      <c r="A5" s="118" t="s">
        <v>15</v>
      </c>
      <c r="B5" s="12" t="s">
        <v>156</v>
      </c>
      <c r="C5" s="53"/>
      <c r="D5" s="118" t="s">
        <v>12</v>
      </c>
      <c r="E5" s="53"/>
      <c r="F5" s="53"/>
      <c r="G5" s="53"/>
      <c r="H5" s="53"/>
      <c r="I5" s="53"/>
      <c r="J5" s="120" t="s">
        <v>8</v>
      </c>
      <c r="K5" s="53"/>
      <c r="L5" s="53"/>
      <c r="M5" s="118" t="s">
        <v>9</v>
      </c>
      <c r="N5" s="70">
        <f>N3*N2</f>
        <v>8.1802199536</v>
      </c>
      <c r="O5" s="59"/>
    </row>
    <row r="6" spans="1:15" x14ac:dyDescent="0.3">
      <c r="A6" s="118" t="s">
        <v>7</v>
      </c>
      <c r="B6" s="24" t="s">
        <v>146</v>
      </c>
      <c r="C6" s="53"/>
      <c r="D6" s="53"/>
      <c r="E6" s="53"/>
      <c r="F6" s="53"/>
      <c r="G6" s="53"/>
      <c r="H6" s="53"/>
      <c r="I6" s="53"/>
      <c r="J6" s="120" t="s">
        <v>12</v>
      </c>
      <c r="K6" s="53"/>
      <c r="L6" s="53"/>
      <c r="M6" s="53"/>
      <c r="N6" s="53"/>
      <c r="O6" s="59"/>
    </row>
    <row r="7" spans="1:15" x14ac:dyDescent="0.3">
      <c r="A7" s="11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8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9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59"/>
    </row>
    <row r="11" spans="1:15" s="18" customFormat="1" x14ac:dyDescent="0.3">
      <c r="A11" s="80">
        <v>10</v>
      </c>
      <c r="B11" s="26" t="s">
        <v>147</v>
      </c>
      <c r="C11" s="15"/>
      <c r="D11" s="28">
        <v>4.2</v>
      </c>
      <c r="E11" s="179">
        <f>J11*K11*L11</f>
        <v>1.1081476079999999</v>
      </c>
      <c r="F11" s="15" t="s">
        <v>172</v>
      </c>
      <c r="G11" s="15"/>
      <c r="H11" s="14"/>
      <c r="I11" s="16"/>
      <c r="J11" s="146">
        <v>0.27240599999999998</v>
      </c>
      <c r="K11" s="17">
        <v>1.5E-3</v>
      </c>
      <c r="L11" s="27">
        <v>2712</v>
      </c>
      <c r="M11" s="19">
        <v>1</v>
      </c>
      <c r="N11" s="28">
        <f>IF(J11="",D11*M11,D11*J11*K11*L11*M11)</f>
        <v>4.6542199536000002</v>
      </c>
      <c r="O11" s="63"/>
    </row>
    <row r="12" spans="1:15" x14ac:dyDescent="0.3">
      <c r="A12" s="64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4" t="s">
        <v>18</v>
      </c>
      <c r="N12" s="125">
        <f>SUM(N11:N11)</f>
        <v>4.6542199536000002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81">
        <v>10</v>
      </c>
      <c r="B15" s="137" t="s">
        <v>45</v>
      </c>
      <c r="C15" s="29"/>
      <c r="D15" s="30">
        <v>1.3</v>
      </c>
      <c r="E15" s="23" t="s">
        <v>35</v>
      </c>
      <c r="F15" s="181">
        <v>1</v>
      </c>
      <c r="G15" s="29"/>
      <c r="H15" s="29"/>
      <c r="I15" s="30">
        <f t="shared" ref="I15:I16" si="0">IF(H15="",D15*F15,D15*F15*H15)</f>
        <v>1.3</v>
      </c>
      <c r="J15" s="55"/>
      <c r="K15" s="55"/>
      <c r="L15" s="55"/>
      <c r="M15" s="55"/>
      <c r="N15" s="55"/>
      <c r="O15" s="65"/>
    </row>
    <row r="16" spans="1:15" x14ac:dyDescent="0.3">
      <c r="A16" s="61">
        <v>20</v>
      </c>
      <c r="B16" s="137" t="s">
        <v>46</v>
      </c>
      <c r="C16" s="13"/>
      <c r="D16" s="28">
        <v>0.01</v>
      </c>
      <c r="E16" s="13" t="s">
        <v>47</v>
      </c>
      <c r="F16" s="143">
        <v>222.6</v>
      </c>
      <c r="G16" s="23" t="s">
        <v>171</v>
      </c>
      <c r="H16" s="22">
        <v>1</v>
      </c>
      <c r="I16" s="28">
        <f t="shared" si="0"/>
        <v>2.226</v>
      </c>
      <c r="J16" s="53"/>
      <c r="K16" s="53"/>
      <c r="L16" s="53"/>
      <c r="M16" s="53"/>
      <c r="N16" s="53"/>
      <c r="O16" s="59"/>
    </row>
    <row r="17" spans="1:15" x14ac:dyDescent="0.3">
      <c r="A17" s="64"/>
      <c r="B17" s="20"/>
      <c r="C17" s="20"/>
      <c r="D17" s="20"/>
      <c r="E17" s="20"/>
      <c r="F17" s="20"/>
      <c r="G17" s="20"/>
      <c r="H17" s="127" t="s">
        <v>18</v>
      </c>
      <c r="I17" s="125">
        <f>SUM(I15:I16)</f>
        <v>3.5259999999999998</v>
      </c>
      <c r="J17" s="20"/>
      <c r="K17" s="20"/>
      <c r="L17" s="20"/>
      <c r="M17" s="20"/>
      <c r="N17" s="20"/>
      <c r="O17" s="59"/>
    </row>
    <row r="18" spans="1:15" x14ac:dyDescent="0.3">
      <c r="A18" s="60"/>
      <c r="B18" s="53"/>
      <c r="C18" s="53"/>
      <c r="D18" s="53"/>
      <c r="E18" s="53"/>
      <c r="F18" s="53"/>
      <c r="G18" s="53"/>
      <c r="H18" s="53"/>
      <c r="I18" s="54"/>
      <c r="J18" s="53"/>
      <c r="K18" s="53"/>
      <c r="L18" s="53"/>
      <c r="M18" s="53"/>
      <c r="N18" s="53"/>
      <c r="O18" s="59"/>
    </row>
    <row r="19" spans="1:15" ht="15" thickBot="1" x14ac:dyDescent="0.35">
      <c r="A19" s="66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8"/>
    </row>
  </sheetData>
  <hyperlinks>
    <hyperlink ref="E3" location="dFR_0400_000!A1" display="Drawing" xr:uid="{00000000-0004-0000-0300-000000000000}"/>
    <hyperlink ref="B4" location="'FR A0400'!A1" display="'FR A0400'!A1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FF"/>
    <pageSetUpPr fitToPage="1"/>
  </sheetPr>
  <dimension ref="A1:B1"/>
  <sheetViews>
    <sheetView workbookViewId="0"/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140" t="s">
        <v>93</v>
      </c>
      <c r="B1" s="145" t="s">
        <v>158</v>
      </c>
    </row>
  </sheetData>
  <hyperlinks>
    <hyperlink ref="B1" location="FR_0400_000!A1" display="FR_0300_000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FF"/>
  </sheetPr>
  <dimension ref="A1:O18"/>
  <sheetViews>
    <sheetView zoomScale="85" zoomScaleNormal="85" workbookViewId="0">
      <selection activeCell="F25" sqref="F25"/>
    </sheetView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5" max="5" width="11.6640625" bestFit="1" customWidth="1"/>
    <col min="7" max="7" width="18.44140625" bestFit="1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9" t="s">
        <v>1</v>
      </c>
      <c r="K2" s="78">
        <v>81</v>
      </c>
      <c r="L2" s="53"/>
      <c r="M2" s="118" t="s">
        <v>16</v>
      </c>
      <c r="N2" s="70">
        <f>FR_0400_001_m+FR_0400_001_p</f>
        <v>20.067421556000003</v>
      </c>
      <c r="O2" s="59"/>
    </row>
    <row r="3" spans="1:15" x14ac:dyDescent="0.3">
      <c r="A3" s="118" t="s">
        <v>3</v>
      </c>
      <c r="B3" s="11" t="str">
        <f>'FR A0400'!B3</f>
        <v>Frame and Body</v>
      </c>
      <c r="C3" s="53"/>
      <c r="D3" s="118" t="s">
        <v>6</v>
      </c>
      <c r="E3" s="84" t="s">
        <v>94</v>
      </c>
      <c r="F3" s="53"/>
      <c r="G3" s="53"/>
      <c r="H3" s="53"/>
      <c r="I3" s="53"/>
      <c r="J3" s="53"/>
      <c r="K3" s="53"/>
      <c r="L3" s="53"/>
      <c r="M3" s="118" t="s">
        <v>4</v>
      </c>
      <c r="N3" s="77">
        <v>1</v>
      </c>
      <c r="O3" s="59"/>
    </row>
    <row r="4" spans="1:15" x14ac:dyDescent="0.3">
      <c r="A4" s="118" t="s">
        <v>5</v>
      </c>
      <c r="B4" s="83" t="str">
        <f>'FR A0400'!B4</f>
        <v>Floor Pan</v>
      </c>
      <c r="C4" s="53"/>
      <c r="D4" s="118" t="s">
        <v>8</v>
      </c>
      <c r="E4" s="53"/>
      <c r="F4" s="53"/>
      <c r="G4" s="53"/>
      <c r="H4" s="53"/>
      <c r="I4" s="53"/>
      <c r="J4" s="120" t="s">
        <v>6</v>
      </c>
      <c r="K4" s="53"/>
      <c r="L4" s="53"/>
      <c r="M4" s="53"/>
      <c r="N4" s="53"/>
      <c r="O4" s="59"/>
    </row>
    <row r="5" spans="1:15" x14ac:dyDescent="0.3">
      <c r="A5" s="118" t="s">
        <v>15</v>
      </c>
      <c r="B5" s="12" t="s">
        <v>157</v>
      </c>
      <c r="C5" s="53"/>
      <c r="D5" s="118" t="s">
        <v>12</v>
      </c>
      <c r="E5" s="53"/>
      <c r="F5" s="53"/>
      <c r="G5" s="53"/>
      <c r="H5" s="53"/>
      <c r="I5" s="53"/>
      <c r="J5" s="120" t="s">
        <v>8</v>
      </c>
      <c r="K5" s="53"/>
      <c r="L5" s="53"/>
      <c r="M5" s="118" t="s">
        <v>9</v>
      </c>
      <c r="N5" s="70">
        <f>N3*N2</f>
        <v>20.067421556000003</v>
      </c>
      <c r="O5" s="59"/>
    </row>
    <row r="6" spans="1:15" x14ac:dyDescent="0.3">
      <c r="A6" s="118" t="s">
        <v>7</v>
      </c>
      <c r="B6" s="24" t="s">
        <v>159</v>
      </c>
      <c r="C6" s="53"/>
      <c r="D6" s="53"/>
      <c r="E6" s="53"/>
      <c r="F6" s="53"/>
      <c r="G6" s="53"/>
      <c r="H6" s="53"/>
      <c r="I6" s="53"/>
      <c r="J6" s="120" t="s">
        <v>12</v>
      </c>
      <c r="K6" s="53"/>
      <c r="L6" s="53"/>
      <c r="M6" s="53"/>
      <c r="N6" s="53"/>
      <c r="O6" s="59"/>
    </row>
    <row r="7" spans="1:15" x14ac:dyDescent="0.3">
      <c r="A7" s="11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8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9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59"/>
    </row>
    <row r="11" spans="1:15" s="18" customFormat="1" x14ac:dyDescent="0.3">
      <c r="A11" s="80">
        <v>10</v>
      </c>
      <c r="B11" s="26" t="s">
        <v>147</v>
      </c>
      <c r="C11" s="15"/>
      <c r="D11" s="28">
        <v>4.2</v>
      </c>
      <c r="E11" s="179">
        <f>J11*K11*L11</f>
        <v>3.5346241800000002</v>
      </c>
      <c r="F11" s="15" t="s">
        <v>172</v>
      </c>
      <c r="G11" s="15"/>
      <c r="H11" s="14"/>
      <c r="I11" s="16"/>
      <c r="J11" s="91">
        <v>0.86888500000000002</v>
      </c>
      <c r="K11" s="17">
        <v>1.5E-3</v>
      </c>
      <c r="L11" s="27">
        <v>2712</v>
      </c>
      <c r="M11" s="19">
        <v>1</v>
      </c>
      <c r="N11" s="28">
        <f>IF(J11="",D11*M11,D11*J11*K11*L11*M11)</f>
        <v>14.845421556000002</v>
      </c>
      <c r="O11" s="63"/>
    </row>
    <row r="12" spans="1:15" x14ac:dyDescent="0.3">
      <c r="A12" s="64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4" t="s">
        <v>18</v>
      </c>
      <c r="N12" s="125">
        <f>SUM(N11:N11)</f>
        <v>14.845421556000002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81">
        <v>10</v>
      </c>
      <c r="B15" s="137" t="s">
        <v>45</v>
      </c>
      <c r="C15" s="29"/>
      <c r="D15" s="30">
        <v>1.3</v>
      </c>
      <c r="E15" s="23" t="s">
        <v>35</v>
      </c>
      <c r="F15" s="181">
        <v>1</v>
      </c>
      <c r="G15" s="29"/>
      <c r="H15" s="29"/>
      <c r="I15" s="28">
        <f t="shared" ref="I15:I16" si="0">IF(H15="",D15*F15,D15*F15*H15)</f>
        <v>1.3</v>
      </c>
      <c r="J15" s="55"/>
      <c r="K15" s="55"/>
      <c r="L15" s="55"/>
      <c r="M15" s="55"/>
      <c r="N15" s="55"/>
      <c r="O15" s="65"/>
    </row>
    <row r="16" spans="1:15" x14ac:dyDescent="0.3">
      <c r="A16" s="61">
        <v>20</v>
      </c>
      <c r="B16" s="137" t="s">
        <v>46</v>
      </c>
      <c r="C16" s="13"/>
      <c r="D16" s="28">
        <v>0.01</v>
      </c>
      <c r="E16" s="13" t="s">
        <v>47</v>
      </c>
      <c r="F16" s="144">
        <v>392.2</v>
      </c>
      <c r="G16" s="23" t="s">
        <v>171</v>
      </c>
      <c r="H16" s="22">
        <v>1</v>
      </c>
      <c r="I16" s="28">
        <f t="shared" si="0"/>
        <v>3.9220000000000002</v>
      </c>
      <c r="J16" s="53"/>
      <c r="K16" s="53"/>
      <c r="L16" s="53"/>
      <c r="M16" s="53"/>
      <c r="N16" s="53"/>
      <c r="O16" s="59"/>
    </row>
    <row r="17" spans="1:15" x14ac:dyDescent="0.3">
      <c r="A17" s="64"/>
      <c r="B17" s="20"/>
      <c r="C17" s="20"/>
      <c r="D17" s="20"/>
      <c r="E17" s="20"/>
      <c r="F17" s="20"/>
      <c r="G17" s="20"/>
      <c r="H17" s="127" t="s">
        <v>18</v>
      </c>
      <c r="I17" s="125">
        <f>SUM(I15:I16)</f>
        <v>5.2220000000000004</v>
      </c>
      <c r="J17" s="20"/>
      <c r="K17" s="20"/>
      <c r="L17" s="20"/>
      <c r="M17" s="20"/>
      <c r="N17" s="20"/>
      <c r="O17" s="59"/>
    </row>
    <row r="18" spans="1:15" ht="15" thickBot="1" x14ac:dyDescent="0.35">
      <c r="A18" s="66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8"/>
    </row>
  </sheetData>
  <hyperlinks>
    <hyperlink ref="B4" location="'FR A0400'!A1" display="'FR A0400'!A1" xr:uid="{00000000-0004-0000-0500-000000000000}"/>
    <hyperlink ref="E3" location="dFR_0400_001!A1" display="Drawing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FF"/>
  </sheetPr>
  <dimension ref="A1:B1"/>
  <sheetViews>
    <sheetView workbookViewId="0">
      <selection activeCell="L19" sqref="L19"/>
    </sheetView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140" t="s">
        <v>148</v>
      </c>
      <c r="B1" s="145" t="s">
        <v>159</v>
      </c>
    </row>
  </sheetData>
  <hyperlinks>
    <hyperlink ref="B1" location="FR_0400_001!A1" display="FR_0400_001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99FF"/>
  </sheetPr>
  <dimension ref="A1:O18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5" max="5" width="11.21875" bestFit="1" customWidth="1"/>
    <col min="7" max="7" width="35.88671875" customWidth="1"/>
    <col min="15" max="15" width="3.109375" customWidth="1"/>
  </cols>
  <sheetData>
    <row r="1" spans="1:15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8"/>
    </row>
    <row r="2" spans="1:15" x14ac:dyDescent="0.3">
      <c r="A2" s="118" t="s">
        <v>0</v>
      </c>
      <c r="B2" s="11" t="s">
        <v>44</v>
      </c>
      <c r="C2" s="53"/>
      <c r="D2" s="53"/>
      <c r="E2" s="53"/>
      <c r="F2" s="53"/>
      <c r="G2" s="53" t="s">
        <v>134</v>
      </c>
      <c r="H2" s="53"/>
      <c r="I2" s="53"/>
      <c r="J2" s="119" t="s">
        <v>1</v>
      </c>
      <c r="K2" s="78">
        <v>81</v>
      </c>
      <c r="L2" s="53"/>
      <c r="M2" s="118" t="s">
        <v>16</v>
      </c>
      <c r="N2" s="70">
        <f>FR_0400_002_m+FR_0400_002_p</f>
        <v>0.50585734375000002</v>
      </c>
      <c r="O2" s="59"/>
    </row>
    <row r="3" spans="1:15" x14ac:dyDescent="0.3">
      <c r="A3" s="118" t="s">
        <v>3</v>
      </c>
      <c r="B3" s="11" t="str">
        <f>'FR A0400'!B3</f>
        <v>Frame and Body</v>
      </c>
      <c r="C3" s="53"/>
      <c r="D3" s="118" t="s">
        <v>6</v>
      </c>
      <c r="E3" s="84" t="s">
        <v>94</v>
      </c>
      <c r="F3" s="53"/>
      <c r="G3" s="53"/>
      <c r="H3" s="53"/>
      <c r="I3" s="53"/>
      <c r="J3" s="53"/>
      <c r="K3" s="53"/>
      <c r="L3" s="53"/>
      <c r="M3" s="118" t="s">
        <v>4</v>
      </c>
      <c r="N3" s="77">
        <v>10</v>
      </c>
      <c r="O3" s="59"/>
    </row>
    <row r="4" spans="1:15" x14ac:dyDescent="0.3">
      <c r="A4" s="118" t="s">
        <v>5</v>
      </c>
      <c r="B4" s="83" t="str">
        <f>'FR A0400'!B4</f>
        <v>Floor Pan</v>
      </c>
      <c r="C4" s="53"/>
      <c r="D4" s="118" t="s">
        <v>8</v>
      </c>
      <c r="E4" s="53"/>
      <c r="F4" s="53"/>
      <c r="G4" s="53"/>
      <c r="H4" s="53"/>
      <c r="I4" s="53"/>
      <c r="J4" s="120" t="s">
        <v>6</v>
      </c>
      <c r="K4" s="53"/>
      <c r="L4" s="53"/>
      <c r="M4" s="53"/>
      <c r="N4" s="53"/>
      <c r="O4" s="59"/>
    </row>
    <row r="5" spans="1:15" x14ac:dyDescent="0.3">
      <c r="A5" s="118" t="s">
        <v>15</v>
      </c>
      <c r="B5" s="12" t="s">
        <v>155</v>
      </c>
      <c r="C5" s="53"/>
      <c r="D5" s="118" t="s">
        <v>12</v>
      </c>
      <c r="E5" s="53"/>
      <c r="F5" s="53"/>
      <c r="G5" s="53"/>
      <c r="H5" s="53"/>
      <c r="I5" s="53"/>
      <c r="J5" s="120" t="s">
        <v>8</v>
      </c>
      <c r="K5" s="53"/>
      <c r="L5" s="53"/>
      <c r="M5" s="118" t="s">
        <v>9</v>
      </c>
      <c r="N5" s="70">
        <f>N3*N2</f>
        <v>5.0585734374999998</v>
      </c>
      <c r="O5" s="59"/>
    </row>
    <row r="6" spans="1:15" x14ac:dyDescent="0.3">
      <c r="A6" s="118" t="s">
        <v>7</v>
      </c>
      <c r="B6" s="24" t="s">
        <v>160</v>
      </c>
      <c r="C6" s="53"/>
      <c r="D6" s="53"/>
      <c r="E6" s="53"/>
      <c r="F6" s="53"/>
      <c r="G6" s="53"/>
      <c r="H6" s="53"/>
      <c r="I6" s="53"/>
      <c r="J6" s="120" t="s">
        <v>12</v>
      </c>
      <c r="K6" s="53"/>
      <c r="L6" s="53"/>
      <c r="M6" s="53"/>
      <c r="N6" s="53"/>
      <c r="O6" s="59"/>
    </row>
    <row r="7" spans="1:15" x14ac:dyDescent="0.3">
      <c r="A7" s="118" t="s">
        <v>10</v>
      </c>
      <c r="B7" s="11" t="s">
        <v>11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9"/>
    </row>
    <row r="8" spans="1:15" x14ac:dyDescent="0.3">
      <c r="A8" s="118" t="s">
        <v>13</v>
      </c>
      <c r="B8" s="11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9"/>
    </row>
    <row r="9" spans="1:15" x14ac:dyDescent="0.3">
      <c r="A9" s="79"/>
      <c r="B9" s="25"/>
      <c r="C9" s="25"/>
      <c r="D9" s="25"/>
      <c r="E9" s="25"/>
      <c r="F9" s="53"/>
      <c r="G9" s="53"/>
      <c r="H9" s="53"/>
      <c r="I9" s="53"/>
      <c r="J9" s="53"/>
      <c r="K9" s="53"/>
      <c r="L9" s="53"/>
      <c r="M9" s="53"/>
      <c r="N9" s="53"/>
      <c r="O9" s="59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59"/>
    </row>
    <row r="11" spans="1:15" s="18" customFormat="1" x14ac:dyDescent="0.3">
      <c r="A11" s="80">
        <v>10</v>
      </c>
      <c r="B11" s="163" t="s">
        <v>149</v>
      </c>
      <c r="C11" s="164"/>
      <c r="D11" s="165">
        <v>2.25</v>
      </c>
      <c r="E11" s="179">
        <f>J11*K11*L11</f>
        <v>9.7143750000000008E-3</v>
      </c>
      <c r="F11" s="15" t="s">
        <v>172</v>
      </c>
      <c r="G11" s="164"/>
      <c r="H11" s="166"/>
      <c r="I11" s="167"/>
      <c r="J11" s="168">
        <v>8.25E-4</v>
      </c>
      <c r="K11" s="169">
        <v>1.5E-3</v>
      </c>
      <c r="L11" s="170">
        <v>7850</v>
      </c>
      <c r="M11" s="171">
        <v>1</v>
      </c>
      <c r="N11" s="28">
        <f>IF(J11="",D11*M11,D11*J11*K11*L11*M11)</f>
        <v>2.1857343750000001E-2</v>
      </c>
      <c r="O11" s="63"/>
    </row>
    <row r="12" spans="1:15" x14ac:dyDescent="0.3">
      <c r="A12" s="64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4" t="s">
        <v>18</v>
      </c>
      <c r="N12" s="125">
        <f>SUM(N11:N11)</f>
        <v>2.1857343750000001E-2</v>
      </c>
      <c r="O12" s="59"/>
    </row>
    <row r="13" spans="1:15" x14ac:dyDescent="0.3">
      <c r="A13" s="6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9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0"/>
      <c r="K14" s="20"/>
      <c r="L14" s="20"/>
      <c r="M14" s="20"/>
      <c r="N14" s="20"/>
      <c r="O14" s="59"/>
    </row>
    <row r="15" spans="1:15" s="21" customFormat="1" x14ac:dyDescent="0.3">
      <c r="A15" s="172">
        <v>10</v>
      </c>
      <c r="B15" s="173" t="s">
        <v>45</v>
      </c>
      <c r="C15" s="174"/>
      <c r="D15" s="175">
        <v>1.3</v>
      </c>
      <c r="E15" s="160" t="s">
        <v>35</v>
      </c>
      <c r="F15" s="182">
        <v>1</v>
      </c>
      <c r="G15" s="174" t="s">
        <v>170</v>
      </c>
      <c r="H15" s="174">
        <v>0.1</v>
      </c>
      <c r="I15" s="30">
        <f t="shared" ref="I15:I16" si="0">IF(H15="",D15*F15,D15*F15*H15)</f>
        <v>0.13</v>
      </c>
      <c r="J15" s="55"/>
      <c r="K15" s="55"/>
      <c r="L15" s="55"/>
      <c r="M15" s="55"/>
      <c r="N15" s="55"/>
      <c r="O15" s="65"/>
    </row>
    <row r="16" spans="1:15" x14ac:dyDescent="0.3">
      <c r="A16" s="176">
        <v>20</v>
      </c>
      <c r="B16" s="160" t="s">
        <v>46</v>
      </c>
      <c r="C16" s="177"/>
      <c r="D16" s="165">
        <v>0.01</v>
      </c>
      <c r="E16" s="177" t="s">
        <v>47</v>
      </c>
      <c r="F16" s="178">
        <v>11.8</v>
      </c>
      <c r="G16" s="160" t="s">
        <v>151</v>
      </c>
      <c r="H16" s="156">
        <v>3</v>
      </c>
      <c r="I16" s="28">
        <f t="shared" si="0"/>
        <v>0.35400000000000004</v>
      </c>
      <c r="J16" s="53"/>
      <c r="K16" s="53"/>
      <c r="L16" s="53"/>
      <c r="M16" s="53"/>
      <c r="N16" s="53"/>
      <c r="O16" s="59"/>
    </row>
    <row r="17" spans="1:15" x14ac:dyDescent="0.3">
      <c r="A17" s="64"/>
      <c r="B17" s="20"/>
      <c r="C17" s="20"/>
      <c r="D17" s="20"/>
      <c r="E17" s="20"/>
      <c r="F17" s="20"/>
      <c r="G17" s="20"/>
      <c r="H17" s="127" t="s">
        <v>18</v>
      </c>
      <c r="I17" s="125">
        <f>SUM(I15:I16)</f>
        <v>0.48400000000000004</v>
      </c>
      <c r="J17" s="20"/>
      <c r="K17" s="20"/>
      <c r="L17" s="20"/>
      <c r="M17" s="20"/>
      <c r="N17" s="20"/>
      <c r="O17" s="59"/>
    </row>
    <row r="18" spans="1:15" ht="15" thickBot="1" x14ac:dyDescent="0.35">
      <c r="A18" s="66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8"/>
    </row>
  </sheetData>
  <hyperlinks>
    <hyperlink ref="B4" location="'FR A0400'!A1" display="'FR A0400'!A1" xr:uid="{00000000-0004-0000-0700-000000000000}"/>
    <hyperlink ref="E3" location="dFR_0400_002!A1" display="Drawing" xr:uid="{00000000-0004-0000-07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150</v>
      </c>
      <c r="B1" s="84" t="s">
        <v>160</v>
      </c>
    </row>
  </sheetData>
  <hyperlinks>
    <hyperlink ref="B1" location="FR_0400_002!A1" display="FR_0400_002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26</vt:i4>
      </vt:variant>
    </vt:vector>
  </HeadingPairs>
  <TitlesOfParts>
    <vt:vector size="35" baseType="lpstr">
      <vt:lpstr>Instructions</vt:lpstr>
      <vt:lpstr>BOM</vt:lpstr>
      <vt:lpstr>FR A0400</vt:lpstr>
      <vt:lpstr>FR_0400_000</vt:lpstr>
      <vt:lpstr>dFR_0400_000</vt:lpstr>
      <vt:lpstr>FR_0400_001</vt:lpstr>
      <vt:lpstr>dFR_0400_001</vt:lpstr>
      <vt:lpstr>FR_0400_002</vt:lpstr>
      <vt:lpstr>dFR_0400_002</vt:lpstr>
      <vt:lpstr>BOM!Car</vt:lpstr>
      <vt:lpstr>BOM!CompCode</vt:lpstr>
      <vt:lpstr>dBR_01001</vt:lpstr>
      <vt:lpstr>dEL_01001</vt:lpstr>
      <vt:lpstr>FR_0400_000</vt:lpstr>
      <vt:lpstr>FR_0400_000_m</vt:lpstr>
      <vt:lpstr>FR_0400_000_p</vt:lpstr>
      <vt:lpstr>FR_0400_000_q</vt:lpstr>
      <vt:lpstr>FR_0400_001</vt:lpstr>
      <vt:lpstr>FR_0400_001_m</vt:lpstr>
      <vt:lpstr>FR_0400_001_p</vt:lpstr>
      <vt:lpstr>FR_0400_001_q</vt:lpstr>
      <vt:lpstr>FR_0400_002</vt:lpstr>
      <vt:lpstr>FR_0400_002_m</vt:lpstr>
      <vt:lpstr>FR_0400_002_p</vt:lpstr>
      <vt:lpstr>FR_0400_002_q</vt:lpstr>
      <vt:lpstr>FR_A0400</vt:lpstr>
      <vt:lpstr>FR_A0400_f</vt:lpstr>
      <vt:lpstr>FR_A0400_m</vt:lpstr>
      <vt:lpstr>FR_A0400_p</vt:lpstr>
      <vt:lpstr>FR_A0400_pa</vt:lpstr>
      <vt:lpstr>FR_A0400_q</vt:lpstr>
      <vt:lpstr>FR_A0400_t</vt:lpstr>
      <vt:lpstr>BOM!Impression_des_titres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2018-04-06T08:05:59Z</dcterms:modified>
  <dc:language>fr-FR</dc:language>
</cp:coreProperties>
</file>