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029"/>
  <fileSharing readOnlyRecommended="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toi\Desktop\"/>
    </mc:Choice>
  </mc:AlternateContent>
  <xr:revisionPtr revIDLastSave="0" documentId="13_ncr:1_{7F9D192F-E208-4AE8-A119-B960E405E905}" xr6:coauthVersionLast="28" xr6:coauthVersionMax="28" xr10:uidLastSave="{00000000-0000-0000-0000-000000000000}"/>
  <bookViews>
    <workbookView xWindow="4740" yWindow="60" windowWidth="16380" windowHeight="8190" activeTab="2" xr2:uid="{00000000-000D-0000-FFFF-FFFF00000000}"/>
  </bookViews>
  <sheets>
    <sheet name="Instructions" sheetId="7" r:id="rId1"/>
    <sheet name="BOM" sheetId="8" r:id="rId2"/>
    <sheet name="FR A0001" sheetId="1" r:id="rId3"/>
    <sheet name="FR 01001" sheetId="2" r:id="rId4"/>
    <sheet name="FR 01002" sheetId="11" r:id="rId5"/>
    <sheet name="FR 01003" sheetId="12" r:id="rId6"/>
    <sheet name="FR 01004" sheetId="13" r:id="rId7"/>
    <sheet name="dFR 01004" sheetId="9" r:id="rId8"/>
  </sheets>
  <definedNames>
    <definedName name="_____________uni2">#REF!</definedName>
    <definedName name="____________uni2">#REF!</definedName>
    <definedName name="_________uni3">#REF!</definedName>
    <definedName name="________uni2">#REF!</definedName>
    <definedName name="________uni26">#REF!</definedName>
    <definedName name="________uni4">#REF!</definedName>
    <definedName name="________uni6">#REF!</definedName>
    <definedName name="________uni7">#REF!</definedName>
    <definedName name="______uni14">#REF!</definedName>
    <definedName name="______uni54">#REF!</definedName>
    <definedName name="_____uni3">#REF!</definedName>
    <definedName name="____uni26">#REF!</definedName>
    <definedName name="____uni4">#REF!</definedName>
    <definedName name="____uni6">#REF!</definedName>
    <definedName name="____uni7">#REF!</definedName>
    <definedName name="___uni14">#REF!</definedName>
    <definedName name="___uni54">#REF!</definedName>
    <definedName name="_uni14">#REF!</definedName>
    <definedName name="_uni2">#REF!</definedName>
    <definedName name="_uni26">#REF!</definedName>
    <definedName name="_uni3">#REF!</definedName>
    <definedName name="_uni4">#REF!</definedName>
    <definedName name="_uni54">#REF!</definedName>
    <definedName name="_uni6">#REF!</definedName>
    <definedName name="_uni7">#REF!</definedName>
    <definedName name="bgtrvfcd">#REF!</definedName>
    <definedName name="bgtvfc">#REF!</definedName>
    <definedName name="bgvfcd">#REF!</definedName>
    <definedName name="BR_01001">'FR 01001'!$B$6</definedName>
    <definedName name="BR_01001_f">'FR 01001'!#REF!</definedName>
    <definedName name="BR_01001_m">'FR 01001'!$N$13</definedName>
    <definedName name="BR_01001_p">'FR 01001'!$I$20</definedName>
    <definedName name="BR_01001_q">'FR 01001'!$N$3</definedName>
    <definedName name="BR_01001_t">'FR 01001'!#REF!</definedName>
    <definedName name="BR_A0001">'FR A0001'!$B$5</definedName>
    <definedName name="BR_A0001_f">'FR A0001'!$J$29</definedName>
    <definedName name="BR_A0001_m">'FR A0001'!$N$18</definedName>
    <definedName name="BR_A0001_p">'FR A0001'!$I$24</definedName>
    <definedName name="BR_A0001_pa">'FR A0001'!$E$14</definedName>
    <definedName name="BR_A0001_q">'FR A0001'!$N$3</definedName>
    <definedName name="BR_A0001_t">'FR A0001'!$I$34</definedName>
    <definedName name="btgrvf">#REF!</definedName>
    <definedName name="btvfcds">#REF!</definedName>
    <definedName name="Car" localSheetId="1">BOM!$B$4</definedName>
    <definedName name="Car">#REF!</definedName>
    <definedName name="CompCode" localSheetId="1">BOM!$B$2</definedName>
    <definedName name="CompCode">#REF!</definedName>
    <definedName name="cwlkvclwekjc">#REF!</definedName>
    <definedName name="dBR_01001">'dFR 01004'!#REF!</definedName>
    <definedName name="dede">#REF!</definedName>
    <definedName name="dEL_01001">'dFR 01004'!#REF!</definedName>
    <definedName name="dFR_01004">'dFR 01004'!$B$1</definedName>
    <definedName name="dqwdqd">#REF!</definedName>
    <definedName name="eded">#REF!</definedName>
    <definedName name="EL_01001">'FR 01001'!$B$6</definedName>
    <definedName name="EL_01001_f">'FR 01001'!#REF!</definedName>
    <definedName name="EL_01001_m">'FR 01001'!$N$13</definedName>
    <definedName name="EL_01001_p">'FR 01001'!$I$20</definedName>
    <definedName name="EL_01001_q">'FR 01001'!$N$3</definedName>
    <definedName name="EL_01001_t">'FR 01001'!#REF!</definedName>
    <definedName name="EL_02001">'FR 01001'!#REF!</definedName>
    <definedName name="EL_02001_f">'FR 01001'!#REF!</definedName>
    <definedName name="EL_02001_m">'FR 01001'!#REF!</definedName>
    <definedName name="EL_02001_p">'FR 01001'!#REF!</definedName>
    <definedName name="EL_02001_q">'FR 01001'!#REF!</definedName>
    <definedName name="EL_02001_t">'FR 01001'!#REF!</definedName>
    <definedName name="EL_02002">'FR 01001'!#REF!</definedName>
    <definedName name="EL_02002_f">'FR 01001'!#REF!</definedName>
    <definedName name="EL_02002_m">'FR 01001'!#REF!</definedName>
    <definedName name="EL_02002_p">'FR 01001'!#REF!</definedName>
    <definedName name="EL_02002_q">'FR 01001'!#REF!</definedName>
    <definedName name="EL_02002_t">'FR 01001'!#REF!</definedName>
    <definedName name="EL_A0001">'FR A0001'!$B$5</definedName>
    <definedName name="EL_A0001_f">'FR A0001'!$J$29</definedName>
    <definedName name="El_A0001_m">'FR A0001'!$N$18</definedName>
    <definedName name="EL_A0001_p">'FR A0001'!$I$24</definedName>
    <definedName name="EL_A0001_q">'FR A0001'!$N$3</definedName>
    <definedName name="EL_A0001_t">'FR A0001'!$I$34</definedName>
    <definedName name="EL_A0002">'FR A0001'!#REF!</definedName>
    <definedName name="EL_A0002_f">'FR A0001'!#REF!</definedName>
    <definedName name="EL_A0002_m">'FR A0001'!#REF!</definedName>
    <definedName name="EL_A0002_p">'FR A0001'!#REF!</definedName>
    <definedName name="EL_A0002_q">'FR A0001'!#REF!</definedName>
    <definedName name="EL_A0002_t">'FR A0001'!#REF!</definedName>
    <definedName name="er">#REF!</definedName>
    <definedName name="ervcdx">#REF!</definedName>
    <definedName name="ezfdscx">#REF!</definedName>
    <definedName name="FR_01001">'FR 01001'!$B$6</definedName>
    <definedName name="FR_01001_m">'FR 01001'!$N$13</definedName>
    <definedName name="FR_01001_p">'FR 01001'!$I$20</definedName>
    <definedName name="FR_01001_q">'FR 01001'!$N$3</definedName>
    <definedName name="FR_01002">'FR 01002'!$B$6</definedName>
    <definedName name="FR_01002_f">'FR 01002'!#REF!</definedName>
    <definedName name="FR_01002_m">'FR 01002'!$N$17</definedName>
    <definedName name="FR_01002_p">'FR 01002'!$I$24</definedName>
    <definedName name="FR_01002_q">'FR 01002'!$N$3</definedName>
    <definedName name="FR_01002_t">'FR 01002'!#REF!</definedName>
    <definedName name="FR_01003">'FR 01003'!$B$6</definedName>
    <definedName name="FR_01003_f">'FR 01003'!#REF!</definedName>
    <definedName name="FR_01003_m">'FR 01003'!$N$12</definedName>
    <definedName name="FR_01003_P">'FR 01003'!$I$18</definedName>
    <definedName name="FR_01003_q">'FR 01003'!$N$3</definedName>
    <definedName name="FR_01003_t">'FR 01003'!#REF!</definedName>
    <definedName name="FR_01004">'FR 01004'!$B$6</definedName>
    <definedName name="FR_01004_f">'FR 01004'!#REF!</definedName>
    <definedName name="FR_01004_m">'FR 01004'!$N$12</definedName>
    <definedName name="FR_01004_p">'FR 01004'!$I$18</definedName>
    <definedName name="FR_01004_q">'FR 01004'!$N$3</definedName>
    <definedName name="FR_01004_t">'FR 01004'!#REF!</definedName>
    <definedName name="FR_A0001">'FR A0001'!$B$5</definedName>
    <definedName name="FR_A0001_f">'FR A0001'!$J$29</definedName>
    <definedName name="FR_A0001_m">'FR A0001'!$N$18</definedName>
    <definedName name="FR_A0001_p">'FR A0001'!$I$24</definedName>
    <definedName name="FR_A0001_pa">'FR A0001'!$E$14</definedName>
    <definedName name="FR_A0001_q">'FR A0001'!$N$3</definedName>
    <definedName name="FR_A0001_t">'FR A0001'!$I$34</definedName>
    <definedName name="gbvf">#REF!</definedName>
    <definedName name="gbvfcd">#REF!</definedName>
    <definedName name="gr">#REF!</definedName>
    <definedName name="gref">#REF!</definedName>
    <definedName name="grefzd">#REF!</definedName>
    <definedName name="grfd">#REF!</definedName>
    <definedName name="gtrfeds">#REF!</definedName>
    <definedName name="gtrvfec">#REF!</definedName>
    <definedName name="gvfc">#REF!</definedName>
    <definedName name="gvfcd">#REF!</definedName>
    <definedName name="gvfdc">#REF!</definedName>
    <definedName name="hgfd">#REF!</definedName>
    <definedName name="hygtrfvcdx">#REF!</definedName>
    <definedName name="_xlnm.Print_Titles" localSheetId="1">BOM!$6:$6</definedName>
    <definedName name="nbtgv">#REF!</definedName>
    <definedName name="process">#REF!</definedName>
    <definedName name="Process_P1">#REF!</definedName>
    <definedName name="Processes" localSheetId="1">#REF!</definedName>
    <definedName name="Processes">#REF!</definedName>
    <definedName name="qsfdc">#REF!</definedName>
    <definedName name="rfcdx">#REF!</definedName>
    <definedName name="rfds">#REF!</definedName>
    <definedName name="rtfed">#REF!</definedName>
    <definedName name="sdf">#REF!</definedName>
    <definedName name="tgfrd">#REF!</definedName>
    <definedName name="tgrc">#REF!</definedName>
    <definedName name="tgrf">#REF!</definedName>
    <definedName name="tgrfcd">#REF!</definedName>
    <definedName name="tgvrfcd">#REF!</definedName>
    <definedName name="trfcd">#REF!</definedName>
    <definedName name="trfds">#REF!</definedName>
    <definedName name="trhzjyeuk">#REF!</definedName>
    <definedName name="ujyhbgvf">#REF!</definedName>
    <definedName name="Uni" localSheetId="1">BOM!#REF!</definedName>
    <definedName name="Uni">#REF!</definedName>
    <definedName name="vfcd">#REF!</definedName>
    <definedName name="vfcdsx">#REF!</definedName>
    <definedName name="vfdcx">#REF!</definedName>
    <definedName name="vredcs">#REF!</definedName>
    <definedName name="yjhtrefz">#REF!</definedName>
    <definedName name="zaed">#REF!</definedName>
    <definedName name="zefds">#REF!</definedName>
    <definedName name="zefdsc">#REF!</definedName>
    <definedName name="zefdv">#REF!</definedName>
    <definedName name="zer">#REF!</definedName>
    <definedName name="_xlnm.Print_Area" localSheetId="1">BOM!$A$1:$N$12</definedName>
  </definedNames>
  <calcPr calcId="171027" iterateDelta="1E-4"/>
</workbook>
</file>

<file path=xl/calcChain.xml><?xml version="1.0" encoding="utf-8"?>
<calcChain xmlns="http://schemas.openxmlformats.org/spreadsheetml/2006/main">
  <c r="E14" i="1" l="1"/>
  <c r="N2" i="1"/>
  <c r="C13" i="1"/>
  <c r="E13" i="1" s="1"/>
  <c r="K11" i="8"/>
  <c r="K10" i="8"/>
  <c r="J10" i="8"/>
  <c r="I11" i="8"/>
  <c r="I10" i="8"/>
  <c r="I9" i="8"/>
  <c r="I8" i="8"/>
  <c r="I7" i="8"/>
  <c r="K9" i="8"/>
  <c r="J9" i="8"/>
  <c r="K8" i="8"/>
  <c r="J8" i="8"/>
  <c r="I33" i="1"/>
  <c r="M17" i="1"/>
  <c r="D10" i="1"/>
  <c r="D11" i="1"/>
  <c r="D12" i="1"/>
  <c r="D13" i="1"/>
  <c r="J11" i="13"/>
  <c r="N11" i="13" s="1"/>
  <c r="N12" i="13" s="1"/>
  <c r="J11" i="8" s="1"/>
  <c r="J16" i="11"/>
  <c r="I22" i="11"/>
  <c r="I23" i="11"/>
  <c r="K14" i="11"/>
  <c r="K13" i="11"/>
  <c r="E13" i="11"/>
  <c r="N16" i="11"/>
  <c r="J15" i="11"/>
  <c r="N15" i="11" s="1"/>
  <c r="J14" i="11"/>
  <c r="N14" i="11" s="1"/>
  <c r="J13" i="11"/>
  <c r="J11" i="11"/>
  <c r="N11" i="11" s="1"/>
  <c r="J12" i="11"/>
  <c r="N12" i="11" s="1"/>
  <c r="J11" i="2"/>
  <c r="J12" i="2"/>
  <c r="N2" i="12"/>
  <c r="J11" i="12"/>
  <c r="N12" i="2"/>
  <c r="I17" i="13"/>
  <c r="I16" i="13"/>
  <c r="I15" i="13"/>
  <c r="B4" i="13"/>
  <c r="B3" i="13"/>
  <c r="B4" i="2"/>
  <c r="I17" i="12"/>
  <c r="I16" i="12"/>
  <c r="I15" i="12"/>
  <c r="N11" i="12"/>
  <c r="N12" i="12" s="1"/>
  <c r="B4" i="12"/>
  <c r="B3" i="12"/>
  <c r="I21" i="11"/>
  <c r="I20" i="11"/>
  <c r="B4" i="11"/>
  <c r="B3" i="11"/>
  <c r="N2" i="13" l="1"/>
  <c r="N13" i="11"/>
  <c r="I18" i="13"/>
  <c r="I18" i="12"/>
  <c r="C12" i="1" s="1"/>
  <c r="E12" i="1" s="1"/>
  <c r="N17" i="11"/>
  <c r="N2" i="11" s="1"/>
  <c r="I24" i="11"/>
  <c r="B8" i="8"/>
  <c r="N5" i="13" l="1"/>
  <c r="N5" i="11"/>
  <c r="N5" i="12"/>
  <c r="C11" i="1"/>
  <c r="E11" i="1" s="1"/>
  <c r="B3" i="2"/>
  <c r="B12" i="8"/>
  <c r="B9" i="8"/>
  <c r="B10" i="8"/>
  <c r="B11" i="8"/>
  <c r="B7" i="8"/>
  <c r="C7" i="8" l="1"/>
  <c r="C8" i="8"/>
  <c r="F8" i="8"/>
  <c r="F7" i="8"/>
  <c r="E8" i="8" s="1"/>
  <c r="H9" i="8" l="1"/>
  <c r="N9" i="8" s="1"/>
  <c r="H10" i="8"/>
  <c r="N10" i="8" s="1"/>
  <c r="H11" i="8"/>
  <c r="N11" i="8" s="1"/>
  <c r="I19" i="2"/>
  <c r="I18" i="2"/>
  <c r="I17" i="2"/>
  <c r="I16" i="2"/>
  <c r="N11" i="2"/>
  <c r="N13" i="2" s="1"/>
  <c r="N2" i="2" s="1"/>
  <c r="I32" i="1"/>
  <c r="J28" i="1"/>
  <c r="J27" i="1"/>
  <c r="I23" i="1"/>
  <c r="I22" i="1"/>
  <c r="I21" i="1"/>
  <c r="N17" i="1"/>
  <c r="B10" i="1"/>
  <c r="J29" i="1" l="1"/>
  <c r="L7" i="8" s="1"/>
  <c r="I24" i="1"/>
  <c r="K7" i="8" s="1"/>
  <c r="I34" i="1"/>
  <c r="M7" i="8" s="1"/>
  <c r="I20" i="2"/>
  <c r="N18" i="1"/>
  <c r="N5" i="2" l="1"/>
  <c r="J7" i="8"/>
  <c r="H7" i="8" s="1"/>
  <c r="H8" i="8"/>
  <c r="O1" i="8"/>
  <c r="C10" i="1" l="1"/>
  <c r="E10" i="1" s="1"/>
  <c r="N5" i="1" s="1"/>
  <c r="N8" i="8"/>
  <c r="L12" i="8" l="1"/>
  <c r="M12" i="8"/>
  <c r="N7" i="8"/>
  <c r="N12" i="8" s="1"/>
  <c r="J12" i="8"/>
  <c r="K12" i="8"/>
</calcChain>
</file>

<file path=xl/sharedStrings.xml><?xml version="1.0" encoding="utf-8"?>
<sst xmlns="http://schemas.openxmlformats.org/spreadsheetml/2006/main" count="465" uniqueCount="194">
  <si>
    <t>University</t>
  </si>
  <si>
    <t>Car #</t>
  </si>
  <si>
    <t>Asm Cost</t>
  </si>
  <si>
    <t>System</t>
  </si>
  <si>
    <t>Qty</t>
  </si>
  <si>
    <t>Assembly</t>
  </si>
  <si>
    <t>FileLink1</t>
  </si>
  <si>
    <t>P/N Base</t>
  </si>
  <si>
    <t>FileLink2</t>
  </si>
  <si>
    <t>Extended Cost</t>
  </si>
  <si>
    <t>Suffix</t>
  </si>
  <si>
    <t>AA</t>
  </si>
  <si>
    <t>FileLink3</t>
  </si>
  <si>
    <t>Details</t>
  </si>
  <si>
    <t>ItemOrder</t>
  </si>
  <si>
    <t>Part</t>
  </si>
  <si>
    <t>Part Cost</t>
  </si>
  <si>
    <t>Quantity</t>
  </si>
  <si>
    <t>Sub Total</t>
  </si>
  <si>
    <t>Material</t>
  </si>
  <si>
    <t>Use</t>
  </si>
  <si>
    <t>UnitCost</t>
  </si>
  <si>
    <t>Size1</t>
  </si>
  <si>
    <t>Unit1</t>
  </si>
  <si>
    <t>Size2</t>
  </si>
  <si>
    <t>Unit2</t>
  </si>
  <si>
    <t>Area Name</t>
  </si>
  <si>
    <t>Area</t>
  </si>
  <si>
    <t>Length</t>
  </si>
  <si>
    <t>Density</t>
  </si>
  <si>
    <t>Process</t>
  </si>
  <si>
    <t>Unit</t>
  </si>
  <si>
    <t>Multiplier</t>
  </si>
  <si>
    <t>Mult. Val.</t>
  </si>
  <si>
    <t>unit</t>
  </si>
  <si>
    <t>Fastener</t>
  </si>
  <si>
    <t>Bolt,Grade 8.8 (SAE)</t>
  </si>
  <si>
    <t>Nut, Grade 8.8 (SAE 5)</t>
  </si>
  <si>
    <t>Tooling</t>
  </si>
  <si>
    <t>PVF</t>
  </si>
  <si>
    <t>FractionIncluded</t>
  </si>
  <si>
    <t>Welds - Welding Fixture</t>
  </si>
  <si>
    <t>point</t>
  </si>
  <si>
    <t>Ecole Centrale de Lyon</t>
  </si>
  <si>
    <t>Machining Setup, Install and remove</t>
  </si>
  <si>
    <t>Cutout shape</t>
  </si>
  <si>
    <t>cm</t>
  </si>
  <si>
    <t>Total Vehicle Cost</t>
  </si>
  <si>
    <t>Competition Code</t>
  </si>
  <si>
    <t>Year</t>
  </si>
  <si>
    <t>The cost of assemlies on this chart should not include the cost of the parts in the assembly but only the materials, processes, fasteners and tooling in the assembly level.</t>
  </si>
  <si>
    <t>Line Num.</t>
  </si>
  <si>
    <t>Area of Commodity</t>
  </si>
  <si>
    <t>Asm/Prt #</t>
  </si>
  <si>
    <t>Rev. Lvl.</t>
  </si>
  <si>
    <t>Asm</t>
  </si>
  <si>
    <t>Component</t>
  </si>
  <si>
    <t>Description</t>
  </si>
  <si>
    <t>Unit Cost</t>
  </si>
  <si>
    <t>Material Cost</t>
  </si>
  <si>
    <t>Process Cost</t>
  </si>
  <si>
    <t>Fastener Cost</t>
  </si>
  <si>
    <t>Tooling Cost</t>
  </si>
  <si>
    <t>Total Cost</t>
  </si>
  <si>
    <t>Details Page Number</t>
  </si>
  <si>
    <t>Area Total</t>
  </si>
  <si>
    <t>Etape 1</t>
  </si>
  <si>
    <t>Créer l'assemblage</t>
  </si>
  <si>
    <t>Donner une brève description (en anglais) de l'assemblage dans la ligne Details</t>
  </si>
  <si>
    <t>Renomme cette cellule du nom du code qu'elle comprend mais avec un _ comme séparateur : ex EL_A0001</t>
  </si>
  <si>
    <t>Cette étape est importante pour créer des hyperliens ensuite</t>
  </si>
  <si>
    <t>Etape 2</t>
  </si>
  <si>
    <t>Remplir les données</t>
  </si>
  <si>
    <t>Etape 3</t>
  </si>
  <si>
    <t>Créer les parts</t>
  </si>
  <si>
    <t>Lui donner un nom en clair (et en anglais ^^) dans la ligne Part</t>
  </si>
  <si>
    <t>Donner une brève description (en anglais) de la Part dans la ligne Details</t>
  </si>
  <si>
    <t>Etape 4</t>
  </si>
  <si>
    <t>Etape 5</t>
  </si>
  <si>
    <t>Inserer les Parts dans l'assemblage</t>
  </si>
  <si>
    <t>Dans la ligne Assembly, indiquer le nom de l'assemblage parent en mettant = puis en sélectionnant le bonne cellule de la page assemblies</t>
  </si>
  <si>
    <t>Remplir dans l'assemblage les cellules nom / part cost et quantity pour chaque parts (toujours en dynamique, ne faites pas de copier coller svp)</t>
  </si>
  <si>
    <t>Etape 6</t>
  </si>
  <si>
    <t>Remplir la BOM</t>
  </si>
  <si>
    <t>Il s'agit de faire la nomenclature de votre partie dans l'onglet BOM</t>
  </si>
  <si>
    <t>Commencez par l'assemblage (de couleur plus foncée)</t>
  </si>
  <si>
    <t>De manière générale la colonne description ne sera pas remplie</t>
  </si>
  <si>
    <t>Cellule ASM/PRT# mettre le code de l'assemblage</t>
  </si>
  <si>
    <t>Laisser la cellule ASM vide</t>
  </si>
  <si>
    <t>Mettre le nom de l'assemblage dans Component, avec un lien vers l'assemblage en question</t>
  </si>
  <si>
    <t>Code dans ASM/PRT# aligné à droite, nom de l'assemblage parent dans ASM, Nom de la part dans Component</t>
  </si>
  <si>
    <t>Mettre un lien vers la part en question sur le nom de cette dernière</t>
  </si>
  <si>
    <t>Drawing</t>
  </si>
  <si>
    <t>Etape 7</t>
  </si>
  <si>
    <t>Ajouter les plans</t>
  </si>
  <si>
    <t>Au-dessus du plan écrire "Drawing part :" et dans la cellule d'à côté mettre le code de la Part en question</t>
  </si>
  <si>
    <t>Ajouter un lien pour pouvoir revenir vers le détail de la Part sur cette cellule</t>
  </si>
  <si>
    <t>Renommer la zone où le code P/N Base est entré. Pour cela selectionner la cellule par un simple clic, cliquer ensuite dans le menu déroulant en haut à gauche indiquant le nom de la cellule (à côté de la barre de formule)</t>
  </si>
  <si>
    <t>Insérer un lien vers la Part sur le plan par clic droit sur l'image. Cible du lien vers la Part (ex EL_01001)</t>
  </si>
  <si>
    <r>
      <t xml:space="preserve">Pour la quantité des parts : mettre la </t>
    </r>
    <r>
      <rPr>
        <b/>
        <sz val="11"/>
        <color rgb="FFFF0000"/>
        <rFont val="Calibri"/>
        <family val="2"/>
      </rPr>
      <t>quantité absolue</t>
    </r>
    <r>
      <rPr>
        <b/>
        <sz val="11"/>
        <color rgb="FF000000"/>
        <rFont val="Calibri"/>
        <family val="2"/>
      </rPr>
      <t xml:space="preserve"> sur la voiture !!! Du coup c'est quantité de l'assemblage * quantité de cette part dans l'assemblage</t>
    </r>
  </si>
  <si>
    <t>Renommer les cases quantité (cellule N3), et sous-totaux par respectivement code_de_l'assemblage_x avec x = q pour quantité, pa pour part, m pour material, f pour fastener, t pour tooling et p pour process</t>
  </si>
  <si>
    <t>Feuille Br Assembly : Feuille pour 1 assemblage du système BR. Pour un nouvel assemblage, créer un nouveau document à partir du template. 1 document Excel = 1 assemblage</t>
  </si>
  <si>
    <t>Donner un nom clair à l'assemblage (et en anglais ^^) dans la ligne Assembly</t>
  </si>
  <si>
    <t>Ajouter une illustration de la part (photo propre sur fond blanc si possible, vue CATIA sinon) dans la plus basse définition possible svp, on est limité en taille de fichier</t>
  </si>
  <si>
    <t>Remplir les données de l'assemblage</t>
  </si>
  <si>
    <t>Pour toute question, contacter Raphaël Mounet ou Clément Marie par Messenger de préférence, par mail sinon.</t>
  </si>
  <si>
    <t>Renommer l'onglet avec ce même code. Enregistrer le document Excel sous ce même nom.</t>
  </si>
  <si>
    <t>Renommer l'onglet avec ce même code.</t>
  </si>
  <si>
    <t>Renommer cette cellule du nom du code qu'elle comprend mais avec un _ comme séparateur : ex BR_01001</t>
  </si>
  <si>
    <t>Lui donner un code suivant la règle XX AYYYY dans la ligne P/N Base , avec XX le code de votre partie et YYYY le numéro de l'assemblage (c'est le même code que celui que vous avez dû utiliser sous CATIA)</t>
  </si>
  <si>
    <t>Lui donner un code suivant la règle XX YYZZZ dans la ligne P/N Base , avec XX le code de votre partie et YY le numéro de l'assemblage et ZZZ le numéro de la part dans cet assemblage (même code que sous CATIA)</t>
  </si>
  <si>
    <t>Créer un lien vers l'assemblage : sélectionner la cellule, faites Ctrl+K, il apparait une fenetre, en référence de la cellule (A1 par défaut) indiquez le nom de la cellule renommé de l'assemblage (par ex BR_A0001)</t>
  </si>
  <si>
    <t>Renommer les cases quantité (cellule N3), et sous-totaux de chaque part respectivement code_de_la_part_x avec x = q pour quantité, m pour material, f pour fastener, t pour tooling et p pour process</t>
  </si>
  <si>
    <t>ex : BR_01001_q, …</t>
  </si>
  <si>
    <t>ex BR_A0001_q, …</t>
  </si>
  <si>
    <t>Remplir la quantité, Material, Process, Fastener, Tooling. Dans le cas où une table n'est pas concernée (elle est restée vide), la supprimer complètement.</t>
  </si>
  <si>
    <t>Renommer la cellule avec le nouveau lien d_code_de_la_part, ex dBR_01001</t>
  </si>
  <si>
    <t>sélectionner la cellule, faites Ctrl+K, apparait une fenetre, en référence de la cellule (A1 par défaut) indiquez le nom de la cellule renommé de la Part (par ex BR_01001)</t>
  </si>
  <si>
    <t>Vérifier que la formule dans Asm Cost (cellule N2) renvoie aux noms corrects des cellules prcédentes. Sinon, faire les modifications nécessaires.</t>
  </si>
  <si>
    <t>Vérifier que la formule dans Part Cost (cellule N2) renvoie aux noms corrects des cellules prcédentes. Sinon, faire les modifications nécessaires.</t>
  </si>
  <si>
    <t>On peut faire 2 colonnes de plan pour des tailles différentes. La référence reste les plans en paysage.</t>
  </si>
  <si>
    <t>Insérer un lien vers la part sur le nom de celle-ci. Pour cela :</t>
  </si>
  <si>
    <t>Remplir les cellules Quantity, Material, Process, Fastener et Tooling cost. Pour ça :</t>
  </si>
  <si>
    <t>il suffit de mettre = Code de la pièce _ x avec q pour quantité, m pour material, p pour process, f pour fastener, t pour tooling (vous aviez renommé les cellules avant)</t>
  </si>
  <si>
    <r>
      <t xml:space="preserve">Remplir la quantité (nombre d'occurrence de la pièce dans </t>
    </r>
    <r>
      <rPr>
        <u/>
        <sz val="11"/>
        <color rgb="FF000000"/>
        <rFont val="Calibri"/>
        <family val="2"/>
      </rPr>
      <t>un seul</t>
    </r>
    <r>
      <rPr>
        <sz val="11"/>
        <color rgb="FF000000"/>
        <rFont val="Calibri"/>
        <family val="2"/>
        <charset val="1"/>
      </rPr>
      <t xml:space="preserve"> assemblage).</t>
    </r>
  </si>
  <si>
    <t xml:space="preserve"> Remplir les tables Material, Fastener, Process et Tooling. Dans le cas où une table n'est pas concernée (elle est restée vide), la supprimer complètement.</t>
  </si>
  <si>
    <t>Feuille Br Part x : Feuille pour 1 part de l'assemblage. Pour faire une nouvelle part, créer un nouvel onglet à partir du template. 1 onglet = 1 part.</t>
  </si>
  <si>
    <t>Faites une capture d'écran du plan de la part en question et coller l'image dans l'onglet "BR Drawing 1"</t>
  </si>
  <si>
    <t>Renommer l'onglet avec ce même code</t>
  </si>
  <si>
    <t>Dans le détail de la part (onglet "BR Part x") écrire à côté de cellule File Link "Drawing" et mettre un lien vers la cellule surplombant le plan ayant le code d_code_de_la_part (ex dBR_01001)</t>
  </si>
  <si>
    <t>Viennent ensuite les Parts. Pour chaque Part :</t>
  </si>
  <si>
    <t>FSAEI</t>
  </si>
  <si>
    <t>Back to BOM</t>
  </si>
  <si>
    <t>Petite marche à suivre pour remplir cette merveille qu'est le cost</t>
  </si>
  <si>
    <t>Consulter le tutoriel disponible sur GitHub, dans Vulcanix-v1.0/Cost Report, pour plus d'informations sur cette étape.</t>
  </si>
  <si>
    <t>Frame and Body</t>
  </si>
  <si>
    <t>FR 01001</t>
  </si>
  <si>
    <t>Frame</t>
  </si>
  <si>
    <t>Tubular and space frame</t>
  </si>
  <si>
    <t>Bend Round steel tubing</t>
  </si>
  <si>
    <t>Hoops of the frame</t>
  </si>
  <si>
    <t>Straight round steel tubing</t>
  </si>
  <si>
    <t>FR 01002</t>
  </si>
  <si>
    <t>FR A0001</t>
  </si>
  <si>
    <t>FR 01003</t>
  </si>
  <si>
    <t>Ant-intrusion plate</t>
  </si>
  <si>
    <t>Anti-intusion plate</t>
  </si>
  <si>
    <t>Paint</t>
  </si>
  <si>
    <t>Painting of the frame</t>
  </si>
  <si>
    <t>Weld round tubing</t>
  </si>
  <si>
    <t>Aerosol Apply</t>
  </si>
  <si>
    <t>Anti-intrusion plate</t>
  </si>
  <si>
    <t>Frame Welding fixiture</t>
  </si>
  <si>
    <t>Anti-intrusion fixiture</t>
  </si>
  <si>
    <t>FR 01004</t>
  </si>
  <si>
    <t>Sleeved joint</t>
  </si>
  <si>
    <t>Steel, Alloy</t>
  </si>
  <si>
    <t>Main Hoop</t>
  </si>
  <si>
    <t>Front Hoop</t>
  </si>
  <si>
    <t>Tube bends</t>
  </si>
  <si>
    <t>Tube cut</t>
  </si>
  <si>
    <t>Tube end preparation for welding</t>
  </si>
  <si>
    <t>Main Hoop bends</t>
  </si>
  <si>
    <t>Front Hoop bends</t>
  </si>
  <si>
    <t>Cut to proper length</t>
  </si>
  <si>
    <t>Bend</t>
  </si>
  <si>
    <t>end</t>
  </si>
  <si>
    <t>kg</t>
  </si>
  <si>
    <t>Round, 30 x 2 mm</t>
  </si>
  <si>
    <t>Shoulder Harness Mounting Bar</t>
  </si>
  <si>
    <t>Side impact structure, Front Bulkhead, Roll Hoop Bracing, Front Bulkhead Support, Main Hoop Bracing Support</t>
  </si>
  <si>
    <t>Jacking point &amp; Miscellaneous</t>
  </si>
  <si>
    <t>Miscellaneous</t>
  </si>
  <si>
    <t>Round, 30 x 1,5 mm</t>
  </si>
  <si>
    <t>Round, 25 x 1,5 mm</t>
  </si>
  <si>
    <t>Round, 20 x 1,5 mm</t>
  </si>
  <si>
    <t>Round, 15 x 1,5 mm</t>
  </si>
  <si>
    <t>Rectangular area</t>
  </si>
  <si>
    <t>Setup for metal shearing</t>
  </si>
  <si>
    <t>Sheet metal shearing</t>
  </si>
  <si>
    <t>Drilled holes &lt; 25.4 mm dia.</t>
  </si>
  <si>
    <t>cut</t>
  </si>
  <si>
    <t>hole</t>
  </si>
  <si>
    <t>Sleeve joint</t>
  </si>
  <si>
    <t>Round , 34 x 2 mm</t>
  </si>
  <si>
    <t>Machining</t>
  </si>
  <si>
    <t>Inner</t>
  </si>
  <si>
    <t>Drilled holes &lt; 25,4 mm dia.</t>
  </si>
  <si>
    <t>Round, 20 x 4 mm</t>
  </si>
  <si>
    <t>cm^3</t>
  </si>
  <si>
    <t>Drawing Part :</t>
  </si>
  <si>
    <t>Bolt on sleeved joints</t>
  </si>
  <si>
    <t>Nut on sleeved joints</t>
  </si>
  <si>
    <t>m^2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</si>
</sst>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_(* #,##0.00_);_(* \(#,##0.00\);_(* \-??_);_(@_)"/>
    <numFmt numFmtId="165" formatCode="_(\$* #,##0.00_);_(\$* \(#,##0.00\);_(\$* \-??_);_(@_)"/>
    <numFmt numFmtId="166" formatCode="\$#,##0.00_);&quot;($&quot;#,##0.00\)"/>
    <numFmt numFmtId="167" formatCode="#,##0.0000"/>
    <numFmt numFmtId="168" formatCode="_(* #,##0.000_);_(* \(#,##0.000\);_(* \-??_);_(@_)"/>
    <numFmt numFmtId="169" formatCode="_-[$$-409]* #,##0.00_ ;_-[$$-409]* \-#,##0.00,;_-[$$-409]* \-??_ ;_-@_ "/>
    <numFmt numFmtId="170" formatCode="_(&quot;$&quot;* #,##0.00_);_(&quot;$&quot;* \(#,##0.00\);_(&quot;$&quot;* &quot;-&quot;??_);_(@_)"/>
    <numFmt numFmtId="171" formatCode="_(* #,##0.00_);_(* \(#,##0.00\);_(* &quot;-&quot;??_);_(@_)"/>
    <numFmt numFmtId="172" formatCode="_-[$$-409]* #,##0.00_ ;_-[$$-409]* \-#,##0.00\ ;_-[$$-409]* &quot;-&quot;??_ ;_-@_ "/>
    <numFmt numFmtId="173" formatCode="0.000"/>
    <numFmt numFmtId="174" formatCode="0.000E+00"/>
    <numFmt numFmtId="175" formatCode="0.0"/>
    <numFmt numFmtId="176" formatCode="0.0E+00"/>
  </numFmts>
  <fonts count="25" x14ac:knownFonts="1">
    <font>
      <sz val="11"/>
      <color rgb="FF000000"/>
      <name val="Calibri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color rgb="FF00610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sz val="7"/>
      <name val="Arial"/>
      <family val="2"/>
    </font>
    <font>
      <b/>
      <i/>
      <sz val="10"/>
      <name val="Arial"/>
      <family val="2"/>
    </font>
    <font>
      <sz val="11"/>
      <color indexed="8"/>
      <name val="Calibri"/>
      <family val="2"/>
    </font>
    <font>
      <b/>
      <sz val="11"/>
      <color indexed="9"/>
      <name val="Calibri"/>
      <family val="2"/>
    </font>
    <font>
      <b/>
      <sz val="11"/>
      <color theme="0"/>
      <name val="Calibri"/>
      <family val="2"/>
    </font>
    <font>
      <u/>
      <sz val="11"/>
      <color theme="10"/>
      <name val="Calibri"/>
      <family val="2"/>
      <charset val="1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b/>
      <u/>
      <sz val="11"/>
      <color rgb="FF000000"/>
      <name val="Calibri"/>
      <family val="2"/>
    </font>
    <font>
      <i/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indexed="62"/>
        <bgColor indexed="62"/>
      </patternFill>
    </fill>
    <fill>
      <patternFill patternType="solid">
        <fgColor rgb="FF002060"/>
        <bgColor indexed="62"/>
      </patternFill>
    </fill>
    <fill>
      <patternFill patternType="solid">
        <fgColor rgb="FF66CCFF"/>
        <bgColor theme="0"/>
      </patternFill>
    </fill>
    <fill>
      <patternFill patternType="solid">
        <fgColor rgb="FF66CCFF"/>
        <bgColor indexed="44"/>
      </patternFill>
    </fill>
    <fill>
      <patternFill patternType="solid">
        <fgColor rgb="FFFF99FF"/>
        <bgColor rgb="FFFCD5B5"/>
      </patternFill>
    </fill>
    <fill>
      <patternFill patternType="solid">
        <fgColor rgb="FFFF66CC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rgb="FFFAC090"/>
      </patternFill>
    </fill>
  </fills>
  <borders count="29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ck">
        <color theme="0"/>
      </right>
      <top/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/>
      <right style="thick">
        <color theme="0"/>
      </right>
      <top/>
      <bottom/>
      <diagonal/>
    </border>
    <border>
      <left/>
      <right style="thick">
        <color theme="0"/>
      </right>
      <top style="dotted">
        <color theme="0"/>
      </top>
      <bottom style="medium">
        <color theme="0"/>
      </bottom>
      <diagonal/>
    </border>
    <border>
      <left style="thick">
        <color theme="0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ck">
        <color theme="0"/>
      </left>
      <right style="thin">
        <color indexed="9"/>
      </right>
      <top style="thin">
        <color theme="0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/>
      <top/>
      <bottom/>
      <diagonal/>
    </border>
    <border>
      <left style="medium">
        <color theme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medium">
        <color theme="1"/>
      </left>
      <right/>
      <top/>
      <bottom style="thin">
        <color auto="1"/>
      </bottom>
      <diagonal/>
    </border>
    <border>
      <left style="medium">
        <color theme="1"/>
      </left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8" fillId="0" borderId="0"/>
    <xf numFmtId="170" fontId="8" fillId="0" borderId="0" applyFont="0" applyFill="0" applyBorder="0" applyAlignment="0" applyProtection="0"/>
    <xf numFmtId="170" fontId="16" fillId="0" borderId="0" applyFont="0" applyFill="0" applyBorder="0" applyAlignment="0" applyProtection="0"/>
    <xf numFmtId="170" fontId="7" fillId="2" borderId="6">
      <alignment vertical="center" wrapText="1"/>
    </xf>
    <xf numFmtId="171" fontId="8" fillId="0" borderId="0" applyFont="0" applyFill="0" applyBorder="0" applyAlignment="0" applyProtection="0"/>
    <xf numFmtId="0" fontId="3" fillId="0" borderId="0"/>
    <xf numFmtId="166" fontId="6" fillId="0" borderId="1">
      <alignment vertical="center" wrapText="1"/>
    </xf>
    <xf numFmtId="0" fontId="19" fillId="0" borderId="0" applyNumberFormat="0" applyFill="0" applyBorder="0" applyAlignment="0" applyProtection="0"/>
  </cellStyleXfs>
  <cellXfs count="151">
    <xf numFmtId="0" fontId="0" fillId="0" borderId="0" xfId="0"/>
    <xf numFmtId="18" fontId="12" fillId="0" borderId="7" xfId="1" applyNumberFormat="1" applyFont="1" applyFill="1" applyBorder="1" applyAlignment="1" applyProtection="1">
      <protection locked="0"/>
    </xf>
    <xf numFmtId="0" fontId="12" fillId="0" borderId="7" xfId="1" applyFont="1" applyFill="1" applyBorder="1" applyAlignment="1">
      <alignment horizontal="center"/>
    </xf>
    <xf numFmtId="171" fontId="12" fillId="0" borderId="7" xfId="5" applyFont="1" applyFill="1" applyBorder="1" applyProtection="1">
      <protection locked="0"/>
    </xf>
    <xf numFmtId="0" fontId="12" fillId="0" borderId="7" xfId="1" applyFont="1" applyFill="1" applyBorder="1" applyAlignment="1" applyProtection="1">
      <alignment horizontal="center"/>
      <protection locked="0"/>
    </xf>
    <xf numFmtId="0" fontId="12" fillId="0" borderId="7" xfId="1" applyFont="1" applyFill="1" applyBorder="1" applyProtection="1">
      <protection locked="0"/>
    </xf>
    <xf numFmtId="171" fontId="9" fillId="0" borderId="0" xfId="5" applyFont="1"/>
    <xf numFmtId="0" fontId="9" fillId="0" borderId="0" xfId="1" applyFont="1" applyProtection="1">
      <protection locked="0"/>
    </xf>
    <xf numFmtId="171" fontId="8" fillId="0" borderId="0" xfId="5" applyFont="1"/>
    <xf numFmtId="0" fontId="9" fillId="0" borderId="0" xfId="1" applyFont="1"/>
    <xf numFmtId="0" fontId="11" fillId="0" borderId="0" xfId="1" applyFont="1"/>
    <xf numFmtId="0" fontId="8" fillId="0" borderId="0" xfId="1" applyFont="1" applyProtection="1">
      <protection locked="0"/>
    </xf>
    <xf numFmtId="0" fontId="8" fillId="0" borderId="0" xfId="1" applyFont="1" applyFill="1"/>
    <xf numFmtId="0" fontId="8" fillId="0" borderId="0" xfId="1" applyFont="1"/>
    <xf numFmtId="0" fontId="3" fillId="0" borderId="0" xfId="6" applyBorder="1"/>
    <xf numFmtId="0" fontId="3" fillId="0" borderId="0" xfId="6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0" fontId="0" fillId="0" borderId="0" xfId="0" applyFont="1"/>
    <xf numFmtId="0" fontId="5" fillId="0" borderId="0" xfId="0" applyFont="1" applyBorder="1" applyAlignment="1">
      <alignment horizontal="left"/>
    </xf>
    <xf numFmtId="0" fontId="5" fillId="0" borderId="3" xfId="0" applyFont="1" applyBorder="1"/>
    <xf numFmtId="164" fontId="5" fillId="0" borderId="3" xfId="7" applyNumberFormat="1" applyFont="1" applyBorder="1" applyAlignment="1" applyProtection="1"/>
    <xf numFmtId="0" fontId="5" fillId="0" borderId="3" xfId="0" applyFont="1" applyBorder="1" applyAlignment="1"/>
    <xf numFmtId="11" fontId="5" fillId="0" borderId="3" xfId="0" applyNumberFormat="1" applyFont="1" applyBorder="1" applyAlignment="1"/>
    <xf numFmtId="168" fontId="5" fillId="0" borderId="3" xfId="7" applyNumberFormat="1" applyFont="1" applyBorder="1" applyAlignment="1" applyProtection="1"/>
    <xf numFmtId="0" fontId="0" fillId="0" borderId="0" xfId="0" applyAlignment="1"/>
    <xf numFmtId="2" fontId="5" fillId="0" borderId="3" xfId="7" applyNumberFormat="1" applyFont="1" applyBorder="1" applyAlignment="1" applyProtection="1"/>
    <xf numFmtId="0" fontId="4" fillId="0" borderId="0" xfId="0" applyFont="1" applyBorder="1"/>
    <xf numFmtId="0" fontId="0" fillId="0" borderId="0" xfId="0" applyAlignment="1">
      <alignment wrapText="1"/>
    </xf>
    <xf numFmtId="0" fontId="0" fillId="0" borderId="3" xfId="0" applyBorder="1"/>
    <xf numFmtId="0" fontId="0" fillId="0" borderId="3" xfId="7" applyNumberFormat="1" applyFont="1" applyBorder="1" applyAlignment="1">
      <alignment wrapText="1"/>
    </xf>
    <xf numFmtId="49" fontId="5" fillId="0" borderId="0" xfId="0" applyNumberFormat="1" applyFont="1" applyBorder="1" applyAlignment="1">
      <alignment horizontal="left"/>
    </xf>
    <xf numFmtId="0" fontId="4" fillId="0" borderId="4" xfId="0" applyFont="1" applyBorder="1"/>
    <xf numFmtId="0" fontId="5" fillId="0" borderId="3" xfId="0" applyFont="1" applyBorder="1" applyAlignment="1" applyProtection="1"/>
    <xf numFmtId="3" fontId="0" fillId="0" borderId="3" xfId="0" applyNumberFormat="1" applyBorder="1" applyAlignment="1"/>
    <xf numFmtId="165" fontId="5" fillId="0" borderId="3" xfId="7" applyNumberFormat="1" applyFont="1" applyBorder="1" applyAlignment="1" applyProtection="1"/>
    <xf numFmtId="0" fontId="0" fillId="0" borderId="3" xfId="0" applyBorder="1" applyAlignment="1">
      <alignment wrapText="1"/>
    </xf>
    <xf numFmtId="165" fontId="5" fillId="0" borderId="3" xfId="7" applyNumberFormat="1" applyFont="1" applyBorder="1" applyAlignment="1" applyProtection="1">
      <alignment wrapText="1"/>
    </xf>
    <xf numFmtId="1" fontId="5" fillId="0" borderId="3" xfId="0" applyNumberFormat="1" applyFont="1" applyBorder="1"/>
    <xf numFmtId="165" fontId="5" fillId="0" borderId="0" xfId="0" applyNumberFormat="1" applyFont="1" applyBorder="1"/>
    <xf numFmtId="0" fontId="13" fillId="0" borderId="0" xfId="1" applyFont="1" applyAlignment="1">
      <alignment horizontal="center"/>
    </xf>
    <xf numFmtId="0" fontId="14" fillId="0" borderId="0" xfId="1" applyFont="1"/>
    <xf numFmtId="0" fontId="17" fillId="0" borderId="0" xfId="6" applyFont="1" applyFill="1" applyBorder="1"/>
    <xf numFmtId="0" fontId="3" fillId="0" borderId="0" xfId="6" applyFill="1"/>
    <xf numFmtId="0" fontId="3" fillId="0" borderId="0" xfId="6" applyFill="1" applyBorder="1"/>
    <xf numFmtId="0" fontId="3" fillId="0" borderId="0" xfId="6" applyFont="1"/>
    <xf numFmtId="0" fontId="3" fillId="0" borderId="0" xfId="6" applyFont="1" applyFill="1" applyBorder="1"/>
    <xf numFmtId="0" fontId="3" fillId="0" borderId="0" xfId="6" applyFont="1" applyFill="1"/>
    <xf numFmtId="0" fontId="12" fillId="0" borderId="7" xfId="1" applyFont="1" applyFill="1" applyBorder="1" applyAlignment="1">
      <alignment horizontal="left"/>
    </xf>
    <xf numFmtId="0" fontId="10" fillId="0" borderId="0" xfId="1" applyFont="1"/>
    <xf numFmtId="0" fontId="15" fillId="0" borderId="0" xfId="1" applyFont="1"/>
    <xf numFmtId="0" fontId="17" fillId="3" borderId="0" xfId="6" applyFont="1" applyFill="1" applyBorder="1" applyAlignment="1"/>
    <xf numFmtId="171" fontId="8" fillId="0" borderId="0" xfId="1" applyNumberFormat="1" applyFont="1"/>
    <xf numFmtId="0" fontId="13" fillId="0" borderId="8" xfId="1" applyFont="1" applyBorder="1" applyAlignment="1">
      <alignment horizontal="center" wrapText="1"/>
    </xf>
    <xf numFmtId="2" fontId="13" fillId="0" borderId="8" xfId="1" applyNumberFormat="1" applyFont="1" applyBorder="1" applyAlignment="1">
      <alignment horizontal="center" wrapText="1"/>
    </xf>
    <xf numFmtId="171" fontId="13" fillId="0" borderId="8" xfId="5" applyFont="1" applyBorder="1" applyAlignment="1">
      <alignment horizontal="center" wrapText="1"/>
    </xf>
    <xf numFmtId="0" fontId="18" fillId="4" borderId="9" xfId="6" applyFont="1" applyFill="1" applyBorder="1"/>
    <xf numFmtId="0" fontId="18" fillId="4" borderId="11" xfId="6" applyFont="1" applyFill="1" applyBorder="1"/>
    <xf numFmtId="0" fontId="18" fillId="4" borderId="10" xfId="6" applyFont="1" applyFill="1" applyBorder="1"/>
    <xf numFmtId="0" fontId="18" fillId="4" borderId="12" xfId="6" applyFont="1" applyFill="1" applyBorder="1"/>
    <xf numFmtId="0" fontId="3" fillId="5" borderId="14" xfId="6" quotePrefix="1" applyFill="1" applyBorder="1" applyAlignment="1">
      <alignment horizontal="left"/>
    </xf>
    <xf numFmtId="2" fontId="3" fillId="6" borderId="15" xfId="6" quotePrefix="1" applyNumberFormat="1" applyFill="1" applyBorder="1" applyAlignment="1">
      <alignment horizontal="right"/>
    </xf>
    <xf numFmtId="0" fontId="18" fillId="3" borderId="0" xfId="6" applyFont="1" applyFill="1" applyBorder="1" applyAlignment="1"/>
    <xf numFmtId="0" fontId="0" fillId="0" borderId="0" xfId="0" applyBorder="1"/>
    <xf numFmtId="0" fontId="0" fillId="0" borderId="0" xfId="0" applyFont="1" applyBorder="1"/>
    <xf numFmtId="0" fontId="0" fillId="0" borderId="0" xfId="0" applyBorder="1" applyAlignment="1">
      <alignment wrapText="1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5" fillId="0" borderId="22" xfId="0" applyFont="1" applyBorder="1"/>
    <xf numFmtId="0" fontId="5" fillId="0" borderId="20" xfId="7" applyNumberFormat="1" applyFont="1" applyBorder="1" applyAlignment="1"/>
    <xf numFmtId="0" fontId="0" fillId="0" borderId="20" xfId="0" applyFont="1" applyBorder="1"/>
    <xf numFmtId="0" fontId="0" fillId="0" borderId="20" xfId="0" applyBorder="1" applyAlignment="1"/>
    <xf numFmtId="0" fontId="4" fillId="0" borderId="21" xfId="0" applyFont="1" applyBorder="1"/>
    <xf numFmtId="0" fontId="0" fillId="0" borderId="20" xfId="0" applyBorder="1" applyAlignment="1">
      <alignment wrapText="1"/>
    </xf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5" fillId="0" borderId="16" xfId="0" applyFont="1" applyBorder="1"/>
    <xf numFmtId="165" fontId="5" fillId="0" borderId="16" xfId="7" applyNumberFormat="1" applyFont="1" applyBorder="1" applyAlignment="1" applyProtection="1"/>
    <xf numFmtId="164" fontId="5" fillId="0" borderId="16" xfId="7" applyNumberFormat="1" applyFont="1" applyBorder="1" applyAlignment="1" applyProtection="1"/>
    <xf numFmtId="11" fontId="5" fillId="0" borderId="16" xfId="0" applyNumberFormat="1" applyFont="1" applyBorder="1"/>
    <xf numFmtId="167" fontId="5" fillId="0" borderId="16" xfId="7" applyNumberFormat="1" applyFont="1" applyBorder="1" applyAlignment="1" applyProtection="1"/>
    <xf numFmtId="0" fontId="0" fillId="0" borderId="16" xfId="0" applyBorder="1"/>
    <xf numFmtId="0" fontId="0" fillId="0" borderId="16" xfId="7" applyNumberFormat="1" applyFont="1" applyBorder="1" applyAlignment="1">
      <alignment wrapText="1"/>
    </xf>
    <xf numFmtId="169" fontId="5" fillId="0" borderId="16" xfId="0" applyNumberFormat="1" applyFont="1" applyBorder="1"/>
    <xf numFmtId="0" fontId="5" fillId="0" borderId="16" xfId="7" applyNumberFormat="1" applyFont="1" applyBorder="1" applyAlignment="1" applyProtection="1">
      <alignment vertical="center" wrapText="1"/>
    </xf>
    <xf numFmtId="37" fontId="5" fillId="0" borderId="16" xfId="7" applyNumberFormat="1" applyFont="1" applyBorder="1" applyAlignment="1" applyProtection="1"/>
    <xf numFmtId="39" fontId="5" fillId="0" borderId="16" xfId="7" applyNumberFormat="1" applyFont="1" applyBorder="1" applyAlignment="1" applyProtection="1"/>
    <xf numFmtId="0" fontId="5" fillId="0" borderId="16" xfId="0" applyFont="1" applyBorder="1" applyAlignment="1">
      <alignment horizontal="right"/>
    </xf>
    <xf numFmtId="0" fontId="4" fillId="0" borderId="27" xfId="0" applyFont="1" applyBorder="1"/>
    <xf numFmtId="0" fontId="5" fillId="0" borderId="22" xfId="0" applyFont="1" applyBorder="1" applyAlignment="1"/>
    <xf numFmtId="0" fontId="0" fillId="0" borderId="22" xfId="0" applyBorder="1" applyAlignment="1">
      <alignment wrapText="1"/>
    </xf>
    <xf numFmtId="0" fontId="0" fillId="0" borderId="21" xfId="0" applyFont="1" applyBorder="1"/>
    <xf numFmtId="37" fontId="5" fillId="0" borderId="16" xfId="0" applyNumberFormat="1" applyFont="1" applyBorder="1"/>
    <xf numFmtId="0" fontId="19" fillId="0" borderId="16" xfId="8" applyNumberFormat="1" applyBorder="1" applyAlignment="1" applyProtection="1"/>
    <xf numFmtId="0" fontId="20" fillId="0" borderId="0" xfId="0" applyFont="1"/>
    <xf numFmtId="0" fontId="19" fillId="0" borderId="0" xfId="8" applyBorder="1"/>
    <xf numFmtId="0" fontId="19" fillId="0" borderId="0" xfId="8"/>
    <xf numFmtId="0" fontId="22" fillId="0" borderId="0" xfId="0" applyFont="1"/>
    <xf numFmtId="0" fontId="23" fillId="0" borderId="0" xfId="0" applyFont="1"/>
    <xf numFmtId="0" fontId="3" fillId="5" borderId="14" xfId="6" quotePrefix="1" applyFont="1" applyFill="1" applyBorder="1" applyAlignment="1">
      <alignment horizontal="left"/>
    </xf>
    <xf numFmtId="0" fontId="2" fillId="5" borderId="14" xfId="6" applyFont="1" applyFill="1" applyBorder="1"/>
    <xf numFmtId="172" fontId="5" fillId="0" borderId="16" xfId="7" applyNumberFormat="1" applyFont="1" applyBorder="1" applyAlignment="1" applyProtection="1"/>
    <xf numFmtId="172" fontId="12" fillId="0" borderId="7" xfId="1" applyNumberFormat="1" applyFont="1" applyFill="1" applyBorder="1" applyAlignment="1">
      <alignment horizontal="right"/>
    </xf>
    <xf numFmtId="173" fontId="5" fillId="0" borderId="3" xfId="7" applyNumberFormat="1" applyFont="1" applyBorder="1" applyAlignment="1" applyProtection="1"/>
    <xf numFmtId="0" fontId="4" fillId="7" borderId="16" xfId="0" applyFont="1" applyFill="1" applyBorder="1"/>
    <xf numFmtId="0" fontId="4" fillId="7" borderId="16" xfId="0" applyFont="1" applyFill="1" applyBorder="1" applyAlignment="1">
      <alignment horizontal="right"/>
    </xf>
    <xf numFmtId="165" fontId="4" fillId="7" borderId="16" xfId="0" applyNumberFormat="1" applyFont="1" applyFill="1" applyBorder="1"/>
    <xf numFmtId="0" fontId="4" fillId="7" borderId="0" xfId="0" applyFont="1" applyFill="1" applyBorder="1"/>
    <xf numFmtId="0" fontId="4" fillId="7" borderId="26" xfId="0" applyFont="1" applyFill="1" applyBorder="1" applyAlignment="1">
      <alignment horizontal="right"/>
    </xf>
    <xf numFmtId="165" fontId="4" fillId="7" borderId="26" xfId="0" applyNumberFormat="1" applyFont="1" applyFill="1" applyBorder="1"/>
    <xf numFmtId="0" fontId="12" fillId="8" borderId="3" xfId="1" applyFont="1" applyFill="1" applyBorder="1" applyProtection="1">
      <protection locked="0"/>
    </xf>
    <xf numFmtId="0" fontId="12" fillId="8" borderId="3" xfId="1" applyFont="1" applyFill="1" applyBorder="1" applyAlignment="1">
      <alignment horizontal="left"/>
    </xf>
    <xf numFmtId="18" fontId="12" fillId="8" borderId="3" xfId="1" applyNumberFormat="1" applyFont="1" applyFill="1" applyBorder="1" applyAlignment="1" applyProtection="1">
      <protection locked="0"/>
    </xf>
    <xf numFmtId="0" fontId="19" fillId="8" borderId="3" xfId="8" applyFill="1" applyBorder="1" applyAlignment="1">
      <alignment horizontal="left"/>
    </xf>
    <xf numFmtId="172" fontId="12" fillId="8" borderId="3" xfId="5" applyNumberFormat="1" applyFont="1" applyFill="1" applyBorder="1" applyProtection="1">
      <protection locked="0"/>
    </xf>
    <xf numFmtId="37" fontId="12" fillId="8" borderId="3" xfId="1" applyNumberFormat="1" applyFont="1" applyFill="1" applyBorder="1" applyAlignment="1" applyProtection="1">
      <alignment horizontal="center"/>
      <protection locked="0"/>
    </xf>
    <xf numFmtId="172" fontId="12" fillId="8" borderId="3" xfId="1" applyNumberFormat="1" applyFont="1" applyFill="1" applyBorder="1" applyAlignment="1" applyProtection="1">
      <alignment horizontal="center"/>
      <protection locked="0"/>
    </xf>
    <xf numFmtId="172" fontId="12" fillId="8" borderId="3" xfId="1" applyNumberFormat="1" applyFont="1" applyFill="1" applyBorder="1" applyAlignment="1">
      <alignment horizontal="right"/>
    </xf>
    <xf numFmtId="0" fontId="12" fillId="8" borderId="3" xfId="1" applyFont="1" applyFill="1" applyBorder="1" applyAlignment="1">
      <alignment horizontal="center"/>
    </xf>
    <xf numFmtId="0" fontId="12" fillId="9" borderId="3" xfId="1" applyFont="1" applyFill="1" applyBorder="1" applyProtection="1">
      <protection locked="0"/>
    </xf>
    <xf numFmtId="0" fontId="12" fillId="9" borderId="3" xfId="1" applyFont="1" applyFill="1" applyBorder="1" applyAlignment="1">
      <alignment horizontal="left"/>
    </xf>
    <xf numFmtId="18" fontId="12" fillId="9" borderId="3" xfId="1" applyNumberFormat="1" applyFont="1" applyFill="1" applyBorder="1" applyAlignment="1" applyProtection="1">
      <alignment horizontal="right"/>
      <protection locked="0"/>
    </xf>
    <xf numFmtId="18" fontId="12" fillId="9" borderId="3" xfId="1" applyNumberFormat="1" applyFont="1" applyFill="1" applyBorder="1" applyAlignment="1" applyProtection="1">
      <protection locked="0"/>
    </xf>
    <xf numFmtId="0" fontId="19" fillId="9" borderId="3" xfId="8" applyFill="1" applyBorder="1" applyAlignment="1">
      <alignment horizontal="left"/>
    </xf>
    <xf numFmtId="172" fontId="12" fillId="9" borderId="3" xfId="5" applyNumberFormat="1" applyFont="1" applyFill="1" applyBorder="1" applyProtection="1">
      <protection locked="0"/>
    </xf>
    <xf numFmtId="37" fontId="12" fillId="9" borderId="3" xfId="1" applyNumberFormat="1" applyFont="1" applyFill="1" applyBorder="1" applyAlignment="1" applyProtection="1">
      <alignment horizontal="center"/>
      <protection locked="0"/>
    </xf>
    <xf numFmtId="172" fontId="12" fillId="9" borderId="3" xfId="1" applyNumberFormat="1" applyFont="1" applyFill="1" applyBorder="1" applyAlignment="1" applyProtection="1">
      <alignment horizontal="center"/>
      <protection locked="0"/>
    </xf>
    <xf numFmtId="172" fontId="12" fillId="9" borderId="3" xfId="1" applyNumberFormat="1" applyFont="1" applyFill="1" applyBorder="1" applyAlignment="1">
      <alignment horizontal="right"/>
    </xf>
    <xf numFmtId="0" fontId="12" fillId="9" borderId="3" xfId="1" applyFont="1" applyFill="1" applyBorder="1" applyAlignment="1">
      <alignment horizontal="center"/>
    </xf>
    <xf numFmtId="0" fontId="4" fillId="10" borderId="16" xfId="0" applyFont="1" applyFill="1" applyBorder="1"/>
    <xf numFmtId="0" fontId="4" fillId="10" borderId="16" xfId="0" applyFont="1" applyFill="1" applyBorder="1" applyAlignment="1">
      <alignment horizontal="left"/>
    </xf>
    <xf numFmtId="0" fontId="4" fillId="10" borderId="2" xfId="0" applyFont="1" applyFill="1" applyBorder="1"/>
    <xf numFmtId="0" fontId="4" fillId="10" borderId="28" xfId="0" applyFont="1" applyFill="1" applyBorder="1"/>
    <xf numFmtId="0" fontId="4" fillId="10" borderId="5" xfId="0" applyFont="1" applyFill="1" applyBorder="1"/>
    <xf numFmtId="0" fontId="4" fillId="10" borderId="3" xfId="0" applyFont="1" applyFill="1" applyBorder="1"/>
    <xf numFmtId="0" fontId="4" fillId="10" borderId="3" xfId="0" applyFont="1" applyFill="1" applyBorder="1" applyAlignment="1">
      <alignment horizontal="right"/>
    </xf>
    <xf numFmtId="165" fontId="4" fillId="10" borderId="5" xfId="0" applyNumberFormat="1" applyFont="1" applyFill="1" applyBorder="1"/>
    <xf numFmtId="0" fontId="4" fillId="10" borderId="22" xfId="0" applyFont="1" applyFill="1" applyBorder="1"/>
    <xf numFmtId="0" fontId="4" fillId="10" borderId="5" xfId="0" applyFont="1" applyFill="1" applyBorder="1" applyAlignment="1">
      <alignment horizontal="right"/>
    </xf>
    <xf numFmtId="0" fontId="5" fillId="0" borderId="21" xfId="0" applyFont="1" applyBorder="1" applyAlignment="1"/>
    <xf numFmtId="0" fontId="5" fillId="0" borderId="0" xfId="0" applyFont="1" applyBorder="1" applyAlignment="1"/>
    <xf numFmtId="0" fontId="5" fillId="0" borderId="3" xfId="0" applyFont="1" applyBorder="1" applyAlignment="1">
      <alignment wrapText="1"/>
    </xf>
    <xf numFmtId="174" fontId="5" fillId="0" borderId="3" xfId="7" applyNumberFormat="1" applyFont="1" applyBorder="1" applyAlignment="1" applyProtection="1"/>
    <xf numFmtId="175" fontId="5" fillId="0" borderId="3" xfId="0" applyNumberFormat="1" applyFont="1" applyBorder="1"/>
    <xf numFmtId="0" fontId="0" fillId="0" borderId="0" xfId="0" applyFill="1"/>
    <xf numFmtId="176" fontId="5" fillId="0" borderId="3" xfId="0" applyNumberFormat="1" applyFont="1" applyBorder="1"/>
    <xf numFmtId="0" fontId="1" fillId="5" borderId="13" xfId="6" applyFont="1" applyFill="1" applyBorder="1"/>
  </cellXfs>
  <cellStyles count="9">
    <cellStyle name="Comma 2" xfId="5" xr:uid="{00000000-0005-0000-0000-000000000000}"/>
    <cellStyle name="Cost_Green" xfId="4" xr:uid="{00000000-0005-0000-0000-000001000000}"/>
    <cellStyle name="Currency 2" xfId="2" xr:uid="{00000000-0005-0000-0000-000002000000}"/>
    <cellStyle name="Lien hypertexte" xfId="8" builtinId="8"/>
    <cellStyle name="Monétaire 2" xfId="3" xr:uid="{00000000-0005-0000-0000-000004000000}"/>
    <cellStyle name="Normal" xfId="0" builtinId="0"/>
    <cellStyle name="Normal 2" xfId="1" xr:uid="{00000000-0005-0000-0000-000006000000}"/>
    <cellStyle name="Normal 3" xfId="6" xr:uid="{00000000-0005-0000-0000-000007000000}"/>
    <cellStyle name="TableStyleLight1" xfId="7" xr:uid="{00000000-0005-0000-0000-000008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CD5B5"/>
      <rgbColor rgb="FFC6EFCE"/>
      <rgbColor rgb="FF660066"/>
      <rgbColor rgb="FFFF8080"/>
      <rgbColor rgb="FF0066CC"/>
      <rgbColor rgb="FFD0D7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E46C0A"/>
      <rgbColor rgb="FF666699"/>
      <rgbColor rgb="FF969696"/>
      <rgbColor rgb="FF003366"/>
      <rgbColor rgb="FF339966"/>
      <rgbColor rgb="FF0061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CCFF"/>
      <color rgb="FFFF99FF"/>
      <color rgb="FFFF66CC"/>
      <color rgb="FF66CCFF"/>
      <color rgb="FF33CCFF"/>
      <color rgb="FF00FFFF"/>
      <color rgb="FF95B3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308729</xdr:colOff>
      <xdr:row>2</xdr:row>
      <xdr:rowOff>38099</xdr:rowOff>
    </xdr:from>
    <xdr:to>
      <xdr:col>6</xdr:col>
      <xdr:colOff>529733</xdr:colOff>
      <xdr:row>21</xdr:row>
      <xdr:rowOff>142875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9DEA309B-1413-4E94-AD7F-FD8C9AEEA3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8729" y="400049"/>
          <a:ext cx="5031129" cy="3543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C82"/>
  <sheetViews>
    <sheetView topLeftCell="A58" workbookViewId="0">
      <selection activeCell="B20" sqref="B20"/>
    </sheetView>
  </sheetViews>
  <sheetFormatPr baseColWidth="10" defaultRowHeight="14.25" x14ac:dyDescent="0.45"/>
  <sheetData>
    <row r="1" spans="1:2" x14ac:dyDescent="0.45">
      <c r="A1" s="102" t="s">
        <v>133</v>
      </c>
    </row>
    <row r="3" spans="1:2" x14ac:dyDescent="0.45">
      <c r="A3" s="101" t="s">
        <v>66</v>
      </c>
      <c r="B3" s="98" t="s">
        <v>67</v>
      </c>
    </row>
    <row r="5" spans="1:2" x14ac:dyDescent="0.45">
      <c r="A5" t="s">
        <v>101</v>
      </c>
    </row>
    <row r="6" spans="1:2" x14ac:dyDescent="0.45">
      <c r="A6" t="s">
        <v>102</v>
      </c>
    </row>
    <row r="7" spans="1:2" x14ac:dyDescent="0.45">
      <c r="A7" t="s">
        <v>109</v>
      </c>
    </row>
    <row r="8" spans="1:2" x14ac:dyDescent="0.45">
      <c r="A8" t="s">
        <v>106</v>
      </c>
    </row>
    <row r="9" spans="1:2" x14ac:dyDescent="0.45">
      <c r="A9" t="s">
        <v>68</v>
      </c>
    </row>
    <row r="10" spans="1:2" x14ac:dyDescent="0.45">
      <c r="A10" s="98" t="s">
        <v>97</v>
      </c>
    </row>
    <row r="11" spans="1:2" x14ac:dyDescent="0.45">
      <c r="A11" t="s">
        <v>69</v>
      </c>
    </row>
    <row r="12" spans="1:2" x14ac:dyDescent="0.45">
      <c r="A12" t="s">
        <v>70</v>
      </c>
    </row>
    <row r="14" spans="1:2" x14ac:dyDescent="0.45">
      <c r="A14" t="s">
        <v>100</v>
      </c>
    </row>
    <row r="15" spans="1:2" x14ac:dyDescent="0.45">
      <c r="A15" t="s">
        <v>114</v>
      </c>
    </row>
    <row r="16" spans="1:2" x14ac:dyDescent="0.45">
      <c r="A16" t="s">
        <v>118</v>
      </c>
    </row>
    <row r="18" spans="1:3" x14ac:dyDescent="0.45">
      <c r="A18" s="101" t="s">
        <v>71</v>
      </c>
      <c r="B18" s="98" t="s">
        <v>104</v>
      </c>
      <c r="C18" s="98"/>
    </row>
    <row r="20" spans="1:3" x14ac:dyDescent="0.45">
      <c r="A20" t="s">
        <v>115</v>
      </c>
    </row>
    <row r="21" spans="1:3" x14ac:dyDescent="0.45">
      <c r="A21" t="s">
        <v>134</v>
      </c>
    </row>
    <row r="23" spans="1:3" x14ac:dyDescent="0.45">
      <c r="A23" s="101" t="s">
        <v>73</v>
      </c>
      <c r="B23" s="98" t="s">
        <v>74</v>
      </c>
    </row>
    <row r="25" spans="1:3" x14ac:dyDescent="0.45">
      <c r="A25" t="s">
        <v>126</v>
      </c>
    </row>
    <row r="26" spans="1:3" x14ac:dyDescent="0.45">
      <c r="A26" t="s">
        <v>80</v>
      </c>
    </row>
    <row r="27" spans="1:3" x14ac:dyDescent="0.45">
      <c r="A27" t="s">
        <v>75</v>
      </c>
    </row>
    <row r="28" spans="1:3" x14ac:dyDescent="0.45">
      <c r="A28" t="s">
        <v>110</v>
      </c>
    </row>
    <row r="29" spans="1:3" x14ac:dyDescent="0.45">
      <c r="A29" t="s">
        <v>107</v>
      </c>
    </row>
    <row r="30" spans="1:3" x14ac:dyDescent="0.45">
      <c r="A30" t="s">
        <v>76</v>
      </c>
    </row>
    <row r="31" spans="1:3" x14ac:dyDescent="0.45">
      <c r="A31" s="98" t="s">
        <v>97</v>
      </c>
    </row>
    <row r="32" spans="1:3" x14ac:dyDescent="0.45">
      <c r="A32" t="s">
        <v>108</v>
      </c>
    </row>
    <row r="33" spans="1:2" x14ac:dyDescent="0.45">
      <c r="A33" t="s">
        <v>111</v>
      </c>
    </row>
    <row r="35" spans="1:2" x14ac:dyDescent="0.45">
      <c r="A35" t="s">
        <v>112</v>
      </c>
    </row>
    <row r="36" spans="1:2" x14ac:dyDescent="0.45">
      <c r="A36" t="s">
        <v>113</v>
      </c>
    </row>
    <row r="37" spans="1:2" x14ac:dyDescent="0.45">
      <c r="A37" t="s">
        <v>119</v>
      </c>
    </row>
    <row r="39" spans="1:2" x14ac:dyDescent="0.45">
      <c r="A39" s="101" t="s">
        <v>77</v>
      </c>
      <c r="B39" s="98" t="s">
        <v>72</v>
      </c>
    </row>
    <row r="41" spans="1:2" x14ac:dyDescent="0.45">
      <c r="A41" t="s">
        <v>124</v>
      </c>
    </row>
    <row r="42" spans="1:2" x14ac:dyDescent="0.45">
      <c r="A42" t="s">
        <v>125</v>
      </c>
    </row>
    <row r="43" spans="1:2" x14ac:dyDescent="0.45">
      <c r="A43" t="s">
        <v>103</v>
      </c>
    </row>
    <row r="45" spans="1:2" x14ac:dyDescent="0.45">
      <c r="A45" s="101" t="s">
        <v>78</v>
      </c>
      <c r="B45" s="98" t="s">
        <v>94</v>
      </c>
    </row>
    <row r="47" spans="1:2" x14ac:dyDescent="0.45">
      <c r="A47" t="s">
        <v>127</v>
      </c>
    </row>
    <row r="48" spans="1:2" x14ac:dyDescent="0.45">
      <c r="A48" t="s">
        <v>95</v>
      </c>
    </row>
    <row r="49" spans="1:2" x14ac:dyDescent="0.45">
      <c r="A49" t="s">
        <v>96</v>
      </c>
    </row>
    <row r="50" spans="1:2" x14ac:dyDescent="0.45">
      <c r="A50" t="s">
        <v>116</v>
      </c>
    </row>
    <row r="51" spans="1:2" x14ac:dyDescent="0.45">
      <c r="A51" t="s">
        <v>128</v>
      </c>
    </row>
    <row r="52" spans="1:2" x14ac:dyDescent="0.45">
      <c r="A52" t="s">
        <v>129</v>
      </c>
    </row>
    <row r="53" spans="1:2" x14ac:dyDescent="0.45">
      <c r="A53" t="s">
        <v>98</v>
      </c>
    </row>
    <row r="55" spans="1:2" x14ac:dyDescent="0.45">
      <c r="A55" t="s">
        <v>120</v>
      </c>
    </row>
    <row r="57" spans="1:2" x14ac:dyDescent="0.45">
      <c r="A57" s="101" t="s">
        <v>82</v>
      </c>
      <c r="B57" s="98" t="s">
        <v>79</v>
      </c>
    </row>
    <row r="59" spans="1:2" x14ac:dyDescent="0.45">
      <c r="A59" t="s">
        <v>81</v>
      </c>
    </row>
    <row r="60" spans="1:2" x14ac:dyDescent="0.45">
      <c r="A60" t="s">
        <v>121</v>
      </c>
    </row>
    <row r="61" spans="1:2" x14ac:dyDescent="0.45">
      <c r="A61" t="s">
        <v>117</v>
      </c>
    </row>
    <row r="63" spans="1:2" x14ac:dyDescent="0.45">
      <c r="A63" s="101" t="s">
        <v>93</v>
      </c>
      <c r="B63" s="98" t="s">
        <v>83</v>
      </c>
    </row>
    <row r="65" spans="1:1" x14ac:dyDescent="0.45">
      <c r="A65" t="s">
        <v>84</v>
      </c>
    </row>
    <row r="66" spans="1:1" x14ac:dyDescent="0.45">
      <c r="A66" t="s">
        <v>86</v>
      </c>
    </row>
    <row r="67" spans="1:1" x14ac:dyDescent="0.45">
      <c r="A67" t="s">
        <v>85</v>
      </c>
    </row>
    <row r="68" spans="1:1" x14ac:dyDescent="0.45">
      <c r="A68" t="s">
        <v>87</v>
      </c>
    </row>
    <row r="69" spans="1:1" x14ac:dyDescent="0.45">
      <c r="A69" t="s">
        <v>88</v>
      </c>
    </row>
    <row r="70" spans="1:1" x14ac:dyDescent="0.45">
      <c r="A70" t="s">
        <v>89</v>
      </c>
    </row>
    <row r="71" spans="1:1" x14ac:dyDescent="0.45">
      <c r="A71" t="s">
        <v>122</v>
      </c>
    </row>
    <row r="72" spans="1:1" x14ac:dyDescent="0.45">
      <c r="A72" t="s">
        <v>123</v>
      </c>
    </row>
    <row r="74" spans="1:1" x14ac:dyDescent="0.45">
      <c r="A74" t="s">
        <v>130</v>
      </c>
    </row>
    <row r="75" spans="1:1" x14ac:dyDescent="0.45">
      <c r="A75" t="s">
        <v>90</v>
      </c>
    </row>
    <row r="76" spans="1:1" x14ac:dyDescent="0.45">
      <c r="A76" t="s">
        <v>91</v>
      </c>
    </row>
    <row r="77" spans="1:1" x14ac:dyDescent="0.45">
      <c r="A77" t="s">
        <v>122</v>
      </c>
    </row>
    <row r="78" spans="1:1" x14ac:dyDescent="0.45">
      <c r="A78" t="s">
        <v>123</v>
      </c>
    </row>
    <row r="80" spans="1:1" x14ac:dyDescent="0.45">
      <c r="A80" s="98" t="s">
        <v>99</v>
      </c>
    </row>
    <row r="82" spans="1:1" x14ac:dyDescent="0.45">
      <c r="A82" s="102" t="s">
        <v>105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158"/>
  <sheetViews>
    <sheetView zoomScaleNormal="100" workbookViewId="0">
      <pane xSplit="3" ySplit="6" topLeftCell="G7" activePane="bottomRight" state="frozen"/>
      <selection activeCell="H10" sqref="H10"/>
      <selection pane="topRight" activeCell="H10" sqref="H10"/>
      <selection pane="bottomLeft" activeCell="H10" sqref="H10"/>
      <selection pane="bottomRight"/>
    </sheetView>
  </sheetViews>
  <sheetFormatPr baseColWidth="10" defaultColWidth="9.1328125" defaultRowHeight="13.15" x14ac:dyDescent="0.4"/>
  <cols>
    <col min="1" max="1" width="17.3984375" style="9" bestFit="1" customWidth="1"/>
    <col min="2" max="2" width="28.73046875" style="13" bestFit="1" customWidth="1"/>
    <col min="3" max="3" width="13.59765625" style="9" customWidth="1"/>
    <col min="4" max="4" width="10" style="9" bestFit="1" customWidth="1"/>
    <col min="5" max="5" width="23" style="9" customWidth="1"/>
    <col min="6" max="6" width="39.1328125" style="49" customWidth="1"/>
    <col min="7" max="7" width="14" style="9" customWidth="1"/>
    <col min="8" max="8" width="11" style="9" bestFit="1" customWidth="1"/>
    <col min="9" max="13" width="10.3984375" style="6" customWidth="1"/>
    <col min="14" max="14" width="9.73046875" style="9" bestFit="1" customWidth="1"/>
    <col min="15" max="15" width="11.1328125" style="13" customWidth="1"/>
    <col min="16" max="16384" width="9.1328125" style="13"/>
  </cols>
  <sheetData>
    <row r="1" spans="1:15" ht="14.65" thickBot="1" x14ac:dyDescent="0.5">
      <c r="A1" s="59" t="s">
        <v>0</v>
      </c>
      <c r="B1" s="150" t="s">
        <v>43</v>
      </c>
      <c r="D1" s="50"/>
      <c r="M1" s="62" t="s">
        <v>47</v>
      </c>
      <c r="N1" s="51"/>
      <c r="O1" s="61" t="e">
        <f>#REF!</f>
        <v>#REF!</v>
      </c>
    </row>
    <row r="2" spans="1:15" s="15" customFormat="1" ht="14.65" thickBot="1" x14ac:dyDescent="0.5">
      <c r="A2" s="57" t="s">
        <v>48</v>
      </c>
      <c r="B2" s="104" t="s">
        <v>131</v>
      </c>
      <c r="C2" s="14"/>
      <c r="F2" s="45"/>
    </row>
    <row r="3" spans="1:15" s="15" customFormat="1" ht="15" thickTop="1" thickBot="1" x14ac:dyDescent="0.5">
      <c r="A3" s="58" t="s">
        <v>49</v>
      </c>
      <c r="B3" s="60">
        <v>2018</v>
      </c>
      <c r="C3" s="14"/>
      <c r="F3" s="45"/>
    </row>
    <row r="4" spans="1:15" s="15" customFormat="1" ht="15" thickTop="1" thickBot="1" x14ac:dyDescent="0.5">
      <c r="A4" s="56" t="s">
        <v>1</v>
      </c>
      <c r="B4" s="103">
        <v>81</v>
      </c>
      <c r="C4" s="14"/>
      <c r="D4" s="50" t="s">
        <v>50</v>
      </c>
      <c r="F4" s="45"/>
    </row>
    <row r="5" spans="1:15" s="43" customFormat="1" ht="14.65" thickTop="1" x14ac:dyDescent="0.45">
      <c r="A5" s="42"/>
      <c r="B5" s="46"/>
      <c r="C5" s="44"/>
      <c r="F5" s="47"/>
    </row>
    <row r="6" spans="1:15" s="41" customFormat="1" ht="49.5" customHeight="1" x14ac:dyDescent="0.4">
      <c r="A6" s="40" t="s">
        <v>51</v>
      </c>
      <c r="B6" s="53" t="s">
        <v>52</v>
      </c>
      <c r="C6" s="53" t="s">
        <v>53</v>
      </c>
      <c r="D6" s="53" t="s">
        <v>54</v>
      </c>
      <c r="E6" s="53" t="s">
        <v>55</v>
      </c>
      <c r="F6" s="53" t="s">
        <v>56</v>
      </c>
      <c r="G6" s="53" t="s">
        <v>57</v>
      </c>
      <c r="H6" s="55" t="s">
        <v>58</v>
      </c>
      <c r="I6" s="53" t="s">
        <v>17</v>
      </c>
      <c r="J6" s="53" t="s">
        <v>59</v>
      </c>
      <c r="K6" s="53" t="s">
        <v>60</v>
      </c>
      <c r="L6" s="53" t="s">
        <v>61</v>
      </c>
      <c r="M6" s="53" t="s">
        <v>62</v>
      </c>
      <c r="N6" s="54" t="s">
        <v>63</v>
      </c>
      <c r="O6" s="53" t="s">
        <v>64</v>
      </c>
    </row>
    <row r="7" spans="1:15" ht="14.25" x14ac:dyDescent="0.45">
      <c r="A7" s="114"/>
      <c r="B7" s="115" t="str">
        <f>'FR A0001'!B3</f>
        <v>Frame and Body</v>
      </c>
      <c r="C7" s="116" t="str">
        <f>EL_A0001</f>
        <v>FR A0001</v>
      </c>
      <c r="D7" s="116" t="s">
        <v>11</v>
      </c>
      <c r="E7" s="116"/>
      <c r="F7" s="117" t="str">
        <f>'FR A0001'!B4</f>
        <v>Frame</v>
      </c>
      <c r="G7" s="116"/>
      <c r="H7" s="118">
        <f t="shared" ref="H7:H11" si="0">SUM(J7:M7)</f>
        <v>501.97083333333342</v>
      </c>
      <c r="I7" s="119">
        <f>FR_A0001_q</f>
        <v>1</v>
      </c>
      <c r="J7" s="120">
        <f>BR_A0001_m</f>
        <v>30.7</v>
      </c>
      <c r="K7" s="120">
        <f>BR_A0001_p</f>
        <v>401.05750000000006</v>
      </c>
      <c r="L7" s="120">
        <f>BR_A0001_f</f>
        <v>2.8800000000000003</v>
      </c>
      <c r="M7" s="120">
        <f>BR_A0001_t</f>
        <v>67.333333333333343</v>
      </c>
      <c r="N7" s="121">
        <f t="shared" ref="N7:N11" si="1">H7*I7</f>
        <v>501.97083333333342</v>
      </c>
      <c r="O7" s="122"/>
    </row>
    <row r="8" spans="1:15" ht="14.25" x14ac:dyDescent="0.45">
      <c r="A8" s="123"/>
      <c r="B8" s="124" t="str">
        <f>'FR A0001'!B3</f>
        <v>Frame and Body</v>
      </c>
      <c r="C8" s="125" t="str">
        <f>EL_01001</f>
        <v>FR 01001</v>
      </c>
      <c r="D8" s="126" t="s">
        <v>11</v>
      </c>
      <c r="E8" s="126" t="str">
        <f>F7</f>
        <v>Frame</v>
      </c>
      <c r="F8" s="127" t="str">
        <f>'FR 01001'!B5</f>
        <v>Bend Round steel tubing</v>
      </c>
      <c r="G8" s="126"/>
      <c r="H8" s="128">
        <f t="shared" si="0"/>
        <v>23.75227908990254</v>
      </c>
      <c r="I8" s="129">
        <f>FR_A0001_q*FR_01001_q</f>
        <v>1</v>
      </c>
      <c r="J8" s="130">
        <f>FR_01001_m</f>
        <v>12.802279089902541</v>
      </c>
      <c r="K8" s="130">
        <f>FR_01001_p</f>
        <v>10.95</v>
      </c>
      <c r="L8" s="130"/>
      <c r="M8" s="130"/>
      <c r="N8" s="131">
        <f t="shared" si="1"/>
        <v>23.75227908990254</v>
      </c>
      <c r="O8" s="132"/>
    </row>
    <row r="9" spans="1:15" ht="13.5" x14ac:dyDescent="0.35">
      <c r="A9" s="123"/>
      <c r="B9" s="124" t="str">
        <f>'FR A0001'!$B$3</f>
        <v>Frame and Body</v>
      </c>
      <c r="C9" s="125" t="s">
        <v>142</v>
      </c>
      <c r="D9" s="126" t="s">
        <v>11</v>
      </c>
      <c r="E9" s="126"/>
      <c r="F9" s="124"/>
      <c r="G9" s="126"/>
      <c r="H9" s="128">
        <f t="shared" si="0"/>
        <v>253.01039372242448</v>
      </c>
      <c r="I9" s="129">
        <f>FR_A0001_q*FR_01002_q</f>
        <v>1</v>
      </c>
      <c r="J9" s="130">
        <f>FR_01002_m</f>
        <v>70.46039372242447</v>
      </c>
      <c r="K9" s="130">
        <f>FR_01002_p</f>
        <v>182.55</v>
      </c>
      <c r="L9" s="130"/>
      <c r="M9" s="130"/>
      <c r="N9" s="131">
        <f t="shared" si="1"/>
        <v>253.01039372242448</v>
      </c>
      <c r="O9" s="132"/>
    </row>
    <row r="10" spans="1:15" ht="13.5" x14ac:dyDescent="0.35">
      <c r="A10" s="123"/>
      <c r="B10" s="124" t="str">
        <f>'FR A0001'!$B$3</f>
        <v>Frame and Body</v>
      </c>
      <c r="C10" s="125" t="s">
        <v>144</v>
      </c>
      <c r="D10" s="126" t="s">
        <v>11</v>
      </c>
      <c r="E10" s="126"/>
      <c r="F10" s="124"/>
      <c r="G10" s="126"/>
      <c r="H10" s="128">
        <f t="shared" si="0"/>
        <v>9.1270500000000006</v>
      </c>
      <c r="I10" s="129">
        <f>FR_A0001_q*FR_01003_q</f>
        <v>1</v>
      </c>
      <c r="J10" s="130">
        <f>FR_01003_m</f>
        <v>4.02705</v>
      </c>
      <c r="K10" s="130">
        <f>FR_01003_P</f>
        <v>5.0999999999999996</v>
      </c>
      <c r="L10" s="130"/>
      <c r="M10" s="130"/>
      <c r="N10" s="131">
        <f t="shared" si="1"/>
        <v>9.1270500000000006</v>
      </c>
      <c r="O10" s="132"/>
    </row>
    <row r="11" spans="1:15" ht="13.9" thickBot="1" x14ac:dyDescent="0.4">
      <c r="A11" s="123"/>
      <c r="B11" s="124" t="str">
        <f>'FR A0001'!$B$3</f>
        <v>Frame and Body</v>
      </c>
      <c r="C11" s="125" t="s">
        <v>154</v>
      </c>
      <c r="D11" s="126" t="s">
        <v>11</v>
      </c>
      <c r="E11" s="126"/>
      <c r="F11" s="124"/>
      <c r="G11" s="126"/>
      <c r="H11" s="128">
        <f t="shared" si="0"/>
        <v>3.9191256335617903</v>
      </c>
      <c r="I11" s="129">
        <f>FR_A0001_q*FR_01004_q</f>
        <v>4</v>
      </c>
      <c r="J11" s="130">
        <f>FR_01004_m</f>
        <v>0.35512563356179044</v>
      </c>
      <c r="K11" s="130">
        <f>FR_01004_p</f>
        <v>3.5640000000000001</v>
      </c>
      <c r="L11" s="130"/>
      <c r="M11" s="130"/>
      <c r="N11" s="131">
        <f t="shared" si="1"/>
        <v>15.676502534247161</v>
      </c>
      <c r="O11" s="132"/>
    </row>
    <row r="12" spans="1:15" s="12" customFormat="1" ht="14.25" thickTop="1" thickBot="1" x14ac:dyDescent="0.4">
      <c r="A12" s="5"/>
      <c r="B12" s="48" t="str">
        <f>'FR A0001'!B3</f>
        <v>Frame and Body</v>
      </c>
      <c r="C12" s="1"/>
      <c r="D12" s="1"/>
      <c r="E12" s="1"/>
      <c r="F12" s="48" t="s">
        <v>65</v>
      </c>
      <c r="G12" s="1"/>
      <c r="H12" s="3"/>
      <c r="I12" s="4"/>
      <c r="J12" s="106">
        <f>SUMPRODUCT($I7:$I11,J7:J11)</f>
        <v>119.41022534657418</v>
      </c>
      <c r="K12" s="106">
        <f>SUMPRODUCT($I7:$I11,K7:K11)</f>
        <v>613.91350000000011</v>
      </c>
      <c r="L12" s="106">
        <f>SUMPRODUCT($I7:$I11,L7:L11)</f>
        <v>2.8800000000000003</v>
      </c>
      <c r="M12" s="106">
        <f>SUMPRODUCT($I7:$I11,M7:M11)</f>
        <v>67.333333333333343</v>
      </c>
      <c r="N12" s="106">
        <f>SUM(N7:N11)</f>
        <v>803.53705867990766</v>
      </c>
      <c r="O12" s="2"/>
    </row>
    <row r="13" spans="1:15" thickTop="1" x14ac:dyDescent="0.35">
      <c r="A13" s="11"/>
      <c r="B13" s="49"/>
      <c r="C13" s="13"/>
      <c r="D13" s="13"/>
      <c r="E13" s="13"/>
      <c r="F13" s="13"/>
      <c r="G13" s="13"/>
      <c r="H13" s="8"/>
      <c r="I13" s="13"/>
      <c r="J13" s="13"/>
      <c r="K13" s="13"/>
      <c r="L13" s="13"/>
      <c r="M13" s="13"/>
      <c r="N13" s="13"/>
    </row>
    <row r="14" spans="1:15" ht="12.75" x14ac:dyDescent="0.35">
      <c r="A14" s="11"/>
      <c r="B14" s="49"/>
      <c r="C14" s="13"/>
      <c r="D14" s="13"/>
      <c r="E14" s="13"/>
      <c r="F14" s="13"/>
      <c r="G14" s="13"/>
      <c r="H14" s="8"/>
      <c r="I14" s="13"/>
      <c r="J14" s="13"/>
      <c r="K14" s="13"/>
      <c r="L14" s="13"/>
      <c r="M14" s="13"/>
      <c r="N14" s="13"/>
    </row>
    <row r="15" spans="1:15" x14ac:dyDescent="0.4">
      <c r="A15" s="11"/>
      <c r="B15" s="11"/>
      <c r="D15" s="13"/>
      <c r="E15" s="13"/>
      <c r="G15" s="13"/>
      <c r="H15" s="13"/>
      <c r="I15" s="8"/>
      <c r="J15" s="8"/>
      <c r="K15" s="8"/>
      <c r="L15" s="8"/>
      <c r="M15" s="8"/>
      <c r="N15" s="13"/>
    </row>
    <row r="16" spans="1:15" x14ac:dyDescent="0.4">
      <c r="A16" s="11"/>
      <c r="B16" s="11"/>
      <c r="D16" s="13"/>
      <c r="E16" s="13"/>
      <c r="G16" s="13"/>
      <c r="H16" s="13"/>
      <c r="I16" s="8"/>
      <c r="J16" s="8"/>
      <c r="K16" s="8"/>
      <c r="L16" s="8"/>
      <c r="M16" s="8"/>
      <c r="N16" s="52"/>
    </row>
    <row r="17" spans="1:14" x14ac:dyDescent="0.4">
      <c r="A17" s="11"/>
      <c r="B17" s="11"/>
      <c r="D17" s="13"/>
      <c r="E17" s="13"/>
      <c r="G17" s="13"/>
      <c r="H17" s="13"/>
      <c r="I17" s="8"/>
      <c r="J17" s="8"/>
      <c r="K17" s="8"/>
      <c r="L17" s="8"/>
      <c r="M17" s="8"/>
      <c r="N17" s="13"/>
    </row>
    <row r="18" spans="1:14" x14ac:dyDescent="0.4">
      <c r="A18" s="11"/>
      <c r="B18" s="11"/>
      <c r="D18" s="13"/>
      <c r="E18" s="13"/>
      <c r="G18" s="13"/>
      <c r="H18" s="13"/>
      <c r="I18" s="8"/>
      <c r="J18" s="8"/>
      <c r="K18" s="8"/>
      <c r="L18" s="8"/>
      <c r="M18" s="8"/>
      <c r="N18" s="52"/>
    </row>
    <row r="19" spans="1:14" x14ac:dyDescent="0.4">
      <c r="A19" s="11"/>
      <c r="B19" s="11"/>
      <c r="D19" s="13"/>
      <c r="E19" s="13"/>
      <c r="G19" s="13"/>
      <c r="H19" s="13"/>
      <c r="I19" s="8"/>
      <c r="J19" s="8"/>
      <c r="K19" s="8"/>
      <c r="L19" s="8"/>
      <c r="M19" s="8"/>
      <c r="N19" s="13"/>
    </row>
    <row r="20" spans="1:14" x14ac:dyDescent="0.4">
      <c r="A20" s="11"/>
      <c r="B20" s="11"/>
      <c r="D20" s="13"/>
      <c r="E20" s="13"/>
      <c r="G20" s="13"/>
      <c r="H20" s="13"/>
      <c r="I20" s="8"/>
      <c r="J20" s="8"/>
      <c r="K20" s="8"/>
      <c r="L20" s="8"/>
      <c r="M20" s="8"/>
      <c r="N20" s="13"/>
    </row>
    <row r="21" spans="1:14" x14ac:dyDescent="0.4">
      <c r="A21" s="11"/>
      <c r="B21" s="11"/>
      <c r="D21" s="13"/>
      <c r="E21" s="13"/>
      <c r="G21" s="13"/>
      <c r="H21" s="13"/>
      <c r="I21" s="8"/>
      <c r="J21" s="8"/>
      <c r="K21" s="8"/>
      <c r="L21" s="8"/>
      <c r="M21" s="8"/>
      <c r="N21" s="13"/>
    </row>
    <row r="22" spans="1:14" x14ac:dyDescent="0.4">
      <c r="A22" s="11"/>
      <c r="B22" s="11"/>
      <c r="D22" s="13"/>
      <c r="E22" s="13"/>
      <c r="G22" s="13"/>
      <c r="H22" s="13"/>
      <c r="I22" s="8"/>
      <c r="J22" s="8"/>
      <c r="K22" s="8"/>
      <c r="L22" s="8"/>
      <c r="M22" s="8"/>
      <c r="N22" s="13"/>
    </row>
    <row r="23" spans="1:14" x14ac:dyDescent="0.4">
      <c r="A23" s="11"/>
      <c r="B23" s="11"/>
      <c r="D23" s="13"/>
      <c r="E23" s="13"/>
      <c r="G23" s="13"/>
      <c r="H23" s="13"/>
      <c r="I23" s="8"/>
      <c r="J23" s="8"/>
      <c r="K23" s="8"/>
      <c r="L23" s="8"/>
      <c r="M23" s="8"/>
      <c r="N23" s="13"/>
    </row>
    <row r="24" spans="1:14" x14ac:dyDescent="0.4">
      <c r="A24" s="11"/>
      <c r="B24" s="11"/>
      <c r="D24" s="13"/>
      <c r="E24" s="13"/>
      <c r="G24" s="13"/>
      <c r="H24" s="13"/>
      <c r="I24" s="8"/>
      <c r="J24" s="8"/>
      <c r="K24" s="8"/>
      <c r="L24" s="8"/>
      <c r="M24" s="8"/>
      <c r="N24" s="13"/>
    </row>
    <row r="25" spans="1:14" x14ac:dyDescent="0.4">
      <c r="A25" s="11"/>
      <c r="B25" s="11"/>
      <c r="D25" s="13"/>
      <c r="E25" s="13"/>
      <c r="G25" s="13"/>
      <c r="H25" s="13"/>
      <c r="I25" s="8"/>
      <c r="J25" s="8"/>
      <c r="K25" s="8"/>
      <c r="L25" s="8"/>
      <c r="M25" s="8"/>
      <c r="N25" s="13"/>
    </row>
    <row r="26" spans="1:14" x14ac:dyDescent="0.4">
      <c r="A26" s="11"/>
      <c r="B26" s="11"/>
      <c r="D26" s="13"/>
      <c r="E26" s="13"/>
      <c r="G26" s="13"/>
      <c r="H26" s="13"/>
      <c r="I26" s="8"/>
      <c r="J26" s="8"/>
      <c r="K26" s="8"/>
      <c r="L26" s="8"/>
      <c r="M26" s="8"/>
      <c r="N26" s="13"/>
    </row>
    <row r="27" spans="1:14" x14ac:dyDescent="0.4">
      <c r="A27" s="11"/>
      <c r="B27" s="11"/>
      <c r="D27" s="13"/>
      <c r="E27" s="13"/>
      <c r="G27" s="13"/>
      <c r="H27" s="13"/>
      <c r="I27" s="8"/>
      <c r="J27" s="8"/>
      <c r="K27" s="8"/>
      <c r="L27" s="8"/>
      <c r="M27" s="8"/>
      <c r="N27" s="13"/>
    </row>
    <row r="28" spans="1:14" x14ac:dyDescent="0.4">
      <c r="A28" s="11"/>
      <c r="B28" s="11"/>
      <c r="D28" s="13"/>
      <c r="E28" s="13"/>
      <c r="G28" s="13"/>
      <c r="H28" s="13"/>
      <c r="I28" s="8"/>
      <c r="J28" s="8"/>
      <c r="K28" s="8"/>
      <c r="L28" s="8"/>
      <c r="M28" s="8"/>
      <c r="N28" s="13"/>
    </row>
    <row r="29" spans="1:14" x14ac:dyDescent="0.4">
      <c r="A29" s="11"/>
      <c r="B29" s="11"/>
      <c r="D29" s="13"/>
      <c r="E29" s="13"/>
      <c r="G29" s="13"/>
      <c r="H29" s="13"/>
      <c r="I29" s="8"/>
      <c r="J29" s="8"/>
      <c r="K29" s="8"/>
      <c r="L29" s="8"/>
      <c r="M29" s="8"/>
      <c r="N29" s="13"/>
    </row>
    <row r="30" spans="1:14" x14ac:dyDescent="0.4">
      <c r="A30" s="11"/>
      <c r="B30" s="11"/>
      <c r="D30" s="13"/>
      <c r="E30" s="13"/>
      <c r="G30" s="13"/>
      <c r="H30" s="13"/>
      <c r="I30" s="8"/>
      <c r="J30" s="8"/>
      <c r="K30" s="8"/>
      <c r="L30" s="8"/>
      <c r="M30" s="8"/>
      <c r="N30" s="13"/>
    </row>
    <row r="31" spans="1:14" x14ac:dyDescent="0.4">
      <c r="A31" s="11"/>
      <c r="B31" s="11"/>
      <c r="D31" s="13"/>
      <c r="E31" s="13"/>
      <c r="G31" s="13"/>
      <c r="H31" s="13"/>
      <c r="I31" s="8"/>
      <c r="J31" s="8"/>
      <c r="K31" s="8"/>
      <c r="L31" s="8"/>
      <c r="M31" s="8"/>
      <c r="N31" s="13"/>
    </row>
    <row r="32" spans="1:14" x14ac:dyDescent="0.4">
      <c r="A32" s="11"/>
      <c r="B32" s="11"/>
      <c r="D32" s="13"/>
      <c r="E32" s="13"/>
      <c r="G32" s="13"/>
      <c r="H32" s="13"/>
      <c r="I32" s="8"/>
      <c r="J32" s="8"/>
      <c r="K32" s="8"/>
      <c r="L32" s="8"/>
      <c r="M32" s="8"/>
      <c r="N32" s="13"/>
    </row>
    <row r="33" spans="1:14" x14ac:dyDescent="0.4">
      <c r="A33" s="11"/>
      <c r="B33" s="11"/>
      <c r="D33" s="13"/>
      <c r="E33" s="13"/>
      <c r="G33" s="13"/>
      <c r="H33" s="13"/>
      <c r="I33" s="8"/>
      <c r="J33" s="8"/>
      <c r="K33" s="8"/>
      <c r="L33" s="8"/>
      <c r="M33" s="8"/>
      <c r="N33" s="13"/>
    </row>
    <row r="34" spans="1:14" x14ac:dyDescent="0.4">
      <c r="A34" s="11"/>
      <c r="B34" s="11"/>
      <c r="D34" s="13"/>
      <c r="E34" s="13"/>
      <c r="G34" s="13"/>
      <c r="H34" s="13"/>
      <c r="I34" s="8"/>
      <c r="J34" s="8"/>
      <c r="K34" s="8"/>
      <c r="L34" s="8"/>
      <c r="M34" s="8"/>
      <c r="N34" s="13"/>
    </row>
    <row r="35" spans="1:14" x14ac:dyDescent="0.4">
      <c r="A35" s="11"/>
      <c r="B35" s="11"/>
      <c r="D35" s="13"/>
      <c r="E35" s="13"/>
      <c r="G35" s="13"/>
      <c r="H35" s="13"/>
      <c r="I35" s="8"/>
      <c r="J35" s="8"/>
      <c r="K35" s="8"/>
      <c r="L35" s="8"/>
      <c r="M35" s="8"/>
      <c r="N35" s="13"/>
    </row>
    <row r="36" spans="1:14" x14ac:dyDescent="0.4">
      <c r="A36" s="11"/>
      <c r="B36" s="11"/>
      <c r="D36" s="13"/>
      <c r="E36" s="13"/>
      <c r="G36" s="13"/>
      <c r="H36" s="13"/>
      <c r="I36" s="8"/>
      <c r="J36" s="8"/>
      <c r="K36" s="8"/>
      <c r="L36" s="8"/>
      <c r="M36" s="8"/>
      <c r="N36" s="13"/>
    </row>
    <row r="37" spans="1:14" x14ac:dyDescent="0.4">
      <c r="A37" s="11"/>
      <c r="B37" s="11"/>
      <c r="D37" s="13"/>
      <c r="E37" s="13"/>
      <c r="G37" s="13"/>
      <c r="H37" s="13"/>
      <c r="I37" s="8"/>
      <c r="J37" s="8"/>
      <c r="K37" s="8"/>
      <c r="L37" s="8"/>
      <c r="M37" s="8"/>
      <c r="N37" s="13"/>
    </row>
    <row r="38" spans="1:14" x14ac:dyDescent="0.4">
      <c r="A38" s="11"/>
      <c r="B38" s="11"/>
      <c r="D38" s="13"/>
      <c r="E38" s="13"/>
      <c r="G38" s="13"/>
      <c r="H38" s="13"/>
      <c r="I38" s="8"/>
      <c r="J38" s="8"/>
      <c r="K38" s="8"/>
      <c r="L38" s="8"/>
      <c r="M38" s="8"/>
      <c r="N38" s="13"/>
    </row>
    <row r="39" spans="1:14" x14ac:dyDescent="0.4">
      <c r="A39" s="11"/>
      <c r="B39" s="11"/>
      <c r="D39" s="13"/>
      <c r="E39" s="13"/>
      <c r="G39" s="13"/>
      <c r="H39" s="13"/>
      <c r="I39" s="8"/>
      <c r="J39" s="8"/>
      <c r="K39" s="8"/>
      <c r="L39" s="8"/>
      <c r="M39" s="8"/>
      <c r="N39" s="13"/>
    </row>
    <row r="40" spans="1:14" x14ac:dyDescent="0.4">
      <c r="A40" s="11"/>
      <c r="B40" s="11"/>
      <c r="D40" s="13"/>
      <c r="E40" s="13"/>
      <c r="G40" s="13"/>
      <c r="H40" s="13"/>
      <c r="I40" s="8"/>
      <c r="J40" s="8"/>
      <c r="K40" s="8"/>
      <c r="L40" s="8"/>
      <c r="M40" s="8"/>
      <c r="N40" s="13"/>
    </row>
    <row r="41" spans="1:14" x14ac:dyDescent="0.4">
      <c r="A41" s="11"/>
      <c r="B41" s="11"/>
      <c r="D41" s="13"/>
      <c r="E41" s="13"/>
      <c r="G41" s="13"/>
      <c r="H41" s="13"/>
      <c r="I41" s="8"/>
      <c r="J41" s="8"/>
      <c r="K41" s="8"/>
      <c r="L41" s="8"/>
      <c r="M41" s="8"/>
      <c r="N41" s="13"/>
    </row>
    <row r="42" spans="1:14" x14ac:dyDescent="0.4">
      <c r="A42" s="11"/>
      <c r="B42" s="11"/>
      <c r="D42" s="13"/>
      <c r="E42" s="13"/>
      <c r="G42" s="13"/>
      <c r="H42" s="13"/>
      <c r="I42" s="8"/>
      <c r="J42" s="8"/>
      <c r="K42" s="8"/>
      <c r="L42" s="8"/>
      <c r="M42" s="8"/>
      <c r="N42" s="13"/>
    </row>
    <row r="43" spans="1:14" s="9" customFormat="1" x14ac:dyDescent="0.4">
      <c r="A43" s="7"/>
      <c r="B43" s="11"/>
      <c r="F43" s="49"/>
      <c r="I43" s="6"/>
      <c r="J43" s="6"/>
      <c r="K43" s="6"/>
      <c r="L43" s="6"/>
      <c r="M43" s="6"/>
    </row>
    <row r="44" spans="1:14" s="9" customFormat="1" x14ac:dyDescent="0.4">
      <c r="A44" s="7"/>
      <c r="B44" s="11"/>
      <c r="F44" s="49"/>
      <c r="I44" s="6"/>
      <c r="J44" s="6"/>
      <c r="K44" s="6"/>
      <c r="L44" s="6"/>
      <c r="M44" s="6"/>
    </row>
    <row r="45" spans="1:14" s="9" customFormat="1" x14ac:dyDescent="0.4">
      <c r="A45" s="7"/>
      <c r="B45" s="11"/>
      <c r="F45" s="49"/>
      <c r="I45" s="6"/>
      <c r="J45" s="6"/>
      <c r="K45" s="6"/>
      <c r="L45" s="6"/>
      <c r="M45" s="6"/>
    </row>
    <row r="46" spans="1:14" s="9" customFormat="1" x14ac:dyDescent="0.4">
      <c r="A46" s="7"/>
      <c r="B46" s="11"/>
      <c r="F46" s="49"/>
      <c r="I46" s="6"/>
      <c r="J46" s="6"/>
      <c r="K46" s="6"/>
      <c r="L46" s="6"/>
      <c r="M46" s="6"/>
    </row>
    <row r="47" spans="1:14" s="9" customFormat="1" x14ac:dyDescent="0.4">
      <c r="A47" s="7"/>
      <c r="B47" s="11"/>
      <c r="F47" s="49"/>
      <c r="I47" s="6"/>
      <c r="J47" s="6"/>
      <c r="K47" s="6"/>
      <c r="L47" s="6"/>
      <c r="M47" s="6"/>
    </row>
    <row r="48" spans="1:14" s="9" customFormat="1" x14ac:dyDescent="0.4">
      <c r="A48" s="7"/>
      <c r="B48" s="11"/>
      <c r="F48" s="49"/>
      <c r="I48" s="6"/>
      <c r="J48" s="6"/>
      <c r="K48" s="6"/>
      <c r="L48" s="6"/>
      <c r="M48" s="6"/>
    </row>
    <row r="49" spans="1:14" s="9" customFormat="1" x14ac:dyDescent="0.4">
      <c r="A49" s="7"/>
      <c r="B49" s="11"/>
      <c r="F49" s="49"/>
      <c r="I49" s="6"/>
      <c r="J49" s="6"/>
      <c r="K49" s="6"/>
      <c r="L49" s="6"/>
      <c r="M49" s="6"/>
    </row>
    <row r="50" spans="1:14" s="9" customFormat="1" x14ac:dyDescent="0.4">
      <c r="A50" s="7"/>
      <c r="B50" s="11"/>
      <c r="F50" s="49"/>
      <c r="I50" s="6"/>
      <c r="J50" s="6"/>
      <c r="K50" s="6"/>
      <c r="L50" s="6"/>
      <c r="M50" s="6"/>
    </row>
    <row r="51" spans="1:14" s="9" customFormat="1" x14ac:dyDescent="0.4">
      <c r="A51" s="7"/>
      <c r="B51" s="11"/>
      <c r="F51" s="49"/>
      <c r="I51" s="6"/>
      <c r="J51" s="6"/>
      <c r="K51" s="6"/>
      <c r="L51" s="6"/>
      <c r="M51" s="6"/>
    </row>
    <row r="52" spans="1:14" s="9" customFormat="1" x14ac:dyDescent="0.4">
      <c r="A52" s="7"/>
      <c r="B52" s="11"/>
      <c r="F52" s="49"/>
      <c r="I52" s="6"/>
      <c r="J52" s="6"/>
      <c r="K52" s="6"/>
      <c r="L52" s="6"/>
      <c r="M52" s="6"/>
    </row>
    <row r="53" spans="1:14" s="10" customFormat="1" x14ac:dyDescent="0.4">
      <c r="A53" s="7"/>
      <c r="B53" s="11"/>
      <c r="C53" s="9"/>
      <c r="D53" s="9"/>
      <c r="E53" s="9"/>
      <c r="F53" s="49"/>
      <c r="G53" s="9"/>
      <c r="H53" s="9"/>
      <c r="I53" s="6"/>
      <c r="J53" s="6"/>
      <c r="K53" s="6"/>
      <c r="L53" s="6"/>
      <c r="M53" s="6"/>
      <c r="N53" s="9"/>
    </row>
    <row r="54" spans="1:14" s="10" customFormat="1" x14ac:dyDescent="0.4">
      <c r="A54" s="7"/>
      <c r="B54" s="11"/>
      <c r="C54" s="9"/>
      <c r="D54" s="9"/>
      <c r="E54" s="9"/>
      <c r="F54" s="49"/>
      <c r="G54" s="9"/>
      <c r="H54" s="9"/>
      <c r="I54" s="6"/>
      <c r="J54" s="6"/>
      <c r="K54" s="6"/>
      <c r="L54" s="6"/>
      <c r="M54" s="6"/>
      <c r="N54" s="9"/>
    </row>
    <row r="55" spans="1:14" s="10" customFormat="1" x14ac:dyDescent="0.4">
      <c r="A55" s="7"/>
      <c r="B55" s="11"/>
      <c r="C55" s="9"/>
      <c r="D55" s="9"/>
      <c r="E55" s="9"/>
      <c r="F55" s="49"/>
      <c r="G55" s="9"/>
      <c r="H55" s="9"/>
      <c r="I55" s="6"/>
      <c r="J55" s="6"/>
      <c r="K55" s="6"/>
      <c r="L55" s="6"/>
      <c r="M55" s="6"/>
      <c r="N55" s="9"/>
    </row>
    <row r="56" spans="1:14" s="10" customFormat="1" x14ac:dyDescent="0.4">
      <c r="A56" s="7"/>
      <c r="B56" s="11"/>
      <c r="C56" s="9"/>
      <c r="D56" s="9"/>
      <c r="E56" s="9"/>
      <c r="F56" s="49"/>
      <c r="G56" s="9"/>
      <c r="H56" s="9"/>
      <c r="I56" s="6"/>
      <c r="J56" s="6"/>
      <c r="K56" s="6"/>
      <c r="L56" s="6"/>
      <c r="M56" s="6"/>
      <c r="N56" s="9"/>
    </row>
    <row r="57" spans="1:14" s="10" customFormat="1" x14ac:dyDescent="0.4">
      <c r="A57" s="7"/>
      <c r="B57" s="11"/>
      <c r="C57" s="9"/>
      <c r="D57" s="9"/>
      <c r="E57" s="9"/>
      <c r="F57" s="49"/>
      <c r="G57" s="9"/>
      <c r="H57" s="9"/>
      <c r="I57" s="6"/>
      <c r="J57" s="6"/>
      <c r="K57" s="6"/>
      <c r="L57" s="6"/>
      <c r="M57" s="6"/>
      <c r="N57" s="9"/>
    </row>
    <row r="58" spans="1:14" s="10" customFormat="1" x14ac:dyDescent="0.4">
      <c r="A58" s="7"/>
      <c r="B58" s="11"/>
      <c r="C58" s="9"/>
      <c r="D58" s="9"/>
      <c r="E58" s="9"/>
      <c r="F58" s="49"/>
      <c r="G58" s="9"/>
      <c r="H58" s="9"/>
      <c r="I58" s="6"/>
      <c r="J58" s="6"/>
      <c r="K58" s="6"/>
      <c r="L58" s="6"/>
      <c r="M58" s="6"/>
      <c r="N58" s="9"/>
    </row>
    <row r="59" spans="1:14" s="10" customFormat="1" x14ac:dyDescent="0.4">
      <c r="A59" s="7"/>
      <c r="B59" s="11"/>
      <c r="C59" s="9"/>
      <c r="D59" s="9"/>
      <c r="E59" s="9"/>
      <c r="F59" s="49"/>
      <c r="G59" s="9"/>
      <c r="H59" s="9"/>
      <c r="I59" s="6"/>
      <c r="J59" s="6"/>
      <c r="K59" s="6"/>
      <c r="L59" s="6"/>
      <c r="M59" s="6"/>
      <c r="N59" s="9"/>
    </row>
    <row r="60" spans="1:14" s="10" customFormat="1" x14ac:dyDescent="0.4">
      <c r="A60" s="7"/>
      <c r="B60" s="11"/>
      <c r="C60" s="9"/>
      <c r="D60" s="9"/>
      <c r="E60" s="9"/>
      <c r="F60" s="49"/>
      <c r="G60" s="9"/>
      <c r="H60" s="9"/>
      <c r="I60" s="6"/>
      <c r="J60" s="6"/>
      <c r="K60" s="6"/>
      <c r="L60" s="6"/>
      <c r="M60" s="6"/>
      <c r="N60" s="9"/>
    </row>
    <row r="61" spans="1:14" s="10" customFormat="1" x14ac:dyDescent="0.4">
      <c r="A61" s="7"/>
      <c r="B61" s="11"/>
      <c r="C61" s="9"/>
      <c r="D61" s="9"/>
      <c r="E61" s="9"/>
      <c r="F61" s="49"/>
      <c r="G61" s="9"/>
      <c r="H61" s="9"/>
      <c r="I61" s="6"/>
      <c r="J61" s="6"/>
      <c r="K61" s="6"/>
      <c r="L61" s="6"/>
      <c r="M61" s="6"/>
      <c r="N61" s="9"/>
    </row>
    <row r="62" spans="1:14" s="10" customFormat="1" x14ac:dyDescent="0.4">
      <c r="A62" s="7"/>
      <c r="B62" s="11"/>
      <c r="C62" s="9"/>
      <c r="D62" s="9"/>
      <c r="E62" s="9"/>
      <c r="F62" s="49"/>
      <c r="G62" s="9"/>
      <c r="H62" s="9"/>
      <c r="I62" s="6"/>
      <c r="J62" s="6"/>
      <c r="K62" s="6"/>
      <c r="L62" s="6"/>
      <c r="M62" s="6"/>
      <c r="N62" s="9"/>
    </row>
    <row r="63" spans="1:14" s="10" customFormat="1" x14ac:dyDescent="0.4">
      <c r="A63" s="7"/>
      <c r="B63" s="11"/>
      <c r="C63" s="9"/>
      <c r="D63" s="9"/>
      <c r="E63" s="9"/>
      <c r="F63" s="49"/>
      <c r="G63" s="9"/>
      <c r="H63" s="9"/>
      <c r="I63" s="6"/>
      <c r="J63" s="6"/>
      <c r="K63" s="6"/>
      <c r="L63" s="6"/>
      <c r="M63" s="6"/>
      <c r="N63" s="9"/>
    </row>
    <row r="64" spans="1:14" s="10" customFormat="1" x14ac:dyDescent="0.4">
      <c r="A64" s="7"/>
      <c r="B64" s="11"/>
      <c r="C64" s="9"/>
      <c r="D64" s="9"/>
      <c r="E64" s="9"/>
      <c r="F64" s="49"/>
      <c r="G64" s="9"/>
      <c r="H64" s="9"/>
      <c r="I64" s="6"/>
      <c r="J64" s="6"/>
      <c r="K64" s="6"/>
      <c r="L64" s="6"/>
      <c r="M64" s="6"/>
      <c r="N64" s="9"/>
    </row>
    <row r="65" spans="1:14" s="10" customFormat="1" x14ac:dyDescent="0.4">
      <c r="A65" s="7"/>
      <c r="B65" s="11"/>
      <c r="C65" s="9"/>
      <c r="D65" s="9"/>
      <c r="E65" s="9"/>
      <c r="F65" s="49"/>
      <c r="G65" s="9"/>
      <c r="H65" s="9"/>
      <c r="I65" s="6"/>
      <c r="J65" s="6"/>
      <c r="K65" s="6"/>
      <c r="L65" s="6"/>
      <c r="M65" s="6"/>
      <c r="N65" s="9"/>
    </row>
    <row r="66" spans="1:14" s="10" customFormat="1" x14ac:dyDescent="0.4">
      <c r="A66" s="7"/>
      <c r="B66" s="11"/>
      <c r="C66" s="9"/>
      <c r="D66" s="9"/>
      <c r="E66" s="9"/>
      <c r="F66" s="49"/>
      <c r="G66" s="9"/>
      <c r="H66" s="9"/>
      <c r="I66" s="6"/>
      <c r="J66" s="6"/>
      <c r="K66" s="6"/>
      <c r="L66" s="6"/>
      <c r="M66" s="6"/>
      <c r="N66" s="9"/>
    </row>
    <row r="67" spans="1:14" s="10" customFormat="1" x14ac:dyDescent="0.4">
      <c r="A67" s="7"/>
      <c r="B67" s="11"/>
      <c r="C67" s="9"/>
      <c r="D67" s="9"/>
      <c r="E67" s="9"/>
      <c r="F67" s="49"/>
      <c r="G67" s="9"/>
      <c r="H67" s="9"/>
      <c r="I67" s="6"/>
      <c r="J67" s="6"/>
      <c r="K67" s="6"/>
      <c r="L67" s="6"/>
      <c r="M67" s="6"/>
      <c r="N67" s="9"/>
    </row>
    <row r="68" spans="1:14" s="10" customFormat="1" x14ac:dyDescent="0.4">
      <c r="A68" s="7"/>
      <c r="B68" s="11"/>
      <c r="C68" s="9"/>
      <c r="D68" s="9"/>
      <c r="E68" s="9"/>
      <c r="F68" s="49"/>
      <c r="G68" s="9"/>
      <c r="H68" s="9"/>
      <c r="I68" s="6"/>
      <c r="J68" s="6"/>
      <c r="K68" s="6"/>
      <c r="L68" s="6"/>
      <c r="M68" s="6"/>
      <c r="N68" s="9"/>
    </row>
    <row r="69" spans="1:14" s="10" customFormat="1" x14ac:dyDescent="0.4">
      <c r="A69" s="7"/>
      <c r="B69" s="11"/>
      <c r="C69" s="9"/>
      <c r="D69" s="9"/>
      <c r="E69" s="9"/>
      <c r="F69" s="49"/>
      <c r="G69" s="9"/>
      <c r="H69" s="9"/>
      <c r="I69" s="6"/>
      <c r="J69" s="6"/>
      <c r="K69" s="6"/>
      <c r="L69" s="6"/>
      <c r="M69" s="6"/>
      <c r="N69" s="9"/>
    </row>
    <row r="70" spans="1:14" s="10" customFormat="1" x14ac:dyDescent="0.4">
      <c r="A70" s="7"/>
      <c r="B70" s="11"/>
      <c r="C70" s="9"/>
      <c r="D70" s="9"/>
      <c r="E70" s="9"/>
      <c r="F70" s="49"/>
      <c r="G70" s="9"/>
      <c r="H70" s="9"/>
      <c r="I70" s="6"/>
      <c r="J70" s="6"/>
      <c r="K70" s="6"/>
      <c r="L70" s="6"/>
      <c r="M70" s="6"/>
      <c r="N70" s="9"/>
    </row>
    <row r="71" spans="1:14" s="10" customFormat="1" x14ac:dyDescent="0.4">
      <c r="A71" s="7"/>
      <c r="B71" s="11"/>
      <c r="C71" s="9"/>
      <c r="D71" s="9"/>
      <c r="E71" s="9"/>
      <c r="F71" s="49"/>
      <c r="G71" s="9"/>
      <c r="H71" s="9"/>
      <c r="I71" s="6"/>
      <c r="J71" s="6"/>
      <c r="K71" s="6"/>
      <c r="L71" s="6"/>
      <c r="M71" s="6"/>
      <c r="N71" s="9"/>
    </row>
    <row r="72" spans="1:14" s="10" customFormat="1" x14ac:dyDescent="0.4">
      <c r="A72" s="7"/>
      <c r="B72" s="11"/>
      <c r="C72" s="9"/>
      <c r="D72" s="9"/>
      <c r="E72" s="9"/>
      <c r="F72" s="49"/>
      <c r="G72" s="9"/>
      <c r="H72" s="9"/>
      <c r="I72" s="6"/>
      <c r="J72" s="6"/>
      <c r="K72" s="6"/>
      <c r="L72" s="6"/>
      <c r="M72" s="6"/>
      <c r="N72" s="9"/>
    </row>
    <row r="73" spans="1:14" s="10" customFormat="1" x14ac:dyDescent="0.4">
      <c r="A73" s="7"/>
      <c r="B73" s="11"/>
      <c r="C73" s="9"/>
      <c r="D73" s="9"/>
      <c r="E73" s="9"/>
      <c r="F73" s="49"/>
      <c r="G73" s="9"/>
      <c r="H73" s="9"/>
      <c r="I73" s="6"/>
      <c r="J73" s="6"/>
      <c r="K73" s="6"/>
      <c r="L73" s="6"/>
      <c r="M73" s="6"/>
      <c r="N73" s="9"/>
    </row>
    <row r="74" spans="1:14" s="10" customFormat="1" x14ac:dyDescent="0.4">
      <c r="A74" s="7"/>
      <c r="B74" s="11"/>
      <c r="C74" s="9"/>
      <c r="D74" s="9"/>
      <c r="E74" s="9"/>
      <c r="F74" s="49"/>
      <c r="G74" s="9"/>
      <c r="H74" s="9"/>
      <c r="I74" s="6"/>
      <c r="J74" s="6"/>
      <c r="K74" s="6"/>
      <c r="L74" s="6"/>
      <c r="M74" s="6"/>
      <c r="N74" s="9"/>
    </row>
    <row r="75" spans="1:14" s="10" customFormat="1" x14ac:dyDescent="0.4">
      <c r="A75" s="7"/>
      <c r="B75" s="11"/>
      <c r="C75" s="9"/>
      <c r="D75" s="9"/>
      <c r="E75" s="9"/>
      <c r="F75" s="49"/>
      <c r="G75" s="9"/>
      <c r="H75" s="9"/>
      <c r="I75" s="6"/>
      <c r="J75" s="6"/>
      <c r="K75" s="6"/>
      <c r="L75" s="6"/>
      <c r="M75" s="6"/>
      <c r="N75" s="9"/>
    </row>
    <row r="76" spans="1:14" s="10" customFormat="1" x14ac:dyDescent="0.4">
      <c r="A76" s="7"/>
      <c r="B76" s="11"/>
      <c r="C76" s="9"/>
      <c r="D76" s="9"/>
      <c r="E76" s="9"/>
      <c r="F76" s="49"/>
      <c r="G76" s="9"/>
      <c r="H76" s="9"/>
      <c r="I76" s="6"/>
      <c r="J76" s="6"/>
      <c r="K76" s="6"/>
      <c r="L76" s="6"/>
      <c r="M76" s="6"/>
      <c r="N76" s="9"/>
    </row>
    <row r="77" spans="1:14" s="10" customFormat="1" x14ac:dyDescent="0.4">
      <c r="A77" s="7"/>
      <c r="B77" s="11"/>
      <c r="C77" s="9"/>
      <c r="D77" s="9"/>
      <c r="E77" s="9"/>
      <c r="F77" s="49"/>
      <c r="G77" s="9"/>
      <c r="H77" s="9"/>
      <c r="I77" s="6"/>
      <c r="J77" s="6"/>
      <c r="K77" s="6"/>
      <c r="L77" s="6"/>
      <c r="M77" s="6"/>
      <c r="N77" s="9"/>
    </row>
    <row r="78" spans="1:14" s="10" customFormat="1" x14ac:dyDescent="0.4">
      <c r="A78" s="7"/>
      <c r="B78" s="11"/>
      <c r="C78" s="9"/>
      <c r="D78" s="9"/>
      <c r="E78" s="9"/>
      <c r="F78" s="49"/>
      <c r="G78" s="9"/>
      <c r="H78" s="9"/>
      <c r="I78" s="6"/>
      <c r="J78" s="6"/>
      <c r="K78" s="6"/>
      <c r="L78" s="6"/>
      <c r="M78" s="6"/>
      <c r="N78" s="9"/>
    </row>
    <row r="79" spans="1:14" s="10" customFormat="1" x14ac:dyDescent="0.4">
      <c r="A79" s="7"/>
      <c r="B79" s="11"/>
      <c r="C79" s="9"/>
      <c r="D79" s="9"/>
      <c r="E79" s="9"/>
      <c r="F79" s="49"/>
      <c r="G79" s="9"/>
      <c r="H79" s="9"/>
      <c r="I79" s="6"/>
      <c r="J79" s="6"/>
      <c r="K79" s="6"/>
      <c r="L79" s="6"/>
      <c r="M79" s="6"/>
      <c r="N79" s="9"/>
    </row>
    <row r="80" spans="1:14" s="10" customFormat="1" x14ac:dyDescent="0.4">
      <c r="A80" s="7"/>
      <c r="B80" s="11"/>
      <c r="C80" s="9"/>
      <c r="D80" s="9"/>
      <c r="E80" s="9"/>
      <c r="F80" s="49"/>
      <c r="G80" s="9"/>
      <c r="H80" s="9"/>
      <c r="I80" s="6"/>
      <c r="J80" s="6"/>
      <c r="K80" s="6"/>
      <c r="L80" s="6"/>
      <c r="M80" s="6"/>
      <c r="N80" s="9"/>
    </row>
    <row r="81" spans="1:14" s="10" customFormat="1" x14ac:dyDescent="0.4">
      <c r="A81" s="7"/>
      <c r="B81" s="11"/>
      <c r="C81" s="9"/>
      <c r="D81" s="9"/>
      <c r="E81" s="9"/>
      <c r="F81" s="49"/>
      <c r="G81" s="9"/>
      <c r="H81" s="9"/>
      <c r="I81" s="6"/>
      <c r="J81" s="6"/>
      <c r="K81" s="6"/>
      <c r="L81" s="6"/>
      <c r="M81" s="6"/>
      <c r="N81" s="9"/>
    </row>
    <row r="82" spans="1:14" s="10" customFormat="1" x14ac:dyDescent="0.4">
      <c r="A82" s="7"/>
      <c r="B82" s="11"/>
      <c r="C82" s="9"/>
      <c r="D82" s="9"/>
      <c r="E82" s="9"/>
      <c r="F82" s="49"/>
      <c r="G82" s="9"/>
      <c r="H82" s="9"/>
      <c r="I82" s="6"/>
      <c r="J82" s="6"/>
      <c r="K82" s="6"/>
      <c r="L82" s="6"/>
      <c r="M82" s="6"/>
      <c r="N82" s="9"/>
    </row>
    <row r="83" spans="1:14" s="10" customFormat="1" x14ac:dyDescent="0.4">
      <c r="A83" s="7"/>
      <c r="B83" s="11"/>
      <c r="C83" s="9"/>
      <c r="D83" s="9"/>
      <c r="E83" s="9"/>
      <c r="F83" s="49"/>
      <c r="G83" s="9"/>
      <c r="H83" s="9"/>
      <c r="I83" s="6"/>
      <c r="J83" s="6"/>
      <c r="K83" s="6"/>
      <c r="L83" s="6"/>
      <c r="M83" s="6"/>
      <c r="N83" s="9"/>
    </row>
    <row r="84" spans="1:14" s="10" customFormat="1" x14ac:dyDescent="0.4">
      <c r="A84" s="7"/>
      <c r="B84" s="11"/>
      <c r="C84" s="9"/>
      <c r="D84" s="9"/>
      <c r="E84" s="9"/>
      <c r="F84" s="49"/>
      <c r="G84" s="9"/>
      <c r="H84" s="9"/>
      <c r="I84" s="6"/>
      <c r="J84" s="6"/>
      <c r="K84" s="6"/>
      <c r="L84" s="6"/>
      <c r="M84" s="6"/>
      <c r="N84" s="9"/>
    </row>
    <row r="85" spans="1:14" s="10" customFormat="1" x14ac:dyDescent="0.4">
      <c r="A85" s="7"/>
      <c r="B85" s="11"/>
      <c r="C85" s="9"/>
      <c r="D85" s="9"/>
      <c r="E85" s="9"/>
      <c r="F85" s="49"/>
      <c r="G85" s="9"/>
      <c r="H85" s="9"/>
      <c r="I85" s="6"/>
      <c r="J85" s="6"/>
      <c r="K85" s="6"/>
      <c r="L85" s="6"/>
      <c r="M85" s="6"/>
      <c r="N85" s="9"/>
    </row>
    <row r="86" spans="1:14" s="10" customFormat="1" x14ac:dyDescent="0.4">
      <c r="A86" s="7"/>
      <c r="B86" s="11"/>
      <c r="C86" s="9"/>
      <c r="D86" s="9"/>
      <c r="E86" s="9"/>
      <c r="F86" s="49"/>
      <c r="G86" s="9"/>
      <c r="H86" s="9"/>
      <c r="I86" s="6"/>
      <c r="J86" s="6"/>
      <c r="K86" s="6"/>
      <c r="L86" s="6"/>
      <c r="M86" s="6"/>
      <c r="N86" s="9"/>
    </row>
    <row r="87" spans="1:14" s="10" customFormat="1" x14ac:dyDescent="0.4">
      <c r="A87" s="7"/>
      <c r="B87" s="11"/>
      <c r="C87" s="9"/>
      <c r="D87" s="9"/>
      <c r="E87" s="9"/>
      <c r="F87" s="49"/>
      <c r="G87" s="9"/>
      <c r="H87" s="9"/>
      <c r="I87" s="6"/>
      <c r="J87" s="6"/>
      <c r="K87" s="6"/>
      <c r="L87" s="6"/>
      <c r="M87" s="6"/>
      <c r="N87" s="9"/>
    </row>
    <row r="88" spans="1:14" s="10" customFormat="1" x14ac:dyDescent="0.4">
      <c r="A88" s="7"/>
      <c r="B88" s="11"/>
      <c r="C88" s="9"/>
      <c r="D88" s="9"/>
      <c r="E88" s="9"/>
      <c r="F88" s="49"/>
      <c r="G88" s="9"/>
      <c r="H88" s="9"/>
      <c r="I88" s="6"/>
      <c r="J88" s="6"/>
      <c r="K88" s="6"/>
      <c r="L88" s="6"/>
      <c r="M88" s="6"/>
      <c r="N88" s="9"/>
    </row>
    <row r="89" spans="1:14" s="10" customFormat="1" x14ac:dyDescent="0.4">
      <c r="A89" s="7"/>
      <c r="B89" s="11"/>
      <c r="C89" s="9"/>
      <c r="D89" s="9"/>
      <c r="E89" s="9"/>
      <c r="F89" s="49"/>
      <c r="G89" s="9"/>
      <c r="H89" s="9"/>
      <c r="I89" s="6"/>
      <c r="J89" s="6"/>
      <c r="K89" s="6"/>
      <c r="L89" s="6"/>
      <c r="M89" s="6"/>
      <c r="N89" s="9"/>
    </row>
    <row r="90" spans="1:14" s="10" customFormat="1" x14ac:dyDescent="0.4">
      <c r="A90" s="7"/>
      <c r="B90" s="11"/>
      <c r="C90" s="9"/>
      <c r="D90" s="9"/>
      <c r="E90" s="9"/>
      <c r="F90" s="49"/>
      <c r="G90" s="9"/>
      <c r="H90" s="9"/>
      <c r="I90" s="6"/>
      <c r="J90" s="6"/>
      <c r="K90" s="6"/>
      <c r="L90" s="6"/>
      <c r="M90" s="6"/>
      <c r="N90" s="9"/>
    </row>
    <row r="91" spans="1:14" s="10" customFormat="1" x14ac:dyDescent="0.4">
      <c r="A91" s="7"/>
      <c r="B91" s="11"/>
      <c r="C91" s="9"/>
      <c r="D91" s="9"/>
      <c r="E91" s="9"/>
      <c r="F91" s="49"/>
      <c r="G91" s="9"/>
      <c r="H91" s="9"/>
      <c r="I91" s="6"/>
      <c r="J91" s="6"/>
      <c r="K91" s="6"/>
      <c r="L91" s="6"/>
      <c r="M91" s="6"/>
      <c r="N91" s="9"/>
    </row>
    <row r="92" spans="1:14" s="10" customFormat="1" x14ac:dyDescent="0.4">
      <c r="A92" s="7"/>
      <c r="B92" s="11"/>
      <c r="C92" s="9"/>
      <c r="D92" s="9"/>
      <c r="E92" s="9"/>
      <c r="F92" s="49"/>
      <c r="G92" s="9"/>
      <c r="H92" s="9"/>
      <c r="I92" s="6"/>
      <c r="J92" s="6"/>
      <c r="K92" s="6"/>
      <c r="L92" s="6"/>
      <c r="M92" s="6"/>
      <c r="N92" s="9"/>
    </row>
    <row r="93" spans="1:14" s="10" customFormat="1" x14ac:dyDescent="0.4">
      <c r="A93" s="7"/>
      <c r="B93" s="11"/>
      <c r="C93" s="9"/>
      <c r="D93" s="9"/>
      <c r="E93" s="9"/>
      <c r="F93" s="49"/>
      <c r="G93" s="9"/>
      <c r="H93" s="9"/>
      <c r="I93" s="6"/>
      <c r="J93" s="6"/>
      <c r="K93" s="6"/>
      <c r="L93" s="6"/>
      <c r="M93" s="6"/>
      <c r="N93" s="9"/>
    </row>
    <row r="94" spans="1:14" s="10" customFormat="1" x14ac:dyDescent="0.4">
      <c r="A94" s="7"/>
      <c r="B94" s="11"/>
      <c r="C94" s="9"/>
      <c r="D94" s="9"/>
      <c r="E94" s="9"/>
      <c r="F94" s="49"/>
      <c r="G94" s="9"/>
      <c r="H94" s="9"/>
      <c r="I94" s="6"/>
      <c r="J94" s="6"/>
      <c r="K94" s="6"/>
      <c r="L94" s="6"/>
      <c r="M94" s="6"/>
      <c r="N94" s="9"/>
    </row>
    <row r="95" spans="1:14" s="10" customFormat="1" x14ac:dyDescent="0.4">
      <c r="A95" s="7"/>
      <c r="B95" s="11"/>
      <c r="C95" s="9"/>
      <c r="D95" s="9"/>
      <c r="E95" s="9"/>
      <c r="F95" s="49"/>
      <c r="G95" s="9"/>
      <c r="H95" s="9"/>
      <c r="I95" s="6"/>
      <c r="J95" s="6"/>
      <c r="K95" s="6"/>
      <c r="L95" s="6"/>
      <c r="M95" s="6"/>
      <c r="N95" s="9"/>
    </row>
    <row r="96" spans="1:14" s="10" customFormat="1" x14ac:dyDescent="0.4">
      <c r="A96" s="7"/>
      <c r="B96" s="11"/>
      <c r="C96" s="9"/>
      <c r="D96" s="9"/>
      <c r="E96" s="9"/>
      <c r="F96" s="49"/>
      <c r="G96" s="9"/>
      <c r="H96" s="9"/>
      <c r="I96" s="6"/>
      <c r="J96" s="6"/>
      <c r="K96" s="6"/>
      <c r="L96" s="6"/>
      <c r="M96" s="6"/>
      <c r="N96" s="9"/>
    </row>
    <row r="97" spans="1:14" s="10" customFormat="1" x14ac:dyDescent="0.4">
      <c r="A97" s="7"/>
      <c r="B97" s="11"/>
      <c r="C97" s="9"/>
      <c r="D97" s="9"/>
      <c r="E97" s="9"/>
      <c r="F97" s="49"/>
      <c r="G97" s="9"/>
      <c r="H97" s="9"/>
      <c r="I97" s="6"/>
      <c r="J97" s="6"/>
      <c r="K97" s="6"/>
      <c r="L97" s="6"/>
      <c r="M97" s="6"/>
      <c r="N97" s="9"/>
    </row>
    <row r="98" spans="1:14" s="10" customFormat="1" x14ac:dyDescent="0.4">
      <c r="A98" s="7"/>
      <c r="B98" s="11"/>
      <c r="C98" s="9"/>
      <c r="D98" s="9"/>
      <c r="E98" s="9"/>
      <c r="F98" s="49"/>
      <c r="G98" s="9"/>
      <c r="H98" s="9"/>
      <c r="I98" s="6"/>
      <c r="J98" s="6"/>
      <c r="K98" s="6"/>
      <c r="L98" s="6"/>
      <c r="M98" s="6"/>
      <c r="N98" s="9"/>
    </row>
    <row r="99" spans="1:14" s="10" customFormat="1" x14ac:dyDescent="0.4">
      <c r="A99" s="7"/>
      <c r="B99" s="11"/>
      <c r="C99" s="9"/>
      <c r="D99" s="9"/>
      <c r="E99" s="9"/>
      <c r="F99" s="49"/>
      <c r="G99" s="9"/>
      <c r="H99" s="9"/>
      <c r="I99" s="6"/>
      <c r="J99" s="6"/>
      <c r="K99" s="6"/>
      <c r="L99" s="6"/>
      <c r="M99" s="6"/>
      <c r="N99" s="9"/>
    </row>
    <row r="100" spans="1:14" s="10" customFormat="1" x14ac:dyDescent="0.4">
      <c r="A100" s="7"/>
      <c r="B100" s="11"/>
      <c r="C100" s="9"/>
      <c r="D100" s="9"/>
      <c r="E100" s="9"/>
      <c r="F100" s="49"/>
      <c r="G100" s="9"/>
      <c r="H100" s="9"/>
      <c r="I100" s="6"/>
      <c r="J100" s="6"/>
      <c r="K100" s="6"/>
      <c r="L100" s="6"/>
      <c r="M100" s="6"/>
      <c r="N100" s="9"/>
    </row>
    <row r="101" spans="1:14" s="10" customFormat="1" x14ac:dyDescent="0.4">
      <c r="A101" s="7"/>
      <c r="B101" s="11"/>
      <c r="C101" s="9"/>
      <c r="D101" s="9"/>
      <c r="E101" s="9"/>
      <c r="F101" s="49"/>
      <c r="G101" s="9"/>
      <c r="H101" s="9"/>
      <c r="I101" s="6"/>
      <c r="J101" s="6"/>
      <c r="K101" s="6"/>
      <c r="L101" s="6"/>
      <c r="M101" s="6"/>
      <c r="N101" s="9"/>
    </row>
    <row r="102" spans="1:14" s="10" customFormat="1" x14ac:dyDescent="0.4">
      <c r="A102" s="7"/>
      <c r="B102" s="11"/>
      <c r="C102" s="9"/>
      <c r="D102" s="9"/>
      <c r="E102" s="9"/>
      <c r="F102" s="49"/>
      <c r="G102" s="9"/>
      <c r="H102" s="9"/>
      <c r="I102" s="6"/>
      <c r="J102" s="6"/>
      <c r="K102" s="6"/>
      <c r="L102" s="6"/>
      <c r="M102" s="6"/>
      <c r="N102" s="9"/>
    </row>
    <row r="103" spans="1:14" s="10" customFormat="1" x14ac:dyDescent="0.4">
      <c r="A103" s="7"/>
      <c r="B103" s="11"/>
      <c r="C103" s="9"/>
      <c r="D103" s="9"/>
      <c r="E103" s="9"/>
      <c r="F103" s="49"/>
      <c r="G103" s="9"/>
      <c r="H103" s="9"/>
      <c r="I103" s="6"/>
      <c r="J103" s="6"/>
      <c r="K103" s="6"/>
      <c r="L103" s="6"/>
      <c r="M103" s="6"/>
      <c r="N103" s="9"/>
    </row>
    <row r="104" spans="1:14" s="10" customFormat="1" x14ac:dyDescent="0.4">
      <c r="A104" s="7"/>
      <c r="B104" s="11"/>
      <c r="C104" s="9"/>
      <c r="D104" s="9"/>
      <c r="E104" s="9"/>
      <c r="F104" s="49"/>
      <c r="G104" s="9"/>
      <c r="H104" s="9"/>
      <c r="I104" s="6"/>
      <c r="J104" s="6"/>
      <c r="K104" s="6"/>
      <c r="L104" s="6"/>
      <c r="M104" s="6"/>
      <c r="N104" s="9"/>
    </row>
    <row r="105" spans="1:14" s="10" customFormat="1" x14ac:dyDescent="0.4">
      <c r="A105" s="7"/>
      <c r="B105" s="11"/>
      <c r="C105" s="9"/>
      <c r="D105" s="9"/>
      <c r="E105" s="9"/>
      <c r="F105" s="49"/>
      <c r="G105" s="9"/>
      <c r="H105" s="9"/>
      <c r="I105" s="6"/>
      <c r="J105" s="6"/>
      <c r="K105" s="6"/>
      <c r="L105" s="6"/>
      <c r="M105" s="6"/>
      <c r="N105" s="9"/>
    </row>
    <row r="106" spans="1:14" s="10" customFormat="1" x14ac:dyDescent="0.4">
      <c r="A106" s="7"/>
      <c r="B106" s="11"/>
      <c r="C106" s="9"/>
      <c r="D106" s="9"/>
      <c r="E106" s="9"/>
      <c r="F106" s="49"/>
      <c r="G106" s="9"/>
      <c r="H106" s="9"/>
      <c r="I106" s="6"/>
      <c r="J106" s="6"/>
      <c r="K106" s="6"/>
      <c r="L106" s="6"/>
      <c r="M106" s="6"/>
      <c r="N106" s="9"/>
    </row>
    <row r="107" spans="1:14" s="10" customFormat="1" x14ac:dyDescent="0.4">
      <c r="A107" s="7"/>
      <c r="B107" s="11"/>
      <c r="C107" s="9"/>
      <c r="D107" s="9"/>
      <c r="E107" s="9"/>
      <c r="F107" s="49"/>
      <c r="G107" s="9"/>
      <c r="H107" s="9"/>
      <c r="I107" s="6"/>
      <c r="J107" s="6"/>
      <c r="K107" s="6"/>
      <c r="L107" s="6"/>
      <c r="M107" s="6"/>
      <c r="N107" s="9"/>
    </row>
    <row r="108" spans="1:14" s="10" customFormat="1" x14ac:dyDescent="0.4">
      <c r="A108" s="7"/>
      <c r="B108" s="11"/>
      <c r="C108" s="9"/>
      <c r="D108" s="9"/>
      <c r="E108" s="9"/>
      <c r="F108" s="49"/>
      <c r="G108" s="9"/>
      <c r="H108" s="9"/>
      <c r="I108" s="6"/>
      <c r="J108" s="6"/>
      <c r="K108" s="6"/>
      <c r="L108" s="6"/>
      <c r="M108" s="6"/>
      <c r="N108" s="9"/>
    </row>
    <row r="109" spans="1:14" s="10" customFormat="1" x14ac:dyDescent="0.4">
      <c r="A109" s="7"/>
      <c r="B109" s="11"/>
      <c r="C109" s="9"/>
      <c r="D109" s="9"/>
      <c r="E109" s="9"/>
      <c r="F109" s="49"/>
      <c r="G109" s="9"/>
      <c r="H109" s="9"/>
      <c r="I109" s="6"/>
      <c r="J109" s="6"/>
      <c r="K109" s="6"/>
      <c r="L109" s="6"/>
      <c r="M109" s="6"/>
      <c r="N109" s="9"/>
    </row>
    <row r="110" spans="1:14" s="10" customFormat="1" x14ac:dyDescent="0.4">
      <c r="A110" s="7"/>
      <c r="B110" s="11"/>
      <c r="C110" s="9"/>
      <c r="D110" s="9"/>
      <c r="E110" s="9"/>
      <c r="F110" s="49"/>
      <c r="G110" s="9"/>
      <c r="H110" s="9"/>
      <c r="I110" s="6"/>
      <c r="J110" s="6"/>
      <c r="K110" s="6"/>
      <c r="L110" s="6"/>
      <c r="M110" s="6"/>
      <c r="N110" s="9"/>
    </row>
    <row r="111" spans="1:14" s="10" customFormat="1" x14ac:dyDescent="0.4">
      <c r="A111" s="7"/>
      <c r="B111" s="11"/>
      <c r="C111" s="9"/>
      <c r="D111" s="9"/>
      <c r="E111" s="9"/>
      <c r="F111" s="49"/>
      <c r="G111" s="9"/>
      <c r="H111" s="9"/>
      <c r="I111" s="6"/>
      <c r="J111" s="6"/>
      <c r="K111" s="6"/>
      <c r="L111" s="6"/>
      <c r="M111" s="6"/>
      <c r="N111" s="9"/>
    </row>
    <row r="112" spans="1:14" s="10" customFormat="1" x14ac:dyDescent="0.4">
      <c r="A112" s="7"/>
      <c r="B112" s="11"/>
      <c r="C112" s="9"/>
      <c r="D112" s="9"/>
      <c r="E112" s="9"/>
      <c r="F112" s="49"/>
      <c r="G112" s="9"/>
      <c r="H112" s="9"/>
      <c r="I112" s="6"/>
      <c r="J112" s="6"/>
      <c r="K112" s="6"/>
      <c r="L112" s="6"/>
      <c r="M112" s="6"/>
      <c r="N112" s="9"/>
    </row>
    <row r="113" spans="1:14" s="10" customFormat="1" x14ac:dyDescent="0.4">
      <c r="A113" s="7"/>
      <c r="B113" s="11"/>
      <c r="C113" s="9"/>
      <c r="D113" s="9"/>
      <c r="E113" s="9"/>
      <c r="F113" s="49"/>
      <c r="G113" s="9"/>
      <c r="H113" s="9"/>
      <c r="I113" s="6"/>
      <c r="J113" s="6"/>
      <c r="K113" s="6"/>
      <c r="L113" s="6"/>
      <c r="M113" s="6"/>
      <c r="N113" s="9"/>
    </row>
    <row r="114" spans="1:14" s="10" customFormat="1" x14ac:dyDescent="0.4">
      <c r="A114" s="7"/>
      <c r="B114" s="11"/>
      <c r="C114" s="9"/>
      <c r="D114" s="9"/>
      <c r="E114" s="9"/>
      <c r="F114" s="49"/>
      <c r="G114" s="9"/>
      <c r="H114" s="9"/>
      <c r="I114" s="6"/>
      <c r="J114" s="6"/>
      <c r="K114" s="6"/>
      <c r="L114" s="6"/>
      <c r="M114" s="6"/>
      <c r="N114" s="9"/>
    </row>
    <row r="115" spans="1:14" s="10" customFormat="1" x14ac:dyDescent="0.4">
      <c r="A115" s="7"/>
      <c r="B115" s="11"/>
      <c r="C115" s="9"/>
      <c r="D115" s="9"/>
      <c r="E115" s="9"/>
      <c r="F115" s="49"/>
      <c r="G115" s="9"/>
      <c r="H115" s="9"/>
      <c r="I115" s="6"/>
      <c r="J115" s="6"/>
      <c r="K115" s="6"/>
      <c r="L115" s="6"/>
      <c r="M115" s="6"/>
      <c r="N115" s="9"/>
    </row>
    <row r="116" spans="1:14" s="10" customFormat="1" x14ac:dyDescent="0.4">
      <c r="A116" s="7"/>
      <c r="B116" s="11"/>
      <c r="C116" s="9"/>
      <c r="D116" s="9"/>
      <c r="E116" s="9"/>
      <c r="F116" s="49"/>
      <c r="G116" s="9"/>
      <c r="H116" s="9"/>
      <c r="I116" s="6"/>
      <c r="J116" s="6"/>
      <c r="K116" s="6"/>
      <c r="L116" s="6"/>
      <c r="M116" s="6"/>
      <c r="N116" s="9"/>
    </row>
    <row r="117" spans="1:14" s="10" customFormat="1" x14ac:dyDescent="0.4">
      <c r="A117" s="7"/>
      <c r="B117" s="11"/>
      <c r="C117" s="9"/>
      <c r="D117" s="9"/>
      <c r="E117" s="9"/>
      <c r="F117" s="49"/>
      <c r="G117" s="9"/>
      <c r="H117" s="9"/>
      <c r="I117" s="6"/>
      <c r="J117" s="6"/>
      <c r="K117" s="6"/>
      <c r="L117" s="6"/>
      <c r="M117" s="6"/>
      <c r="N117" s="9"/>
    </row>
    <row r="118" spans="1:14" s="10" customFormat="1" x14ac:dyDescent="0.4">
      <c r="A118" s="7"/>
      <c r="B118" s="11"/>
      <c r="C118" s="9"/>
      <c r="D118" s="9"/>
      <c r="E118" s="9"/>
      <c r="F118" s="49"/>
      <c r="G118" s="9"/>
      <c r="H118" s="9"/>
      <c r="I118" s="6"/>
      <c r="J118" s="6"/>
      <c r="K118" s="6"/>
      <c r="L118" s="6"/>
      <c r="M118" s="6"/>
      <c r="N118" s="9"/>
    </row>
    <row r="119" spans="1:14" s="10" customFormat="1" x14ac:dyDescent="0.4">
      <c r="A119" s="7"/>
      <c r="B119" s="11"/>
      <c r="C119" s="9"/>
      <c r="D119" s="9"/>
      <c r="E119" s="9"/>
      <c r="F119" s="49"/>
      <c r="G119" s="9"/>
      <c r="H119" s="9"/>
      <c r="I119" s="6"/>
      <c r="J119" s="6"/>
      <c r="K119" s="6"/>
      <c r="L119" s="6"/>
      <c r="M119" s="6"/>
      <c r="N119" s="9"/>
    </row>
    <row r="120" spans="1:14" s="10" customFormat="1" x14ac:dyDescent="0.4">
      <c r="A120" s="7"/>
      <c r="B120" s="11"/>
      <c r="C120" s="9"/>
      <c r="D120" s="9"/>
      <c r="E120" s="9"/>
      <c r="F120" s="49"/>
      <c r="G120" s="9"/>
      <c r="H120" s="9"/>
      <c r="I120" s="6"/>
      <c r="J120" s="6"/>
      <c r="K120" s="6"/>
      <c r="L120" s="6"/>
      <c r="M120" s="6"/>
      <c r="N120" s="9"/>
    </row>
    <row r="121" spans="1:14" s="10" customFormat="1" x14ac:dyDescent="0.4">
      <c r="A121" s="7"/>
      <c r="B121" s="11"/>
      <c r="C121" s="9"/>
      <c r="D121" s="9"/>
      <c r="E121" s="9"/>
      <c r="F121" s="49"/>
      <c r="G121" s="9"/>
      <c r="H121" s="9"/>
      <c r="I121" s="6"/>
      <c r="J121" s="6"/>
      <c r="K121" s="6"/>
      <c r="L121" s="6"/>
      <c r="M121" s="6"/>
      <c r="N121" s="9"/>
    </row>
    <row r="122" spans="1:14" s="10" customFormat="1" x14ac:dyDescent="0.4">
      <c r="A122" s="7"/>
      <c r="B122" s="11"/>
      <c r="C122" s="9"/>
      <c r="D122" s="9"/>
      <c r="E122" s="9"/>
      <c r="F122" s="49"/>
      <c r="G122" s="9"/>
      <c r="H122" s="9"/>
      <c r="I122" s="6"/>
      <c r="J122" s="6"/>
      <c r="K122" s="6"/>
      <c r="L122" s="6"/>
      <c r="M122" s="6"/>
      <c r="N122" s="9"/>
    </row>
    <row r="123" spans="1:14" s="10" customFormat="1" x14ac:dyDescent="0.4">
      <c r="A123" s="7"/>
      <c r="B123" s="11"/>
      <c r="C123" s="9"/>
      <c r="D123" s="9"/>
      <c r="E123" s="9"/>
      <c r="F123" s="49"/>
      <c r="G123" s="9"/>
      <c r="H123" s="9"/>
      <c r="I123" s="6"/>
      <c r="J123" s="6"/>
      <c r="K123" s="6"/>
      <c r="L123" s="6"/>
      <c r="M123" s="6"/>
      <c r="N123" s="9"/>
    </row>
    <row r="124" spans="1:14" s="10" customFormat="1" x14ac:dyDescent="0.4">
      <c r="A124" s="7"/>
      <c r="B124" s="11"/>
      <c r="C124" s="9"/>
      <c r="D124" s="9"/>
      <c r="E124" s="9"/>
      <c r="F124" s="49"/>
      <c r="G124" s="9"/>
      <c r="H124" s="9"/>
      <c r="I124" s="6"/>
      <c r="J124" s="6"/>
      <c r="K124" s="6"/>
      <c r="L124" s="6"/>
      <c r="M124" s="6"/>
      <c r="N124" s="9"/>
    </row>
    <row r="125" spans="1:14" s="10" customFormat="1" x14ac:dyDescent="0.4">
      <c r="A125" s="7"/>
      <c r="B125" s="11"/>
      <c r="C125" s="9"/>
      <c r="D125" s="9"/>
      <c r="E125" s="9"/>
      <c r="F125" s="49"/>
      <c r="G125" s="9"/>
      <c r="H125" s="9"/>
      <c r="I125" s="6"/>
      <c r="J125" s="6"/>
      <c r="K125" s="6"/>
      <c r="L125" s="6"/>
      <c r="M125" s="6"/>
      <c r="N125" s="9"/>
    </row>
    <row r="126" spans="1:14" s="10" customFormat="1" x14ac:dyDescent="0.4">
      <c r="A126" s="7"/>
      <c r="B126" s="11"/>
      <c r="C126" s="9"/>
      <c r="D126" s="9"/>
      <c r="E126" s="9"/>
      <c r="F126" s="49"/>
      <c r="G126" s="9"/>
      <c r="H126" s="9"/>
      <c r="I126" s="6"/>
      <c r="J126" s="6"/>
      <c r="K126" s="6"/>
      <c r="L126" s="6"/>
      <c r="M126" s="6"/>
      <c r="N126" s="9"/>
    </row>
    <row r="127" spans="1:14" s="10" customFormat="1" x14ac:dyDescent="0.4">
      <c r="A127" s="7"/>
      <c r="B127" s="11"/>
      <c r="C127" s="9"/>
      <c r="D127" s="9"/>
      <c r="E127" s="9"/>
      <c r="F127" s="49"/>
      <c r="G127" s="9"/>
      <c r="H127" s="9"/>
      <c r="I127" s="6"/>
      <c r="J127" s="6"/>
      <c r="K127" s="6"/>
      <c r="L127" s="6"/>
      <c r="M127" s="6"/>
      <c r="N127" s="9"/>
    </row>
    <row r="128" spans="1:14" s="10" customFormat="1" x14ac:dyDescent="0.4">
      <c r="A128" s="7"/>
      <c r="B128" s="11"/>
      <c r="C128" s="9"/>
      <c r="D128" s="9"/>
      <c r="E128" s="9"/>
      <c r="F128" s="49"/>
      <c r="G128" s="9"/>
      <c r="H128" s="9"/>
      <c r="I128" s="6"/>
      <c r="J128" s="6"/>
      <c r="K128" s="6"/>
      <c r="L128" s="6"/>
      <c r="M128" s="6"/>
      <c r="N128" s="9"/>
    </row>
    <row r="129" spans="1:14" s="10" customFormat="1" x14ac:dyDescent="0.4">
      <c r="A129" s="7"/>
      <c r="B129" s="11"/>
      <c r="C129" s="9"/>
      <c r="D129" s="9"/>
      <c r="E129" s="9"/>
      <c r="F129" s="49"/>
      <c r="G129" s="9"/>
      <c r="H129" s="9"/>
      <c r="I129" s="6"/>
      <c r="J129" s="6"/>
      <c r="K129" s="6"/>
      <c r="L129" s="6"/>
      <c r="M129" s="6"/>
      <c r="N129" s="9"/>
    </row>
    <row r="130" spans="1:14" s="10" customFormat="1" x14ac:dyDescent="0.4">
      <c r="A130" s="7"/>
      <c r="B130" s="11"/>
      <c r="C130" s="9"/>
      <c r="D130" s="9"/>
      <c r="E130" s="9"/>
      <c r="F130" s="49"/>
      <c r="G130" s="9"/>
      <c r="H130" s="9"/>
      <c r="I130" s="6"/>
      <c r="J130" s="6"/>
      <c r="K130" s="6"/>
      <c r="L130" s="6"/>
      <c r="M130" s="6"/>
      <c r="N130" s="9"/>
    </row>
    <row r="131" spans="1:14" s="10" customFormat="1" x14ac:dyDescent="0.4">
      <c r="A131" s="7"/>
      <c r="B131" s="11"/>
      <c r="C131" s="9"/>
      <c r="D131" s="9"/>
      <c r="E131" s="9"/>
      <c r="F131" s="49"/>
      <c r="G131" s="9"/>
      <c r="H131" s="9"/>
      <c r="I131" s="6"/>
      <c r="J131" s="6"/>
      <c r="K131" s="6"/>
      <c r="L131" s="6"/>
      <c r="M131" s="6"/>
      <c r="N131" s="9"/>
    </row>
    <row r="132" spans="1:14" s="10" customFormat="1" x14ac:dyDescent="0.4">
      <c r="A132" s="7"/>
      <c r="B132" s="11"/>
      <c r="C132" s="9"/>
      <c r="D132" s="9"/>
      <c r="E132" s="9"/>
      <c r="F132" s="49"/>
      <c r="G132" s="9"/>
      <c r="H132" s="9"/>
      <c r="I132" s="6"/>
      <c r="J132" s="6"/>
      <c r="K132" s="6"/>
      <c r="L132" s="6"/>
      <c r="M132" s="6"/>
      <c r="N132" s="9"/>
    </row>
    <row r="133" spans="1:14" s="10" customFormat="1" x14ac:dyDescent="0.4">
      <c r="A133" s="7"/>
      <c r="B133" s="11"/>
      <c r="C133" s="9"/>
      <c r="D133" s="9"/>
      <c r="E133" s="9"/>
      <c r="F133" s="49"/>
      <c r="G133" s="9"/>
      <c r="H133" s="9"/>
      <c r="I133" s="6"/>
      <c r="J133" s="6"/>
      <c r="K133" s="6"/>
      <c r="L133" s="6"/>
      <c r="M133" s="6"/>
      <c r="N133" s="9"/>
    </row>
    <row r="134" spans="1:14" s="10" customFormat="1" x14ac:dyDescent="0.4">
      <c r="A134" s="7"/>
      <c r="B134" s="11"/>
      <c r="C134" s="9"/>
      <c r="D134" s="9"/>
      <c r="E134" s="9"/>
      <c r="F134" s="49"/>
      <c r="G134" s="9"/>
      <c r="H134" s="9"/>
      <c r="I134" s="6"/>
      <c r="J134" s="6"/>
      <c r="K134" s="6"/>
      <c r="L134" s="6"/>
      <c r="M134" s="6"/>
      <c r="N134" s="9"/>
    </row>
    <row r="135" spans="1:14" s="10" customFormat="1" x14ac:dyDescent="0.4">
      <c r="A135" s="7"/>
      <c r="B135" s="11"/>
      <c r="C135" s="9"/>
      <c r="D135" s="9"/>
      <c r="E135" s="9"/>
      <c r="F135" s="49"/>
      <c r="G135" s="9"/>
      <c r="H135" s="9"/>
      <c r="I135" s="6"/>
      <c r="J135" s="6"/>
      <c r="K135" s="6"/>
      <c r="L135" s="6"/>
      <c r="M135" s="6"/>
      <c r="N135" s="9"/>
    </row>
    <row r="136" spans="1:14" s="10" customFormat="1" x14ac:dyDescent="0.4">
      <c r="A136" s="7"/>
      <c r="B136" s="11"/>
      <c r="C136" s="9"/>
      <c r="D136" s="9"/>
      <c r="E136" s="9"/>
      <c r="F136" s="49"/>
      <c r="G136" s="9"/>
      <c r="H136" s="9"/>
      <c r="I136" s="6"/>
      <c r="J136" s="6"/>
      <c r="K136" s="6"/>
      <c r="L136" s="6"/>
      <c r="M136" s="6"/>
      <c r="N136" s="9"/>
    </row>
    <row r="137" spans="1:14" s="10" customFormat="1" x14ac:dyDescent="0.4">
      <c r="A137" s="7"/>
      <c r="B137" s="11"/>
      <c r="C137" s="9"/>
      <c r="D137" s="9"/>
      <c r="E137" s="9"/>
      <c r="F137" s="49"/>
      <c r="G137" s="9"/>
      <c r="H137" s="9"/>
      <c r="I137" s="6"/>
      <c r="J137" s="6"/>
      <c r="K137" s="6"/>
      <c r="L137" s="6"/>
      <c r="M137" s="6"/>
      <c r="N137" s="9"/>
    </row>
    <row r="138" spans="1:14" s="10" customFormat="1" x14ac:dyDescent="0.4">
      <c r="A138" s="7"/>
      <c r="B138" s="11"/>
      <c r="C138" s="9"/>
      <c r="D138" s="9"/>
      <c r="E138" s="9"/>
      <c r="F138" s="49"/>
      <c r="G138" s="9"/>
      <c r="H138" s="9"/>
      <c r="I138" s="6"/>
      <c r="J138" s="6"/>
      <c r="K138" s="6"/>
      <c r="L138" s="6"/>
      <c r="M138" s="6"/>
      <c r="N138" s="9"/>
    </row>
    <row r="139" spans="1:14" s="10" customFormat="1" x14ac:dyDescent="0.4">
      <c r="A139" s="7"/>
      <c r="B139" s="11"/>
      <c r="C139" s="9"/>
      <c r="D139" s="9"/>
      <c r="E139" s="9"/>
      <c r="F139" s="49"/>
      <c r="G139" s="9"/>
      <c r="H139" s="9"/>
      <c r="I139" s="6"/>
      <c r="J139" s="6"/>
      <c r="K139" s="6"/>
      <c r="L139" s="6"/>
      <c r="M139" s="6"/>
      <c r="N139" s="9"/>
    </row>
    <row r="140" spans="1:14" s="10" customFormat="1" x14ac:dyDescent="0.4">
      <c r="A140" s="7"/>
      <c r="B140" s="11"/>
      <c r="C140" s="9"/>
      <c r="D140" s="9"/>
      <c r="E140" s="9"/>
      <c r="F140" s="49"/>
      <c r="G140" s="9"/>
      <c r="H140" s="9"/>
      <c r="I140" s="6"/>
      <c r="J140" s="6"/>
      <c r="K140" s="6"/>
      <c r="L140" s="6"/>
      <c r="M140" s="6"/>
      <c r="N140" s="9"/>
    </row>
    <row r="141" spans="1:14" s="10" customFormat="1" x14ac:dyDescent="0.4">
      <c r="A141" s="7"/>
      <c r="B141" s="11"/>
      <c r="C141" s="9"/>
      <c r="D141" s="9"/>
      <c r="E141" s="9"/>
      <c r="F141" s="49"/>
      <c r="G141" s="9"/>
      <c r="H141" s="9"/>
      <c r="I141" s="6"/>
      <c r="J141" s="6"/>
      <c r="K141" s="6"/>
      <c r="L141" s="6"/>
      <c r="M141" s="6"/>
      <c r="N141" s="9"/>
    </row>
    <row r="142" spans="1:14" s="10" customFormat="1" x14ac:dyDescent="0.4">
      <c r="A142" s="7"/>
      <c r="B142" s="11"/>
      <c r="C142" s="9"/>
      <c r="D142" s="9"/>
      <c r="E142" s="9"/>
      <c r="F142" s="49"/>
      <c r="G142" s="9"/>
      <c r="H142" s="9"/>
      <c r="I142" s="6"/>
      <c r="J142" s="6"/>
      <c r="K142" s="6"/>
      <c r="L142" s="6"/>
      <c r="M142" s="6"/>
      <c r="N142" s="9"/>
    </row>
    <row r="143" spans="1:14" s="10" customFormat="1" x14ac:dyDescent="0.4">
      <c r="A143" s="7"/>
      <c r="B143" s="11"/>
      <c r="C143" s="9"/>
      <c r="D143" s="9"/>
      <c r="E143" s="9"/>
      <c r="F143" s="49"/>
      <c r="G143" s="9"/>
      <c r="H143" s="9"/>
      <c r="I143" s="6"/>
      <c r="J143" s="6"/>
      <c r="K143" s="6"/>
      <c r="L143" s="6"/>
      <c r="M143" s="6"/>
      <c r="N143" s="9"/>
    </row>
    <row r="144" spans="1:14" s="10" customFormat="1" x14ac:dyDescent="0.4">
      <c r="A144" s="7"/>
      <c r="B144" s="11"/>
      <c r="C144" s="9"/>
      <c r="D144" s="9"/>
      <c r="E144" s="9"/>
      <c r="F144" s="49"/>
      <c r="G144" s="9"/>
      <c r="H144" s="9"/>
      <c r="I144" s="6"/>
      <c r="J144" s="6"/>
      <c r="K144" s="6"/>
      <c r="L144" s="6"/>
      <c r="M144" s="6"/>
      <c r="N144" s="9"/>
    </row>
    <row r="145" spans="1:14" s="10" customFormat="1" x14ac:dyDescent="0.4">
      <c r="A145" s="7"/>
      <c r="B145" s="11"/>
      <c r="C145" s="9"/>
      <c r="D145" s="9"/>
      <c r="E145" s="9"/>
      <c r="F145" s="49"/>
      <c r="G145" s="9"/>
      <c r="H145" s="9"/>
      <c r="I145" s="6"/>
      <c r="J145" s="6"/>
      <c r="K145" s="6"/>
      <c r="L145" s="6"/>
      <c r="M145" s="6"/>
      <c r="N145" s="9"/>
    </row>
    <row r="146" spans="1:14" s="10" customFormat="1" x14ac:dyDescent="0.4">
      <c r="A146" s="7"/>
      <c r="B146" s="11"/>
      <c r="C146" s="9"/>
      <c r="D146" s="9"/>
      <c r="E146" s="9"/>
      <c r="F146" s="49"/>
      <c r="G146" s="9"/>
      <c r="H146" s="9"/>
      <c r="I146" s="6"/>
      <c r="J146" s="6"/>
      <c r="K146" s="6"/>
      <c r="L146" s="6"/>
      <c r="M146" s="6"/>
      <c r="N146" s="9"/>
    </row>
    <row r="147" spans="1:14" s="10" customFormat="1" x14ac:dyDescent="0.4">
      <c r="A147" s="7"/>
      <c r="B147" s="11"/>
      <c r="C147" s="9"/>
      <c r="D147" s="9"/>
      <c r="E147" s="9"/>
      <c r="F147" s="49"/>
      <c r="G147" s="9"/>
      <c r="H147" s="9"/>
      <c r="I147" s="6"/>
      <c r="J147" s="6"/>
      <c r="K147" s="6"/>
      <c r="L147" s="6"/>
      <c r="M147" s="6"/>
      <c r="N147" s="9"/>
    </row>
    <row r="148" spans="1:14" s="10" customFormat="1" x14ac:dyDescent="0.4">
      <c r="A148" s="7"/>
      <c r="B148" s="11"/>
      <c r="C148" s="9"/>
      <c r="D148" s="9"/>
      <c r="E148" s="9"/>
      <c r="F148" s="49"/>
      <c r="G148" s="9"/>
      <c r="H148" s="9"/>
      <c r="I148" s="6"/>
      <c r="J148" s="6"/>
      <c r="K148" s="6"/>
      <c r="L148" s="6"/>
      <c r="M148" s="6"/>
      <c r="N148" s="9"/>
    </row>
    <row r="149" spans="1:14" s="10" customFormat="1" x14ac:dyDescent="0.4">
      <c r="A149" s="7"/>
      <c r="B149" s="11"/>
      <c r="C149" s="9"/>
      <c r="D149" s="9"/>
      <c r="E149" s="9"/>
      <c r="F149" s="49"/>
      <c r="G149" s="9"/>
      <c r="H149" s="9"/>
      <c r="I149" s="6"/>
      <c r="J149" s="6"/>
      <c r="K149" s="6"/>
      <c r="L149" s="6"/>
      <c r="M149" s="6"/>
      <c r="N149" s="9"/>
    </row>
    <row r="150" spans="1:14" s="10" customFormat="1" x14ac:dyDescent="0.4">
      <c r="A150" s="7"/>
      <c r="B150" s="11"/>
      <c r="C150" s="9"/>
      <c r="D150" s="9"/>
      <c r="E150" s="9"/>
      <c r="F150" s="49"/>
      <c r="G150" s="9"/>
      <c r="H150" s="9"/>
      <c r="I150" s="6"/>
      <c r="J150" s="6"/>
      <c r="K150" s="6"/>
      <c r="L150" s="6"/>
      <c r="M150" s="6"/>
      <c r="N150" s="9"/>
    </row>
    <row r="151" spans="1:14" s="10" customFormat="1" x14ac:dyDescent="0.4">
      <c r="A151" s="7"/>
      <c r="B151" s="11"/>
      <c r="C151" s="9"/>
      <c r="D151" s="9"/>
      <c r="E151" s="9"/>
      <c r="F151" s="49"/>
      <c r="G151" s="9"/>
      <c r="H151" s="9"/>
      <c r="I151" s="6"/>
      <c r="J151" s="6"/>
      <c r="K151" s="6"/>
      <c r="L151" s="6"/>
      <c r="M151" s="6"/>
      <c r="N151" s="9"/>
    </row>
    <row r="152" spans="1:14" s="10" customFormat="1" x14ac:dyDescent="0.4">
      <c r="A152" s="7"/>
      <c r="B152" s="11"/>
      <c r="C152" s="9"/>
      <c r="D152" s="9"/>
      <c r="E152" s="9"/>
      <c r="F152" s="49"/>
      <c r="G152" s="9"/>
      <c r="H152" s="9"/>
      <c r="I152" s="6"/>
      <c r="J152" s="6"/>
      <c r="K152" s="6"/>
      <c r="L152" s="6"/>
      <c r="M152" s="6"/>
      <c r="N152" s="9"/>
    </row>
    <row r="153" spans="1:14" s="10" customFormat="1" x14ac:dyDescent="0.4">
      <c r="A153" s="7"/>
      <c r="B153" s="11"/>
      <c r="C153" s="9"/>
      <c r="D153" s="9"/>
      <c r="E153" s="9"/>
      <c r="F153" s="49"/>
      <c r="G153" s="9"/>
      <c r="H153" s="9"/>
      <c r="I153" s="6"/>
      <c r="J153" s="6"/>
      <c r="K153" s="6"/>
      <c r="L153" s="6"/>
      <c r="M153" s="6"/>
      <c r="N153" s="9"/>
    </row>
    <row r="154" spans="1:14" s="10" customFormat="1" x14ac:dyDescent="0.4">
      <c r="A154" s="7"/>
      <c r="B154" s="11"/>
      <c r="C154" s="9"/>
      <c r="D154" s="9"/>
      <c r="E154" s="9"/>
      <c r="F154" s="49"/>
      <c r="G154" s="9"/>
      <c r="H154" s="9"/>
      <c r="I154" s="6"/>
      <c r="J154" s="6"/>
      <c r="K154" s="6"/>
      <c r="L154" s="6"/>
      <c r="M154" s="6"/>
      <c r="N154" s="9"/>
    </row>
    <row r="155" spans="1:14" s="10" customFormat="1" x14ac:dyDescent="0.4">
      <c r="A155" s="7"/>
      <c r="B155" s="11"/>
      <c r="C155" s="9"/>
      <c r="D155" s="9"/>
      <c r="E155" s="9"/>
      <c r="F155" s="49"/>
      <c r="G155" s="9"/>
      <c r="H155" s="9"/>
      <c r="I155" s="6"/>
      <c r="J155" s="6"/>
      <c r="K155" s="6"/>
      <c r="L155" s="6"/>
      <c r="M155" s="6"/>
      <c r="N155" s="9"/>
    </row>
    <row r="156" spans="1:14" s="10" customFormat="1" x14ac:dyDescent="0.4">
      <c r="A156" s="7"/>
      <c r="B156" s="11"/>
      <c r="C156" s="9"/>
      <c r="D156" s="9"/>
      <c r="E156" s="9"/>
      <c r="F156" s="49"/>
      <c r="G156" s="9"/>
      <c r="H156" s="9"/>
      <c r="I156" s="6"/>
      <c r="J156" s="6"/>
      <c r="K156" s="6"/>
      <c r="L156" s="6"/>
      <c r="M156" s="6"/>
      <c r="N156" s="9"/>
    </row>
    <row r="157" spans="1:14" s="10" customFormat="1" x14ac:dyDescent="0.4">
      <c r="A157" s="7"/>
      <c r="B157" s="11"/>
      <c r="C157" s="9"/>
      <c r="D157" s="9"/>
      <c r="E157" s="9"/>
      <c r="F157" s="49"/>
      <c r="G157" s="9"/>
      <c r="H157" s="9"/>
      <c r="I157" s="6"/>
      <c r="J157" s="6"/>
      <c r="K157" s="6"/>
      <c r="L157" s="6"/>
      <c r="M157" s="6"/>
      <c r="N157" s="9"/>
    </row>
    <row r="158" spans="1:14" s="10" customFormat="1" x14ac:dyDescent="0.4">
      <c r="A158" s="7"/>
      <c r="B158" s="11"/>
      <c r="C158" s="9"/>
      <c r="D158" s="9"/>
      <c r="E158" s="9"/>
      <c r="F158" s="49"/>
      <c r="G158" s="9"/>
      <c r="H158" s="9"/>
      <c r="I158" s="6"/>
      <c r="J158" s="6"/>
      <c r="K158" s="6"/>
      <c r="L158" s="6"/>
      <c r="M158" s="6"/>
      <c r="N158" s="9"/>
    </row>
  </sheetData>
  <hyperlinks>
    <hyperlink ref="F7" location="BR_A0001" display="BR_A0001" xr:uid="{00000000-0004-0000-0100-000000000000}"/>
    <hyperlink ref="F8" location="BR_01001" display="BR_01001" xr:uid="{00000000-0004-0000-0100-000002000000}"/>
  </hyperlinks>
  <pageMargins left="0.41" right="0.22" top="0.72" bottom="0.57999999999999996" header="0.5" footer="0.26"/>
  <pageSetup scale="61" fitToHeight="99" orientation="landscape" r:id="rId1"/>
  <headerFooter alignWithMargins="0"/>
  <rowBreaks count="1" manualBreakCount="1">
    <brk id="6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66CC"/>
    <pageSetUpPr fitToPage="1"/>
  </sheetPr>
  <dimension ref="A1:O36"/>
  <sheetViews>
    <sheetView tabSelected="1" zoomScale="75" zoomScaleNormal="75" zoomScaleSheetLayoutView="80" workbookViewId="0">
      <selection activeCell="E2" sqref="E2"/>
    </sheetView>
  </sheetViews>
  <sheetFormatPr baseColWidth="10" defaultColWidth="9.1328125" defaultRowHeight="14.25" x14ac:dyDescent="0.45"/>
  <cols>
    <col min="1" max="1" width="11.3984375"/>
    <col min="2" max="2" width="28"/>
    <col min="3" max="3" width="35.59765625"/>
    <col min="4" max="4" width="11.3984375"/>
    <col min="5" max="5" width="13.1328125"/>
    <col min="6" max="7" width="11.3984375"/>
    <col min="8" max="8" width="15.73046875"/>
    <col min="9" max="9" width="15.3984375"/>
    <col min="10" max="12" width="11.3984375"/>
    <col min="13" max="13" width="15.265625"/>
    <col min="14" max="14" width="11.3984375"/>
    <col min="15" max="15" width="5.265625" customWidth="1"/>
    <col min="16" max="1025" width="11.3984375"/>
  </cols>
  <sheetData>
    <row r="1" spans="1:15" x14ac:dyDescent="0.4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5">
      <c r="A2" s="108" t="s">
        <v>0</v>
      </c>
      <c r="B2" s="16" t="s">
        <v>43</v>
      </c>
      <c r="C2" s="63"/>
      <c r="D2" s="63"/>
      <c r="E2" s="99" t="s">
        <v>132</v>
      </c>
      <c r="F2" s="63"/>
      <c r="G2" s="63"/>
      <c r="H2" s="63"/>
      <c r="I2" s="63"/>
      <c r="J2" s="108" t="s">
        <v>1</v>
      </c>
      <c r="K2" s="91">
        <v>81</v>
      </c>
      <c r="L2" s="63"/>
      <c r="M2" s="108" t="s">
        <v>2</v>
      </c>
      <c r="N2" s="105">
        <f>FR_A0001_p+FR_A0001_m+FR_A0001_f+FR_A0001_t+FR_A0001_pa</f>
        <v>803.53705867990766</v>
      </c>
      <c r="O2" s="69"/>
    </row>
    <row r="3" spans="1:15" x14ac:dyDescent="0.45">
      <c r="A3" s="108" t="s">
        <v>3</v>
      </c>
      <c r="B3" s="16" t="s">
        <v>135</v>
      </c>
      <c r="C3" s="63"/>
      <c r="D3" s="63"/>
      <c r="E3" s="63"/>
      <c r="F3" s="63"/>
      <c r="G3" s="63"/>
      <c r="H3" s="63"/>
      <c r="I3" s="63"/>
      <c r="J3" s="63"/>
      <c r="K3" s="63"/>
      <c r="L3" s="63"/>
      <c r="M3" s="108" t="s">
        <v>4</v>
      </c>
      <c r="N3" s="89">
        <v>1</v>
      </c>
      <c r="O3" s="69"/>
    </row>
    <row r="4" spans="1:15" x14ac:dyDescent="0.45">
      <c r="A4" s="108" t="s">
        <v>5</v>
      </c>
      <c r="B4" s="99" t="s">
        <v>137</v>
      </c>
      <c r="C4" s="63"/>
      <c r="D4" s="63"/>
      <c r="E4" s="63"/>
      <c r="F4" s="63"/>
      <c r="G4" s="63"/>
      <c r="H4" s="63"/>
      <c r="I4" s="63"/>
      <c r="J4" s="111" t="s">
        <v>6</v>
      </c>
      <c r="K4" s="63"/>
      <c r="L4" s="63"/>
      <c r="M4" s="63"/>
      <c r="N4" s="63"/>
      <c r="O4" s="69"/>
    </row>
    <row r="5" spans="1:15" x14ac:dyDescent="0.45">
      <c r="A5" s="108" t="s">
        <v>7</v>
      </c>
      <c r="B5" s="19" t="s">
        <v>143</v>
      </c>
      <c r="C5" s="63"/>
      <c r="D5" s="63"/>
      <c r="E5" s="63"/>
      <c r="F5" s="63"/>
      <c r="G5" s="63"/>
      <c r="H5" s="63"/>
      <c r="I5" s="63"/>
      <c r="J5" s="111" t="s">
        <v>8</v>
      </c>
      <c r="K5" s="63"/>
      <c r="L5" s="63"/>
      <c r="M5" s="108" t="s">
        <v>9</v>
      </c>
      <c r="N5" s="81">
        <f>N2*N3</f>
        <v>803.53705867990766</v>
      </c>
      <c r="O5" s="69"/>
    </row>
    <row r="6" spans="1:15" x14ac:dyDescent="0.45">
      <c r="A6" s="108" t="s">
        <v>10</v>
      </c>
      <c r="B6" s="16" t="s">
        <v>11</v>
      </c>
      <c r="C6" s="63"/>
      <c r="D6" s="63"/>
      <c r="E6" s="63"/>
      <c r="F6" s="63"/>
      <c r="G6" s="63"/>
      <c r="H6" s="63"/>
      <c r="I6" s="63"/>
      <c r="J6" s="111" t="s">
        <v>12</v>
      </c>
      <c r="K6" s="63"/>
      <c r="L6" s="63"/>
      <c r="M6" s="63"/>
      <c r="N6" s="63"/>
      <c r="O6" s="69"/>
    </row>
    <row r="7" spans="1:15" x14ac:dyDescent="0.45">
      <c r="A7" s="108" t="s">
        <v>13</v>
      </c>
      <c r="B7" s="16" t="s">
        <v>138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9"/>
    </row>
    <row r="8" spans="1:15" x14ac:dyDescent="0.45">
      <c r="A8" s="70"/>
      <c r="B8" s="63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9"/>
    </row>
    <row r="9" spans="1:15" x14ac:dyDescent="0.45">
      <c r="A9" s="108" t="s">
        <v>14</v>
      </c>
      <c r="B9" s="108" t="s">
        <v>15</v>
      </c>
      <c r="C9" s="108" t="s">
        <v>16</v>
      </c>
      <c r="D9" s="108" t="s">
        <v>17</v>
      </c>
      <c r="E9" s="108" t="s">
        <v>18</v>
      </c>
      <c r="F9" s="63"/>
      <c r="G9" s="63"/>
      <c r="H9" s="63"/>
      <c r="I9" s="63"/>
      <c r="J9" s="63"/>
      <c r="K9" s="63"/>
      <c r="L9" s="63"/>
      <c r="M9" s="63"/>
      <c r="N9" s="63"/>
      <c r="O9" s="69"/>
    </row>
    <row r="10" spans="1:15" x14ac:dyDescent="0.45">
      <c r="A10" s="80">
        <v>10</v>
      </c>
      <c r="B10" s="97" t="str">
        <f>'FR 01001'!B5</f>
        <v>Bend Round steel tubing</v>
      </c>
      <c r="C10" s="81">
        <f>'FR 01001'!N2</f>
        <v>23.75227908990254</v>
      </c>
      <c r="D10" s="96">
        <f>'FR 01001'!N3</f>
        <v>1</v>
      </c>
      <c r="E10" s="81">
        <f>C10*D10</f>
        <v>23.75227908990254</v>
      </c>
      <c r="F10" s="63"/>
      <c r="G10" s="63"/>
      <c r="H10" s="63"/>
      <c r="I10" s="63"/>
      <c r="J10" s="63"/>
      <c r="K10" s="63"/>
      <c r="L10" s="63"/>
      <c r="M10" s="63"/>
      <c r="N10" s="63"/>
      <c r="O10" s="69"/>
    </row>
    <row r="11" spans="1:15" x14ac:dyDescent="0.45">
      <c r="A11" s="80">
        <v>20</v>
      </c>
      <c r="B11" s="97" t="s">
        <v>141</v>
      </c>
      <c r="C11" s="81">
        <f>'FR 01002'!N2</f>
        <v>253.01039372242448</v>
      </c>
      <c r="D11" s="96">
        <f>'FR 01002'!N3</f>
        <v>1</v>
      </c>
      <c r="E11" s="81">
        <f t="shared" ref="E11:E12" si="0">C11*D11</f>
        <v>253.01039372242448</v>
      </c>
      <c r="F11" s="64"/>
      <c r="G11" s="64"/>
      <c r="H11" s="64"/>
      <c r="I11" s="64"/>
      <c r="J11" s="64"/>
      <c r="K11" s="64"/>
      <c r="L11" s="64"/>
      <c r="M11" s="64"/>
      <c r="N11" s="64"/>
      <c r="O11" s="69"/>
    </row>
    <row r="12" spans="1:15" x14ac:dyDescent="0.45">
      <c r="A12" s="80">
        <v>30</v>
      </c>
      <c r="B12" s="97" t="s">
        <v>146</v>
      </c>
      <c r="C12" s="81">
        <f>'FR 01003'!N2</f>
        <v>9.1270500000000006</v>
      </c>
      <c r="D12" s="96">
        <f>'FR 01003'!N3</f>
        <v>1</v>
      </c>
      <c r="E12" s="81">
        <f t="shared" si="0"/>
        <v>9.1270500000000006</v>
      </c>
      <c r="F12" s="64"/>
      <c r="G12" s="64"/>
      <c r="H12" s="64"/>
      <c r="I12" s="64"/>
      <c r="J12" s="64"/>
      <c r="K12" s="64"/>
      <c r="L12" s="64"/>
      <c r="M12" s="64"/>
      <c r="N12" s="64"/>
      <c r="O12" s="72"/>
    </row>
    <row r="13" spans="1:15" x14ac:dyDescent="0.45">
      <c r="A13" s="80">
        <v>40</v>
      </c>
      <c r="B13" s="100" t="s">
        <v>155</v>
      </c>
      <c r="C13" s="81">
        <f>'FR 01004'!N2</f>
        <v>3.9191256335617903</v>
      </c>
      <c r="D13" s="96">
        <f>'FR 01004'!N3</f>
        <v>4</v>
      </c>
      <c r="E13" s="81">
        <f t="shared" ref="E13" si="1">C13*D13</f>
        <v>15.676502534247161</v>
      </c>
      <c r="F13" s="64"/>
      <c r="G13" s="64"/>
      <c r="H13" s="64"/>
      <c r="I13" s="64"/>
      <c r="J13" s="64"/>
      <c r="K13" s="64"/>
      <c r="L13" s="64"/>
      <c r="M13" s="64"/>
      <c r="N13" s="64"/>
      <c r="O13" s="72"/>
    </row>
    <row r="14" spans="1:15" x14ac:dyDescent="0.45">
      <c r="A14" s="70"/>
      <c r="B14" s="63"/>
      <c r="C14" s="63"/>
      <c r="D14" s="109" t="s">
        <v>18</v>
      </c>
      <c r="E14" s="110">
        <f>SUM(E10:E13)</f>
        <v>301.56622534657419</v>
      </c>
      <c r="F14" s="64"/>
      <c r="G14" s="64"/>
      <c r="H14" s="64"/>
      <c r="I14" s="64"/>
      <c r="J14" s="64"/>
      <c r="K14" s="64"/>
      <c r="L14" s="64"/>
      <c r="M14" s="64"/>
      <c r="N14" s="64"/>
      <c r="O14" s="69"/>
    </row>
    <row r="15" spans="1:15" x14ac:dyDescent="0.45">
      <c r="A15" s="70"/>
      <c r="B15" s="63"/>
      <c r="C15" s="63"/>
      <c r="D15" s="63"/>
      <c r="E15" s="63"/>
      <c r="F15" s="63"/>
      <c r="G15" s="63"/>
      <c r="H15" s="63"/>
      <c r="I15" s="63"/>
      <c r="J15" s="63"/>
      <c r="K15" s="63"/>
      <c r="L15" s="63"/>
      <c r="M15" s="63"/>
      <c r="N15" s="63"/>
      <c r="O15" s="69"/>
    </row>
    <row r="16" spans="1:15" x14ac:dyDescent="0.45">
      <c r="A16" s="108" t="s">
        <v>14</v>
      </c>
      <c r="B16" s="108" t="s">
        <v>19</v>
      </c>
      <c r="C16" s="108" t="s">
        <v>20</v>
      </c>
      <c r="D16" s="108" t="s">
        <v>21</v>
      </c>
      <c r="E16" s="108" t="s">
        <v>22</v>
      </c>
      <c r="F16" s="108" t="s">
        <v>23</v>
      </c>
      <c r="G16" s="108" t="s">
        <v>24</v>
      </c>
      <c r="H16" s="108" t="s">
        <v>25</v>
      </c>
      <c r="I16" s="108" t="s">
        <v>26</v>
      </c>
      <c r="J16" s="108" t="s">
        <v>27</v>
      </c>
      <c r="K16" s="108" t="s">
        <v>28</v>
      </c>
      <c r="L16" s="108" t="s">
        <v>29</v>
      </c>
      <c r="M16" s="108" t="s">
        <v>17</v>
      </c>
      <c r="N16" s="108" t="s">
        <v>18</v>
      </c>
      <c r="O16" s="69"/>
    </row>
    <row r="17" spans="1:15" x14ac:dyDescent="0.45">
      <c r="A17" s="80">
        <v>10</v>
      </c>
      <c r="B17" s="80" t="s">
        <v>147</v>
      </c>
      <c r="C17" s="80" t="s">
        <v>148</v>
      </c>
      <c r="D17" s="81">
        <v>10</v>
      </c>
      <c r="E17" s="80">
        <v>3.07</v>
      </c>
      <c r="F17" s="80" t="s">
        <v>193</v>
      </c>
      <c r="G17" s="80"/>
      <c r="H17" s="82"/>
      <c r="I17" s="83"/>
      <c r="J17" s="84"/>
      <c r="K17" s="82"/>
      <c r="L17" s="82"/>
      <c r="M17" s="82">
        <f>3.07</f>
        <v>3.07</v>
      </c>
      <c r="N17" s="81">
        <f>M17*D17</f>
        <v>30.7</v>
      </c>
      <c r="O17" s="69"/>
    </row>
    <row r="18" spans="1:15" s="25" customFormat="1" x14ac:dyDescent="0.45">
      <c r="A18" s="75"/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108" t="s">
        <v>18</v>
      </c>
      <c r="N18" s="110">
        <f>SUM(N17:N17)</f>
        <v>30.7</v>
      </c>
      <c r="O18" s="69"/>
    </row>
    <row r="19" spans="1:15" x14ac:dyDescent="0.45">
      <c r="A19" s="70"/>
      <c r="B19" s="63"/>
      <c r="C19" s="63"/>
      <c r="D19" s="63"/>
      <c r="E19" s="63"/>
      <c r="F19" s="63"/>
      <c r="G19" s="63"/>
      <c r="H19" s="63"/>
      <c r="I19" s="63"/>
      <c r="J19" s="63"/>
      <c r="K19" s="63"/>
      <c r="L19" s="63"/>
      <c r="M19" s="63"/>
      <c r="N19" s="63"/>
      <c r="O19" s="69"/>
    </row>
    <row r="20" spans="1:15" x14ac:dyDescent="0.45">
      <c r="A20" s="108" t="s">
        <v>14</v>
      </c>
      <c r="B20" s="108" t="s">
        <v>30</v>
      </c>
      <c r="C20" s="108" t="s">
        <v>20</v>
      </c>
      <c r="D20" s="108" t="s">
        <v>21</v>
      </c>
      <c r="E20" s="108" t="s">
        <v>31</v>
      </c>
      <c r="F20" s="108" t="s">
        <v>17</v>
      </c>
      <c r="G20" s="108" t="s">
        <v>32</v>
      </c>
      <c r="H20" s="108" t="s">
        <v>33</v>
      </c>
      <c r="I20" s="108" t="s">
        <v>18</v>
      </c>
      <c r="J20" s="27"/>
      <c r="K20" s="27"/>
      <c r="L20" s="27"/>
      <c r="M20" s="27"/>
      <c r="N20" s="27"/>
      <c r="O20" s="69"/>
    </row>
    <row r="21" spans="1:15" x14ac:dyDescent="0.45">
      <c r="A21" s="80">
        <v>10</v>
      </c>
      <c r="B21" s="80" t="s">
        <v>149</v>
      </c>
      <c r="C21" s="80"/>
      <c r="D21" s="81">
        <v>0.38</v>
      </c>
      <c r="E21" s="80" t="s">
        <v>34</v>
      </c>
      <c r="F21" s="85">
        <v>993</v>
      </c>
      <c r="G21" s="85"/>
      <c r="H21" s="85"/>
      <c r="I21" s="81">
        <f>IF(H21="",D21*F21,D21*F21*H21)</f>
        <v>377.34000000000003</v>
      </c>
      <c r="J21" s="63"/>
      <c r="K21" s="63"/>
      <c r="L21" s="63"/>
      <c r="M21" s="63"/>
      <c r="N21" s="63"/>
      <c r="O21" s="69"/>
    </row>
    <row r="22" spans="1:15" x14ac:dyDescent="0.45">
      <c r="A22" s="80">
        <v>20</v>
      </c>
      <c r="B22" s="86" t="s">
        <v>149</v>
      </c>
      <c r="C22" s="80" t="s">
        <v>151</v>
      </c>
      <c r="D22" s="81">
        <v>0.38</v>
      </c>
      <c r="E22" s="86" t="s">
        <v>34</v>
      </c>
      <c r="F22" s="85">
        <v>20</v>
      </c>
      <c r="G22" s="80"/>
      <c r="H22" s="80"/>
      <c r="I22" s="81">
        <f>IF(H22="",D22*F22,D22*F22*H22)</f>
        <v>7.6</v>
      </c>
      <c r="J22" s="63"/>
      <c r="K22" s="63"/>
      <c r="L22" s="63"/>
      <c r="M22" s="63"/>
      <c r="N22" s="63"/>
      <c r="O22" s="76"/>
    </row>
    <row r="23" spans="1:15" x14ac:dyDescent="0.45">
      <c r="A23" s="80">
        <v>30</v>
      </c>
      <c r="B23" s="86" t="s">
        <v>150</v>
      </c>
      <c r="C23" s="80" t="s">
        <v>148</v>
      </c>
      <c r="D23" s="81">
        <v>5.25</v>
      </c>
      <c r="E23" s="80" t="s">
        <v>193</v>
      </c>
      <c r="F23" s="85">
        <v>3.07</v>
      </c>
      <c r="G23" s="80"/>
      <c r="H23" s="80"/>
      <c r="I23" s="81">
        <f>IF(H23="",D23*F23,D23*F23*H23)</f>
        <v>16.1175</v>
      </c>
      <c r="J23" s="63"/>
      <c r="K23" s="63"/>
      <c r="L23" s="63"/>
      <c r="M23" s="63"/>
      <c r="N23" s="63"/>
      <c r="O23" s="69"/>
    </row>
    <row r="24" spans="1:15" x14ac:dyDescent="0.45">
      <c r="A24" s="75"/>
      <c r="B24" s="27"/>
      <c r="C24" s="27"/>
      <c r="D24" s="27"/>
      <c r="E24" s="27"/>
      <c r="F24" s="27"/>
      <c r="G24" s="27"/>
      <c r="H24" s="109" t="s">
        <v>18</v>
      </c>
      <c r="I24" s="110">
        <f>SUM(I21:I23)</f>
        <v>401.05750000000006</v>
      </c>
      <c r="J24" s="63"/>
      <c r="K24" s="63"/>
      <c r="L24" s="63"/>
      <c r="M24" s="63"/>
      <c r="N24" s="63"/>
      <c r="O24" s="76"/>
    </row>
    <row r="25" spans="1:15" s="18" customFormat="1" x14ac:dyDescent="0.45">
      <c r="A25" s="70"/>
      <c r="B25" s="63"/>
      <c r="C25" s="63"/>
      <c r="D25" s="63"/>
      <c r="E25" s="63"/>
      <c r="F25" s="63"/>
      <c r="G25" s="63"/>
      <c r="H25" s="63"/>
      <c r="I25" s="63"/>
      <c r="J25" s="63"/>
      <c r="K25" s="63"/>
      <c r="L25" s="63"/>
      <c r="M25" s="63"/>
      <c r="N25" s="63"/>
      <c r="O25" s="73"/>
    </row>
    <row r="26" spans="1:15" s="28" customFormat="1" x14ac:dyDescent="0.45">
      <c r="A26" s="108" t="s">
        <v>14</v>
      </c>
      <c r="B26" s="108" t="s">
        <v>35</v>
      </c>
      <c r="C26" s="108" t="s">
        <v>20</v>
      </c>
      <c r="D26" s="108" t="s">
        <v>21</v>
      </c>
      <c r="E26" s="108" t="s">
        <v>22</v>
      </c>
      <c r="F26" s="108" t="s">
        <v>23</v>
      </c>
      <c r="G26" s="108" t="s">
        <v>24</v>
      </c>
      <c r="H26" s="108" t="s">
        <v>25</v>
      </c>
      <c r="I26" s="108" t="s">
        <v>17</v>
      </c>
      <c r="J26" s="108" t="s">
        <v>18</v>
      </c>
      <c r="K26" s="63"/>
      <c r="L26" s="63"/>
      <c r="M26" s="63"/>
      <c r="N26" s="63"/>
      <c r="O26" s="69"/>
    </row>
    <row r="27" spans="1:15" s="18" customFormat="1" x14ac:dyDescent="0.45">
      <c r="A27" s="80">
        <v>10</v>
      </c>
      <c r="B27" s="80" t="s">
        <v>36</v>
      </c>
      <c r="C27" s="80" t="s">
        <v>191</v>
      </c>
      <c r="D27" s="87">
        <v>0.17</v>
      </c>
      <c r="E27" s="88"/>
      <c r="F27" s="88"/>
      <c r="G27" s="88"/>
      <c r="H27" s="88"/>
      <c r="I27" s="89">
        <v>16</v>
      </c>
      <c r="J27" s="81">
        <f>I27*D27</f>
        <v>2.72</v>
      </c>
      <c r="K27" s="63"/>
      <c r="L27" s="63"/>
      <c r="M27" s="63"/>
      <c r="N27" s="63"/>
      <c r="O27" s="69"/>
    </row>
    <row r="28" spans="1:15" x14ac:dyDescent="0.45">
      <c r="A28" s="80">
        <v>20</v>
      </c>
      <c r="B28" s="80" t="s">
        <v>37</v>
      </c>
      <c r="C28" s="80" t="s">
        <v>192</v>
      </c>
      <c r="D28" s="87">
        <v>0.01</v>
      </c>
      <c r="E28" s="80"/>
      <c r="F28" s="90"/>
      <c r="G28" s="80"/>
      <c r="H28" s="80"/>
      <c r="I28" s="89">
        <v>16</v>
      </c>
      <c r="J28" s="81">
        <f>I28*D28</f>
        <v>0.16</v>
      </c>
      <c r="K28" s="63"/>
      <c r="L28" s="63"/>
      <c r="M28" s="63"/>
      <c r="N28" s="63"/>
      <c r="O28" s="69"/>
    </row>
    <row r="29" spans="1:15" x14ac:dyDescent="0.45">
      <c r="A29" s="75"/>
      <c r="B29" s="27"/>
      <c r="C29" s="27"/>
      <c r="D29" s="27"/>
      <c r="E29" s="27"/>
      <c r="F29" s="27"/>
      <c r="G29" s="27"/>
      <c r="H29" s="27"/>
      <c r="I29" s="109" t="s">
        <v>18</v>
      </c>
      <c r="J29" s="110">
        <f>SUM(J27:J28)</f>
        <v>2.8800000000000003</v>
      </c>
      <c r="K29" s="63"/>
      <c r="L29" s="63"/>
      <c r="M29" s="63"/>
      <c r="N29" s="63"/>
      <c r="O29" s="73"/>
    </row>
    <row r="30" spans="1:15" x14ac:dyDescent="0.45">
      <c r="A30" s="70"/>
      <c r="B30" s="63"/>
      <c r="C30" s="63"/>
      <c r="D30" s="63"/>
      <c r="E30" s="63"/>
      <c r="F30" s="63"/>
      <c r="G30" s="63"/>
      <c r="H30" s="63"/>
      <c r="I30" s="63"/>
      <c r="J30" s="63"/>
      <c r="K30" s="63"/>
      <c r="L30" s="63"/>
      <c r="M30" s="63"/>
      <c r="N30" s="63"/>
      <c r="O30" s="69"/>
    </row>
    <row r="31" spans="1:15" s="18" customFormat="1" x14ac:dyDescent="0.45">
      <c r="A31" s="108" t="s">
        <v>14</v>
      </c>
      <c r="B31" s="108" t="s">
        <v>38</v>
      </c>
      <c r="C31" s="108" t="s">
        <v>20</v>
      </c>
      <c r="D31" s="108" t="s">
        <v>21</v>
      </c>
      <c r="E31" s="108" t="s">
        <v>31</v>
      </c>
      <c r="F31" s="108" t="s">
        <v>17</v>
      </c>
      <c r="G31" s="108" t="s">
        <v>39</v>
      </c>
      <c r="H31" s="108" t="s">
        <v>40</v>
      </c>
      <c r="I31" s="108" t="s">
        <v>18</v>
      </c>
      <c r="J31" s="27"/>
      <c r="K31" s="63"/>
      <c r="L31" s="63"/>
      <c r="M31" s="63"/>
      <c r="N31" s="63"/>
      <c r="O31" s="69"/>
    </row>
    <row r="32" spans="1:15" x14ac:dyDescent="0.45">
      <c r="A32" s="80">
        <v>10</v>
      </c>
      <c r="B32" s="80" t="s">
        <v>41</v>
      </c>
      <c r="C32" s="80" t="s">
        <v>152</v>
      </c>
      <c r="D32" s="81">
        <v>500</v>
      </c>
      <c r="E32" s="80" t="s">
        <v>42</v>
      </c>
      <c r="F32" s="80">
        <v>204</v>
      </c>
      <c r="G32" s="80">
        <v>3000</v>
      </c>
      <c r="H32" s="80">
        <v>1</v>
      </c>
      <c r="I32" s="81">
        <f>D32*F32/G32*H32</f>
        <v>34</v>
      </c>
      <c r="J32" s="27"/>
      <c r="K32" s="63"/>
      <c r="L32" s="63"/>
      <c r="M32" s="63"/>
      <c r="N32" s="63"/>
      <c r="O32" s="69"/>
    </row>
    <row r="33" spans="1:15" x14ac:dyDescent="0.45">
      <c r="A33" s="85">
        <v>20</v>
      </c>
      <c r="B33" s="80" t="s">
        <v>41</v>
      </c>
      <c r="C33" s="85" t="s">
        <v>153</v>
      </c>
      <c r="D33" s="81">
        <v>500</v>
      </c>
      <c r="E33" s="80" t="s">
        <v>42</v>
      </c>
      <c r="F33" s="85">
        <v>20</v>
      </c>
      <c r="G33" s="85">
        <v>300</v>
      </c>
      <c r="H33" s="85">
        <v>1</v>
      </c>
      <c r="I33" s="81">
        <f>D33*F33/G33*H33</f>
        <v>33.333333333333336</v>
      </c>
      <c r="J33" s="64"/>
      <c r="K33" s="63"/>
      <c r="L33" s="63"/>
      <c r="M33" s="63"/>
      <c r="N33" s="63"/>
      <c r="O33" s="69"/>
    </row>
    <row r="34" spans="1:15" x14ac:dyDescent="0.45">
      <c r="A34" s="75"/>
      <c r="B34" s="27"/>
      <c r="C34" s="27"/>
      <c r="D34" s="27"/>
      <c r="E34" s="27"/>
      <c r="F34" s="27"/>
      <c r="G34" s="27"/>
      <c r="H34" s="112" t="s">
        <v>18</v>
      </c>
      <c r="I34" s="113">
        <f>SUM(I32:I33)</f>
        <v>67.333333333333343</v>
      </c>
      <c r="J34" s="27"/>
      <c r="K34" s="63"/>
      <c r="L34" s="63"/>
      <c r="M34" s="63"/>
      <c r="N34" s="63"/>
      <c r="O34" s="69"/>
    </row>
    <row r="35" spans="1:15" ht="14.65" thickBot="1" x14ac:dyDescent="0.5">
      <c r="A35" s="77"/>
      <c r="B35" s="78"/>
      <c r="C35" s="78"/>
      <c r="D35" s="78"/>
      <c r="E35" s="78"/>
      <c r="F35" s="78"/>
      <c r="G35" s="78"/>
      <c r="H35" s="78"/>
      <c r="I35" s="78"/>
      <c r="J35" s="78"/>
      <c r="K35" s="78"/>
      <c r="L35" s="78"/>
      <c r="M35" s="78"/>
      <c r="N35" s="78"/>
      <c r="O35" s="79"/>
    </row>
    <row r="36" spans="1:15" x14ac:dyDescent="0.45">
      <c r="A36" s="63"/>
      <c r="B36" s="63"/>
      <c r="C36" s="63"/>
      <c r="D36" s="63"/>
      <c r="E36" s="63"/>
      <c r="F36" s="63"/>
      <c r="G36" s="63"/>
      <c r="H36" s="63"/>
      <c r="I36" s="63"/>
      <c r="J36" s="63"/>
      <c r="K36" s="63"/>
      <c r="L36" s="63"/>
      <c r="M36" s="63"/>
      <c r="N36" s="63"/>
    </row>
  </sheetData>
  <hyperlinks>
    <hyperlink ref="B10" location="BR_01001" display="BR_01001" xr:uid="{00000000-0004-0000-0200-000000000000}"/>
    <hyperlink ref="B4" location="FR_A0001" display="Frame" xr:uid="{2140F8A1-1792-4867-B8EE-367BBC148698}"/>
    <hyperlink ref="B11" location="FR_01002" display="Straight round steel tubing" xr:uid="{67BF6903-2881-4F14-8D93-935AB83DE452}"/>
    <hyperlink ref="B12" location="FR_01003" display="Anti-intusion plate" xr:uid="{5F52F1BE-0B8B-423C-8182-3D6A517A5A0B}"/>
    <hyperlink ref="B13" location="'FR 01004'!A1" display="Sleeved joint" xr:uid="{0D45B743-6FDE-4216-97C7-56AFD8F90F3D}"/>
    <hyperlink ref="E2" location="BOM!A1" display="Back to BOM" xr:uid="{3F3FAB0B-F1C9-4F0E-A958-C9F87CB337C2}"/>
  </hyperlinks>
  <pageMargins left="0.7" right="0.7" top="0.75" bottom="0.75" header="0.51180555555555496" footer="0.3"/>
  <pageSetup paperSize="9" scale="39" firstPageNumber="0" fitToHeight="0" orientation="portrait" r:id="rId1"/>
  <headerFooter>
    <oddFooter>&amp;C&amp;P</oddFooter>
  </headerFooter>
  <rowBreaks count="1" manualBreakCount="1">
    <brk id="3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99FF"/>
    <pageSetUpPr fitToPage="1"/>
  </sheetPr>
  <dimension ref="A1:O22"/>
  <sheetViews>
    <sheetView topLeftCell="B1" zoomScale="75" zoomScaleNormal="75" workbookViewId="0">
      <selection activeCell="G2" sqref="G2"/>
    </sheetView>
  </sheetViews>
  <sheetFormatPr baseColWidth="10" defaultColWidth="9.1328125" defaultRowHeight="14.25" x14ac:dyDescent="0.45"/>
  <cols>
    <col min="1" max="1" width="10.59765625"/>
    <col min="2" max="2" width="33.3984375"/>
    <col min="3" max="3" width="23"/>
    <col min="4" max="6" width="10.59765625"/>
    <col min="7" max="7" width="14.1328125"/>
    <col min="8" max="8" width="10.59765625"/>
    <col min="9" max="9" width="15.46484375" customWidth="1"/>
    <col min="10" max="12" width="10.59765625"/>
    <col min="13" max="13" width="15.265625"/>
    <col min="14" max="14" width="10.59765625"/>
    <col min="15" max="15" width="3.1328125" customWidth="1"/>
    <col min="16" max="1025" width="10.59765625"/>
  </cols>
  <sheetData>
    <row r="1" spans="1:15" x14ac:dyDescent="0.4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5">
      <c r="A2" s="133" t="s">
        <v>0</v>
      </c>
      <c r="B2" s="16" t="s">
        <v>43</v>
      </c>
      <c r="C2" s="63"/>
      <c r="D2" s="63"/>
      <c r="E2" s="63"/>
      <c r="F2" s="63"/>
      <c r="G2" s="99" t="s">
        <v>132</v>
      </c>
      <c r="H2" s="63"/>
      <c r="I2" s="63"/>
      <c r="J2" s="134" t="s">
        <v>1</v>
      </c>
      <c r="K2" s="91">
        <v>81</v>
      </c>
      <c r="L2" s="63"/>
      <c r="M2" s="133" t="s">
        <v>16</v>
      </c>
      <c r="N2" s="81">
        <f>FR_01001_m+FR_01001_p</f>
        <v>23.75227908990254</v>
      </c>
      <c r="O2" s="69"/>
    </row>
    <row r="3" spans="1:15" x14ac:dyDescent="0.45">
      <c r="A3" s="133" t="s">
        <v>3</v>
      </c>
      <c r="B3" s="16" t="str">
        <f>'FR A0001'!B3</f>
        <v>Frame and Body</v>
      </c>
      <c r="C3" s="63"/>
      <c r="D3" s="133" t="s">
        <v>6</v>
      </c>
      <c r="E3" s="148"/>
      <c r="F3" s="63"/>
      <c r="G3" s="63"/>
      <c r="H3" s="63"/>
      <c r="I3" s="63"/>
      <c r="J3" s="63"/>
      <c r="K3" s="63"/>
      <c r="L3" s="63"/>
      <c r="M3" s="133" t="s">
        <v>4</v>
      </c>
      <c r="N3" s="89">
        <v>1</v>
      </c>
      <c r="O3" s="69"/>
    </row>
    <row r="4" spans="1:15" x14ac:dyDescent="0.45">
      <c r="A4" s="133" t="s">
        <v>5</v>
      </c>
      <c r="B4" s="99" t="str">
        <f>'FR A0001'!B4</f>
        <v>Frame</v>
      </c>
      <c r="C4" s="63"/>
      <c r="D4" s="133" t="s">
        <v>8</v>
      </c>
      <c r="E4" s="63"/>
      <c r="F4" s="63"/>
      <c r="G4" s="63"/>
      <c r="H4" s="63"/>
      <c r="I4" s="63"/>
      <c r="J4" s="135" t="s">
        <v>6</v>
      </c>
      <c r="K4" s="63"/>
      <c r="L4" s="63"/>
      <c r="M4" s="63"/>
      <c r="N4" s="63"/>
      <c r="O4" s="69"/>
    </row>
    <row r="5" spans="1:15" x14ac:dyDescent="0.45">
      <c r="A5" s="133" t="s">
        <v>15</v>
      </c>
      <c r="B5" s="19" t="s">
        <v>139</v>
      </c>
      <c r="C5" s="63"/>
      <c r="D5" s="133" t="s">
        <v>12</v>
      </c>
      <c r="E5" s="63"/>
      <c r="F5" s="63"/>
      <c r="G5" s="63"/>
      <c r="H5" s="63"/>
      <c r="I5" s="63"/>
      <c r="J5" s="135" t="s">
        <v>8</v>
      </c>
      <c r="K5" s="63"/>
      <c r="L5" s="63"/>
      <c r="M5" s="133" t="s">
        <v>9</v>
      </c>
      <c r="N5" s="81">
        <f>N3*N2</f>
        <v>23.75227908990254</v>
      </c>
      <c r="O5" s="69"/>
    </row>
    <row r="6" spans="1:15" x14ac:dyDescent="0.45">
      <c r="A6" s="133" t="s">
        <v>7</v>
      </c>
      <c r="B6" s="31" t="s">
        <v>136</v>
      </c>
      <c r="C6" s="63"/>
      <c r="D6" s="63"/>
      <c r="E6" s="63"/>
      <c r="F6" s="63"/>
      <c r="G6" s="63"/>
      <c r="H6" s="63"/>
      <c r="I6" s="63"/>
      <c r="J6" s="135" t="s">
        <v>12</v>
      </c>
      <c r="K6" s="63"/>
      <c r="L6" s="63"/>
      <c r="M6" s="63"/>
      <c r="N6" s="63"/>
      <c r="O6" s="69"/>
    </row>
    <row r="7" spans="1:15" x14ac:dyDescent="0.45">
      <c r="A7" s="133" t="s">
        <v>10</v>
      </c>
      <c r="B7" s="16" t="s">
        <v>11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9"/>
    </row>
    <row r="8" spans="1:15" x14ac:dyDescent="0.45">
      <c r="A8" s="133" t="s">
        <v>13</v>
      </c>
      <c r="B8" s="16" t="s">
        <v>140</v>
      </c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9"/>
    </row>
    <row r="9" spans="1:15" x14ac:dyDescent="0.45">
      <c r="A9" s="92"/>
      <c r="B9" s="32"/>
      <c r="C9" s="32"/>
      <c r="D9" s="32"/>
      <c r="E9" s="32"/>
      <c r="F9" s="63"/>
      <c r="G9" s="63"/>
      <c r="H9" s="63"/>
      <c r="I9" s="63"/>
      <c r="J9" s="63"/>
      <c r="K9" s="63"/>
      <c r="L9" s="63"/>
      <c r="M9" s="63"/>
      <c r="N9" s="63"/>
      <c r="O9" s="69"/>
    </row>
    <row r="10" spans="1:15" x14ac:dyDescent="0.45">
      <c r="A10" s="136" t="s">
        <v>14</v>
      </c>
      <c r="B10" s="137" t="s">
        <v>19</v>
      </c>
      <c r="C10" s="137" t="s">
        <v>20</v>
      </c>
      <c r="D10" s="137" t="s">
        <v>21</v>
      </c>
      <c r="E10" s="137" t="s">
        <v>22</v>
      </c>
      <c r="F10" s="138" t="s">
        <v>23</v>
      </c>
      <c r="G10" s="138" t="s">
        <v>24</v>
      </c>
      <c r="H10" s="138" t="s">
        <v>25</v>
      </c>
      <c r="I10" s="138" t="s">
        <v>26</v>
      </c>
      <c r="J10" s="138" t="s">
        <v>27</v>
      </c>
      <c r="K10" s="138" t="s">
        <v>28</v>
      </c>
      <c r="L10" s="138" t="s">
        <v>29</v>
      </c>
      <c r="M10" s="138" t="s">
        <v>17</v>
      </c>
      <c r="N10" s="138" t="s">
        <v>18</v>
      </c>
      <c r="O10" s="69"/>
    </row>
    <row r="11" spans="1:15" s="25" customFormat="1" x14ac:dyDescent="0.45">
      <c r="A11" s="93">
        <v>10</v>
      </c>
      <c r="B11" s="33" t="s">
        <v>156</v>
      </c>
      <c r="C11" s="22" t="s">
        <v>157</v>
      </c>
      <c r="D11" s="35">
        <v>2.25</v>
      </c>
      <c r="E11" s="22">
        <v>3.5990000000000002</v>
      </c>
      <c r="F11" s="22" t="s">
        <v>167</v>
      </c>
      <c r="G11" s="22"/>
      <c r="H11" s="21"/>
      <c r="I11" s="23" t="s">
        <v>168</v>
      </c>
      <c r="J11" s="146">
        <f>((0.015)^2-(0.013)^2)*PI()</f>
        <v>1.7592918860102845E-4</v>
      </c>
      <c r="K11" s="24">
        <v>2.62</v>
      </c>
      <c r="L11" s="34">
        <v>7850</v>
      </c>
      <c r="M11" s="26">
        <v>1</v>
      </c>
      <c r="N11" s="35">
        <f>IF(J11="",D11*M11,D11*J11*K11*L11*M11)</f>
        <v>8.1412551494040439</v>
      </c>
      <c r="O11" s="74"/>
    </row>
    <row r="12" spans="1:15" s="25" customFormat="1" x14ac:dyDescent="0.45">
      <c r="A12" s="143">
        <v>20</v>
      </c>
      <c r="B12" s="33" t="s">
        <v>156</v>
      </c>
      <c r="C12" s="144" t="s">
        <v>158</v>
      </c>
      <c r="D12" s="35">
        <v>2.25</v>
      </c>
      <c r="E12" s="22">
        <v>2.0409999999999999</v>
      </c>
      <c r="F12" s="22" t="s">
        <v>167</v>
      </c>
      <c r="G12" s="22"/>
      <c r="H12" s="21"/>
      <c r="I12" s="23" t="s">
        <v>168</v>
      </c>
      <c r="J12" s="146">
        <f>((0.015)^2-(0.013)^2)*PI()</f>
        <v>1.7592918860102845E-4</v>
      </c>
      <c r="K12" s="24">
        <v>1.5</v>
      </c>
      <c r="L12" s="34">
        <v>7850</v>
      </c>
      <c r="M12" s="26">
        <v>1</v>
      </c>
      <c r="N12" s="35">
        <f>IF(J12="",D12*M12,D12*J12*K12*L12*M12)</f>
        <v>4.6610239404984979</v>
      </c>
      <c r="O12" s="74"/>
    </row>
    <row r="13" spans="1:15" x14ac:dyDescent="0.45">
      <c r="A13" s="75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27"/>
      <c r="M13" s="139" t="s">
        <v>18</v>
      </c>
      <c r="N13" s="140">
        <f>SUM(N11:N12)</f>
        <v>12.802279089902541</v>
      </c>
      <c r="O13" s="69"/>
    </row>
    <row r="14" spans="1:15" x14ac:dyDescent="0.45">
      <c r="A14" s="70"/>
      <c r="B14" s="63"/>
      <c r="C14" s="63"/>
      <c r="D14" s="63"/>
      <c r="E14" s="63"/>
      <c r="F14" s="63"/>
      <c r="G14" s="63"/>
      <c r="H14" s="63"/>
      <c r="I14" s="63"/>
      <c r="J14" s="63"/>
      <c r="K14" s="63"/>
      <c r="L14" s="63"/>
      <c r="M14" s="63"/>
      <c r="N14" s="63"/>
      <c r="O14" s="69"/>
    </row>
    <row r="15" spans="1:15" x14ac:dyDescent="0.45">
      <c r="A15" s="141" t="s">
        <v>14</v>
      </c>
      <c r="B15" s="138" t="s">
        <v>30</v>
      </c>
      <c r="C15" s="138" t="s">
        <v>20</v>
      </c>
      <c r="D15" s="138" t="s">
        <v>21</v>
      </c>
      <c r="E15" s="138" t="s">
        <v>31</v>
      </c>
      <c r="F15" s="138" t="s">
        <v>17</v>
      </c>
      <c r="G15" s="138" t="s">
        <v>32</v>
      </c>
      <c r="H15" s="138" t="s">
        <v>33</v>
      </c>
      <c r="I15" s="138" t="s">
        <v>18</v>
      </c>
      <c r="J15" s="27"/>
      <c r="K15" s="27"/>
      <c r="L15" s="27"/>
      <c r="M15" s="27"/>
      <c r="N15" s="27"/>
      <c r="O15" s="69"/>
    </row>
    <row r="16" spans="1:15" s="28" customFormat="1" x14ac:dyDescent="0.45">
      <c r="A16" s="94">
        <v>10</v>
      </c>
      <c r="B16" s="30" t="s">
        <v>159</v>
      </c>
      <c r="C16" s="36" t="s">
        <v>162</v>
      </c>
      <c r="D16" s="37">
        <v>0.75</v>
      </c>
      <c r="E16" s="30" t="s">
        <v>165</v>
      </c>
      <c r="F16" s="30">
        <v>5</v>
      </c>
      <c r="G16" s="36"/>
      <c r="H16" s="29">
        <v>1</v>
      </c>
      <c r="I16" s="37">
        <f t="shared" ref="I16:I19" si="0">IF(H16="",D16*F16,D16*F16*H16)</f>
        <v>3.75</v>
      </c>
      <c r="J16" s="65"/>
      <c r="K16" s="65"/>
      <c r="L16" s="65"/>
      <c r="M16" s="65"/>
      <c r="N16" s="65"/>
      <c r="O16" s="76"/>
    </row>
    <row r="17" spans="1:15" x14ac:dyDescent="0.45">
      <c r="A17" s="71">
        <v>20</v>
      </c>
      <c r="B17" s="30" t="s">
        <v>159</v>
      </c>
      <c r="C17" s="36" t="s">
        <v>163</v>
      </c>
      <c r="D17" s="37">
        <v>0.75</v>
      </c>
      <c r="E17" s="30" t="s">
        <v>165</v>
      </c>
      <c r="F17" s="20">
        <v>4</v>
      </c>
      <c r="G17" s="30"/>
      <c r="H17" s="29">
        <v>1</v>
      </c>
      <c r="I17" s="35">
        <f t="shared" si="0"/>
        <v>3</v>
      </c>
      <c r="J17" s="63"/>
      <c r="K17" s="63"/>
      <c r="L17" s="63"/>
      <c r="M17" s="63"/>
      <c r="N17" s="63"/>
      <c r="O17" s="69"/>
    </row>
    <row r="18" spans="1:15" s="18" customFormat="1" x14ac:dyDescent="0.45">
      <c r="A18" s="94">
        <v>30</v>
      </c>
      <c r="B18" s="30" t="s">
        <v>160</v>
      </c>
      <c r="C18" s="29" t="s">
        <v>164</v>
      </c>
      <c r="D18" s="37">
        <v>0.15</v>
      </c>
      <c r="E18" s="30" t="s">
        <v>46</v>
      </c>
      <c r="F18" s="30">
        <v>8</v>
      </c>
      <c r="G18" s="29"/>
      <c r="H18" s="29">
        <v>1</v>
      </c>
      <c r="I18" s="35">
        <f t="shared" si="0"/>
        <v>1.2</v>
      </c>
      <c r="J18" s="64"/>
      <c r="K18" s="64"/>
      <c r="L18" s="64"/>
      <c r="M18" s="64"/>
      <c r="N18" s="64"/>
      <c r="O18" s="73"/>
    </row>
    <row r="19" spans="1:15" x14ac:dyDescent="0.45">
      <c r="A19" s="71">
        <v>40</v>
      </c>
      <c r="B19" s="30" t="s">
        <v>161</v>
      </c>
      <c r="C19" s="20"/>
      <c r="D19" s="37">
        <v>0.75</v>
      </c>
      <c r="E19" s="20" t="s">
        <v>166</v>
      </c>
      <c r="F19" s="20">
        <v>4</v>
      </c>
      <c r="G19" s="30"/>
      <c r="H19" s="29">
        <v>1</v>
      </c>
      <c r="I19" s="35">
        <f t="shared" si="0"/>
        <v>3</v>
      </c>
      <c r="J19" s="63"/>
      <c r="K19" s="63"/>
      <c r="L19" s="63"/>
      <c r="M19" s="63"/>
      <c r="N19" s="63"/>
      <c r="O19" s="69"/>
    </row>
    <row r="20" spans="1:15" x14ac:dyDescent="0.45">
      <c r="A20" s="75"/>
      <c r="B20" s="27"/>
      <c r="C20" s="27"/>
      <c r="D20" s="27"/>
      <c r="E20" s="27"/>
      <c r="F20" s="27"/>
      <c r="G20" s="27"/>
      <c r="H20" s="142" t="s">
        <v>18</v>
      </c>
      <c r="I20" s="140">
        <f>SUM(I16:I19)</f>
        <v>10.95</v>
      </c>
      <c r="J20" s="27"/>
      <c r="K20" s="27"/>
      <c r="L20" s="27"/>
      <c r="M20" s="27"/>
      <c r="N20" s="27"/>
      <c r="O20" s="69"/>
    </row>
    <row r="21" spans="1:15" x14ac:dyDescent="0.45">
      <c r="A21" s="70"/>
      <c r="B21" s="63"/>
      <c r="C21" s="63"/>
      <c r="D21" s="63"/>
      <c r="E21" s="63"/>
      <c r="F21" s="63"/>
      <c r="G21" s="63"/>
      <c r="H21" s="63"/>
      <c r="I21" s="64"/>
      <c r="J21" s="63"/>
      <c r="K21" s="63"/>
      <c r="L21" s="63"/>
      <c r="M21" s="63"/>
      <c r="N21" s="63"/>
      <c r="O21" s="69"/>
    </row>
    <row r="22" spans="1:15" ht="14.65" thickBot="1" x14ac:dyDescent="0.5">
      <c r="A22" s="77"/>
      <c r="B22" s="78"/>
      <c r="C22" s="78"/>
      <c r="D22" s="78"/>
      <c r="E22" s="78"/>
      <c r="F22" s="78"/>
      <c r="G22" s="78"/>
      <c r="H22" s="78"/>
      <c r="I22" s="78"/>
      <c r="J22" s="78"/>
      <c r="K22" s="78"/>
      <c r="L22" s="78"/>
      <c r="M22" s="78"/>
      <c r="N22" s="78"/>
      <c r="O22" s="79"/>
    </row>
  </sheetData>
  <hyperlinks>
    <hyperlink ref="B4" location="BR_A0001" display="BR_A0001" xr:uid="{00000000-0004-0000-0300-000000000000}"/>
    <hyperlink ref="G2" location="BOM!A1" display="Back to BOM" xr:uid="{D313C253-B34A-478B-B5A7-B4720C37065B}"/>
  </hyperlinks>
  <pageMargins left="0.78749999999999998" right="0.78749999999999998" top="1.05277777777778" bottom="1.05277777777778" header="0.78749999999999998" footer="0.78749999999999998"/>
  <pageSetup paperSize="9" scale="43" firstPageNumber="0" fitToHeight="0" orientation="portrait" r:id="rId1"/>
  <headerFooter>
    <oddHeader>&amp;C&amp;"Times New Roman,Normal"&amp;12&amp;A</oddHeader>
    <oddFooter>&amp;C&amp;"Times New Roman,Normal"&amp;12Page &amp;P</oddFooter>
  </headerFooter>
  <rowBreaks count="2" manualBreakCount="2">
    <brk id="22" max="16383" man="1"/>
    <brk id="56" max="1638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DE944-3338-4A3B-A1AF-55BD3BA3F047}">
  <sheetPr>
    <tabColor rgb="FFFF99FF"/>
  </sheetPr>
  <dimension ref="A1:O26"/>
  <sheetViews>
    <sheetView workbookViewId="0">
      <selection activeCell="G2" sqref="G2"/>
    </sheetView>
  </sheetViews>
  <sheetFormatPr baseColWidth="10" defaultColWidth="9.1328125" defaultRowHeight="14.25" x14ac:dyDescent="0.45"/>
  <cols>
    <col min="2" max="2" width="14.796875" customWidth="1"/>
    <col min="3" max="3" width="26.33203125" customWidth="1"/>
    <col min="7" max="7" width="12.6640625" customWidth="1"/>
    <col min="9" max="9" width="17.53125" customWidth="1"/>
    <col min="15" max="15" width="3.1328125" customWidth="1"/>
  </cols>
  <sheetData>
    <row r="1" spans="1:15" x14ac:dyDescent="0.4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5">
      <c r="A2" s="133" t="s">
        <v>0</v>
      </c>
      <c r="B2" s="16" t="s">
        <v>43</v>
      </c>
      <c r="C2" s="63"/>
      <c r="D2" s="63"/>
      <c r="E2" s="63"/>
      <c r="F2" s="63"/>
      <c r="G2" s="99" t="s">
        <v>132</v>
      </c>
      <c r="H2" s="63"/>
      <c r="I2" s="63"/>
      <c r="J2" s="134" t="s">
        <v>1</v>
      </c>
      <c r="K2" s="91">
        <v>81</v>
      </c>
      <c r="L2" s="63"/>
      <c r="M2" s="133" t="s">
        <v>16</v>
      </c>
      <c r="N2" s="81">
        <f>FR_01002_m+FR_01002_p</f>
        <v>253.01039372242448</v>
      </c>
      <c r="O2" s="69"/>
    </row>
    <row r="3" spans="1:15" x14ac:dyDescent="0.45">
      <c r="A3" s="133" t="s">
        <v>3</v>
      </c>
      <c r="B3" s="16" t="str">
        <f>'FR A0001'!B3</f>
        <v>Frame and Body</v>
      </c>
      <c r="C3" s="63"/>
      <c r="D3" s="133" t="s">
        <v>6</v>
      </c>
      <c r="E3" s="100"/>
      <c r="F3" s="63"/>
      <c r="G3" s="63"/>
      <c r="H3" s="63"/>
      <c r="I3" s="63"/>
      <c r="J3" s="63"/>
      <c r="K3" s="63"/>
      <c r="L3" s="63"/>
      <c r="M3" s="133" t="s">
        <v>4</v>
      </c>
      <c r="N3" s="89">
        <v>1</v>
      </c>
      <c r="O3" s="69"/>
    </row>
    <row r="4" spans="1:15" x14ac:dyDescent="0.45">
      <c r="A4" s="133" t="s">
        <v>5</v>
      </c>
      <c r="B4" s="99" t="str">
        <f>'FR A0001'!B4</f>
        <v>Frame</v>
      </c>
      <c r="C4" s="63"/>
      <c r="D4" s="133" t="s">
        <v>8</v>
      </c>
      <c r="E4" s="63"/>
      <c r="F4" s="63"/>
      <c r="G4" s="63"/>
      <c r="H4" s="63"/>
      <c r="I4" s="63"/>
      <c r="J4" s="135" t="s">
        <v>6</v>
      </c>
      <c r="K4" s="63"/>
      <c r="L4" s="63"/>
      <c r="M4" s="63"/>
      <c r="N4" s="63"/>
      <c r="O4" s="69"/>
    </row>
    <row r="5" spans="1:15" x14ac:dyDescent="0.45">
      <c r="A5" s="133" t="s">
        <v>15</v>
      </c>
      <c r="B5" s="19" t="s">
        <v>141</v>
      </c>
      <c r="C5" s="63"/>
      <c r="D5" s="133" t="s">
        <v>12</v>
      </c>
      <c r="E5" s="63"/>
      <c r="F5" s="63"/>
      <c r="G5" s="63"/>
      <c r="H5" s="63"/>
      <c r="I5" s="63"/>
      <c r="J5" s="135" t="s">
        <v>8</v>
      </c>
      <c r="K5" s="63"/>
      <c r="L5" s="63"/>
      <c r="M5" s="133" t="s">
        <v>9</v>
      </c>
      <c r="N5" s="81">
        <f>N3*N2</f>
        <v>253.01039372242448</v>
      </c>
      <c r="O5" s="69"/>
    </row>
    <row r="6" spans="1:15" x14ac:dyDescent="0.45">
      <c r="A6" s="133" t="s">
        <v>7</v>
      </c>
      <c r="B6" s="31" t="s">
        <v>142</v>
      </c>
      <c r="C6" s="63"/>
      <c r="D6" s="63"/>
      <c r="E6" s="63"/>
      <c r="F6" s="63"/>
      <c r="G6" s="63"/>
      <c r="H6" s="63"/>
      <c r="I6" s="63"/>
      <c r="J6" s="135" t="s">
        <v>12</v>
      </c>
      <c r="K6" s="63"/>
      <c r="L6" s="63"/>
      <c r="M6" s="63"/>
      <c r="N6" s="63"/>
      <c r="O6" s="69"/>
    </row>
    <row r="7" spans="1:15" x14ac:dyDescent="0.45">
      <c r="A7" s="133" t="s">
        <v>10</v>
      </c>
      <c r="B7" s="16" t="s">
        <v>11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9"/>
    </row>
    <row r="8" spans="1:15" x14ac:dyDescent="0.45">
      <c r="A8" s="133" t="s">
        <v>13</v>
      </c>
      <c r="B8" s="16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9"/>
    </row>
    <row r="9" spans="1:15" x14ac:dyDescent="0.45">
      <c r="A9" s="92"/>
      <c r="B9" s="32"/>
      <c r="C9" s="32"/>
      <c r="D9" s="32"/>
      <c r="E9" s="32"/>
      <c r="F9" s="63"/>
      <c r="G9" s="63"/>
      <c r="H9" s="63"/>
      <c r="I9" s="63"/>
      <c r="J9" s="63"/>
      <c r="K9" s="63"/>
      <c r="L9" s="63"/>
      <c r="M9" s="63"/>
      <c r="N9" s="63"/>
      <c r="O9" s="69"/>
    </row>
    <row r="10" spans="1:15" x14ac:dyDescent="0.45">
      <c r="A10" s="136" t="s">
        <v>14</v>
      </c>
      <c r="B10" s="137" t="s">
        <v>19</v>
      </c>
      <c r="C10" s="137" t="s">
        <v>20</v>
      </c>
      <c r="D10" s="137" t="s">
        <v>21</v>
      </c>
      <c r="E10" s="137" t="s">
        <v>22</v>
      </c>
      <c r="F10" s="138" t="s">
        <v>23</v>
      </c>
      <c r="G10" s="138" t="s">
        <v>24</v>
      </c>
      <c r="H10" s="138" t="s">
        <v>25</v>
      </c>
      <c r="I10" s="138" t="s">
        <v>26</v>
      </c>
      <c r="J10" s="138" t="s">
        <v>27</v>
      </c>
      <c r="K10" s="138" t="s">
        <v>28</v>
      </c>
      <c r="L10" s="138" t="s">
        <v>29</v>
      </c>
      <c r="M10" s="138" t="s">
        <v>17</v>
      </c>
      <c r="N10" s="138" t="s">
        <v>18</v>
      </c>
      <c r="O10" s="69"/>
    </row>
    <row r="11" spans="1:15" s="25" customFormat="1" x14ac:dyDescent="0.45">
      <c r="A11" s="93">
        <v>10</v>
      </c>
      <c r="B11" s="33" t="s">
        <v>156</v>
      </c>
      <c r="C11" s="22" t="s">
        <v>169</v>
      </c>
      <c r="D11" s="35">
        <v>2.25</v>
      </c>
      <c r="E11" s="22">
        <v>0.76400000000000001</v>
      </c>
      <c r="F11" s="22" t="s">
        <v>167</v>
      </c>
      <c r="G11" s="22"/>
      <c r="H11" s="21"/>
      <c r="I11" s="23" t="s">
        <v>168</v>
      </c>
      <c r="J11" s="146">
        <f>((0.015)^2-(0.013)^2)*PI()</f>
        <v>1.7592918860102845E-4</v>
      </c>
      <c r="K11" s="24">
        <v>0.55300000000000005</v>
      </c>
      <c r="L11" s="34">
        <v>7850</v>
      </c>
      <c r="M11" s="26">
        <v>1</v>
      </c>
      <c r="N11" s="35">
        <f>IF(J11="",D11*M11,D11*J11*K11*L11*M11)</f>
        <v>1.7183641593971128</v>
      </c>
      <c r="O11" s="74"/>
    </row>
    <row r="12" spans="1:15" s="25" customFormat="1" ht="57" x14ac:dyDescent="0.45">
      <c r="A12" s="93">
        <v>20</v>
      </c>
      <c r="B12" s="33" t="s">
        <v>156</v>
      </c>
      <c r="C12" s="145" t="s">
        <v>170</v>
      </c>
      <c r="D12" s="35">
        <v>2.25</v>
      </c>
      <c r="E12" s="22">
        <v>12.946999999999999</v>
      </c>
      <c r="F12" s="22" t="s">
        <v>167</v>
      </c>
      <c r="G12" s="22"/>
      <c r="H12" s="21"/>
      <c r="I12" s="23" t="s">
        <v>173</v>
      </c>
      <c r="J12" s="146">
        <f t="shared" ref="J12" si="0">((0.015)^2-(0.0135)^2)*PI()</f>
        <v>1.3430308594096369E-4</v>
      </c>
      <c r="K12" s="24">
        <v>11.923</v>
      </c>
      <c r="L12" s="34">
        <v>7850</v>
      </c>
      <c r="M12" s="26">
        <v>1</v>
      </c>
      <c r="N12" s="35">
        <f t="shared" ref="N12:N14" si="1">IF(J12="",D12*M12,D12*J12*K12*L12*M12)</f>
        <v>28.282885189518968</v>
      </c>
      <c r="O12" s="74"/>
    </row>
    <row r="13" spans="1:15" s="25" customFormat="1" x14ac:dyDescent="0.45">
      <c r="A13" s="93">
        <v>30</v>
      </c>
      <c r="B13" s="33" t="s">
        <v>156</v>
      </c>
      <c r="C13" s="22" t="s">
        <v>171</v>
      </c>
      <c r="D13" s="35">
        <v>2.25</v>
      </c>
      <c r="E13" s="22">
        <f>0.444+13.064</f>
        <v>13.508000000000001</v>
      </c>
      <c r="F13" s="22" t="s">
        <v>167</v>
      </c>
      <c r="G13" s="22"/>
      <c r="H13" s="21"/>
      <c r="I13" s="23" t="s">
        <v>174</v>
      </c>
      <c r="J13" s="146">
        <f>((0.0125)^2-(0.011)^2)*PI()</f>
        <v>1.1074114103904034E-4</v>
      </c>
      <c r="K13" s="24">
        <f>14.714+0.32</f>
        <v>15.034000000000001</v>
      </c>
      <c r="L13" s="34">
        <v>7850</v>
      </c>
      <c r="M13" s="26">
        <v>1</v>
      </c>
      <c r="N13" s="35">
        <f t="shared" si="1"/>
        <v>29.405983877753222</v>
      </c>
      <c r="O13" s="74"/>
    </row>
    <row r="14" spans="1:15" s="25" customFormat="1" x14ac:dyDescent="0.45">
      <c r="A14" s="93">
        <v>40</v>
      </c>
      <c r="B14" s="33" t="s">
        <v>156</v>
      </c>
      <c r="C14" s="22" t="s">
        <v>172</v>
      </c>
      <c r="D14" s="35">
        <v>2.25</v>
      </c>
      <c r="E14" s="22">
        <v>3.0089999999999999</v>
      </c>
      <c r="F14" s="22" t="s">
        <v>167</v>
      </c>
      <c r="G14" s="22"/>
      <c r="H14" s="21"/>
      <c r="I14" s="23" t="s">
        <v>175</v>
      </c>
      <c r="J14" s="146">
        <f>((0.01)^2-(0.0085)^2)*PI()</f>
        <v>8.7179196137116748E-5</v>
      </c>
      <c r="K14" s="24">
        <f>4.471</f>
        <v>4.4710000000000001</v>
      </c>
      <c r="L14" s="34">
        <v>7850</v>
      </c>
      <c r="M14" s="26">
        <v>1</v>
      </c>
      <c r="N14" s="35">
        <f t="shared" si="1"/>
        <v>6.8844572089718277</v>
      </c>
      <c r="O14" s="74"/>
    </row>
    <row r="15" spans="1:15" s="25" customFormat="1" x14ac:dyDescent="0.45">
      <c r="A15" s="93">
        <v>50</v>
      </c>
      <c r="B15" s="33" t="s">
        <v>156</v>
      </c>
      <c r="C15" s="22" t="s">
        <v>172</v>
      </c>
      <c r="D15" s="35">
        <v>2.25</v>
      </c>
      <c r="E15" s="22">
        <v>1.877</v>
      </c>
      <c r="F15" s="22" t="s">
        <v>167</v>
      </c>
      <c r="G15" s="22"/>
      <c r="H15" s="21"/>
      <c r="I15" s="23" t="s">
        <v>176</v>
      </c>
      <c r="J15" s="146">
        <f>((0.0075)^2-(0.006)^2)*PI()</f>
        <v>6.3617251235193305E-5</v>
      </c>
      <c r="K15" s="24">
        <v>3.71</v>
      </c>
      <c r="L15" s="34">
        <v>7850</v>
      </c>
      <c r="M15" s="26">
        <v>1</v>
      </c>
      <c r="N15" s="35">
        <f>IF(J15="",D15*M15,D15*J15*K15*L15*M15)</f>
        <v>4.1687032867833427</v>
      </c>
      <c r="O15" s="74"/>
    </row>
    <row r="16" spans="1:15" s="25" customFormat="1" x14ac:dyDescent="0.45">
      <c r="A16" s="93">
        <v>60</v>
      </c>
      <c r="B16" s="33" t="s">
        <v>156</v>
      </c>
      <c r="C16" s="22" t="s">
        <v>172</v>
      </c>
      <c r="D16" s="35">
        <v>2.25</v>
      </c>
      <c r="E16" s="22">
        <v>1.877</v>
      </c>
      <c r="F16" s="22" t="s">
        <v>167</v>
      </c>
      <c r="G16" s="22"/>
      <c r="H16" s="21"/>
      <c r="I16" s="23" t="s">
        <v>188</v>
      </c>
      <c r="J16" s="146">
        <f>((0.01)^2-(0.006)^2)*PI()</f>
        <v>2.010619298297468E-4</v>
      </c>
      <c r="K16" s="24">
        <v>8.4000000000000005E-2</v>
      </c>
      <c r="L16" s="34">
        <v>7850</v>
      </c>
      <c r="M16" s="26">
        <v>1</v>
      </c>
      <c r="N16" s="35">
        <f>IF(J16="",D16*M16,D16*J16*K16*L16*M16)</f>
        <v>0.29830553219190387</v>
      </c>
      <c r="O16" s="74"/>
    </row>
    <row r="17" spans="1:15" x14ac:dyDescent="0.45">
      <c r="A17" s="75"/>
      <c r="B17" s="27"/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139" t="s">
        <v>18</v>
      </c>
      <c r="N17" s="140">
        <f>SUM(N11:N15)</f>
        <v>70.46039372242447</v>
      </c>
      <c r="O17" s="69"/>
    </row>
    <row r="18" spans="1:15" x14ac:dyDescent="0.45">
      <c r="A18" s="70"/>
      <c r="B18" s="63"/>
      <c r="C18" s="63"/>
      <c r="D18" s="63"/>
      <c r="E18" s="63"/>
      <c r="F18" s="63"/>
      <c r="G18" s="63"/>
      <c r="H18" s="63"/>
      <c r="I18" s="63"/>
      <c r="J18" s="63"/>
      <c r="K18" s="63"/>
      <c r="L18" s="63"/>
      <c r="M18" s="63"/>
      <c r="N18" s="63"/>
      <c r="O18" s="69"/>
    </row>
    <row r="19" spans="1:15" x14ac:dyDescent="0.45">
      <c r="A19" s="141" t="s">
        <v>14</v>
      </c>
      <c r="B19" s="138" t="s">
        <v>30</v>
      </c>
      <c r="C19" s="138" t="s">
        <v>20</v>
      </c>
      <c r="D19" s="138" t="s">
        <v>21</v>
      </c>
      <c r="E19" s="138" t="s">
        <v>31</v>
      </c>
      <c r="F19" s="138" t="s">
        <v>17</v>
      </c>
      <c r="G19" s="138" t="s">
        <v>32</v>
      </c>
      <c r="H19" s="138" t="s">
        <v>33</v>
      </c>
      <c r="I19" s="138" t="s">
        <v>18</v>
      </c>
      <c r="J19" s="27"/>
      <c r="K19" s="27"/>
      <c r="L19" s="27"/>
      <c r="M19" s="27"/>
      <c r="N19" s="27"/>
      <c r="O19" s="69"/>
    </row>
    <row r="20" spans="1:15" s="28" customFormat="1" x14ac:dyDescent="0.45">
      <c r="A20" s="94">
        <v>10</v>
      </c>
      <c r="B20" s="30" t="s">
        <v>160</v>
      </c>
      <c r="C20" s="36" t="s">
        <v>164</v>
      </c>
      <c r="D20" s="37">
        <v>0.15</v>
      </c>
      <c r="E20" s="30" t="s">
        <v>34</v>
      </c>
      <c r="F20" s="36">
        <v>337</v>
      </c>
      <c r="G20" s="36"/>
      <c r="H20" s="36">
        <v>1</v>
      </c>
      <c r="I20" s="37">
        <f t="shared" ref="I20:I21" si="2">IF(H20="",D20*F20,D20*F20*H20)</f>
        <v>50.55</v>
      </c>
      <c r="J20" s="65"/>
      <c r="K20" s="65"/>
      <c r="L20" s="65"/>
      <c r="M20" s="65"/>
      <c r="N20" s="65"/>
      <c r="O20" s="76"/>
    </row>
    <row r="21" spans="1:15" ht="42.75" x14ac:dyDescent="0.45">
      <c r="A21" s="71">
        <v>20</v>
      </c>
      <c r="B21" s="30" t="s">
        <v>161</v>
      </c>
      <c r="C21" s="20"/>
      <c r="D21" s="35">
        <v>0.75</v>
      </c>
      <c r="E21" s="20" t="s">
        <v>166</v>
      </c>
      <c r="F21" s="38">
        <v>176</v>
      </c>
      <c r="G21" s="30"/>
      <c r="H21" s="29">
        <v>1</v>
      </c>
      <c r="I21" s="35">
        <f t="shared" si="2"/>
        <v>132</v>
      </c>
      <c r="J21" s="63"/>
      <c r="K21" s="63"/>
      <c r="L21" s="63"/>
      <c r="M21" s="63"/>
      <c r="N21" s="63"/>
      <c r="O21" s="69"/>
    </row>
    <row r="22" spans="1:15" ht="42.75" x14ac:dyDescent="0.45">
      <c r="A22" s="71">
        <v>30</v>
      </c>
      <c r="B22" s="30" t="s">
        <v>44</v>
      </c>
      <c r="C22" s="20"/>
      <c r="D22" s="35">
        <v>1.3</v>
      </c>
      <c r="E22" s="20" t="s">
        <v>34</v>
      </c>
      <c r="F22" s="38">
        <v>2</v>
      </c>
      <c r="G22" s="30"/>
      <c r="H22" s="29">
        <v>1</v>
      </c>
      <c r="I22" s="35">
        <f t="shared" ref="I22:I23" si="3">IF(H22="",D22*F22,D22*F22*H22)</f>
        <v>2.6</v>
      </c>
      <c r="J22" s="63"/>
      <c r="K22" s="63"/>
      <c r="L22" s="63"/>
      <c r="M22" s="63"/>
      <c r="N22" s="63"/>
      <c r="O22" s="69"/>
    </row>
    <row r="23" spans="1:15" x14ac:dyDescent="0.45">
      <c r="A23" s="71">
        <v>22</v>
      </c>
      <c r="B23" s="30" t="s">
        <v>185</v>
      </c>
      <c r="C23" s="20" t="s">
        <v>186</v>
      </c>
      <c r="D23" s="35">
        <v>0.04</v>
      </c>
      <c r="E23" s="20" t="s">
        <v>189</v>
      </c>
      <c r="F23" s="149">
        <v>0.82</v>
      </c>
      <c r="G23" s="30"/>
      <c r="H23" s="29">
        <v>1</v>
      </c>
      <c r="I23" s="35">
        <f t="shared" si="3"/>
        <v>3.2799999999999996E-2</v>
      </c>
      <c r="J23" s="63"/>
      <c r="K23" s="63"/>
      <c r="L23" s="63"/>
      <c r="M23" s="63"/>
      <c r="N23" s="63"/>
      <c r="O23" s="69"/>
    </row>
    <row r="24" spans="1:15" x14ac:dyDescent="0.45">
      <c r="A24" s="75"/>
      <c r="B24" s="27"/>
      <c r="C24" s="27"/>
      <c r="D24" s="27"/>
      <c r="E24" s="27"/>
      <c r="F24" s="27"/>
      <c r="G24" s="27"/>
      <c r="H24" s="142" t="s">
        <v>18</v>
      </c>
      <c r="I24" s="140">
        <f>SUM(I20:I21)</f>
        <v>182.55</v>
      </c>
      <c r="J24" s="27"/>
      <c r="K24" s="27"/>
      <c r="L24" s="27"/>
      <c r="M24" s="27"/>
      <c r="N24" s="27"/>
      <c r="O24" s="69"/>
    </row>
    <row r="25" spans="1:15" x14ac:dyDescent="0.45">
      <c r="A25" s="70"/>
      <c r="B25" s="63"/>
      <c r="C25" s="63"/>
      <c r="D25" s="63"/>
      <c r="E25" s="63"/>
      <c r="F25" s="63"/>
      <c r="G25" s="63"/>
      <c r="H25" s="63"/>
      <c r="I25" s="64"/>
      <c r="J25" s="63"/>
      <c r="K25" s="63"/>
      <c r="L25" s="63"/>
      <c r="M25" s="63"/>
      <c r="N25" s="63"/>
      <c r="O25" s="69"/>
    </row>
    <row r="26" spans="1:15" ht="14.65" thickBot="1" x14ac:dyDescent="0.5">
      <c r="A26" s="77"/>
      <c r="B26" s="78"/>
      <c r="C26" s="78"/>
      <c r="D26" s="78"/>
      <c r="E26" s="78"/>
      <c r="F26" s="78"/>
      <c r="G26" s="78"/>
      <c r="H26" s="78"/>
      <c r="I26" s="78"/>
      <c r="J26" s="78"/>
      <c r="K26" s="78"/>
      <c r="L26" s="78"/>
      <c r="M26" s="78"/>
      <c r="N26" s="78"/>
      <c r="O26" s="79"/>
    </row>
  </sheetData>
  <hyperlinks>
    <hyperlink ref="B4" location="BR_A0001" display="BR_A0001" xr:uid="{817F69F5-D9F5-4DAD-B128-B61D755CFBF0}"/>
    <hyperlink ref="G2" location="BOM!A1" display="Back to BOM" xr:uid="{CF9BDBA3-E573-4330-801F-A90429EEF56D}"/>
  </hyperlinks>
  <pageMargins left="0.7" right="0.7" top="0.75" bottom="0.75" header="0.3" footer="0.3"/>
  <pageSetup paperSize="9"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8CFBA-DB78-42AF-AD42-C77473F5897E}">
  <sheetPr>
    <tabColor rgb="FFFF99FF"/>
  </sheetPr>
  <dimension ref="A1:O20"/>
  <sheetViews>
    <sheetView workbookViewId="0">
      <selection activeCell="G2" sqref="G2"/>
    </sheetView>
  </sheetViews>
  <sheetFormatPr baseColWidth="10" defaultColWidth="9.1328125" defaultRowHeight="14.25" x14ac:dyDescent="0.45"/>
  <cols>
    <col min="2" max="2" width="23.59765625" customWidth="1"/>
    <col min="3" max="3" width="19.19921875" customWidth="1"/>
    <col min="7" max="7" width="11.796875" customWidth="1"/>
    <col min="9" max="9" width="16.53125" customWidth="1"/>
    <col min="15" max="15" width="3.1328125" customWidth="1"/>
  </cols>
  <sheetData>
    <row r="1" spans="1:15" x14ac:dyDescent="0.4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5">
      <c r="A2" s="133" t="s">
        <v>0</v>
      </c>
      <c r="B2" s="16" t="s">
        <v>43</v>
      </c>
      <c r="C2" s="63"/>
      <c r="D2" s="63"/>
      <c r="E2" s="63"/>
      <c r="F2" s="63"/>
      <c r="G2" s="99" t="s">
        <v>132</v>
      </c>
      <c r="H2" s="63"/>
      <c r="I2" s="63"/>
      <c r="J2" s="134" t="s">
        <v>1</v>
      </c>
      <c r="K2" s="91">
        <v>81</v>
      </c>
      <c r="L2" s="63"/>
      <c r="M2" s="133" t="s">
        <v>16</v>
      </c>
      <c r="N2" s="81">
        <f>FR_01003_m+FR_01003_P</f>
        <v>9.1270500000000006</v>
      </c>
      <c r="O2" s="69"/>
    </row>
    <row r="3" spans="1:15" x14ac:dyDescent="0.45">
      <c r="A3" s="133" t="s">
        <v>3</v>
      </c>
      <c r="B3" s="16" t="str">
        <f>'FR A0001'!B3</f>
        <v>Frame and Body</v>
      </c>
      <c r="C3" s="63"/>
      <c r="D3" s="133" t="s">
        <v>6</v>
      </c>
      <c r="E3" s="100"/>
      <c r="F3" s="63"/>
      <c r="G3" s="63"/>
      <c r="H3" s="63"/>
      <c r="I3" s="63"/>
      <c r="J3" s="63"/>
      <c r="K3" s="63"/>
      <c r="L3" s="63"/>
      <c r="M3" s="133" t="s">
        <v>4</v>
      </c>
      <c r="N3" s="89">
        <v>1</v>
      </c>
      <c r="O3" s="69"/>
    </row>
    <row r="4" spans="1:15" x14ac:dyDescent="0.45">
      <c r="A4" s="133" t="s">
        <v>5</v>
      </c>
      <c r="B4" s="99" t="str">
        <f>'FR A0001'!B4</f>
        <v>Frame</v>
      </c>
      <c r="C4" s="63"/>
      <c r="D4" s="133" t="s">
        <v>8</v>
      </c>
      <c r="E4" s="63"/>
      <c r="F4" s="63"/>
      <c r="G4" s="63"/>
      <c r="H4" s="63"/>
      <c r="I4" s="63"/>
      <c r="J4" s="135" t="s">
        <v>6</v>
      </c>
      <c r="K4" s="63"/>
      <c r="L4" s="63"/>
      <c r="M4" s="63"/>
      <c r="N4" s="63"/>
      <c r="O4" s="69"/>
    </row>
    <row r="5" spans="1:15" x14ac:dyDescent="0.45">
      <c r="A5" s="133" t="s">
        <v>15</v>
      </c>
      <c r="B5" s="19" t="s">
        <v>145</v>
      </c>
      <c r="C5" s="63"/>
      <c r="D5" s="133" t="s">
        <v>12</v>
      </c>
      <c r="E5" s="63"/>
      <c r="F5" s="63"/>
      <c r="G5" s="63"/>
      <c r="H5" s="63"/>
      <c r="I5" s="63"/>
      <c r="J5" s="135" t="s">
        <v>8</v>
      </c>
      <c r="K5" s="63"/>
      <c r="L5" s="63"/>
      <c r="M5" s="133" t="s">
        <v>9</v>
      </c>
      <c r="N5" s="81">
        <f>N3*N2</f>
        <v>9.1270500000000006</v>
      </c>
      <c r="O5" s="69"/>
    </row>
    <row r="6" spans="1:15" x14ac:dyDescent="0.45">
      <c r="A6" s="133" t="s">
        <v>7</v>
      </c>
      <c r="B6" s="31" t="s">
        <v>144</v>
      </c>
      <c r="C6" s="63"/>
      <c r="D6" s="63"/>
      <c r="E6" s="63"/>
      <c r="F6" s="63"/>
      <c r="G6" s="63"/>
      <c r="H6" s="63"/>
      <c r="I6" s="63"/>
      <c r="J6" s="135" t="s">
        <v>12</v>
      </c>
      <c r="K6" s="63"/>
      <c r="L6" s="63"/>
      <c r="M6" s="63"/>
      <c r="N6" s="63"/>
      <c r="O6" s="69"/>
    </row>
    <row r="7" spans="1:15" x14ac:dyDescent="0.45">
      <c r="A7" s="133" t="s">
        <v>10</v>
      </c>
      <c r="B7" s="16" t="s">
        <v>11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9"/>
    </row>
    <row r="8" spans="1:15" x14ac:dyDescent="0.45">
      <c r="A8" s="133" t="s">
        <v>13</v>
      </c>
      <c r="B8" s="16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9"/>
    </row>
    <row r="9" spans="1:15" x14ac:dyDescent="0.45">
      <c r="A9" s="92"/>
      <c r="B9" s="32"/>
      <c r="C9" s="32"/>
      <c r="D9" s="32"/>
      <c r="E9" s="32"/>
      <c r="F9" s="63"/>
      <c r="G9" s="63"/>
      <c r="H9" s="63"/>
      <c r="I9" s="63"/>
      <c r="J9" s="63"/>
      <c r="K9" s="63"/>
      <c r="L9" s="63"/>
      <c r="M9" s="63"/>
      <c r="N9" s="63"/>
      <c r="O9" s="69"/>
    </row>
    <row r="10" spans="1:15" x14ac:dyDescent="0.45">
      <c r="A10" s="136" t="s">
        <v>14</v>
      </c>
      <c r="B10" s="137" t="s">
        <v>19</v>
      </c>
      <c r="C10" s="137" t="s">
        <v>20</v>
      </c>
      <c r="D10" s="137" t="s">
        <v>21</v>
      </c>
      <c r="E10" s="137" t="s">
        <v>22</v>
      </c>
      <c r="F10" s="138" t="s">
        <v>23</v>
      </c>
      <c r="G10" s="138" t="s">
        <v>24</v>
      </c>
      <c r="H10" s="138" t="s">
        <v>25</v>
      </c>
      <c r="I10" s="138" t="s">
        <v>26</v>
      </c>
      <c r="J10" s="138" t="s">
        <v>27</v>
      </c>
      <c r="K10" s="138" t="s">
        <v>28</v>
      </c>
      <c r="L10" s="138" t="s">
        <v>29</v>
      </c>
      <c r="M10" s="138" t="s">
        <v>17</v>
      </c>
      <c r="N10" s="138" t="s">
        <v>18</v>
      </c>
      <c r="O10" s="69"/>
    </row>
    <row r="11" spans="1:15" s="25" customFormat="1" x14ac:dyDescent="0.45">
      <c r="A11" s="93">
        <v>10</v>
      </c>
      <c r="B11" s="33" t="s">
        <v>156</v>
      </c>
      <c r="C11" s="22" t="s">
        <v>151</v>
      </c>
      <c r="D11" s="35">
        <v>2.25</v>
      </c>
      <c r="E11" s="22">
        <v>1.79</v>
      </c>
      <c r="F11" s="22" t="s">
        <v>167</v>
      </c>
      <c r="G11" s="22"/>
      <c r="H11" s="21"/>
      <c r="I11" s="23" t="s">
        <v>177</v>
      </c>
      <c r="J11" s="107">
        <f>0.152</f>
        <v>0.152</v>
      </c>
      <c r="K11" s="24">
        <v>1.5E-3</v>
      </c>
      <c r="L11" s="34">
        <v>7850</v>
      </c>
      <c r="M11" s="26">
        <v>1</v>
      </c>
      <c r="N11" s="35">
        <f>IF(J11="",D11*M11,D11*J11*K11*L11*M11)</f>
        <v>4.02705</v>
      </c>
      <c r="O11" s="74"/>
    </row>
    <row r="12" spans="1:15" x14ac:dyDescent="0.45">
      <c r="A12" s="7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39" t="s">
        <v>18</v>
      </c>
      <c r="N12" s="140">
        <f>SUM(N11:N11)</f>
        <v>4.02705</v>
      </c>
      <c r="O12" s="69"/>
    </row>
    <row r="13" spans="1:15" x14ac:dyDescent="0.45">
      <c r="A13" s="70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9"/>
    </row>
    <row r="14" spans="1:15" x14ac:dyDescent="0.45">
      <c r="A14" s="141" t="s">
        <v>14</v>
      </c>
      <c r="B14" s="138" t="s">
        <v>30</v>
      </c>
      <c r="C14" s="138" t="s">
        <v>20</v>
      </c>
      <c r="D14" s="138" t="s">
        <v>21</v>
      </c>
      <c r="E14" s="138" t="s">
        <v>31</v>
      </c>
      <c r="F14" s="138" t="s">
        <v>17</v>
      </c>
      <c r="G14" s="138" t="s">
        <v>32</v>
      </c>
      <c r="H14" s="138" t="s">
        <v>33</v>
      </c>
      <c r="I14" s="138" t="s">
        <v>18</v>
      </c>
      <c r="J14" s="27"/>
      <c r="K14" s="27"/>
      <c r="L14" s="27"/>
      <c r="M14" s="27"/>
      <c r="N14" s="27"/>
      <c r="O14" s="69"/>
    </row>
    <row r="15" spans="1:15" s="28" customFormat="1" ht="28.5" x14ac:dyDescent="0.45">
      <c r="A15" s="94">
        <v>10</v>
      </c>
      <c r="B15" s="30" t="s">
        <v>44</v>
      </c>
      <c r="C15" s="36" t="s">
        <v>178</v>
      </c>
      <c r="D15" s="37">
        <v>1.3</v>
      </c>
      <c r="E15" s="30" t="s">
        <v>34</v>
      </c>
      <c r="F15" s="36">
        <v>1</v>
      </c>
      <c r="G15" s="36"/>
      <c r="H15" s="36">
        <v>1</v>
      </c>
      <c r="I15" s="37">
        <f t="shared" ref="I15:I17" si="0">IF(H15="",D15*F15,D15*F15*H15)</f>
        <v>1.3</v>
      </c>
      <c r="J15" s="65"/>
      <c r="K15" s="65"/>
      <c r="L15" s="65"/>
      <c r="M15" s="65"/>
      <c r="N15" s="65"/>
      <c r="O15" s="76"/>
    </row>
    <row r="16" spans="1:15" x14ac:dyDescent="0.45">
      <c r="A16" s="71">
        <v>20</v>
      </c>
      <c r="B16" s="30" t="s">
        <v>179</v>
      </c>
      <c r="C16" s="20" t="s">
        <v>45</v>
      </c>
      <c r="D16" s="35">
        <v>0.25</v>
      </c>
      <c r="E16" s="20" t="s">
        <v>181</v>
      </c>
      <c r="F16" s="38">
        <v>4</v>
      </c>
      <c r="G16" s="30"/>
      <c r="H16" s="29">
        <v>1</v>
      </c>
      <c r="I16" s="35">
        <f t="shared" si="0"/>
        <v>1</v>
      </c>
      <c r="J16" s="63"/>
      <c r="K16" s="63"/>
      <c r="L16" s="63"/>
      <c r="M16" s="63"/>
      <c r="N16" s="63"/>
      <c r="O16" s="69"/>
    </row>
    <row r="17" spans="1:15" s="18" customFormat="1" x14ac:dyDescent="0.45">
      <c r="A17" s="94">
        <v>30</v>
      </c>
      <c r="B17" s="30" t="s">
        <v>180</v>
      </c>
      <c r="C17" s="29"/>
      <c r="D17" s="35">
        <v>0.35</v>
      </c>
      <c r="E17" s="30" t="s">
        <v>182</v>
      </c>
      <c r="F17" s="29">
        <v>8</v>
      </c>
      <c r="G17" s="29"/>
      <c r="H17" s="29">
        <v>1</v>
      </c>
      <c r="I17" s="35">
        <f t="shared" si="0"/>
        <v>2.8</v>
      </c>
      <c r="J17" s="64"/>
      <c r="K17" s="64"/>
      <c r="L17" s="64"/>
      <c r="M17" s="64"/>
      <c r="N17" s="64"/>
      <c r="O17" s="73"/>
    </row>
    <row r="18" spans="1:15" x14ac:dyDescent="0.45">
      <c r="A18" s="75"/>
      <c r="B18" s="27"/>
      <c r="C18" s="27"/>
      <c r="D18" s="27"/>
      <c r="E18" s="27"/>
      <c r="F18" s="27"/>
      <c r="G18" s="27"/>
      <c r="H18" s="142" t="s">
        <v>18</v>
      </c>
      <c r="I18" s="140">
        <f>SUM(I15:I17)</f>
        <v>5.0999999999999996</v>
      </c>
      <c r="J18" s="27"/>
      <c r="K18" s="27"/>
      <c r="L18" s="27"/>
      <c r="M18" s="27"/>
      <c r="N18" s="27"/>
      <c r="O18" s="69"/>
    </row>
    <row r="19" spans="1:15" x14ac:dyDescent="0.45">
      <c r="A19" s="70"/>
      <c r="B19" s="63"/>
      <c r="C19" s="63"/>
      <c r="D19" s="63"/>
      <c r="E19" s="63"/>
      <c r="F19" s="63"/>
      <c r="G19" s="63"/>
      <c r="H19" s="63"/>
      <c r="I19" s="64"/>
      <c r="J19" s="63"/>
      <c r="K19" s="63"/>
      <c r="L19" s="63"/>
      <c r="M19" s="63"/>
      <c r="N19" s="63"/>
      <c r="O19" s="69"/>
    </row>
    <row r="20" spans="1:15" ht="14.65" thickBot="1" x14ac:dyDescent="0.5">
      <c r="A20" s="77"/>
      <c r="B20" s="78"/>
      <c r="C20" s="78"/>
      <c r="D20" s="78"/>
      <c r="E20" s="78"/>
      <c r="F20" s="78"/>
      <c r="G20" s="78"/>
      <c r="H20" s="78"/>
      <c r="I20" s="78"/>
      <c r="J20" s="78"/>
      <c r="K20" s="78"/>
      <c r="L20" s="78"/>
      <c r="M20" s="78"/>
      <c r="N20" s="78"/>
      <c r="O20" s="79"/>
    </row>
  </sheetData>
  <hyperlinks>
    <hyperlink ref="B4" location="BR_A0001" display="BR_A0001" xr:uid="{CD27444F-223E-4B16-9C22-33ADBCCED2B4}"/>
    <hyperlink ref="G2" location="BOM!A1" display="Back to BOM" xr:uid="{0C413356-3020-48B0-864E-8558288A39D6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C7DD8-5F4D-4463-BB8D-7F4F79A3468E}">
  <sheetPr>
    <tabColor rgb="FFFF99FF"/>
  </sheetPr>
  <dimension ref="A1:O21"/>
  <sheetViews>
    <sheetView workbookViewId="0">
      <selection activeCell="G2" sqref="G2"/>
    </sheetView>
  </sheetViews>
  <sheetFormatPr baseColWidth="10" defaultColWidth="9.1328125" defaultRowHeight="14.25" x14ac:dyDescent="0.45"/>
  <cols>
    <col min="2" max="2" width="22.59765625" customWidth="1"/>
    <col min="3" max="3" width="17.73046875" customWidth="1"/>
    <col min="7" max="7" width="12.59765625" customWidth="1"/>
    <col min="9" max="9" width="18.06640625" customWidth="1"/>
    <col min="15" max="15" width="3.1328125" customWidth="1"/>
  </cols>
  <sheetData>
    <row r="1" spans="1:15" x14ac:dyDescent="0.45">
      <c r="A1" s="66"/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  <c r="M1" s="67"/>
      <c r="N1" s="67"/>
      <c r="O1" s="68"/>
    </row>
    <row r="2" spans="1:15" x14ac:dyDescent="0.45">
      <c r="A2" s="133" t="s">
        <v>0</v>
      </c>
      <c r="B2" s="16" t="s">
        <v>43</v>
      </c>
      <c r="C2" s="63"/>
      <c r="D2" s="63"/>
      <c r="E2" s="63"/>
      <c r="F2" s="63"/>
      <c r="G2" s="99" t="s">
        <v>132</v>
      </c>
      <c r="H2" s="63"/>
      <c r="I2" s="63"/>
      <c r="J2" s="134" t="s">
        <v>1</v>
      </c>
      <c r="K2" s="91">
        <v>81</v>
      </c>
      <c r="L2" s="63"/>
      <c r="M2" s="133" t="s">
        <v>16</v>
      </c>
      <c r="N2" s="81">
        <f>FR_01004_m+FR_01004_p</f>
        <v>3.9191256335617903</v>
      </c>
      <c r="O2" s="69"/>
    </row>
    <row r="3" spans="1:15" x14ac:dyDescent="0.45">
      <c r="A3" s="133" t="s">
        <v>3</v>
      </c>
      <c r="B3" s="16" t="str">
        <f>'FR A0001'!B3</f>
        <v>Frame and Body</v>
      </c>
      <c r="C3" s="63"/>
      <c r="D3" s="133" t="s">
        <v>6</v>
      </c>
      <c r="E3" s="100" t="s">
        <v>92</v>
      </c>
      <c r="F3" s="63"/>
      <c r="G3" s="63"/>
      <c r="H3" s="63"/>
      <c r="I3" s="63"/>
      <c r="J3" s="63"/>
      <c r="K3" s="63"/>
      <c r="L3" s="63"/>
      <c r="M3" s="133" t="s">
        <v>4</v>
      </c>
      <c r="N3" s="89">
        <v>4</v>
      </c>
      <c r="O3" s="69"/>
    </row>
    <row r="4" spans="1:15" x14ac:dyDescent="0.45">
      <c r="A4" s="133" t="s">
        <v>5</v>
      </c>
      <c r="B4" s="99" t="str">
        <f>'FR A0001'!B4</f>
        <v>Frame</v>
      </c>
      <c r="C4" s="63"/>
      <c r="D4" s="133" t="s">
        <v>8</v>
      </c>
      <c r="E4" s="63"/>
      <c r="F4" s="63"/>
      <c r="G4" s="63"/>
      <c r="H4" s="63"/>
      <c r="I4" s="63"/>
      <c r="J4" s="135" t="s">
        <v>6</v>
      </c>
      <c r="K4" s="63"/>
      <c r="L4" s="63"/>
      <c r="M4" s="63"/>
      <c r="N4" s="63"/>
      <c r="O4" s="69"/>
    </row>
    <row r="5" spans="1:15" x14ac:dyDescent="0.45">
      <c r="A5" s="133" t="s">
        <v>15</v>
      </c>
      <c r="B5" s="19" t="s">
        <v>155</v>
      </c>
      <c r="C5" s="63"/>
      <c r="D5" s="133" t="s">
        <v>12</v>
      </c>
      <c r="E5" s="63"/>
      <c r="F5" s="63"/>
      <c r="G5" s="63"/>
      <c r="H5" s="63"/>
      <c r="I5" s="63"/>
      <c r="J5" s="135" t="s">
        <v>8</v>
      </c>
      <c r="K5" s="63"/>
      <c r="L5" s="63"/>
      <c r="M5" s="133" t="s">
        <v>9</v>
      </c>
      <c r="N5" s="81">
        <f>N3*N2</f>
        <v>15.676502534247161</v>
      </c>
      <c r="O5" s="69"/>
    </row>
    <row r="6" spans="1:15" x14ac:dyDescent="0.45">
      <c r="A6" s="133" t="s">
        <v>7</v>
      </c>
      <c r="B6" s="31" t="s">
        <v>154</v>
      </c>
      <c r="C6" s="63"/>
      <c r="D6" s="63"/>
      <c r="E6" s="63"/>
      <c r="F6" s="63"/>
      <c r="G6" s="63"/>
      <c r="H6" s="63"/>
      <c r="I6" s="63"/>
      <c r="J6" s="135" t="s">
        <v>12</v>
      </c>
      <c r="K6" s="63"/>
      <c r="L6" s="63"/>
      <c r="M6" s="63"/>
      <c r="N6" s="63"/>
      <c r="O6" s="69"/>
    </row>
    <row r="7" spans="1:15" x14ac:dyDescent="0.45">
      <c r="A7" s="133" t="s">
        <v>10</v>
      </c>
      <c r="B7" s="16" t="s">
        <v>11</v>
      </c>
      <c r="C7" s="63"/>
      <c r="D7" s="63"/>
      <c r="E7" s="63"/>
      <c r="F7" s="63"/>
      <c r="G7" s="63"/>
      <c r="H7" s="63"/>
      <c r="I7" s="63"/>
      <c r="J7" s="63"/>
      <c r="K7" s="63"/>
      <c r="L7" s="63"/>
      <c r="M7" s="63"/>
      <c r="N7" s="63"/>
      <c r="O7" s="69"/>
    </row>
    <row r="8" spans="1:15" x14ac:dyDescent="0.45">
      <c r="A8" s="133" t="s">
        <v>13</v>
      </c>
      <c r="B8" s="16"/>
      <c r="C8" s="63"/>
      <c r="D8" s="63"/>
      <c r="E8" s="63"/>
      <c r="F8" s="63"/>
      <c r="G8" s="63"/>
      <c r="H8" s="63"/>
      <c r="I8" s="63"/>
      <c r="J8" s="63"/>
      <c r="K8" s="63"/>
      <c r="L8" s="63"/>
      <c r="M8" s="63"/>
      <c r="N8" s="63"/>
      <c r="O8" s="69"/>
    </row>
    <row r="9" spans="1:15" x14ac:dyDescent="0.45">
      <c r="A9" s="92"/>
      <c r="B9" s="32"/>
      <c r="C9" s="32"/>
      <c r="D9" s="32"/>
      <c r="E9" s="32"/>
      <c r="F9" s="63"/>
      <c r="G9" s="63"/>
      <c r="H9" s="63"/>
      <c r="I9" s="63"/>
      <c r="J9" s="63"/>
      <c r="K9" s="63"/>
      <c r="L9" s="63"/>
      <c r="M9" s="63"/>
      <c r="N9" s="63"/>
      <c r="O9" s="69"/>
    </row>
    <row r="10" spans="1:15" x14ac:dyDescent="0.45">
      <c r="A10" s="136" t="s">
        <v>14</v>
      </c>
      <c r="B10" s="137" t="s">
        <v>19</v>
      </c>
      <c r="C10" s="137" t="s">
        <v>20</v>
      </c>
      <c r="D10" s="137" t="s">
        <v>21</v>
      </c>
      <c r="E10" s="137" t="s">
        <v>22</v>
      </c>
      <c r="F10" s="138" t="s">
        <v>23</v>
      </c>
      <c r="G10" s="138" t="s">
        <v>24</v>
      </c>
      <c r="H10" s="138" t="s">
        <v>25</v>
      </c>
      <c r="I10" s="138" t="s">
        <v>26</v>
      </c>
      <c r="J10" s="138" t="s">
        <v>27</v>
      </c>
      <c r="K10" s="138" t="s">
        <v>28</v>
      </c>
      <c r="L10" s="138" t="s">
        <v>29</v>
      </c>
      <c r="M10" s="138" t="s">
        <v>17</v>
      </c>
      <c r="N10" s="138" t="s">
        <v>18</v>
      </c>
      <c r="O10" s="69"/>
    </row>
    <row r="11" spans="1:15" s="25" customFormat="1" x14ac:dyDescent="0.45">
      <c r="A11" s="93">
        <v>10</v>
      </c>
      <c r="B11" s="33" t="s">
        <v>156</v>
      </c>
      <c r="C11" s="22" t="s">
        <v>183</v>
      </c>
      <c r="D11" s="35">
        <v>2.25</v>
      </c>
      <c r="E11" s="22">
        <v>0.154</v>
      </c>
      <c r="F11" s="22" t="s">
        <v>167</v>
      </c>
      <c r="G11" s="22"/>
      <c r="H11" s="21"/>
      <c r="I11" s="23" t="s">
        <v>184</v>
      </c>
      <c r="J11" s="146">
        <f>((17*10^-3)^2-(0.015)^2)*PI()</f>
        <v>2.0106192982974688E-4</v>
      </c>
      <c r="K11" s="24">
        <v>0.1</v>
      </c>
      <c r="L11" s="34">
        <v>7850</v>
      </c>
      <c r="M11" s="26">
        <v>1</v>
      </c>
      <c r="N11" s="35">
        <f>IF(J11="",D11*M11,D11*J11*K11*L11*M11)</f>
        <v>0.35512563356179044</v>
      </c>
      <c r="O11" s="74"/>
    </row>
    <row r="12" spans="1:15" x14ac:dyDescent="0.45">
      <c r="A12" s="75"/>
      <c r="B12" s="27"/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139" t="s">
        <v>18</v>
      </c>
      <c r="N12" s="140">
        <f>SUM(N11:N11)</f>
        <v>0.35512563356179044</v>
      </c>
      <c r="O12" s="69"/>
    </row>
    <row r="13" spans="1:15" x14ac:dyDescent="0.45">
      <c r="A13" s="70"/>
      <c r="B13" s="63"/>
      <c r="C13" s="63"/>
      <c r="D13" s="63"/>
      <c r="E13" s="63"/>
      <c r="F13" s="63"/>
      <c r="G13" s="63"/>
      <c r="H13" s="63"/>
      <c r="I13" s="63"/>
      <c r="J13" s="63"/>
      <c r="K13" s="63"/>
      <c r="L13" s="63"/>
      <c r="M13" s="63"/>
      <c r="N13" s="63"/>
      <c r="O13" s="69"/>
    </row>
    <row r="14" spans="1:15" x14ac:dyDescent="0.45">
      <c r="A14" s="141" t="s">
        <v>14</v>
      </c>
      <c r="B14" s="138" t="s">
        <v>30</v>
      </c>
      <c r="C14" s="138" t="s">
        <v>20</v>
      </c>
      <c r="D14" s="138" t="s">
        <v>21</v>
      </c>
      <c r="E14" s="138" t="s">
        <v>31</v>
      </c>
      <c r="F14" s="138" t="s">
        <v>17</v>
      </c>
      <c r="G14" s="138" t="s">
        <v>32</v>
      </c>
      <c r="H14" s="138" t="s">
        <v>33</v>
      </c>
      <c r="I14" s="138" t="s">
        <v>18</v>
      </c>
      <c r="J14" s="27"/>
      <c r="K14" s="27"/>
      <c r="L14" s="27"/>
      <c r="M14" s="27"/>
      <c r="N14" s="27"/>
      <c r="O14" s="69"/>
    </row>
    <row r="15" spans="1:15" s="28" customFormat="1" ht="28.5" x14ac:dyDescent="0.45">
      <c r="A15" s="94">
        <v>10</v>
      </c>
      <c r="B15" s="30" t="s">
        <v>44</v>
      </c>
      <c r="C15" s="36"/>
      <c r="D15" s="37">
        <v>1.3</v>
      </c>
      <c r="E15" s="30" t="s">
        <v>34</v>
      </c>
      <c r="F15" s="36">
        <v>1</v>
      </c>
      <c r="G15" s="36"/>
      <c r="H15" s="36"/>
      <c r="I15" s="37">
        <f t="shared" ref="I15:I17" si="0">IF(H15="",D15*F15,D15*F15*H15)</f>
        <v>1.3</v>
      </c>
      <c r="J15" s="65"/>
      <c r="K15" s="65"/>
      <c r="L15" s="65"/>
      <c r="M15" s="65"/>
      <c r="N15" s="65"/>
      <c r="O15" s="76"/>
    </row>
    <row r="16" spans="1:15" x14ac:dyDescent="0.45">
      <c r="A16" s="71">
        <v>20</v>
      </c>
      <c r="B16" s="30" t="s">
        <v>185</v>
      </c>
      <c r="C16" s="20" t="s">
        <v>186</v>
      </c>
      <c r="D16" s="35">
        <v>0.04</v>
      </c>
      <c r="E16" s="20" t="s">
        <v>189</v>
      </c>
      <c r="F16" s="147">
        <v>21.6</v>
      </c>
      <c r="G16" s="30"/>
      <c r="H16" s="29"/>
      <c r="I16" s="35">
        <f t="shared" si="0"/>
        <v>0.8640000000000001</v>
      </c>
      <c r="J16" s="63"/>
      <c r="K16" s="63"/>
      <c r="L16" s="63"/>
      <c r="M16" s="63"/>
      <c r="N16" s="63"/>
      <c r="O16" s="69"/>
    </row>
    <row r="17" spans="1:15" s="18" customFormat="1" ht="28.5" x14ac:dyDescent="0.45">
      <c r="A17" s="94">
        <v>30</v>
      </c>
      <c r="B17" s="30" t="s">
        <v>187</v>
      </c>
      <c r="C17" s="29"/>
      <c r="D17" s="35">
        <v>0.35</v>
      </c>
      <c r="E17" s="30" t="s">
        <v>182</v>
      </c>
      <c r="F17" s="29">
        <v>4</v>
      </c>
      <c r="G17" s="29"/>
      <c r="H17" s="29"/>
      <c r="I17" s="35">
        <f t="shared" si="0"/>
        <v>1.4</v>
      </c>
      <c r="J17" s="64"/>
      <c r="K17" s="64"/>
      <c r="L17" s="64"/>
      <c r="M17" s="64"/>
      <c r="N17" s="64"/>
      <c r="O17" s="73"/>
    </row>
    <row r="18" spans="1:15" x14ac:dyDescent="0.45">
      <c r="A18" s="75"/>
      <c r="B18" s="27"/>
      <c r="C18" s="27"/>
      <c r="D18" s="27"/>
      <c r="E18" s="27"/>
      <c r="F18" s="27"/>
      <c r="G18" s="27"/>
      <c r="H18" s="142" t="s">
        <v>18</v>
      </c>
      <c r="I18" s="140">
        <f>SUM(I15:I17)</f>
        <v>3.5640000000000001</v>
      </c>
      <c r="J18" s="27"/>
      <c r="K18" s="27"/>
      <c r="L18" s="27"/>
      <c r="M18" s="27"/>
      <c r="N18" s="27"/>
      <c r="O18" s="69"/>
    </row>
    <row r="19" spans="1:15" x14ac:dyDescent="0.45">
      <c r="A19" s="70"/>
      <c r="B19" s="63"/>
      <c r="C19" s="63"/>
      <c r="D19" s="63"/>
      <c r="E19" s="63"/>
      <c r="F19" s="63"/>
      <c r="G19" s="63"/>
      <c r="H19" s="63"/>
      <c r="I19" s="64"/>
      <c r="J19" s="63"/>
      <c r="K19" s="63"/>
      <c r="L19" s="63"/>
      <c r="M19" s="63"/>
      <c r="N19" s="63"/>
      <c r="O19" s="69"/>
    </row>
    <row r="20" spans="1:15" x14ac:dyDescent="0.45">
      <c r="A20" s="95"/>
      <c r="B20" s="64"/>
      <c r="C20" s="64"/>
      <c r="D20" s="64"/>
      <c r="E20" s="64"/>
      <c r="F20" s="64"/>
      <c r="G20" s="64"/>
      <c r="H20" s="17"/>
      <c r="I20" s="39"/>
      <c r="J20" s="64"/>
      <c r="K20" s="63"/>
      <c r="L20" s="63"/>
      <c r="M20" s="63"/>
      <c r="N20" s="63"/>
      <c r="O20" s="69"/>
    </row>
    <row r="21" spans="1:15" ht="14.65" thickBot="1" x14ac:dyDescent="0.5">
      <c r="A21" s="77"/>
      <c r="B21" s="78"/>
      <c r="C21" s="78"/>
      <c r="D21" s="78"/>
      <c r="E21" s="78"/>
      <c r="F21" s="78"/>
      <c r="G21" s="78"/>
      <c r="H21" s="78"/>
      <c r="I21" s="78"/>
      <c r="J21" s="78"/>
      <c r="K21" s="78"/>
      <c r="L21" s="78"/>
      <c r="M21" s="78"/>
      <c r="N21" s="78"/>
      <c r="O21" s="79"/>
    </row>
  </sheetData>
  <hyperlinks>
    <hyperlink ref="B4" location="BR_A0001" display="BR_A0001" xr:uid="{3D8EE626-6780-4899-8924-E7CCF5E9EDAF}"/>
    <hyperlink ref="E3" location="'dFR 01004'!A1" display="Drawing" xr:uid="{F73D190D-835F-47A1-A266-7591A15311F8}"/>
    <hyperlink ref="G2" location="BOM!A1" display="Back to BOM" xr:uid="{2495BF71-7C2A-4F4F-91D6-C09C9451031E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FF99FF"/>
    <pageSetUpPr fitToPage="1"/>
  </sheetPr>
  <dimension ref="A1:B1"/>
  <sheetViews>
    <sheetView workbookViewId="0"/>
  </sheetViews>
  <sheetFormatPr baseColWidth="10" defaultRowHeight="14.25" x14ac:dyDescent="0.45"/>
  <cols>
    <col min="1" max="1" width="14" customWidth="1"/>
  </cols>
  <sheetData>
    <row r="1" spans="1:2" x14ac:dyDescent="0.45">
      <c r="A1" t="s">
        <v>190</v>
      </c>
      <c r="B1" s="100" t="s">
        <v>154</v>
      </c>
    </row>
  </sheetData>
  <hyperlinks>
    <hyperlink ref="B1" location="'FR 01004'!A1" display="FR 01004" xr:uid="{D19A6941-363F-4BE2-9CF8-964DED6446F8}"/>
  </hyperlinks>
  <pageMargins left="0.7" right="0.7" top="0.75" bottom="0.75" header="0.3" footer="0.3"/>
  <pageSetup paperSize="9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2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49</vt:i4>
      </vt:variant>
    </vt:vector>
  </HeadingPairs>
  <TitlesOfParts>
    <vt:vector size="57" baseType="lpstr">
      <vt:lpstr>Instructions</vt:lpstr>
      <vt:lpstr>BOM</vt:lpstr>
      <vt:lpstr>FR A0001</vt:lpstr>
      <vt:lpstr>FR 01001</vt:lpstr>
      <vt:lpstr>FR 01002</vt:lpstr>
      <vt:lpstr>FR 01003</vt:lpstr>
      <vt:lpstr>FR 01004</vt:lpstr>
      <vt:lpstr>dFR 01004</vt:lpstr>
      <vt:lpstr>BR_01001</vt:lpstr>
      <vt:lpstr>BR_01001_m</vt:lpstr>
      <vt:lpstr>BR_01001_p</vt:lpstr>
      <vt:lpstr>BR_01001_q</vt:lpstr>
      <vt:lpstr>BR_A0001</vt:lpstr>
      <vt:lpstr>BR_A0001_f</vt:lpstr>
      <vt:lpstr>BR_A0001_m</vt:lpstr>
      <vt:lpstr>BR_A0001_p</vt:lpstr>
      <vt:lpstr>BR_A0001_pa</vt:lpstr>
      <vt:lpstr>BR_A0001_q</vt:lpstr>
      <vt:lpstr>BR_A0001_t</vt:lpstr>
      <vt:lpstr>BOM!Car</vt:lpstr>
      <vt:lpstr>BOM!CompCode</vt:lpstr>
      <vt:lpstr>dFR_01004</vt:lpstr>
      <vt:lpstr>EL_01001</vt:lpstr>
      <vt:lpstr>EL_01001_m</vt:lpstr>
      <vt:lpstr>EL_01001_p</vt:lpstr>
      <vt:lpstr>EL_01001_q</vt:lpstr>
      <vt:lpstr>EL_A0001</vt:lpstr>
      <vt:lpstr>EL_A0001_f</vt:lpstr>
      <vt:lpstr>El_A0001_m</vt:lpstr>
      <vt:lpstr>EL_A0001_p</vt:lpstr>
      <vt:lpstr>EL_A0001_q</vt:lpstr>
      <vt:lpstr>EL_A0001_t</vt:lpstr>
      <vt:lpstr>FR_01001</vt:lpstr>
      <vt:lpstr>FR_01001_m</vt:lpstr>
      <vt:lpstr>FR_01001_p</vt:lpstr>
      <vt:lpstr>FR_01001_q</vt:lpstr>
      <vt:lpstr>FR_01002</vt:lpstr>
      <vt:lpstr>FR_01002_m</vt:lpstr>
      <vt:lpstr>FR_01002_p</vt:lpstr>
      <vt:lpstr>FR_01002_q</vt:lpstr>
      <vt:lpstr>FR_01003</vt:lpstr>
      <vt:lpstr>FR_01003_m</vt:lpstr>
      <vt:lpstr>FR_01003_P</vt:lpstr>
      <vt:lpstr>FR_01003_q</vt:lpstr>
      <vt:lpstr>FR_01004</vt:lpstr>
      <vt:lpstr>FR_01004_m</vt:lpstr>
      <vt:lpstr>FR_01004_p</vt:lpstr>
      <vt:lpstr>FR_01004_q</vt:lpstr>
      <vt:lpstr>FR_A0001</vt:lpstr>
      <vt:lpstr>FR_A0001_f</vt:lpstr>
      <vt:lpstr>FR_A0001_m</vt:lpstr>
      <vt:lpstr>FR_A0001_p</vt:lpstr>
      <vt:lpstr>FR_A0001_pa</vt:lpstr>
      <vt:lpstr>FR_A0001_q</vt:lpstr>
      <vt:lpstr>FR_A0001_t</vt:lpstr>
      <vt:lpstr>BOM!Impression_des_titres</vt:lpstr>
      <vt:lpstr>BOM!Zone_d_impression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M</dc:creator>
  <cp:lastModifiedBy>Antoine Elain</cp:lastModifiedBy>
  <cp:revision>0</cp:revision>
  <dcterms:created xsi:type="dcterms:W3CDTF">2015-05-29T18:57:13Z</dcterms:created>
  <dcterms:modified xsi:type="dcterms:W3CDTF">2018-03-27T15:39:49Z</dcterms:modified>
  <dc:language>fr-FR</dc:language>
</cp:coreProperties>
</file>