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FR_A0300 (Pedal Assy)\Cost\"/>
    </mc:Choice>
  </mc:AlternateContent>
  <bookViews>
    <workbookView xWindow="4740" yWindow="60" windowWidth="16380" windowHeight="8196" activeTab="2"/>
  </bookViews>
  <sheets>
    <sheet name="Instructions" sheetId="7" r:id="rId1"/>
    <sheet name="BOM" sheetId="8" r:id="rId2"/>
    <sheet name="FR A0300" sheetId="1" r:id="rId3"/>
    <sheet name="FR Part 1" sheetId="2" r:id="rId4"/>
    <sheet name="FR Drawing Part 1" sheetId="9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'FR Part 1'!$B$6</definedName>
    <definedName name="BR_01001_f">'FR Part 1'!$J$27</definedName>
    <definedName name="BR_01001_m">'FR Part 1'!$N$12</definedName>
    <definedName name="BR_01001_p">'FR Part 1'!$I$21</definedName>
    <definedName name="BR_01001_q">'FR Part 1'!$N$3</definedName>
    <definedName name="BR_01001_t">'FR Part 1'!$I$32</definedName>
    <definedName name="BR_A0001">'FR A0300'!$B$5</definedName>
    <definedName name="BR_A0001_f">'FR A0300'!$J$104</definedName>
    <definedName name="BR_A0001_m">'FR A0300'!$N$40</definedName>
    <definedName name="BR_A0001_p">'FR A0300'!$I$94</definedName>
    <definedName name="BR_A0001_pa">'FR A0300'!$E$26</definedName>
    <definedName name="BR_A0001_q">'FR A0300'!$N$3</definedName>
    <definedName name="BR_A0001_t">'FR A0300'!$I$109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'FR Drawing Part 1'!$B$1</definedName>
    <definedName name="dede">#REF!</definedName>
    <definedName name="dEL_01001">'FR Drawing Part 1'!$B$1</definedName>
    <definedName name="dqwdqd">#REF!</definedName>
    <definedName name="eded">#REF!</definedName>
    <definedName name="EL_01001">'FR Part 1'!$B$6</definedName>
    <definedName name="EL_01001_f">'FR Part 1'!$J$27</definedName>
    <definedName name="EL_01001_m">'FR Part 1'!$N$12</definedName>
    <definedName name="EL_01001_p">'FR Part 1'!$I$21</definedName>
    <definedName name="EL_01001_q">'FR Part 1'!$N$3</definedName>
    <definedName name="EL_01001_t">'FR Part 1'!$I$32</definedName>
    <definedName name="EL_02001">'FR Part 1'!#REF!</definedName>
    <definedName name="EL_02001_f">'FR Part 1'!#REF!</definedName>
    <definedName name="EL_02001_m">'FR Part 1'!#REF!</definedName>
    <definedName name="EL_02001_p">'FR Part 1'!#REF!</definedName>
    <definedName name="EL_02001_q">'FR Part 1'!#REF!</definedName>
    <definedName name="EL_02001_t">'FR Part 1'!#REF!</definedName>
    <definedName name="EL_02002">'FR Part 1'!#REF!</definedName>
    <definedName name="EL_02002_f">'FR Part 1'!#REF!</definedName>
    <definedName name="EL_02002_m">'FR Part 1'!#REF!</definedName>
    <definedName name="EL_02002_p">'FR Part 1'!#REF!</definedName>
    <definedName name="EL_02002_q">'FR Part 1'!#REF!</definedName>
    <definedName name="EL_02002_t">'FR Part 1'!#REF!</definedName>
    <definedName name="EL_A0001">'FR A0300'!$B$5</definedName>
    <definedName name="EL_A0001_f">'FR A0300'!$J$104</definedName>
    <definedName name="El_A0001_m">'FR A0300'!$N$40</definedName>
    <definedName name="EL_A0001_p">'FR A0300'!$I$94</definedName>
    <definedName name="EL_A0001_q">'FR A0300'!$N$3</definedName>
    <definedName name="EL_A0001_t">'FR A0300'!$I$109</definedName>
    <definedName name="EL_A0002">'FR A0300'!#REF!</definedName>
    <definedName name="EL_A0002_f">'FR A0300'!#REF!</definedName>
    <definedName name="EL_A0002_m">'FR A0300'!#REF!</definedName>
    <definedName name="EL_A0002_p">'FR A0300'!#REF!</definedName>
    <definedName name="EL_A0002_q">'FR A0300'!#REF!</definedName>
    <definedName name="EL_A0002_t">'FR A0300'!#REF!</definedName>
    <definedName name="er">#REF!</definedName>
    <definedName name="ervcdx">#REF!</definedName>
    <definedName name="ezfdscx">#REF!</definedName>
    <definedName name="FR_A0300">'FR A0300'!$A$5</definedName>
    <definedName name="FR_A0300_f">'FR A0300'!$J$104</definedName>
    <definedName name="FR_A0300_m">'FR A0300'!$N$40</definedName>
    <definedName name="FR_A0300_p">'FR A0300'!$E$26</definedName>
    <definedName name="FR_A0300_pa">'FR A0300'!$E$26</definedName>
    <definedName name="FR_A0300_q">'FR A0300'!$N$3</definedName>
    <definedName name="FR_A0300_t">'FR A0300'!$I$109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62913" iterateDelta="1E-4"/>
  <fileRecoveryPr repairLoad="1"/>
</workbook>
</file>

<file path=xl/calcChain.xml><?xml version="1.0" encoding="utf-8"?>
<calcChain xmlns="http://schemas.openxmlformats.org/spreadsheetml/2006/main">
  <c r="I44" i="1" l="1"/>
  <c r="I47" i="1"/>
  <c r="I48" i="1"/>
  <c r="I49" i="1"/>
  <c r="F46" i="1"/>
  <c r="I46" i="1" s="1"/>
  <c r="F44" i="1"/>
  <c r="F45" i="1"/>
  <c r="I45" i="1" s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F43" i="1"/>
  <c r="N39" i="1"/>
  <c r="N30" i="1"/>
  <c r="N31" i="1"/>
  <c r="N32" i="1"/>
  <c r="N33" i="1"/>
  <c r="N34" i="1"/>
  <c r="N35" i="1"/>
  <c r="N36" i="1"/>
  <c r="N37" i="1"/>
  <c r="N3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B8" i="8" l="1"/>
  <c r="B3" i="2" l="1"/>
  <c r="B1" i="9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N2" i="2"/>
  <c r="C7" i="8" l="1"/>
  <c r="B4" i="2"/>
  <c r="C8" i="8"/>
  <c r="F8" i="8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30" i="2"/>
  <c r="I32" i="2" s="1"/>
  <c r="J26" i="2"/>
  <c r="J25" i="2"/>
  <c r="J24" i="2"/>
  <c r="J27" i="2" s="1"/>
  <c r="I20" i="2"/>
  <c r="I19" i="2"/>
  <c r="I18" i="2"/>
  <c r="I17" i="2"/>
  <c r="I16" i="2"/>
  <c r="I15" i="2"/>
  <c r="J11" i="2"/>
  <c r="N11" i="2" s="1"/>
  <c r="N12" i="2" s="1"/>
  <c r="I107" i="1"/>
  <c r="J100" i="1"/>
  <c r="J99" i="1"/>
  <c r="J98" i="1"/>
  <c r="J97" i="1"/>
  <c r="I43" i="1"/>
  <c r="I94" i="1" s="1"/>
  <c r="N29" i="1"/>
  <c r="J104" i="1" l="1"/>
  <c r="L7" i="8" s="1"/>
  <c r="L18" i="8" s="1"/>
  <c r="K7" i="8"/>
  <c r="I109" i="1"/>
  <c r="M7" i="8" s="1"/>
  <c r="M18" i="8" s="1"/>
  <c r="I21" i="2"/>
  <c r="N40" i="1"/>
  <c r="K18" i="8" l="1"/>
  <c r="J7" i="8"/>
  <c r="H7" i="8" s="1"/>
  <c r="N7" i="8" s="1"/>
  <c r="H8" i="8"/>
  <c r="N8" i="8" s="1"/>
  <c r="O1" i="8"/>
  <c r="N5" i="2"/>
  <c r="C10" i="1"/>
  <c r="E10" i="1" s="1"/>
  <c r="J18" i="8" l="1"/>
  <c r="N18" i="8"/>
  <c r="E26" i="1"/>
  <c r="N2" i="1" l="1"/>
  <c r="N5" i="1" s="1"/>
</calcChain>
</file>

<file path=xl/sharedStrings.xml><?xml version="1.0" encoding="utf-8"?>
<sst xmlns="http://schemas.openxmlformats.org/spreadsheetml/2006/main" count="411" uniqueCount="225">
  <si>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</si>
  <si>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</si>
  <si>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</si>
  <si>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</si>
  <si>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</si>
  <si>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</si>
  <si>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</si>
  <si>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</si>
  <si>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</si>
  <si>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</si>
  <si>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</si>
  <si>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</si>
  <si>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</si>
  <si>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</si>
  <si>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</si>
  <si>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</si>
  <si>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</si>
  <si>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</si>
  <si>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</si>
  <si>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</si>
  <si>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</si>
  <si>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</si>
  <si>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</si>
  <si>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</si>
  <si>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</si>
  <si>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</si>
  <si>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</si>
  <si>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</si>
  <si>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</si>
  <si>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</si>
  <si>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</si>
  <si>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</si>
  <si>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circle area</t>
  </si>
  <si>
    <t>Process</t>
  </si>
  <si>
    <t>Unit</t>
  </si>
  <si>
    <t>Multiplier</t>
  </si>
  <si>
    <t>Mult. Val.</t>
  </si>
  <si>
    <t>unit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</si>
  <si>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</si>
  <si>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</si>
  <si>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</si>
  <si>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</si>
  <si>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</si>
  <si>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</si>
  <si>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</si>
  <si>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</si>
  <si>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</si>
  <si>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</si>
  <si>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</si>
  <si>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</si>
  <si>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</si>
  <si>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Part 1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</si>
  <si>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</si>
  <si>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</si>
  <si>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</si>
  <si>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</si>
  <si>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</si>
  <si>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</si>
  <si>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</si>
  <si>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</si>
  <si>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</si>
  <si>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</si>
  <si>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</si>
  <si>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</si>
  <si>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</si>
  <si>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</si>
  <si>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</si>
  <si>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</si>
  <si>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</si>
  <si>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</si>
  <si>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</si>
  <si>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</si>
  <si>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</si>
  <si>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</si>
  <si>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</si>
  <si>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</si>
  <si>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</si>
  <si>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</si>
  <si>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</si>
  <si>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</si>
  <si>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</si>
  <si>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</si>
  <si>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</si>
  <si>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</si>
  <si>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</si>
  <si>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</si>
  <si>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</si>
  <si>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</si>
  <si>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</si>
  <si>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</si>
  <si>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</si>
  <si>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</si>
  <si>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</si>
  <si>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</si>
  <si>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</si>
  <si>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</si>
  <si>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</si>
  <si>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</si>
  <si>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</si>
  <si>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</si>
  <si>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</si>
  <si>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</si>
  <si>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</si>
  <si>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</si>
  <si>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</si>
  <si>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</si>
  <si>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</si>
  <si>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</si>
  <si>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</si>
  <si>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</si>
  <si>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</si>
  <si>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</si>
  <si>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</si>
  <si>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</si>
  <si>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</si>
  <si>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</si>
  <si>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</si>
  <si>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</si>
  <si>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</si>
  <si>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</si>
  <si>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</si>
  <si>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</si>
  <si>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</si>
  <si>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</si>
  <si>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</si>
  <si>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</si>
  <si>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</si>
  <si>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</si>
  <si>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</si>
  <si>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</si>
  <si>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</si>
  <si>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Description brève de la pièce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</si>
  <si>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</si>
  <si>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</si>
  <si>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</si>
  <si>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</si>
  <si>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</si>
  <si>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</si>
  <si>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</si>
  <si>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</si>
  <si>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</si>
  <si>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</si>
  <si>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</si>
  <si>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</si>
  <si>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</si>
  <si>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</si>
  <si>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</si>
  <si>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</si>
  <si>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</si>
  <si>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</si>
  <si>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</si>
  <si>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</si>
  <si>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FR 01001</t>
  </si>
  <si>
    <t>Pedal box</t>
  </si>
  <si>
    <t>FR A0300</t>
  </si>
  <si>
    <t>The assembly of brake and accelerator pedals</t>
  </si>
  <si>
    <t>Rail</t>
  </si>
  <si>
    <t xml:space="preserve">Brake pedal </t>
  </si>
  <si>
    <t>Accelerator pedal</t>
  </si>
  <si>
    <t>Heel support</t>
  </si>
  <si>
    <t>Master cylinder</t>
  </si>
  <si>
    <t>Brake pedal support</t>
  </si>
  <si>
    <t>Brake over-travel switch connector</t>
  </si>
  <si>
    <t>Brake over-travel switch</t>
  </si>
  <si>
    <t>Brake over-travel switch support</t>
  </si>
  <si>
    <t>Accelerator pedal support</t>
  </si>
  <si>
    <t>Cable support</t>
  </si>
  <si>
    <t>Balance bar</t>
  </si>
  <si>
    <t>internal spacer</t>
  </si>
  <si>
    <t>external spacer</t>
  </si>
  <si>
    <t>Mount for distribution T</t>
  </si>
  <si>
    <t>Sheath for cable mount</t>
  </si>
  <si>
    <t xml:space="preserve">Foot top support </t>
  </si>
  <si>
    <t>Master Cylinder, AP, CP7855</t>
  </si>
  <si>
    <t>Bearing, Needle</t>
  </si>
  <si>
    <t xml:space="preserve">Balance Bar, Tilton, 72-250 </t>
  </si>
  <si>
    <t>Pedal pivot</t>
  </si>
  <si>
    <t>Hydraulic Fluid Reservoir, Remote (Plastic)</t>
  </si>
  <si>
    <t>Hydraulic Fluid Reservoir mount</t>
  </si>
  <si>
    <t>Hydraulic fluid reservoir</t>
  </si>
  <si>
    <t>Rear rail mount</t>
  </si>
  <si>
    <t>Front rail mount</t>
  </si>
  <si>
    <t>Weld</t>
  </si>
  <si>
    <t>Welding the Front and Rear Rails Mounts to the frame</t>
  </si>
  <si>
    <t>PAINT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</si>
  <si>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</si>
  <si>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</si>
  <si>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</si>
  <si>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</si>
  <si>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</si>
  <si>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</si>
  <si>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</si>
  <si>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</si>
  <si>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</si>
  <si>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</si>
  <si>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</si>
  <si>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</si>
  <si>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</si>
  <si>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</si>
  <si>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Inserting the Over-Travel Bold between the Accelerator Supports</t>
  </si>
  <si>
    <t>Fixing the Over-Travel Bold to the Accelerator Supports</t>
  </si>
  <si>
    <t>Fixing the Brake Over-Travel Switch to the Brake Over-Travel Switch Support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</si>
  <si>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</si>
  <si>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</si>
  <si>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</si>
  <si>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</si>
  <si>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Positioning the Balance Bar on the Brake Pedal Supports</t>
  </si>
  <si>
    <t>Hand, Loose &lt;= 25.4 mm</t>
  </si>
  <si>
    <t>Fixing the Master Cylinders on the Balance Bar</t>
  </si>
  <si>
    <t>Ratchet &lt;= 25.4 mm</t>
  </si>
  <si>
    <t>Positioning the bold through the Master Cylinder Bearings and through the Brake Pedal</t>
  </si>
  <si>
    <t>Fixing the bold to the Master Cylinder Bearings (through the Brake Pedal)</t>
  </si>
  <si>
    <t>Positioning the Heel Support on the Pedal Rails</t>
  </si>
  <si>
    <t>Fixing the Heel Support on the Pedal Rails</t>
  </si>
  <si>
    <t>Positioning the Foot Top Support on the Brake Pedal</t>
  </si>
  <si>
    <t>fixing the Foot Top Support on the Brake Pedal</t>
  </si>
  <si>
    <t>Positioning the Foot Top Support on the Accelerator Pedal</t>
  </si>
  <si>
    <t>fixing the Foot Top Support on the Accelerator Pedal</t>
  </si>
  <si>
    <t>Welding the Mount for Distribution T</t>
  </si>
  <si>
    <t>Welding the Sheath for Cable Mount</t>
  </si>
  <si>
    <t>Welding the Hydraulic Fluid Reservoir Mount</t>
  </si>
  <si>
    <t>Fixing the Hydraulic Fluid Reservoir to the Hydraulic Fluid Reservoir Mount</t>
  </si>
  <si>
    <t>Positioning the Hydraulic Fluid Reservoir on the Hydraulic Fluid Reservoir</t>
  </si>
  <si>
    <t>Positioning the Cable in the Cable Support</t>
  </si>
  <si>
    <t>Fixing the Cable to the Cable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</si>
</sst>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theme="4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0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8" fillId="0" borderId="0"/>
  </cellStyleXfs>
  <cellXfs count="188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1" xfId="0" applyFont="1" applyBorder="1"/>
    <xf numFmtId="37" fontId="4" fillId="0" borderId="16" xfId="0" applyNumberFormat="1" applyFont="1" applyBorder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0" xfId="0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protection locked="0"/>
    </xf>
    <xf numFmtId="0" fontId="19" fillId="8" borderId="3" xfId="8" applyFill="1" applyBorder="1" applyAlignment="1">
      <alignment horizontal="left"/>
    </xf>
    <xf numFmtId="173" fontId="12" fillId="8" borderId="3" xfId="5" applyNumberFormat="1" applyFont="1" applyFill="1" applyBorder="1" applyProtection="1">
      <protection locked="0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>
      <alignment horizontal="right"/>
    </xf>
    <xf numFmtId="0" fontId="12" fillId="8" borderId="3" xfId="1" applyFont="1" applyFill="1" applyBorder="1" applyAlignment="1">
      <alignment horizontal="center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alignment horizontal="right"/>
      <protection locked="0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9" borderId="3" xfId="1" applyFont="1" applyFill="1" applyBorder="1" applyAlignment="1" applyProtection="1">
      <alignment horizontal="center"/>
      <protection locked="0"/>
    </xf>
    <xf numFmtId="11" fontId="12" fillId="9" borderId="3" xfId="1" applyNumberFormat="1" applyFont="1" applyFill="1" applyBorder="1" applyAlignment="1" applyProtection="1">
      <protection locked="0"/>
    </xf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9" xfId="7" applyNumberFormat="1" applyFont="1" applyBorder="1" applyAlignment="1" applyProtection="1"/>
    <xf numFmtId="0" fontId="4" fillId="0" borderId="29" xfId="0" applyFont="1" applyBorder="1"/>
    <xf numFmtId="0" fontId="5" fillId="0" borderId="29" xfId="0" applyFont="1" applyBorder="1"/>
    <xf numFmtId="0" fontId="3" fillId="7" borderId="30" xfId="0" applyFont="1" applyFill="1" applyBorder="1"/>
    <xf numFmtId="0" fontId="25" fillId="0" borderId="31" xfId="0" applyFont="1" applyBorder="1" applyAlignment="1">
      <alignment wrapText="1"/>
    </xf>
    <xf numFmtId="0" fontId="19" fillId="0" borderId="3" xfId="8" applyNumberFormat="1" applyBorder="1" applyAlignment="1" applyProtection="1"/>
    <xf numFmtId="0" fontId="4" fillId="0" borderId="3" xfId="7" applyNumberFormat="1" applyFont="1" applyBorder="1" applyAlignment="1" applyProtection="1"/>
    <xf numFmtId="0" fontId="25" fillId="0" borderId="3" xfId="0" applyFont="1" applyBorder="1" applyAlignment="1">
      <alignment wrapText="1"/>
    </xf>
    <xf numFmtId="0" fontId="3" fillId="7" borderId="29" xfId="0" applyFont="1" applyFill="1" applyBorder="1"/>
    <xf numFmtId="0" fontId="25" fillId="0" borderId="32" xfId="0" applyFont="1" applyBorder="1" applyAlignment="1">
      <alignment wrapText="1"/>
    </xf>
    <xf numFmtId="0" fontId="4" fillId="0" borderId="26" xfId="0" applyFont="1" applyBorder="1"/>
    <xf numFmtId="0" fontId="3" fillId="7" borderId="3" xfId="0" applyFont="1" applyFill="1" applyBorder="1"/>
    <xf numFmtId="0" fontId="4" fillId="0" borderId="30" xfId="0" applyFont="1" applyBorder="1"/>
    <xf numFmtId="0" fontId="25" fillId="0" borderId="33" xfId="0" applyFont="1" applyBorder="1" applyAlignment="1">
      <alignment wrapText="1"/>
    </xf>
    <xf numFmtId="0" fontId="26" fillId="0" borderId="0" xfId="0" applyFont="1" applyFill="1" applyBorder="1" applyAlignment="1" applyProtection="1">
      <alignment vertical="center" wrapText="1"/>
    </xf>
    <xf numFmtId="0" fontId="27" fillId="0" borderId="16" xfId="7" applyNumberFormat="1" applyFont="1" applyBorder="1" applyAlignment="1">
      <alignment wrapText="1"/>
    </xf>
    <xf numFmtId="0" fontId="4" fillId="0" borderId="34" xfId="0" applyFont="1" applyBorder="1"/>
    <xf numFmtId="0" fontId="0" fillId="0" borderId="30" xfId="7" applyNumberFormat="1" applyFont="1" applyBorder="1" applyAlignment="1">
      <alignment wrapText="1"/>
    </xf>
    <xf numFmtId="165" fontId="4" fillId="0" borderId="30" xfId="7" applyNumberFormat="1" applyFont="1" applyBorder="1" applyAlignment="1" applyProtection="1"/>
    <xf numFmtId="0" fontId="0" fillId="0" borderId="30" xfId="0" applyBorder="1"/>
    <xf numFmtId="0" fontId="0" fillId="0" borderId="26" xfId="7" applyNumberFormat="1" applyFont="1" applyBorder="1" applyAlignment="1">
      <alignment wrapText="1"/>
    </xf>
    <xf numFmtId="165" fontId="4" fillId="0" borderId="26" xfId="7" applyNumberFormat="1" applyFont="1" applyBorder="1" applyAlignment="1" applyProtection="1"/>
    <xf numFmtId="0" fontId="0" fillId="0" borderId="26" xfId="0" applyBorder="1"/>
    <xf numFmtId="0" fontId="4" fillId="0" borderId="3" xfId="0" applyFont="1" applyFill="1" applyBorder="1"/>
    <xf numFmtId="0" fontId="26" fillId="0" borderId="6" xfId="9" applyFont="1" applyFill="1" applyBorder="1" applyAlignment="1">
      <alignment wrapText="1"/>
    </xf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99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1" y="304800"/>
          <a:ext cx="2971746" cy="421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D23" sqref="D23"/>
    </sheetView>
  </sheetViews>
  <sheetFormatPr baseColWidth="10" defaultRowHeight="14.4" x14ac:dyDescent="0.3"/>
  <sheetData>
    <row r="1" spans="1:2" x14ac:dyDescent="0.3">
      <c r="A1" s="118" t="s">
        <v>149</v>
      </c>
    </row>
    <row r="3" spans="1:2" x14ac:dyDescent="0.3">
      <c r="A3" s="117" t="s">
        <v>80</v>
      </c>
      <c r="B3" s="114" t="s">
        <v>81</v>
      </c>
    </row>
    <row r="5" spans="1:2" x14ac:dyDescent="0.3">
      <c r="A5" t="s">
        <v>116</v>
      </c>
    </row>
    <row r="6" spans="1:2" x14ac:dyDescent="0.3">
      <c r="A6" t="s">
        <v>117</v>
      </c>
    </row>
    <row r="7" spans="1:2" x14ac:dyDescent="0.3">
      <c r="A7" t="s">
        <v>124</v>
      </c>
    </row>
    <row r="8" spans="1:2" x14ac:dyDescent="0.3">
      <c r="A8" t="s">
        <v>121</v>
      </c>
    </row>
    <row r="9" spans="1:2" x14ac:dyDescent="0.3">
      <c r="A9" t="s">
        <v>82</v>
      </c>
    </row>
    <row r="10" spans="1:2" x14ac:dyDescent="0.3">
      <c r="A10" s="114" t="s">
        <v>112</v>
      </c>
    </row>
    <row r="11" spans="1:2" x14ac:dyDescent="0.3">
      <c r="A11" t="s">
        <v>83</v>
      </c>
    </row>
    <row r="12" spans="1:2" x14ac:dyDescent="0.3">
      <c r="A12" t="s">
        <v>84</v>
      </c>
    </row>
    <row r="14" spans="1:2" x14ac:dyDescent="0.3">
      <c r="A14" t="s">
        <v>115</v>
      </c>
    </row>
    <row r="15" spans="1:2" x14ac:dyDescent="0.3">
      <c r="A15" t="s">
        <v>129</v>
      </c>
    </row>
    <row r="16" spans="1:2" x14ac:dyDescent="0.3">
      <c r="A16" t="s">
        <v>134</v>
      </c>
    </row>
    <row r="18" spans="1:3" x14ac:dyDescent="0.3">
      <c r="A18" s="117" t="s">
        <v>85</v>
      </c>
      <c r="B18" s="114" t="s">
        <v>119</v>
      </c>
      <c r="C18" s="114"/>
    </row>
    <row r="20" spans="1:3" x14ac:dyDescent="0.3">
      <c r="A20" t="s">
        <v>130</v>
      </c>
    </row>
    <row r="21" spans="1:3" x14ac:dyDescent="0.3">
      <c r="A21" t="s">
        <v>150</v>
      </c>
    </row>
    <row r="23" spans="1:3" x14ac:dyDescent="0.3">
      <c r="A23" s="117" t="s">
        <v>87</v>
      </c>
      <c r="B23" s="114" t="s">
        <v>88</v>
      </c>
    </row>
    <row r="25" spans="1:3" x14ac:dyDescent="0.3">
      <c r="A25" t="s">
        <v>142</v>
      </c>
    </row>
    <row r="26" spans="1:3" x14ac:dyDescent="0.3">
      <c r="A26" t="s">
        <v>94</v>
      </c>
    </row>
    <row r="27" spans="1:3" x14ac:dyDescent="0.3">
      <c r="A27" t="s">
        <v>89</v>
      </c>
    </row>
    <row r="28" spans="1:3" x14ac:dyDescent="0.3">
      <c r="A28" t="s">
        <v>125</v>
      </c>
    </row>
    <row r="29" spans="1:3" x14ac:dyDescent="0.3">
      <c r="A29" t="s">
        <v>122</v>
      </c>
    </row>
    <row r="30" spans="1:3" x14ac:dyDescent="0.3">
      <c r="A30" t="s">
        <v>90</v>
      </c>
    </row>
    <row r="31" spans="1:3" x14ac:dyDescent="0.3">
      <c r="A31" s="114" t="s">
        <v>112</v>
      </c>
    </row>
    <row r="32" spans="1:3" x14ac:dyDescent="0.3">
      <c r="A32" t="s">
        <v>123</v>
      </c>
    </row>
    <row r="33" spans="1:2" x14ac:dyDescent="0.3">
      <c r="A33" t="s">
        <v>126</v>
      </c>
    </row>
    <row r="35" spans="1:2" x14ac:dyDescent="0.3">
      <c r="A35" t="s">
        <v>127</v>
      </c>
    </row>
    <row r="36" spans="1:2" x14ac:dyDescent="0.3">
      <c r="A36" t="s">
        <v>128</v>
      </c>
    </row>
    <row r="37" spans="1:2" x14ac:dyDescent="0.3">
      <c r="A37" t="s">
        <v>135</v>
      </c>
    </row>
    <row r="39" spans="1:2" x14ac:dyDescent="0.3">
      <c r="A39" s="117" t="s">
        <v>91</v>
      </c>
      <c r="B39" s="114" t="s">
        <v>86</v>
      </c>
    </row>
    <row r="41" spans="1:2" x14ac:dyDescent="0.3">
      <c r="A41" t="s">
        <v>140</v>
      </c>
    </row>
    <row r="42" spans="1:2" x14ac:dyDescent="0.3">
      <c r="A42" t="s">
        <v>141</v>
      </c>
    </row>
    <row r="43" spans="1:2" x14ac:dyDescent="0.3">
      <c r="A43" t="s">
        <v>118</v>
      </c>
    </row>
    <row r="45" spans="1:2" x14ac:dyDescent="0.3">
      <c r="A45" s="117" t="s">
        <v>92</v>
      </c>
      <c r="B45" s="114" t="s">
        <v>109</v>
      </c>
    </row>
    <row r="47" spans="1:2" x14ac:dyDescent="0.3">
      <c r="A47" t="s">
        <v>143</v>
      </c>
    </row>
    <row r="48" spans="1:2" x14ac:dyDescent="0.3">
      <c r="A48" t="s">
        <v>110</v>
      </c>
    </row>
    <row r="49" spans="1:2" x14ac:dyDescent="0.3">
      <c r="A49" t="s">
        <v>111</v>
      </c>
    </row>
    <row r="50" spans="1:2" x14ac:dyDescent="0.3">
      <c r="A50" t="s">
        <v>132</v>
      </c>
    </row>
    <row r="51" spans="1:2" x14ac:dyDescent="0.3">
      <c r="A51" t="s">
        <v>144</v>
      </c>
    </row>
    <row r="52" spans="1:2" x14ac:dyDescent="0.3">
      <c r="A52" t="s">
        <v>145</v>
      </c>
    </row>
    <row r="53" spans="1:2" x14ac:dyDescent="0.3">
      <c r="A53" t="s">
        <v>113</v>
      </c>
    </row>
    <row r="55" spans="1:2" x14ac:dyDescent="0.3">
      <c r="A55" t="s">
        <v>136</v>
      </c>
    </row>
    <row r="57" spans="1:2" x14ac:dyDescent="0.3">
      <c r="A57" s="117" t="s">
        <v>96</v>
      </c>
      <c r="B57" s="114" t="s">
        <v>93</v>
      </c>
    </row>
    <row r="59" spans="1:2" x14ac:dyDescent="0.3">
      <c r="A59" t="s">
        <v>95</v>
      </c>
    </row>
    <row r="60" spans="1:2" x14ac:dyDescent="0.3">
      <c r="A60" t="s">
        <v>137</v>
      </c>
    </row>
    <row r="61" spans="1:2" x14ac:dyDescent="0.3">
      <c r="A61" t="s">
        <v>133</v>
      </c>
    </row>
    <row r="63" spans="1:2" x14ac:dyDescent="0.3">
      <c r="A63" s="117" t="s">
        <v>108</v>
      </c>
      <c r="B63" s="114" t="s">
        <v>97</v>
      </c>
    </row>
    <row r="65" spans="1:1" x14ac:dyDescent="0.3">
      <c r="A65" t="s">
        <v>98</v>
      </c>
    </row>
    <row r="66" spans="1:1" x14ac:dyDescent="0.3">
      <c r="A66" t="s">
        <v>100</v>
      </c>
    </row>
    <row r="67" spans="1:1" x14ac:dyDescent="0.3">
      <c r="A67" t="s">
        <v>99</v>
      </c>
    </row>
    <row r="68" spans="1:1" x14ac:dyDescent="0.3">
      <c r="A68" t="s">
        <v>101</v>
      </c>
    </row>
    <row r="69" spans="1:1" x14ac:dyDescent="0.3">
      <c r="A69" t="s">
        <v>102</v>
      </c>
    </row>
    <row r="70" spans="1:1" x14ac:dyDescent="0.3">
      <c r="A70" t="s">
        <v>103</v>
      </c>
    </row>
    <row r="71" spans="1:1" x14ac:dyDescent="0.3">
      <c r="A71" t="s">
        <v>138</v>
      </c>
    </row>
    <row r="72" spans="1:1" x14ac:dyDescent="0.3">
      <c r="A72" t="s">
        <v>139</v>
      </c>
    </row>
    <row r="74" spans="1:1" x14ac:dyDescent="0.3">
      <c r="A74" t="s">
        <v>146</v>
      </c>
    </row>
    <row r="75" spans="1:1" x14ac:dyDescent="0.3">
      <c r="A75" t="s">
        <v>104</v>
      </c>
    </row>
    <row r="76" spans="1:1" x14ac:dyDescent="0.3">
      <c r="A76" t="s">
        <v>105</v>
      </c>
    </row>
    <row r="77" spans="1:1" x14ac:dyDescent="0.3">
      <c r="A77" t="s">
        <v>138</v>
      </c>
    </row>
    <row r="78" spans="1:1" x14ac:dyDescent="0.3">
      <c r="A78" t="s">
        <v>139</v>
      </c>
    </row>
    <row r="80" spans="1:1" x14ac:dyDescent="0.3">
      <c r="A80" s="114" t="s">
        <v>114</v>
      </c>
    </row>
    <row r="82" spans="1:1" x14ac:dyDescent="0.3">
      <c r="A82" s="118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D12" sqref="D12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52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62" t="s">
        <v>0</v>
      </c>
      <c r="B1" s="121" t="s">
        <v>50</v>
      </c>
      <c r="D1" s="53"/>
      <c r="M1" s="65" t="s">
        <v>61</v>
      </c>
      <c r="N1" s="54"/>
      <c r="O1" s="64" t="e">
        <f>#REF!</f>
        <v>#REF!</v>
      </c>
    </row>
    <row r="2" spans="1:15" s="15" customFormat="1" ht="15" thickBot="1" x14ac:dyDescent="0.35">
      <c r="A2" s="60" t="s">
        <v>62</v>
      </c>
      <c r="B2" s="120" t="s">
        <v>147</v>
      </c>
      <c r="C2" s="14"/>
      <c r="F2" s="48"/>
    </row>
    <row r="3" spans="1:15" s="15" customFormat="1" ht="15.6" thickTop="1" thickBot="1" x14ac:dyDescent="0.35">
      <c r="A3" s="61" t="s">
        <v>63</v>
      </c>
      <c r="B3" s="63">
        <v>2018</v>
      </c>
      <c r="C3" s="14"/>
      <c r="F3" s="48"/>
    </row>
    <row r="4" spans="1:15" s="15" customFormat="1" ht="15.6" thickTop="1" thickBot="1" x14ac:dyDescent="0.35">
      <c r="A4" s="59" t="s">
        <v>1</v>
      </c>
      <c r="B4" s="119">
        <v>81</v>
      </c>
      <c r="C4" s="14"/>
      <c r="D4" s="53" t="s">
        <v>64</v>
      </c>
      <c r="F4" s="48"/>
    </row>
    <row r="5" spans="1:15" s="46" customFormat="1" ht="15" thickTop="1" x14ac:dyDescent="0.3">
      <c r="A5" s="45"/>
      <c r="B5" s="49"/>
      <c r="C5" s="47"/>
      <c r="F5" s="50"/>
    </row>
    <row r="6" spans="1:15" s="44" customFormat="1" ht="49.5" customHeight="1" x14ac:dyDescent="0.25">
      <c r="A6" s="43" t="s">
        <v>65</v>
      </c>
      <c r="B6" s="56" t="s">
        <v>66</v>
      </c>
      <c r="C6" s="56" t="s">
        <v>67</v>
      </c>
      <c r="D6" s="56" t="s">
        <v>68</v>
      </c>
      <c r="E6" s="56" t="s">
        <v>69</v>
      </c>
      <c r="F6" s="56" t="s">
        <v>70</v>
      </c>
      <c r="G6" s="56" t="s">
        <v>71</v>
      </c>
      <c r="H6" s="58" t="s">
        <v>72</v>
      </c>
      <c r="I6" s="56" t="s">
        <v>17</v>
      </c>
      <c r="J6" s="56" t="s">
        <v>73</v>
      </c>
      <c r="K6" s="56" t="s">
        <v>74</v>
      </c>
      <c r="L6" s="56" t="s">
        <v>75</v>
      </c>
      <c r="M6" s="56" t="s">
        <v>76</v>
      </c>
      <c r="N6" s="57" t="s">
        <v>77</v>
      </c>
      <c r="O6" s="56" t="s">
        <v>78</v>
      </c>
    </row>
    <row r="7" spans="1:15" ht="14.4" x14ac:dyDescent="0.3">
      <c r="A7" s="132"/>
      <c r="B7" s="133" t="str">
        <f>'FR A0300'!B3</f>
        <v>Frame and Body</v>
      </c>
      <c r="C7" s="134" t="str">
        <f>EL_A0001</f>
        <v>FR A0300</v>
      </c>
      <c r="D7" s="134" t="s">
        <v>11</v>
      </c>
      <c r="E7" s="134"/>
      <c r="F7" s="135" t="str">
        <f>'FR A0300'!B4</f>
        <v>Pedal box</v>
      </c>
      <c r="G7" s="134"/>
      <c r="H7" s="136">
        <f t="shared" ref="H7:H17" si="0">SUM(J7:M7)</f>
        <v>449.27000000000004</v>
      </c>
      <c r="I7" s="137">
        <f>BR_A0001_q</f>
        <v>1</v>
      </c>
      <c r="J7" s="138">
        <f>BR_A0001_m</f>
        <v>406.12</v>
      </c>
      <c r="K7" s="138">
        <f>BR_A0001_p</f>
        <v>37.489999999999995</v>
      </c>
      <c r="L7" s="138">
        <f>BR_A0001_f</f>
        <v>0.66</v>
      </c>
      <c r="M7" s="138">
        <f>BR_A0001_t</f>
        <v>5</v>
      </c>
      <c r="N7" s="139">
        <f t="shared" ref="N7:N17" si="1">H7*I7</f>
        <v>449.27000000000004</v>
      </c>
      <c r="O7" s="140"/>
    </row>
    <row r="8" spans="1:15" ht="14.4" x14ac:dyDescent="0.3">
      <c r="A8" s="141"/>
      <c r="B8" s="142" t="str">
        <f>'FR A0300'!B3</f>
        <v>Frame and Body</v>
      </c>
      <c r="C8" s="143" t="str">
        <f>EL_01001</f>
        <v>FR 01001</v>
      </c>
      <c r="D8" s="144" t="s">
        <v>11</v>
      </c>
      <c r="E8" s="144" t="str">
        <f>F7</f>
        <v>Pedal box</v>
      </c>
      <c r="F8" s="145" t="str">
        <f>'FR Part 1'!B5</f>
        <v>Part 1</v>
      </c>
      <c r="G8" s="144"/>
      <c r="H8" s="146">
        <f t="shared" si="0"/>
        <v>6.8615487933333332</v>
      </c>
      <c r="I8" s="147">
        <f>BR_A0001_q*BR_01001_q</f>
        <v>1</v>
      </c>
      <c r="J8" s="148">
        <f>BR_01001_m</f>
        <v>1.3309329600000002</v>
      </c>
      <c r="K8" s="148">
        <f>BR_01001_p</f>
        <v>4.6972825</v>
      </c>
      <c r="L8" s="148">
        <f>BR_01001_f</f>
        <v>0</v>
      </c>
      <c r="M8" s="148">
        <f>BR_01001_t</f>
        <v>0.83333333333333337</v>
      </c>
      <c r="N8" s="149">
        <f t="shared" si="1"/>
        <v>6.8615487933333332</v>
      </c>
      <c r="O8" s="150"/>
    </row>
    <row r="9" spans="1:15" ht="13.8" x14ac:dyDescent="0.25">
      <c r="A9" s="141"/>
      <c r="B9" s="142" t="str">
        <f>'FR A0300'!$B$3</f>
        <v>Frame and Body</v>
      </c>
      <c r="C9" s="144"/>
      <c r="D9" s="144" t="s">
        <v>11</v>
      </c>
      <c r="E9" s="144"/>
      <c r="F9" s="142"/>
      <c r="G9" s="144"/>
      <c r="H9" s="146">
        <f t="shared" si="0"/>
        <v>0</v>
      </c>
      <c r="I9" s="151"/>
      <c r="J9" s="148"/>
      <c r="K9" s="148"/>
      <c r="L9" s="148"/>
      <c r="M9" s="148"/>
      <c r="N9" s="149">
        <f t="shared" si="1"/>
        <v>0</v>
      </c>
      <c r="O9" s="150"/>
    </row>
    <row r="10" spans="1:15" ht="13.8" x14ac:dyDescent="0.25">
      <c r="A10" s="141"/>
      <c r="B10" s="142" t="str">
        <f>'FR A0300'!$B$3</f>
        <v>Frame and Body</v>
      </c>
      <c r="C10" s="144"/>
      <c r="D10" s="144" t="s">
        <v>11</v>
      </c>
      <c r="E10" s="144"/>
      <c r="F10" s="142"/>
      <c r="G10" s="144"/>
      <c r="H10" s="146">
        <f t="shared" si="0"/>
        <v>0</v>
      </c>
      <c r="I10" s="151"/>
      <c r="J10" s="148"/>
      <c r="K10" s="148"/>
      <c r="L10" s="148"/>
      <c r="M10" s="148"/>
      <c r="N10" s="149">
        <f t="shared" si="1"/>
        <v>0</v>
      </c>
      <c r="O10" s="150"/>
    </row>
    <row r="11" spans="1:15" ht="13.8" x14ac:dyDescent="0.25">
      <c r="A11" s="141"/>
      <c r="B11" s="142" t="str">
        <f>'FR A0300'!$B$3</f>
        <v>Frame and Body</v>
      </c>
      <c r="C11" s="144"/>
      <c r="D11" s="144" t="s">
        <v>11</v>
      </c>
      <c r="E11" s="144"/>
      <c r="F11" s="142"/>
      <c r="G11" s="144"/>
      <c r="H11" s="146">
        <f t="shared" si="0"/>
        <v>0</v>
      </c>
      <c r="I11" s="151"/>
      <c r="J11" s="148"/>
      <c r="K11" s="148"/>
      <c r="L11" s="148"/>
      <c r="M11" s="148"/>
      <c r="N11" s="149">
        <f t="shared" si="1"/>
        <v>0</v>
      </c>
      <c r="O11" s="150"/>
    </row>
    <row r="12" spans="1:15" ht="13.8" x14ac:dyDescent="0.25">
      <c r="A12" s="141"/>
      <c r="B12" s="142" t="str">
        <f>'FR A0300'!$B$3</f>
        <v>Frame and Body</v>
      </c>
      <c r="C12" s="144"/>
      <c r="D12" s="144" t="s">
        <v>11</v>
      </c>
      <c r="E12" s="144"/>
      <c r="F12" s="142"/>
      <c r="G12" s="144"/>
      <c r="H12" s="146">
        <f t="shared" si="0"/>
        <v>0</v>
      </c>
      <c r="I12" s="151"/>
      <c r="J12" s="148"/>
      <c r="K12" s="148"/>
      <c r="L12" s="148"/>
      <c r="M12" s="148"/>
      <c r="N12" s="149">
        <f t="shared" si="1"/>
        <v>0</v>
      </c>
      <c r="O12" s="150"/>
    </row>
    <row r="13" spans="1:15" ht="13.8" x14ac:dyDescent="0.25">
      <c r="A13" s="141"/>
      <c r="B13" s="142" t="str">
        <f>'FR A0300'!$B$3</f>
        <v>Frame and Body</v>
      </c>
      <c r="C13" s="144"/>
      <c r="D13" s="144" t="s">
        <v>11</v>
      </c>
      <c r="E13" s="144"/>
      <c r="F13" s="142"/>
      <c r="G13" s="144"/>
      <c r="H13" s="146">
        <f t="shared" si="0"/>
        <v>0</v>
      </c>
      <c r="I13" s="151"/>
      <c r="J13" s="148"/>
      <c r="K13" s="148"/>
      <c r="L13" s="148"/>
      <c r="M13" s="148"/>
      <c r="N13" s="149">
        <f t="shared" si="1"/>
        <v>0</v>
      </c>
      <c r="O13" s="150"/>
    </row>
    <row r="14" spans="1:15" ht="13.8" x14ac:dyDescent="0.25">
      <c r="A14" s="141"/>
      <c r="B14" s="142" t="str">
        <f>'FR A0300'!$B$3</f>
        <v>Frame and Body</v>
      </c>
      <c r="C14" s="144"/>
      <c r="D14" s="144" t="s">
        <v>11</v>
      </c>
      <c r="E14" s="144"/>
      <c r="F14" s="142"/>
      <c r="G14" s="144"/>
      <c r="H14" s="146">
        <f t="shared" si="0"/>
        <v>0</v>
      </c>
      <c r="I14" s="151"/>
      <c r="J14" s="148"/>
      <c r="K14" s="148"/>
      <c r="L14" s="148"/>
      <c r="M14" s="148"/>
      <c r="N14" s="149">
        <f t="shared" si="1"/>
        <v>0</v>
      </c>
      <c r="O14" s="150"/>
    </row>
    <row r="15" spans="1:15" ht="13.8" x14ac:dyDescent="0.25">
      <c r="A15" s="141"/>
      <c r="B15" s="142" t="str">
        <f>'FR A0300'!$B$3</f>
        <v>Frame and Body</v>
      </c>
      <c r="C15" s="144"/>
      <c r="D15" s="144" t="s">
        <v>11</v>
      </c>
      <c r="E15" s="144"/>
      <c r="F15" s="142"/>
      <c r="G15" s="152"/>
      <c r="H15" s="146">
        <f t="shared" si="0"/>
        <v>0</v>
      </c>
      <c r="I15" s="151"/>
      <c r="J15" s="148"/>
      <c r="K15" s="148"/>
      <c r="L15" s="148"/>
      <c r="M15" s="148"/>
      <c r="N15" s="149">
        <f t="shared" si="1"/>
        <v>0</v>
      </c>
      <c r="O15" s="150"/>
    </row>
    <row r="16" spans="1:15" ht="13.8" x14ac:dyDescent="0.25">
      <c r="A16" s="141"/>
      <c r="B16" s="142" t="str">
        <f>'FR A0300'!$B$3</f>
        <v>Frame and Body</v>
      </c>
      <c r="C16" s="144"/>
      <c r="D16" s="144" t="s">
        <v>11</v>
      </c>
      <c r="E16" s="144"/>
      <c r="F16" s="142"/>
      <c r="G16" s="144"/>
      <c r="H16" s="146">
        <f t="shared" si="0"/>
        <v>0</v>
      </c>
      <c r="I16" s="151"/>
      <c r="J16" s="148"/>
      <c r="K16" s="148"/>
      <c r="L16" s="148"/>
      <c r="M16" s="148"/>
      <c r="N16" s="149">
        <f t="shared" si="1"/>
        <v>0</v>
      </c>
      <c r="O16" s="150"/>
    </row>
    <row r="17" spans="1:15" ht="14.4" thickBot="1" x14ac:dyDescent="0.3">
      <c r="A17" s="141"/>
      <c r="B17" s="142" t="str">
        <f>'FR A0300'!$B$3</f>
        <v>Frame and Body</v>
      </c>
      <c r="C17" s="144"/>
      <c r="D17" s="144" t="s">
        <v>11</v>
      </c>
      <c r="E17" s="144"/>
      <c r="F17" s="142"/>
      <c r="G17" s="144"/>
      <c r="H17" s="146">
        <f t="shared" si="0"/>
        <v>0</v>
      </c>
      <c r="I17" s="151"/>
      <c r="J17" s="148"/>
      <c r="K17" s="148"/>
      <c r="L17" s="148"/>
      <c r="M17" s="148"/>
      <c r="N17" s="149">
        <f t="shared" si="1"/>
        <v>0</v>
      </c>
      <c r="O17" s="150"/>
    </row>
    <row r="18" spans="1:15" s="12" customFormat="1" ht="15" thickTop="1" thickBot="1" x14ac:dyDescent="0.3">
      <c r="A18" s="5"/>
      <c r="B18" s="51" t="str">
        <f>'FR A0300'!B3</f>
        <v>Frame and Body</v>
      </c>
      <c r="C18" s="1"/>
      <c r="D18" s="1"/>
      <c r="E18" s="1"/>
      <c r="F18" s="51" t="s">
        <v>79</v>
      </c>
      <c r="G18" s="1"/>
      <c r="H18" s="3"/>
      <c r="I18" s="4"/>
      <c r="J18" s="123">
        <f>SUMPRODUCT($I7:$I17,J7:J17)</f>
        <v>407.45093295999999</v>
      </c>
      <c r="K18" s="123">
        <f>SUMPRODUCT($I7:$I17,K7:K17)</f>
        <v>42.187282499999995</v>
      </c>
      <c r="L18" s="123">
        <f>SUMPRODUCT($I7:$I17,L7:L17)</f>
        <v>0.66</v>
      </c>
      <c r="M18" s="123">
        <f>SUMPRODUCT($I7:$I17,M7:M17)</f>
        <v>5.833333333333333</v>
      </c>
      <c r="N18" s="123">
        <f>SUM(N7:N17)</f>
        <v>456.13154879333337</v>
      </c>
      <c r="O18" s="2"/>
    </row>
    <row r="19" spans="1:15" ht="13.8" thickTop="1" x14ac:dyDescent="0.25">
      <c r="A19" s="11"/>
      <c r="B19" s="5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5">
      <c r="A20" s="11"/>
      <c r="B20" s="5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5"/>
    </row>
    <row r="23" spans="1:15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5"/>
    </row>
    <row r="25" spans="1:15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5">
      <c r="A49" s="7"/>
      <c r="B49" s="11"/>
      <c r="F49" s="52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52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52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52"/>
      <c r="I52" s="6"/>
      <c r="J52" s="6"/>
      <c r="K52" s="6"/>
      <c r="L52" s="6"/>
      <c r="M52" s="6"/>
    </row>
    <row r="53" spans="1:14" s="9" customFormat="1" x14ac:dyDescent="0.25">
      <c r="A53" s="7"/>
      <c r="B53" s="11"/>
      <c r="F53" s="52"/>
      <c r="I53" s="6"/>
      <c r="J53" s="6"/>
      <c r="K53" s="6"/>
      <c r="L53" s="6"/>
      <c r="M53" s="6"/>
    </row>
    <row r="54" spans="1:14" s="9" customFormat="1" x14ac:dyDescent="0.25">
      <c r="A54" s="7"/>
      <c r="B54" s="11"/>
      <c r="F54" s="52"/>
      <c r="I54" s="6"/>
      <c r="J54" s="6"/>
      <c r="K54" s="6"/>
      <c r="L54" s="6"/>
      <c r="M54" s="6"/>
    </row>
    <row r="55" spans="1:14" s="9" customFormat="1" x14ac:dyDescent="0.25">
      <c r="A55" s="7"/>
      <c r="B55" s="11"/>
      <c r="F55" s="52"/>
      <c r="I55" s="6"/>
      <c r="J55" s="6"/>
      <c r="K55" s="6"/>
      <c r="L55" s="6"/>
      <c r="M55" s="6"/>
    </row>
    <row r="56" spans="1:14" s="9" customFormat="1" x14ac:dyDescent="0.25">
      <c r="A56" s="7"/>
      <c r="B56" s="11"/>
      <c r="F56" s="52"/>
      <c r="I56" s="6"/>
      <c r="J56" s="6"/>
      <c r="K56" s="6"/>
      <c r="L56" s="6"/>
      <c r="M56" s="6"/>
    </row>
    <row r="57" spans="1:14" s="9" customFormat="1" x14ac:dyDescent="0.25">
      <c r="A57" s="7"/>
      <c r="B57" s="11"/>
      <c r="F57" s="52"/>
      <c r="I57" s="6"/>
      <c r="J57" s="6"/>
      <c r="K57" s="6"/>
      <c r="L57" s="6"/>
      <c r="M57" s="6"/>
    </row>
    <row r="58" spans="1:14" s="9" customFormat="1" x14ac:dyDescent="0.25">
      <c r="A58" s="7"/>
      <c r="B58" s="11"/>
      <c r="F58" s="52"/>
      <c r="I58" s="6"/>
      <c r="J58" s="6"/>
      <c r="K58" s="6"/>
      <c r="L58" s="6"/>
      <c r="M58" s="6"/>
    </row>
    <row r="59" spans="1:14" s="10" customFormat="1" x14ac:dyDescent="0.25">
      <c r="A59" s="7"/>
      <c r="B59" s="11"/>
      <c r="C59" s="9"/>
      <c r="D59" s="9"/>
      <c r="E59" s="9"/>
      <c r="F59" s="5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5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5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5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5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5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5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5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5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5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5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5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5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5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5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5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5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5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5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5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5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5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5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5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5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5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5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5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5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5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5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5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5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5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5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5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5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5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5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5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5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5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5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5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5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5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5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5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5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5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5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5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5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5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5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5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5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5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5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5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5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5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5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5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5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5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5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5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5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5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5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5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5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5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5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5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5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5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5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5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5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5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5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5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5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5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5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5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5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5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5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5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5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5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5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5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5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5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5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5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5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5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5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5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5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5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111"/>
  <sheetViews>
    <sheetView tabSelected="1" topLeftCell="A77" zoomScale="75" zoomScaleNormal="75" zoomScaleSheetLayoutView="80" workbookViewId="0">
      <selection activeCell="C93" sqref="C93"/>
    </sheetView>
  </sheetViews>
  <sheetFormatPr baseColWidth="10" defaultColWidth="9.109375" defaultRowHeight="14.4" x14ac:dyDescent="0.3"/>
  <cols>
    <col min="1" max="1" width="11.44140625"/>
    <col min="2" max="2" width="32.1093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3">
      <c r="A2" s="126" t="s">
        <v>0</v>
      </c>
      <c r="B2" s="16" t="s">
        <v>50</v>
      </c>
      <c r="C2" s="66"/>
      <c r="D2" s="66"/>
      <c r="E2" s="66" t="s">
        <v>148</v>
      </c>
      <c r="F2" s="66"/>
      <c r="G2" s="66"/>
      <c r="H2" s="66"/>
      <c r="I2" s="66"/>
      <c r="J2" s="126" t="s">
        <v>1</v>
      </c>
      <c r="K2" s="107">
        <v>81</v>
      </c>
      <c r="L2" s="66"/>
      <c r="M2" s="126" t="s">
        <v>2</v>
      </c>
      <c r="N2" s="122">
        <f>FR_A0300_pa+FR_A0300_m+FR_A0300_p+FR_A0300_f+FR_A0300_t</f>
        <v>439.22619517333334</v>
      </c>
      <c r="O2" s="72"/>
    </row>
    <row r="3" spans="1:15" x14ac:dyDescent="0.3">
      <c r="A3" s="126" t="s">
        <v>3</v>
      </c>
      <c r="B3" s="16" t="s">
        <v>151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26" t="s">
        <v>4</v>
      </c>
      <c r="N3" s="101">
        <v>1</v>
      </c>
      <c r="O3" s="72"/>
    </row>
    <row r="4" spans="1:15" x14ac:dyDescent="0.3">
      <c r="A4" s="126" t="s">
        <v>5</v>
      </c>
      <c r="B4" s="67" t="s">
        <v>153</v>
      </c>
      <c r="C4" s="66"/>
      <c r="D4" s="66"/>
      <c r="E4" s="66"/>
      <c r="F4" s="66"/>
      <c r="G4" s="66"/>
      <c r="H4" s="66"/>
      <c r="I4" s="66"/>
      <c r="J4" s="129" t="s">
        <v>6</v>
      </c>
      <c r="K4" s="66"/>
      <c r="L4" s="66"/>
      <c r="M4" s="66"/>
      <c r="N4" s="66"/>
      <c r="O4" s="72"/>
    </row>
    <row r="5" spans="1:15" x14ac:dyDescent="0.3">
      <c r="A5" s="126" t="s">
        <v>7</v>
      </c>
      <c r="B5" s="19" t="s">
        <v>154</v>
      </c>
      <c r="C5" s="66"/>
      <c r="D5" s="66"/>
      <c r="E5" s="66"/>
      <c r="F5" s="66"/>
      <c r="G5" s="66"/>
      <c r="H5" s="66"/>
      <c r="I5" s="66"/>
      <c r="J5" s="129" t="s">
        <v>8</v>
      </c>
      <c r="K5" s="66"/>
      <c r="L5" s="66"/>
      <c r="M5" s="126" t="s">
        <v>9</v>
      </c>
      <c r="N5" s="84">
        <f>N2*N3</f>
        <v>439.22619517333334</v>
      </c>
      <c r="O5" s="72"/>
    </row>
    <row r="6" spans="1:15" x14ac:dyDescent="0.3">
      <c r="A6" s="126" t="s">
        <v>10</v>
      </c>
      <c r="B6" s="16" t="s">
        <v>11</v>
      </c>
      <c r="C6" s="66"/>
      <c r="D6" s="66"/>
      <c r="E6" s="66"/>
      <c r="F6" s="66"/>
      <c r="G6" s="66"/>
      <c r="H6" s="66"/>
      <c r="I6" s="66"/>
      <c r="J6" s="129" t="s">
        <v>12</v>
      </c>
      <c r="K6" s="66"/>
      <c r="L6" s="66"/>
      <c r="M6" s="66"/>
      <c r="N6" s="66"/>
      <c r="O6" s="72"/>
    </row>
    <row r="7" spans="1:15" x14ac:dyDescent="0.3">
      <c r="A7" s="126" t="s">
        <v>13</v>
      </c>
      <c r="B7" s="16" t="s">
        <v>155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3">
      <c r="A8" s="73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3">
      <c r="A9" s="166" t="s">
        <v>14</v>
      </c>
      <c r="B9" s="166" t="s">
        <v>15</v>
      </c>
      <c r="C9" s="126" t="s">
        <v>16</v>
      </c>
      <c r="D9" s="126" t="s">
        <v>17</v>
      </c>
      <c r="E9" s="126" t="s">
        <v>18</v>
      </c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3">
      <c r="A10" s="20">
        <v>10</v>
      </c>
      <c r="B10" s="168" t="s">
        <v>156</v>
      </c>
      <c r="C10" s="163">
        <f>'FR Part 1'!N2</f>
        <v>6.8615487933333332</v>
      </c>
      <c r="D10" s="113">
        <v>2</v>
      </c>
      <c r="E10" s="84">
        <f>C10*D10</f>
        <v>13.723097586666666</v>
      </c>
      <c r="F10" s="66"/>
      <c r="G10" s="66"/>
      <c r="H10" s="66"/>
      <c r="I10" s="66"/>
      <c r="J10" s="66"/>
      <c r="K10" s="66"/>
      <c r="L10" s="66"/>
      <c r="M10" s="66"/>
      <c r="N10" s="66"/>
      <c r="O10" s="72"/>
    </row>
    <row r="11" spans="1:15" x14ac:dyDescent="0.3">
      <c r="A11" s="20">
        <v>20</v>
      </c>
      <c r="B11" s="169" t="s">
        <v>157</v>
      </c>
      <c r="C11" s="163"/>
      <c r="D11" s="83">
        <v>1</v>
      </c>
      <c r="E11" s="84">
        <f t="shared" ref="E11:E25" si="0">C11*D11</f>
        <v>0</v>
      </c>
      <c r="F11" s="67"/>
      <c r="G11" s="67"/>
      <c r="H11" s="67"/>
      <c r="I11" s="67"/>
      <c r="J11" s="67"/>
      <c r="K11" s="67"/>
      <c r="L11" s="67"/>
      <c r="M11" s="67"/>
      <c r="N11" s="67"/>
      <c r="O11" s="72"/>
    </row>
    <row r="12" spans="1:15" x14ac:dyDescent="0.3">
      <c r="A12" s="20">
        <v>30</v>
      </c>
      <c r="B12" s="169" t="s">
        <v>158</v>
      </c>
      <c r="C12" s="163"/>
      <c r="D12" s="83">
        <v>1</v>
      </c>
      <c r="E12" s="84">
        <f t="shared" si="0"/>
        <v>0</v>
      </c>
      <c r="F12" s="67"/>
      <c r="G12" s="67"/>
      <c r="H12" s="67"/>
      <c r="I12" s="67"/>
      <c r="J12" s="67"/>
      <c r="K12" s="67"/>
      <c r="L12" s="67"/>
      <c r="M12" s="67"/>
      <c r="N12" s="67"/>
      <c r="O12" s="75"/>
    </row>
    <row r="13" spans="1:15" x14ac:dyDescent="0.3">
      <c r="A13" s="20">
        <v>40</v>
      </c>
      <c r="B13" s="170" t="s">
        <v>172</v>
      </c>
      <c r="C13" s="163"/>
      <c r="D13" s="83">
        <v>2</v>
      </c>
      <c r="E13" s="84">
        <f t="shared" si="0"/>
        <v>0</v>
      </c>
      <c r="F13" s="67"/>
      <c r="G13" s="67"/>
      <c r="H13" s="67"/>
      <c r="I13" s="67"/>
      <c r="J13" s="67"/>
      <c r="K13" s="67"/>
      <c r="L13" s="67"/>
      <c r="M13" s="67"/>
      <c r="N13" s="67"/>
      <c r="O13" s="75"/>
    </row>
    <row r="14" spans="1:15" x14ac:dyDescent="0.3">
      <c r="A14" s="20">
        <v>50</v>
      </c>
      <c r="B14" s="170" t="s">
        <v>159</v>
      </c>
      <c r="C14" s="163"/>
      <c r="D14" s="83">
        <v>2</v>
      </c>
      <c r="E14" s="84">
        <f t="shared" si="0"/>
        <v>0</v>
      </c>
      <c r="F14" s="67"/>
      <c r="G14" s="67"/>
      <c r="H14" s="67"/>
      <c r="I14" s="67"/>
      <c r="J14" s="67"/>
      <c r="K14" s="67"/>
      <c r="L14" s="67"/>
      <c r="M14" s="67"/>
      <c r="N14" s="67"/>
      <c r="O14" s="75"/>
    </row>
    <row r="15" spans="1:15" x14ac:dyDescent="0.3">
      <c r="A15" s="20">
        <v>60</v>
      </c>
      <c r="B15" s="170" t="s">
        <v>161</v>
      </c>
      <c r="C15" s="163"/>
      <c r="D15" s="83">
        <v>2</v>
      </c>
      <c r="E15" s="84">
        <f t="shared" si="0"/>
        <v>0</v>
      </c>
      <c r="F15" s="67"/>
      <c r="G15" s="67"/>
      <c r="H15" s="67"/>
      <c r="I15" s="67"/>
      <c r="J15" s="67"/>
      <c r="K15" s="67"/>
      <c r="L15" s="67"/>
      <c r="M15" s="67"/>
      <c r="N15" s="67"/>
      <c r="O15" s="75"/>
    </row>
    <row r="16" spans="1:15" x14ac:dyDescent="0.3">
      <c r="A16" s="20">
        <v>70</v>
      </c>
      <c r="B16" s="170" t="s">
        <v>164</v>
      </c>
      <c r="C16" s="163"/>
      <c r="D16" s="83">
        <v>1</v>
      </c>
      <c r="E16" s="84">
        <f t="shared" si="0"/>
        <v>0</v>
      </c>
      <c r="F16" s="67"/>
      <c r="G16" s="67"/>
      <c r="H16" s="67"/>
      <c r="I16" s="67"/>
      <c r="J16" s="67"/>
      <c r="K16" s="67"/>
      <c r="L16" s="67"/>
      <c r="M16" s="67"/>
      <c r="N16" s="67"/>
      <c r="O16" s="75"/>
    </row>
    <row r="17" spans="1:15" x14ac:dyDescent="0.3">
      <c r="A17" s="20">
        <v>80</v>
      </c>
      <c r="B17" s="170" t="s">
        <v>165</v>
      </c>
      <c r="C17" s="163"/>
      <c r="D17" s="83">
        <v>2</v>
      </c>
      <c r="E17" s="84">
        <f t="shared" si="0"/>
        <v>0</v>
      </c>
      <c r="F17" s="67"/>
      <c r="G17" s="67"/>
      <c r="H17" s="67"/>
      <c r="I17" s="67"/>
      <c r="J17" s="67"/>
      <c r="K17" s="67"/>
      <c r="L17" s="67"/>
      <c r="M17" s="67"/>
      <c r="N17" s="67"/>
      <c r="O17" s="75"/>
    </row>
    <row r="18" spans="1:15" x14ac:dyDescent="0.3">
      <c r="A18" s="20">
        <v>90</v>
      </c>
      <c r="B18" s="170" t="s">
        <v>166</v>
      </c>
      <c r="C18" s="163"/>
      <c r="D18" s="83">
        <v>1</v>
      </c>
      <c r="E18" s="84">
        <f t="shared" si="0"/>
        <v>0</v>
      </c>
      <c r="F18" s="67"/>
      <c r="G18" s="67"/>
      <c r="H18" s="67"/>
      <c r="I18" s="67"/>
      <c r="J18" s="67"/>
      <c r="K18" s="67"/>
      <c r="L18" s="67"/>
      <c r="M18" s="67"/>
      <c r="N18" s="67"/>
      <c r="O18" s="75"/>
    </row>
    <row r="19" spans="1:15" x14ac:dyDescent="0.3">
      <c r="A19" s="20">
        <v>100</v>
      </c>
      <c r="B19" s="170" t="s">
        <v>168</v>
      </c>
      <c r="C19" s="163"/>
      <c r="D19" s="83">
        <v>2</v>
      </c>
      <c r="E19" s="84">
        <f t="shared" si="0"/>
        <v>0</v>
      </c>
      <c r="F19" s="67"/>
      <c r="G19" s="67"/>
      <c r="H19" s="67"/>
      <c r="I19" s="67"/>
      <c r="J19" s="67"/>
      <c r="K19" s="67"/>
      <c r="L19" s="67"/>
      <c r="M19" s="67"/>
      <c r="N19" s="67"/>
      <c r="O19" s="75"/>
    </row>
    <row r="20" spans="1:15" x14ac:dyDescent="0.3">
      <c r="A20" s="20">
        <v>110</v>
      </c>
      <c r="B20" s="170" t="s">
        <v>169</v>
      </c>
      <c r="C20" s="163"/>
      <c r="D20" s="83">
        <v>2</v>
      </c>
      <c r="E20" s="84">
        <f t="shared" si="0"/>
        <v>0</v>
      </c>
      <c r="F20" s="67"/>
      <c r="G20" s="67"/>
      <c r="H20" s="67"/>
      <c r="I20" s="67"/>
      <c r="J20" s="67"/>
      <c r="K20" s="67"/>
      <c r="L20" s="67"/>
      <c r="M20" s="67"/>
      <c r="N20" s="67"/>
      <c r="O20" s="75"/>
    </row>
    <row r="21" spans="1:15" x14ac:dyDescent="0.3">
      <c r="A21" s="20">
        <v>120</v>
      </c>
      <c r="B21" s="170" t="s">
        <v>170</v>
      </c>
      <c r="C21" s="163"/>
      <c r="D21" s="83">
        <v>1</v>
      </c>
      <c r="E21" s="84">
        <f t="shared" si="0"/>
        <v>0</v>
      </c>
      <c r="F21" s="67"/>
      <c r="G21" s="67"/>
      <c r="H21" s="67"/>
      <c r="I21" s="67"/>
      <c r="J21" s="67"/>
      <c r="K21" s="67"/>
      <c r="L21" s="67"/>
      <c r="M21" s="67"/>
      <c r="N21" s="67"/>
      <c r="O21" s="75"/>
    </row>
    <row r="22" spans="1:15" x14ac:dyDescent="0.3">
      <c r="A22" s="20">
        <v>130</v>
      </c>
      <c r="B22" s="170" t="s">
        <v>180</v>
      </c>
      <c r="C22" s="163"/>
      <c r="D22" s="83">
        <v>4</v>
      </c>
      <c r="E22" s="84">
        <f t="shared" si="0"/>
        <v>0</v>
      </c>
      <c r="F22" s="67"/>
      <c r="G22" s="67"/>
      <c r="H22" s="67"/>
      <c r="I22" s="67"/>
      <c r="J22" s="67"/>
      <c r="K22" s="67"/>
      <c r="L22" s="67"/>
      <c r="M22" s="67"/>
      <c r="N22" s="67"/>
      <c r="O22" s="75"/>
    </row>
    <row r="23" spans="1:15" x14ac:dyDescent="0.3">
      <c r="A23" s="20">
        <v>140</v>
      </c>
      <c r="B23" s="170" t="s">
        <v>181</v>
      </c>
      <c r="C23" s="163"/>
      <c r="D23" s="83">
        <v>4</v>
      </c>
      <c r="E23" s="84">
        <f t="shared" si="0"/>
        <v>0</v>
      </c>
      <c r="F23" s="67"/>
      <c r="G23" s="67"/>
      <c r="H23" s="67"/>
      <c r="I23" s="67"/>
      <c r="J23" s="67"/>
      <c r="K23" s="67"/>
      <c r="L23" s="67"/>
      <c r="M23" s="67"/>
      <c r="N23" s="67"/>
      <c r="O23" s="75"/>
    </row>
    <row r="24" spans="1:15" x14ac:dyDescent="0.3">
      <c r="A24" s="20">
        <v>150</v>
      </c>
      <c r="B24" s="170" t="s">
        <v>171</v>
      </c>
      <c r="C24" s="163"/>
      <c r="D24" s="83">
        <v>1</v>
      </c>
      <c r="E24" s="84">
        <f t="shared" si="0"/>
        <v>0</v>
      </c>
      <c r="F24" s="67"/>
      <c r="G24" s="67"/>
      <c r="H24" s="67"/>
      <c r="I24" s="67"/>
      <c r="J24" s="67"/>
      <c r="K24" s="67"/>
      <c r="L24" s="67"/>
      <c r="M24" s="67"/>
      <c r="N24" s="67"/>
      <c r="O24" s="75"/>
    </row>
    <row r="25" spans="1:15" x14ac:dyDescent="0.3">
      <c r="A25" s="20">
        <v>160</v>
      </c>
      <c r="B25" s="170" t="s">
        <v>178</v>
      </c>
      <c r="C25" s="163"/>
      <c r="D25" s="83">
        <v>1</v>
      </c>
      <c r="E25" s="84">
        <f t="shared" si="0"/>
        <v>0</v>
      </c>
      <c r="F25" s="67"/>
      <c r="G25" s="67"/>
      <c r="H25" s="67"/>
      <c r="I25" s="67"/>
      <c r="J25" s="67"/>
      <c r="K25" s="67"/>
      <c r="L25" s="67"/>
      <c r="M25" s="67"/>
      <c r="N25" s="67"/>
      <c r="O25" s="75"/>
    </row>
    <row r="26" spans="1:15" ht="15" thickBot="1" x14ac:dyDescent="0.35">
      <c r="A26" s="73"/>
      <c r="B26" s="167"/>
      <c r="C26" s="66"/>
      <c r="D26" s="127" t="s">
        <v>18</v>
      </c>
      <c r="E26" s="128">
        <f>SUM(E10:E25)</f>
        <v>13.723097586666666</v>
      </c>
      <c r="F26" s="67"/>
      <c r="G26" s="67"/>
      <c r="H26" s="67"/>
      <c r="I26" s="67"/>
      <c r="J26" s="67"/>
      <c r="K26" s="67"/>
      <c r="L26" s="67"/>
      <c r="M26" s="67"/>
      <c r="N26" s="67"/>
      <c r="O26" s="72"/>
    </row>
    <row r="27" spans="1:15" x14ac:dyDescent="0.3">
      <c r="A27" s="73"/>
      <c r="B27" s="172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72"/>
    </row>
    <row r="28" spans="1:15" x14ac:dyDescent="0.3">
      <c r="A28" s="174" t="s">
        <v>14</v>
      </c>
      <c r="B28" s="174" t="s">
        <v>20</v>
      </c>
      <c r="C28" s="174" t="s">
        <v>21</v>
      </c>
      <c r="D28" s="171" t="s">
        <v>22</v>
      </c>
      <c r="E28" s="126" t="s">
        <v>23</v>
      </c>
      <c r="F28" s="126" t="s">
        <v>24</v>
      </c>
      <c r="G28" s="126" t="s">
        <v>25</v>
      </c>
      <c r="H28" s="126" t="s">
        <v>26</v>
      </c>
      <c r="I28" s="126" t="s">
        <v>27</v>
      </c>
      <c r="J28" s="126" t="s">
        <v>28</v>
      </c>
      <c r="K28" s="126" t="s">
        <v>29</v>
      </c>
      <c r="L28" s="126" t="s">
        <v>30</v>
      </c>
      <c r="M28" s="126" t="s">
        <v>17</v>
      </c>
      <c r="N28" s="126" t="s">
        <v>18</v>
      </c>
      <c r="O28" s="72"/>
    </row>
    <row r="29" spans="1:15" x14ac:dyDescent="0.3">
      <c r="A29" s="173">
        <v>10</v>
      </c>
      <c r="B29" s="173" t="s">
        <v>173</v>
      </c>
      <c r="C29" s="177" t="s">
        <v>160</v>
      </c>
      <c r="D29" s="84">
        <v>174.5</v>
      </c>
      <c r="E29" s="83"/>
      <c r="F29" s="83"/>
      <c r="G29" s="83"/>
      <c r="H29" s="86"/>
      <c r="I29" s="87"/>
      <c r="J29" s="88"/>
      <c r="K29" s="86"/>
      <c r="L29" s="86"/>
      <c r="M29" s="86">
        <v>2</v>
      </c>
      <c r="N29" s="84">
        <f>M29*D29</f>
        <v>349</v>
      </c>
      <c r="O29" s="72"/>
    </row>
    <row r="30" spans="1:15" s="26" customFormat="1" x14ac:dyDescent="0.3">
      <c r="A30" s="83">
        <v>20</v>
      </c>
      <c r="B30" s="170" t="s">
        <v>162</v>
      </c>
      <c r="C30" s="89"/>
      <c r="D30" s="84"/>
      <c r="E30" s="90"/>
      <c r="F30" s="90"/>
      <c r="G30" s="90"/>
      <c r="H30" s="86"/>
      <c r="I30" s="91"/>
      <c r="J30" s="125"/>
      <c r="K30" s="93"/>
      <c r="L30" s="94"/>
      <c r="M30" s="95"/>
      <c r="N30" s="84">
        <f t="shared" ref="N30:N38" si="1">M30*D30</f>
        <v>0</v>
      </c>
      <c r="O30" s="77"/>
    </row>
    <row r="31" spans="1:15" x14ac:dyDescent="0.3">
      <c r="A31" s="173">
        <v>30</v>
      </c>
      <c r="B31" s="170" t="s">
        <v>163</v>
      </c>
      <c r="C31" s="83"/>
      <c r="D31" s="84"/>
      <c r="E31" s="83"/>
      <c r="F31" s="83"/>
      <c r="G31" s="83"/>
      <c r="H31" s="86"/>
      <c r="I31" s="95"/>
      <c r="J31" s="96"/>
      <c r="K31" s="86"/>
      <c r="L31" s="92"/>
      <c r="M31" s="86"/>
      <c r="N31" s="84">
        <f t="shared" si="1"/>
        <v>0</v>
      </c>
      <c r="O31" s="72"/>
    </row>
    <row r="32" spans="1:15" x14ac:dyDescent="0.3">
      <c r="A32" s="83">
        <v>40</v>
      </c>
      <c r="B32" s="170" t="s">
        <v>175</v>
      </c>
      <c r="C32" s="83" t="s">
        <v>167</v>
      </c>
      <c r="D32" s="84">
        <v>30</v>
      </c>
      <c r="E32" s="83"/>
      <c r="F32" s="83"/>
      <c r="G32" s="83"/>
      <c r="H32" s="86"/>
      <c r="I32" s="95"/>
      <c r="J32" s="96"/>
      <c r="K32" s="86"/>
      <c r="L32" s="92"/>
      <c r="M32" s="86">
        <v>1</v>
      </c>
      <c r="N32" s="84">
        <f t="shared" si="1"/>
        <v>30</v>
      </c>
      <c r="O32" s="72"/>
    </row>
    <row r="33" spans="1:15" ht="27" x14ac:dyDescent="0.3">
      <c r="A33" s="173">
        <v>50</v>
      </c>
      <c r="B33" s="176" t="s">
        <v>177</v>
      </c>
      <c r="C33" s="83" t="s">
        <v>179</v>
      </c>
      <c r="D33" s="84">
        <v>5</v>
      </c>
      <c r="E33" s="83"/>
      <c r="F33" s="83"/>
      <c r="G33" s="83"/>
      <c r="H33" s="86"/>
      <c r="I33" s="95"/>
      <c r="J33" s="96"/>
      <c r="K33" s="86"/>
      <c r="L33" s="92"/>
      <c r="M33" s="86">
        <v>2</v>
      </c>
      <c r="N33" s="84">
        <f t="shared" si="1"/>
        <v>10</v>
      </c>
      <c r="O33" s="72"/>
    </row>
    <row r="34" spans="1:15" x14ac:dyDescent="0.3">
      <c r="A34" s="173">
        <v>60</v>
      </c>
      <c r="B34" s="170" t="s">
        <v>174</v>
      </c>
      <c r="C34" s="164" t="s">
        <v>176</v>
      </c>
      <c r="D34" s="84">
        <v>4.28</v>
      </c>
      <c r="E34" s="83">
        <v>15</v>
      </c>
      <c r="F34" s="83" t="s">
        <v>31</v>
      </c>
      <c r="G34" s="83">
        <v>10</v>
      </c>
      <c r="H34" s="86" t="s">
        <v>31</v>
      </c>
      <c r="I34" s="95"/>
      <c r="J34" s="96"/>
      <c r="K34" s="86"/>
      <c r="L34" s="92"/>
      <c r="M34" s="86">
        <v>4</v>
      </c>
      <c r="N34" s="84">
        <f t="shared" si="1"/>
        <v>17.12</v>
      </c>
      <c r="O34" s="72"/>
    </row>
    <row r="35" spans="1:15" x14ac:dyDescent="0.3">
      <c r="A35" s="83">
        <v>70</v>
      </c>
      <c r="B35" s="170"/>
      <c r="C35" s="164"/>
      <c r="D35" s="84"/>
      <c r="E35" s="83"/>
      <c r="F35" s="83"/>
      <c r="G35" s="83"/>
      <c r="H35" s="86"/>
      <c r="I35" s="95"/>
      <c r="J35" s="96"/>
      <c r="K35" s="86"/>
      <c r="L35" s="92"/>
      <c r="M35" s="86"/>
      <c r="N35" s="84">
        <f t="shared" si="1"/>
        <v>0</v>
      </c>
      <c r="O35" s="72"/>
    </row>
    <row r="36" spans="1:15" x14ac:dyDescent="0.3">
      <c r="A36" s="173">
        <v>80</v>
      </c>
      <c r="B36" s="170"/>
      <c r="C36" s="164"/>
      <c r="D36" s="84"/>
      <c r="E36" s="83"/>
      <c r="F36" s="83"/>
      <c r="G36" s="83"/>
      <c r="H36" s="86"/>
      <c r="I36" s="95"/>
      <c r="J36" s="96"/>
      <c r="K36" s="86"/>
      <c r="L36" s="92"/>
      <c r="M36" s="86"/>
      <c r="N36" s="84">
        <f t="shared" si="1"/>
        <v>0</v>
      </c>
      <c r="O36" s="72"/>
    </row>
    <row r="37" spans="1:15" x14ac:dyDescent="0.3">
      <c r="A37" s="83">
        <v>90</v>
      </c>
      <c r="B37" s="170"/>
      <c r="C37" s="164"/>
      <c r="D37" s="84"/>
      <c r="E37" s="83"/>
      <c r="F37" s="83"/>
      <c r="G37" s="83"/>
      <c r="H37" s="86"/>
      <c r="I37" s="95"/>
      <c r="J37" s="96"/>
      <c r="K37" s="86"/>
      <c r="L37" s="92"/>
      <c r="M37" s="86"/>
      <c r="N37" s="84">
        <f t="shared" si="1"/>
        <v>0</v>
      </c>
      <c r="O37" s="72"/>
    </row>
    <row r="38" spans="1:15" x14ac:dyDescent="0.3">
      <c r="A38" s="173">
        <v>100</v>
      </c>
      <c r="B38" s="30"/>
      <c r="C38" s="164"/>
      <c r="D38" s="84"/>
      <c r="E38" s="83"/>
      <c r="F38" s="83"/>
      <c r="G38" s="83"/>
      <c r="H38" s="86"/>
      <c r="I38" s="95"/>
      <c r="J38" s="96"/>
      <c r="K38" s="86"/>
      <c r="L38" s="86"/>
      <c r="M38" s="86"/>
      <c r="N38" s="84">
        <f t="shared" si="1"/>
        <v>0</v>
      </c>
      <c r="O38" s="72"/>
    </row>
    <row r="39" spans="1:15" x14ac:dyDescent="0.3">
      <c r="A39" s="20"/>
      <c r="B39" s="20"/>
      <c r="C39" s="165" t="s">
        <v>19</v>
      </c>
      <c r="D39" s="84"/>
      <c r="E39" s="83"/>
      <c r="F39" s="83"/>
      <c r="G39" s="83"/>
      <c r="H39" s="86"/>
      <c r="I39" s="95"/>
      <c r="J39" s="96"/>
      <c r="K39" s="86"/>
      <c r="L39" s="86"/>
      <c r="M39" s="86"/>
      <c r="N39" s="84">
        <f>M39*D39</f>
        <v>0</v>
      </c>
      <c r="O39" s="72"/>
    </row>
    <row r="40" spans="1:15" x14ac:dyDescent="0.3">
      <c r="A40" s="7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126" t="s">
        <v>18</v>
      </c>
      <c r="N40" s="128">
        <f>SUM(N29:N39)</f>
        <v>406.12</v>
      </c>
      <c r="O40" s="72"/>
    </row>
    <row r="41" spans="1:15" x14ac:dyDescent="0.3">
      <c r="A41" s="73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72"/>
    </row>
    <row r="42" spans="1:15" s="29" customFormat="1" x14ac:dyDescent="0.3">
      <c r="A42" s="126" t="s">
        <v>14</v>
      </c>
      <c r="B42" s="126" t="s">
        <v>33</v>
      </c>
      <c r="C42" s="126" t="s">
        <v>21</v>
      </c>
      <c r="D42" s="126" t="s">
        <v>22</v>
      </c>
      <c r="E42" s="126" t="s">
        <v>34</v>
      </c>
      <c r="F42" s="126" t="s">
        <v>17</v>
      </c>
      <c r="G42" s="126" t="s">
        <v>35</v>
      </c>
      <c r="H42" s="126" t="s">
        <v>36</v>
      </c>
      <c r="I42" s="126" t="s">
        <v>18</v>
      </c>
      <c r="J42" s="28"/>
      <c r="K42" s="28"/>
      <c r="L42" s="28"/>
      <c r="M42" s="28"/>
      <c r="N42" s="28"/>
      <c r="O42" s="79"/>
    </row>
    <row r="43" spans="1:15" x14ac:dyDescent="0.3">
      <c r="A43" s="83">
        <v>10</v>
      </c>
      <c r="B43" s="83" t="s">
        <v>182</v>
      </c>
      <c r="C43" s="83" t="s">
        <v>183</v>
      </c>
      <c r="D43" s="84">
        <v>0.15</v>
      </c>
      <c r="E43" s="83" t="s">
        <v>58</v>
      </c>
      <c r="F43" s="97">
        <f>2.7*8+1.8*8</f>
        <v>36</v>
      </c>
      <c r="G43" s="97"/>
      <c r="H43" s="97"/>
      <c r="I43" s="84">
        <f t="shared" ref="I43:I93" si="2">IF(H43="",D43*F43,D43*F43*H43)</f>
        <v>5.3999999999999995</v>
      </c>
      <c r="J43" s="66"/>
      <c r="K43" s="66"/>
      <c r="L43" s="66"/>
      <c r="M43" s="66"/>
      <c r="N43" s="66"/>
      <c r="O43" s="72"/>
    </row>
    <row r="44" spans="1:15" x14ac:dyDescent="0.3">
      <c r="A44" s="83"/>
      <c r="B44" s="83" t="s">
        <v>182</v>
      </c>
      <c r="C44" s="83" t="s">
        <v>218</v>
      </c>
      <c r="D44" s="84">
        <v>0.15</v>
      </c>
      <c r="E44" s="83" t="s">
        <v>58</v>
      </c>
      <c r="F44" s="97">
        <f>2*2.3</f>
        <v>4.5999999999999996</v>
      </c>
      <c r="G44" s="97"/>
      <c r="H44" s="97"/>
      <c r="I44" s="84">
        <f t="shared" si="2"/>
        <v>0.69</v>
      </c>
      <c r="J44" s="66"/>
      <c r="K44" s="66"/>
      <c r="L44" s="66"/>
      <c r="M44" s="66"/>
      <c r="N44" s="66"/>
      <c r="O44" s="72"/>
    </row>
    <row r="45" spans="1:15" x14ac:dyDescent="0.3">
      <c r="A45" s="83"/>
      <c r="B45" s="83" t="s">
        <v>182</v>
      </c>
      <c r="C45" s="83" t="s">
        <v>220</v>
      </c>
      <c r="D45" s="84">
        <v>0.15</v>
      </c>
      <c r="E45" s="83" t="s">
        <v>58</v>
      </c>
      <c r="F45" s="97">
        <f>2*2.8</f>
        <v>5.6</v>
      </c>
      <c r="G45" s="97"/>
      <c r="H45" s="97"/>
      <c r="I45" s="84">
        <f t="shared" si="2"/>
        <v>0.84</v>
      </c>
      <c r="J45" s="66"/>
      <c r="K45" s="66"/>
      <c r="L45" s="66"/>
      <c r="M45" s="66"/>
      <c r="N45" s="66"/>
      <c r="O45" s="72"/>
    </row>
    <row r="46" spans="1:15" x14ac:dyDescent="0.3">
      <c r="A46" s="83"/>
      <c r="B46" s="83" t="s">
        <v>182</v>
      </c>
      <c r="C46" s="83" t="s">
        <v>219</v>
      </c>
      <c r="D46" s="84">
        <v>0.15</v>
      </c>
      <c r="E46" s="83" t="s">
        <v>58</v>
      </c>
      <c r="F46" s="97">
        <f>2*2.1</f>
        <v>4.2</v>
      </c>
      <c r="G46" s="97"/>
      <c r="H46" s="97"/>
      <c r="I46" s="84">
        <f t="shared" si="2"/>
        <v>0.63</v>
      </c>
      <c r="J46" s="66"/>
      <c r="K46" s="66"/>
      <c r="L46" s="66"/>
      <c r="M46" s="66"/>
      <c r="N46" s="66"/>
      <c r="O46" s="72"/>
    </row>
    <row r="47" spans="1:15" x14ac:dyDescent="0.3">
      <c r="A47" s="83">
        <v>20</v>
      </c>
      <c r="B47" s="178" t="s">
        <v>184</v>
      </c>
      <c r="C47" s="83"/>
      <c r="D47" s="84"/>
      <c r="E47" s="98"/>
      <c r="F47" s="97"/>
      <c r="G47" s="83"/>
      <c r="H47" s="83"/>
      <c r="I47" s="84">
        <f t="shared" si="2"/>
        <v>0</v>
      </c>
      <c r="J47" s="66"/>
      <c r="K47" s="66"/>
      <c r="L47" s="66"/>
      <c r="M47" s="66"/>
      <c r="N47" s="66"/>
      <c r="O47" s="72"/>
    </row>
    <row r="48" spans="1:15" x14ac:dyDescent="0.3">
      <c r="A48" s="83">
        <v>30</v>
      </c>
      <c r="B48" s="98" t="s">
        <v>185</v>
      </c>
      <c r="C48" s="83" t="s">
        <v>186</v>
      </c>
      <c r="D48" s="84">
        <v>0.06</v>
      </c>
      <c r="E48" s="83"/>
      <c r="F48" s="97">
        <v>2</v>
      </c>
      <c r="G48" s="83"/>
      <c r="H48" s="83"/>
      <c r="I48" s="84">
        <f t="shared" si="2"/>
        <v>0.12</v>
      </c>
      <c r="J48" s="66"/>
      <c r="K48" s="66"/>
      <c r="L48" s="66"/>
      <c r="M48" s="66"/>
      <c r="N48" s="66"/>
      <c r="O48" s="72"/>
    </row>
    <row r="49" spans="1:15" x14ac:dyDescent="0.3">
      <c r="A49" s="83"/>
      <c r="B49" s="98" t="s">
        <v>209</v>
      </c>
      <c r="C49" s="83" t="s">
        <v>187</v>
      </c>
      <c r="D49" s="84">
        <v>0.75</v>
      </c>
      <c r="E49" s="83"/>
      <c r="F49" s="97">
        <v>4</v>
      </c>
      <c r="G49" s="83"/>
      <c r="H49" s="83"/>
      <c r="I49" s="84">
        <f t="shared" si="2"/>
        <v>3</v>
      </c>
      <c r="J49" s="66"/>
      <c r="K49" s="66"/>
      <c r="L49" s="66"/>
      <c r="M49" s="66"/>
      <c r="N49" s="66"/>
      <c r="O49" s="72"/>
    </row>
    <row r="50" spans="1:15" x14ac:dyDescent="0.3">
      <c r="A50" s="83"/>
      <c r="B50" s="98" t="s">
        <v>189</v>
      </c>
      <c r="C50" s="83" t="s">
        <v>187</v>
      </c>
      <c r="D50" s="84">
        <v>0.25</v>
      </c>
      <c r="E50" s="83"/>
      <c r="F50" s="97">
        <v>4</v>
      </c>
      <c r="G50" s="83"/>
      <c r="H50" s="83"/>
      <c r="I50" s="84">
        <f t="shared" si="2"/>
        <v>1</v>
      </c>
      <c r="J50" s="66"/>
      <c r="K50" s="66"/>
      <c r="L50" s="66"/>
      <c r="M50" s="66"/>
      <c r="N50" s="66"/>
      <c r="O50" s="72"/>
    </row>
    <row r="51" spans="1:15" x14ac:dyDescent="0.3">
      <c r="A51" s="83"/>
      <c r="B51" s="98" t="s">
        <v>185</v>
      </c>
      <c r="C51" s="83" t="s">
        <v>190</v>
      </c>
      <c r="D51" s="84">
        <v>0.06</v>
      </c>
      <c r="E51" s="83"/>
      <c r="F51" s="97">
        <v>2</v>
      </c>
      <c r="G51" s="83"/>
      <c r="H51" s="83"/>
      <c r="I51" s="84">
        <f t="shared" si="2"/>
        <v>0.12</v>
      </c>
      <c r="J51" s="66"/>
      <c r="K51" s="66"/>
      <c r="L51" s="66"/>
      <c r="M51" s="66"/>
      <c r="N51" s="66"/>
      <c r="O51" s="72"/>
    </row>
    <row r="52" spans="1:15" x14ac:dyDescent="0.3">
      <c r="A52" s="83"/>
      <c r="B52" s="98" t="s">
        <v>209</v>
      </c>
      <c r="C52" s="83" t="s">
        <v>191</v>
      </c>
      <c r="D52" s="84">
        <v>0.75</v>
      </c>
      <c r="E52" s="83"/>
      <c r="F52" s="97">
        <v>2</v>
      </c>
      <c r="G52" s="83"/>
      <c r="H52" s="83"/>
      <c r="I52" s="84">
        <f t="shared" si="2"/>
        <v>1.5</v>
      </c>
      <c r="J52" s="66"/>
      <c r="K52" s="66"/>
      <c r="L52" s="66"/>
      <c r="M52" s="66"/>
      <c r="N52" s="66"/>
      <c r="O52" s="72"/>
    </row>
    <row r="53" spans="1:15" x14ac:dyDescent="0.3">
      <c r="A53" s="83"/>
      <c r="B53" s="98" t="s">
        <v>189</v>
      </c>
      <c r="C53" s="83" t="s">
        <v>191</v>
      </c>
      <c r="D53" s="84">
        <v>0.25</v>
      </c>
      <c r="E53" s="83"/>
      <c r="F53" s="97">
        <v>2</v>
      </c>
      <c r="G53" s="83"/>
      <c r="H53" s="83"/>
      <c r="I53" s="84">
        <f t="shared" si="2"/>
        <v>0.5</v>
      </c>
      <c r="J53" s="66"/>
      <c r="K53" s="66"/>
      <c r="L53" s="66"/>
      <c r="M53" s="66"/>
      <c r="N53" s="66"/>
      <c r="O53" s="72"/>
    </row>
    <row r="54" spans="1:15" x14ac:dyDescent="0.3">
      <c r="A54" s="83"/>
      <c r="B54" s="98" t="s">
        <v>185</v>
      </c>
      <c r="C54" s="83" t="s">
        <v>192</v>
      </c>
      <c r="D54" s="84">
        <v>0.06</v>
      </c>
      <c r="E54" s="83"/>
      <c r="F54" s="97">
        <v>2</v>
      </c>
      <c r="G54" s="83"/>
      <c r="H54" s="83"/>
      <c r="I54" s="84">
        <f t="shared" si="2"/>
        <v>0.12</v>
      </c>
      <c r="J54" s="66"/>
      <c r="K54" s="66"/>
      <c r="L54" s="66"/>
      <c r="M54" s="66"/>
      <c r="N54" s="66"/>
      <c r="O54" s="72"/>
    </row>
    <row r="55" spans="1:15" x14ac:dyDescent="0.3">
      <c r="A55" s="83"/>
      <c r="B55" s="98" t="s">
        <v>209</v>
      </c>
      <c r="C55" s="83" t="s">
        <v>193</v>
      </c>
      <c r="D55" s="84">
        <v>0.75</v>
      </c>
      <c r="E55" s="83"/>
      <c r="F55" s="97">
        <v>2</v>
      </c>
      <c r="G55" s="83"/>
      <c r="H55" s="83"/>
      <c r="I55" s="84">
        <f t="shared" si="2"/>
        <v>1.5</v>
      </c>
      <c r="J55" s="66"/>
      <c r="K55" s="66"/>
      <c r="L55" s="66"/>
      <c r="M55" s="66"/>
      <c r="N55" s="66"/>
      <c r="O55" s="72"/>
    </row>
    <row r="56" spans="1:15" x14ac:dyDescent="0.3">
      <c r="A56" s="83"/>
      <c r="B56" s="98" t="s">
        <v>189</v>
      </c>
      <c r="C56" s="83" t="s">
        <v>193</v>
      </c>
      <c r="D56" s="84">
        <v>0.25</v>
      </c>
      <c r="E56" s="83"/>
      <c r="F56" s="97">
        <v>2</v>
      </c>
      <c r="G56" s="83"/>
      <c r="H56" s="83"/>
      <c r="I56" s="84">
        <f t="shared" si="2"/>
        <v>0.5</v>
      </c>
      <c r="J56" s="66"/>
      <c r="K56" s="66"/>
      <c r="L56" s="66"/>
      <c r="M56" s="66"/>
      <c r="N56" s="66"/>
      <c r="O56" s="72"/>
    </row>
    <row r="57" spans="1:15" x14ac:dyDescent="0.3">
      <c r="A57" s="83"/>
      <c r="B57" s="98" t="s">
        <v>185</v>
      </c>
      <c r="C57" s="83" t="s">
        <v>194</v>
      </c>
      <c r="D57" s="84">
        <v>0.06</v>
      </c>
      <c r="E57" s="83"/>
      <c r="F57" s="97">
        <v>4</v>
      </c>
      <c r="G57" s="83"/>
      <c r="H57" s="83"/>
      <c r="I57" s="84">
        <f t="shared" si="2"/>
        <v>0.24</v>
      </c>
      <c r="J57" s="66"/>
      <c r="K57" s="66"/>
      <c r="L57" s="66"/>
      <c r="M57" s="66"/>
      <c r="N57" s="66"/>
      <c r="O57" s="72"/>
    </row>
    <row r="58" spans="1:15" x14ac:dyDescent="0.3">
      <c r="A58" s="83"/>
      <c r="B58" s="180" t="s">
        <v>185</v>
      </c>
      <c r="C58" s="175" t="s">
        <v>195</v>
      </c>
      <c r="D58" s="181">
        <v>0.06</v>
      </c>
      <c r="E58" s="175"/>
      <c r="F58" s="182">
        <v>1</v>
      </c>
      <c r="G58" s="175"/>
      <c r="H58" s="83"/>
      <c r="I58" s="84">
        <f t="shared" si="2"/>
        <v>0.06</v>
      </c>
      <c r="J58" s="66"/>
      <c r="K58" s="66"/>
      <c r="L58" s="66"/>
      <c r="M58" s="66"/>
      <c r="N58" s="66"/>
      <c r="O58" s="72"/>
    </row>
    <row r="59" spans="1:15" x14ac:dyDescent="0.3">
      <c r="A59" s="179"/>
      <c r="B59" s="31" t="s">
        <v>209</v>
      </c>
      <c r="C59" s="186" t="s">
        <v>198</v>
      </c>
      <c r="D59" s="181">
        <v>0.75</v>
      </c>
      <c r="E59" s="30"/>
      <c r="F59" s="30">
        <v>1</v>
      </c>
      <c r="G59" s="20"/>
      <c r="H59" s="164"/>
      <c r="I59" s="84">
        <f t="shared" si="2"/>
        <v>0.75</v>
      </c>
      <c r="J59" s="66"/>
      <c r="K59" s="66"/>
      <c r="L59" s="66"/>
      <c r="M59" s="66"/>
      <c r="N59" s="66"/>
      <c r="O59" s="72"/>
    </row>
    <row r="60" spans="1:15" x14ac:dyDescent="0.3">
      <c r="A60" s="179"/>
      <c r="B60" s="31" t="s">
        <v>189</v>
      </c>
      <c r="C60" s="30" t="s">
        <v>198</v>
      </c>
      <c r="D60" s="181">
        <v>0.25</v>
      </c>
      <c r="E60" s="30"/>
      <c r="F60" s="30">
        <v>1</v>
      </c>
      <c r="G60" s="20"/>
      <c r="H60" s="164"/>
      <c r="I60" s="84">
        <f t="shared" si="2"/>
        <v>0.25</v>
      </c>
      <c r="J60" s="66"/>
      <c r="K60" s="66"/>
      <c r="L60" s="66"/>
      <c r="M60" s="66"/>
      <c r="N60" s="66"/>
      <c r="O60" s="72"/>
    </row>
    <row r="61" spans="1:15" x14ac:dyDescent="0.3">
      <c r="A61" s="83"/>
      <c r="B61" s="183" t="s">
        <v>185</v>
      </c>
      <c r="C61" s="173" t="s">
        <v>196</v>
      </c>
      <c r="D61" s="184">
        <v>0.06</v>
      </c>
      <c r="E61" s="173"/>
      <c r="F61" s="185">
        <v>1</v>
      </c>
      <c r="G61" s="173"/>
      <c r="H61" s="83"/>
      <c r="I61" s="84">
        <f t="shared" si="2"/>
        <v>0.06</v>
      </c>
      <c r="J61" s="66"/>
      <c r="K61" s="66"/>
      <c r="L61" s="66"/>
      <c r="M61" s="66"/>
      <c r="N61" s="66"/>
      <c r="O61" s="72"/>
    </row>
    <row r="62" spans="1:15" x14ac:dyDescent="0.3">
      <c r="A62" s="83"/>
      <c r="B62" s="98" t="s">
        <v>209</v>
      </c>
      <c r="C62" s="83" t="s">
        <v>197</v>
      </c>
      <c r="D62" s="84">
        <v>0.75</v>
      </c>
      <c r="E62" s="83"/>
      <c r="F62" s="97">
        <v>1</v>
      </c>
      <c r="G62" s="83"/>
      <c r="H62" s="83"/>
      <c r="I62" s="84">
        <f t="shared" si="2"/>
        <v>0.75</v>
      </c>
      <c r="J62" s="66"/>
      <c r="K62" s="66"/>
      <c r="L62" s="66"/>
      <c r="M62" s="66"/>
      <c r="N62" s="66"/>
      <c r="O62" s="72"/>
    </row>
    <row r="63" spans="1:15" x14ac:dyDescent="0.3">
      <c r="A63" s="83"/>
      <c r="B63" s="98" t="s">
        <v>189</v>
      </c>
      <c r="C63" s="83" t="s">
        <v>197</v>
      </c>
      <c r="D63" s="84">
        <v>0.25</v>
      </c>
      <c r="E63" s="83"/>
      <c r="F63" s="97">
        <v>1</v>
      </c>
      <c r="G63" s="83"/>
      <c r="H63" s="83"/>
      <c r="I63" s="84">
        <f t="shared" si="2"/>
        <v>0.25</v>
      </c>
      <c r="J63" s="66"/>
      <c r="K63" s="66"/>
      <c r="L63" s="66"/>
      <c r="M63" s="66"/>
      <c r="N63" s="66"/>
      <c r="O63" s="72"/>
    </row>
    <row r="64" spans="1:15" x14ac:dyDescent="0.3">
      <c r="A64" s="83"/>
      <c r="B64" s="183" t="s">
        <v>185</v>
      </c>
      <c r="C64" s="83" t="s">
        <v>199</v>
      </c>
      <c r="D64" s="84">
        <v>0.06</v>
      </c>
      <c r="E64" s="83"/>
      <c r="F64" s="97">
        <v>1</v>
      </c>
      <c r="G64" s="83"/>
      <c r="H64" s="83"/>
      <c r="I64" s="84">
        <f t="shared" si="2"/>
        <v>0.06</v>
      </c>
      <c r="J64" s="66"/>
      <c r="K64" s="66"/>
      <c r="L64" s="66"/>
      <c r="M64" s="66"/>
      <c r="N64" s="66"/>
      <c r="O64" s="72"/>
    </row>
    <row r="65" spans="1:15" x14ac:dyDescent="0.3">
      <c r="A65" s="83"/>
      <c r="B65" s="98" t="s">
        <v>209</v>
      </c>
      <c r="C65" s="83" t="s">
        <v>200</v>
      </c>
      <c r="D65" s="84">
        <v>0.75</v>
      </c>
      <c r="E65" s="83"/>
      <c r="F65" s="97">
        <v>2</v>
      </c>
      <c r="G65" s="83"/>
      <c r="H65" s="83"/>
      <c r="I65" s="84">
        <f t="shared" si="2"/>
        <v>1.5</v>
      </c>
      <c r="J65" s="66"/>
      <c r="K65" s="66"/>
      <c r="L65" s="66"/>
      <c r="M65" s="66"/>
      <c r="N65" s="66"/>
      <c r="O65" s="72"/>
    </row>
    <row r="66" spans="1:15" x14ac:dyDescent="0.3">
      <c r="A66" s="83"/>
      <c r="B66" s="98" t="s">
        <v>189</v>
      </c>
      <c r="C66" s="83" t="s">
        <v>200</v>
      </c>
      <c r="D66" s="84">
        <v>0.25</v>
      </c>
      <c r="E66" s="83"/>
      <c r="F66" s="97">
        <v>2</v>
      </c>
      <c r="G66" s="83"/>
      <c r="H66" s="83"/>
      <c r="I66" s="84">
        <f t="shared" si="2"/>
        <v>0.5</v>
      </c>
      <c r="J66" s="66"/>
      <c r="K66" s="66"/>
      <c r="L66" s="66"/>
      <c r="M66" s="66"/>
      <c r="N66" s="66"/>
      <c r="O66" s="72"/>
    </row>
    <row r="67" spans="1:15" x14ac:dyDescent="0.3">
      <c r="A67" s="83"/>
      <c r="B67" s="187" t="s">
        <v>207</v>
      </c>
      <c r="C67" s="83" t="s">
        <v>201</v>
      </c>
      <c r="D67" s="84">
        <v>0.06</v>
      </c>
      <c r="E67" s="83"/>
      <c r="F67" s="97">
        <v>1</v>
      </c>
      <c r="G67" s="83"/>
      <c r="H67" s="83"/>
      <c r="I67" s="84">
        <f t="shared" si="2"/>
        <v>0.06</v>
      </c>
      <c r="J67" s="66"/>
      <c r="K67" s="66"/>
      <c r="L67" s="66"/>
      <c r="M67" s="66"/>
      <c r="N67" s="66"/>
      <c r="O67" s="72"/>
    </row>
    <row r="68" spans="1:15" x14ac:dyDescent="0.3">
      <c r="A68" s="83"/>
      <c r="B68" s="183" t="s">
        <v>185</v>
      </c>
      <c r="C68" s="83" t="s">
        <v>202</v>
      </c>
      <c r="D68" s="84">
        <v>0.06</v>
      </c>
      <c r="E68" s="83"/>
      <c r="F68" s="97">
        <v>1</v>
      </c>
      <c r="G68" s="83"/>
      <c r="H68" s="83"/>
      <c r="I68" s="84">
        <f t="shared" si="2"/>
        <v>0.06</v>
      </c>
      <c r="J68" s="66"/>
      <c r="K68" s="66"/>
      <c r="L68" s="66"/>
      <c r="M68" s="66"/>
      <c r="N68" s="66"/>
      <c r="O68" s="72"/>
    </row>
    <row r="69" spans="1:15" x14ac:dyDescent="0.3">
      <c r="A69" s="83"/>
      <c r="B69" s="98" t="s">
        <v>209</v>
      </c>
      <c r="C69" s="83" t="s">
        <v>203</v>
      </c>
      <c r="D69" s="84">
        <v>0.75</v>
      </c>
      <c r="E69" s="83"/>
      <c r="F69" s="97">
        <v>1</v>
      </c>
      <c r="G69" s="83"/>
      <c r="H69" s="83"/>
      <c r="I69" s="84">
        <f t="shared" si="2"/>
        <v>0.75</v>
      </c>
      <c r="J69" s="66"/>
      <c r="K69" s="66"/>
      <c r="L69" s="66"/>
      <c r="M69" s="66"/>
      <c r="N69" s="66"/>
      <c r="O69" s="72"/>
    </row>
    <row r="70" spans="1:15" x14ac:dyDescent="0.3">
      <c r="A70" s="83"/>
      <c r="B70" s="98" t="s">
        <v>189</v>
      </c>
      <c r="C70" s="83" t="s">
        <v>203</v>
      </c>
      <c r="D70" s="84">
        <v>0.25</v>
      </c>
      <c r="E70" s="83"/>
      <c r="F70" s="97">
        <v>1</v>
      </c>
      <c r="G70" s="83"/>
      <c r="H70" s="83"/>
      <c r="I70" s="84">
        <f t="shared" si="2"/>
        <v>0.25</v>
      </c>
      <c r="J70" s="66"/>
      <c r="K70" s="66"/>
      <c r="L70" s="66"/>
      <c r="M70" s="66"/>
      <c r="N70" s="66"/>
      <c r="O70" s="72"/>
    </row>
    <row r="71" spans="1:15" s="18" customFormat="1" x14ac:dyDescent="0.3">
      <c r="A71" s="83"/>
      <c r="B71" s="183" t="s">
        <v>185</v>
      </c>
      <c r="C71" s="83" t="s">
        <v>204</v>
      </c>
      <c r="D71" s="84">
        <v>0.06</v>
      </c>
      <c r="E71" s="83"/>
      <c r="F71" s="97">
        <v>1</v>
      </c>
      <c r="G71" s="83"/>
      <c r="H71" s="83"/>
      <c r="I71" s="84">
        <f t="shared" si="2"/>
        <v>0.06</v>
      </c>
      <c r="J71" s="67"/>
      <c r="K71" s="67"/>
      <c r="L71" s="67"/>
      <c r="M71" s="67"/>
      <c r="N71" s="67"/>
      <c r="O71" s="76"/>
    </row>
    <row r="72" spans="1:15" s="18" customFormat="1" x14ac:dyDescent="0.3">
      <c r="A72" s="83"/>
      <c r="B72" s="98" t="s">
        <v>209</v>
      </c>
      <c r="C72" s="83" t="s">
        <v>205</v>
      </c>
      <c r="D72" s="84">
        <v>0.75</v>
      </c>
      <c r="E72" s="83"/>
      <c r="F72" s="97">
        <v>1</v>
      </c>
      <c r="G72" s="83"/>
      <c r="H72" s="83"/>
      <c r="I72" s="84">
        <f t="shared" si="2"/>
        <v>0.75</v>
      </c>
      <c r="J72" s="67"/>
      <c r="K72" s="67"/>
      <c r="L72" s="67"/>
      <c r="M72" s="67"/>
      <c r="N72" s="67"/>
      <c r="O72" s="76"/>
    </row>
    <row r="73" spans="1:15" s="18" customFormat="1" x14ac:dyDescent="0.3">
      <c r="A73" s="83"/>
      <c r="B73" s="98" t="s">
        <v>189</v>
      </c>
      <c r="C73" s="83" t="s">
        <v>205</v>
      </c>
      <c r="D73" s="84">
        <v>0.25</v>
      </c>
      <c r="E73" s="83"/>
      <c r="F73" s="97">
        <v>1</v>
      </c>
      <c r="G73" s="83"/>
      <c r="H73" s="83"/>
      <c r="I73" s="84">
        <f t="shared" si="2"/>
        <v>0.25</v>
      </c>
      <c r="J73" s="67"/>
      <c r="K73" s="67"/>
      <c r="L73" s="67"/>
      <c r="M73" s="67"/>
      <c r="N73" s="67"/>
      <c r="O73" s="76"/>
    </row>
    <row r="74" spans="1:15" s="18" customFormat="1" x14ac:dyDescent="0.3">
      <c r="A74" s="83"/>
      <c r="B74" s="183" t="s">
        <v>185</v>
      </c>
      <c r="C74" s="83" t="s">
        <v>206</v>
      </c>
      <c r="D74" s="84">
        <v>0.06</v>
      </c>
      <c r="E74" s="83"/>
      <c r="F74" s="97">
        <v>1</v>
      </c>
      <c r="G74" s="83"/>
      <c r="H74" s="83"/>
      <c r="I74" s="84">
        <f t="shared" si="2"/>
        <v>0.06</v>
      </c>
      <c r="J74" s="67"/>
      <c r="K74" s="67"/>
      <c r="L74" s="67"/>
      <c r="M74" s="67"/>
      <c r="N74" s="67"/>
      <c r="O74" s="76"/>
    </row>
    <row r="75" spans="1:15" s="18" customFormat="1" x14ac:dyDescent="0.3">
      <c r="A75" s="83"/>
      <c r="B75" s="187" t="s">
        <v>207</v>
      </c>
      <c r="C75" s="83" t="s">
        <v>208</v>
      </c>
      <c r="D75" s="84">
        <v>0.5</v>
      </c>
      <c r="E75" s="83"/>
      <c r="F75" s="97">
        <v>2</v>
      </c>
      <c r="G75" s="83"/>
      <c r="H75" s="83"/>
      <c r="I75" s="84">
        <f t="shared" si="2"/>
        <v>1</v>
      </c>
      <c r="J75" s="67"/>
      <c r="K75" s="67"/>
      <c r="L75" s="67"/>
      <c r="M75" s="67"/>
      <c r="N75" s="67"/>
      <c r="O75" s="76"/>
    </row>
    <row r="76" spans="1:15" s="18" customFormat="1" x14ac:dyDescent="0.3">
      <c r="A76" s="83"/>
      <c r="B76" s="183" t="s">
        <v>185</v>
      </c>
      <c r="C76" s="83" t="s">
        <v>210</v>
      </c>
      <c r="D76" s="84">
        <v>0.06</v>
      </c>
      <c r="E76" s="83"/>
      <c r="F76" s="97">
        <v>1</v>
      </c>
      <c r="G76" s="83"/>
      <c r="H76" s="83"/>
      <c r="I76" s="84">
        <f t="shared" si="2"/>
        <v>0.06</v>
      </c>
      <c r="J76" s="67"/>
      <c r="K76" s="67"/>
      <c r="L76" s="67"/>
      <c r="M76" s="67"/>
      <c r="N76" s="67"/>
      <c r="O76" s="76"/>
    </row>
    <row r="77" spans="1:15" s="18" customFormat="1" x14ac:dyDescent="0.3">
      <c r="A77" s="83"/>
      <c r="B77" s="98" t="s">
        <v>209</v>
      </c>
      <c r="C77" s="83" t="s">
        <v>211</v>
      </c>
      <c r="D77" s="84">
        <v>0.75</v>
      </c>
      <c r="E77" s="83"/>
      <c r="F77" s="97">
        <v>1</v>
      </c>
      <c r="G77" s="83"/>
      <c r="H77" s="83"/>
      <c r="I77" s="84">
        <f t="shared" si="2"/>
        <v>0.75</v>
      </c>
      <c r="J77" s="67"/>
      <c r="K77" s="67"/>
      <c r="L77" s="67"/>
      <c r="M77" s="67"/>
      <c r="N77" s="67"/>
      <c r="O77" s="76"/>
    </row>
    <row r="78" spans="1:15" s="18" customFormat="1" x14ac:dyDescent="0.3">
      <c r="A78" s="83"/>
      <c r="B78" s="98" t="s">
        <v>189</v>
      </c>
      <c r="C78" s="83" t="s">
        <v>211</v>
      </c>
      <c r="D78" s="84">
        <v>0.25</v>
      </c>
      <c r="E78" s="83"/>
      <c r="F78" s="97">
        <v>1</v>
      </c>
      <c r="G78" s="83"/>
      <c r="H78" s="83"/>
      <c r="I78" s="84">
        <f t="shared" si="2"/>
        <v>0.25</v>
      </c>
      <c r="J78" s="67"/>
      <c r="K78" s="67"/>
      <c r="L78" s="67"/>
      <c r="M78" s="67"/>
      <c r="N78" s="67"/>
      <c r="O78" s="76"/>
    </row>
    <row r="79" spans="1:15" s="18" customFormat="1" x14ac:dyDescent="0.3">
      <c r="A79" s="83"/>
      <c r="B79" s="183" t="s">
        <v>185</v>
      </c>
      <c r="C79" s="83" t="s">
        <v>212</v>
      </c>
      <c r="D79" s="84">
        <v>0.06</v>
      </c>
      <c r="E79" s="83"/>
      <c r="F79" s="97">
        <v>4</v>
      </c>
      <c r="G79" s="83"/>
      <c r="H79" s="83"/>
      <c r="I79" s="84">
        <f t="shared" si="2"/>
        <v>0.24</v>
      </c>
      <c r="J79" s="67"/>
      <c r="K79" s="67"/>
      <c r="L79" s="67"/>
      <c r="M79" s="67"/>
      <c r="N79" s="67"/>
      <c r="O79" s="76"/>
    </row>
    <row r="80" spans="1:15" s="18" customFormat="1" x14ac:dyDescent="0.3">
      <c r="A80" s="83"/>
      <c r="B80" s="98" t="s">
        <v>209</v>
      </c>
      <c r="C80" s="83" t="s">
        <v>213</v>
      </c>
      <c r="D80" s="84">
        <v>0.75</v>
      </c>
      <c r="E80" s="83"/>
      <c r="F80" s="97">
        <v>4</v>
      </c>
      <c r="G80" s="83"/>
      <c r="H80" s="83"/>
      <c r="I80" s="84">
        <f t="shared" si="2"/>
        <v>3</v>
      </c>
      <c r="J80" s="67"/>
      <c r="K80" s="67"/>
      <c r="L80" s="67"/>
      <c r="M80" s="67"/>
      <c r="N80" s="67"/>
      <c r="O80" s="76"/>
    </row>
    <row r="81" spans="1:15" s="18" customFormat="1" x14ac:dyDescent="0.3">
      <c r="A81" s="83"/>
      <c r="B81" s="98" t="s">
        <v>189</v>
      </c>
      <c r="C81" s="83" t="s">
        <v>213</v>
      </c>
      <c r="D81" s="84">
        <v>0.25</v>
      </c>
      <c r="E81" s="83"/>
      <c r="F81" s="97">
        <v>4</v>
      </c>
      <c r="G81" s="83"/>
      <c r="H81" s="83"/>
      <c r="I81" s="84">
        <f t="shared" si="2"/>
        <v>1</v>
      </c>
      <c r="J81" s="67"/>
      <c r="K81" s="67"/>
      <c r="L81" s="67"/>
      <c r="M81" s="67"/>
      <c r="N81" s="67"/>
      <c r="O81" s="76"/>
    </row>
    <row r="82" spans="1:15" s="18" customFormat="1" x14ac:dyDescent="0.3">
      <c r="A82" s="83"/>
      <c r="B82" s="183" t="s">
        <v>185</v>
      </c>
      <c r="C82" s="83" t="s">
        <v>214</v>
      </c>
      <c r="D82" s="84">
        <v>0.06</v>
      </c>
      <c r="E82" s="83"/>
      <c r="F82" s="97">
        <v>2</v>
      </c>
      <c r="G82" s="83"/>
      <c r="H82" s="83"/>
      <c r="I82" s="84">
        <f t="shared" si="2"/>
        <v>0.12</v>
      </c>
      <c r="J82" s="67"/>
      <c r="K82" s="67"/>
      <c r="L82" s="67"/>
      <c r="M82" s="67"/>
      <c r="N82" s="67"/>
      <c r="O82" s="76"/>
    </row>
    <row r="83" spans="1:15" s="18" customFormat="1" x14ac:dyDescent="0.3">
      <c r="A83" s="83"/>
      <c r="B83" s="98" t="s">
        <v>209</v>
      </c>
      <c r="C83" s="83" t="s">
        <v>215</v>
      </c>
      <c r="D83" s="84">
        <v>0.75</v>
      </c>
      <c r="E83" s="83"/>
      <c r="F83" s="97">
        <v>2</v>
      </c>
      <c r="G83" s="83"/>
      <c r="H83" s="83"/>
      <c r="I83" s="84">
        <f t="shared" si="2"/>
        <v>1.5</v>
      </c>
      <c r="J83" s="67"/>
      <c r="K83" s="67"/>
      <c r="L83" s="67"/>
      <c r="M83" s="67"/>
      <c r="N83" s="67"/>
      <c r="O83" s="76"/>
    </row>
    <row r="84" spans="1:15" s="18" customFormat="1" x14ac:dyDescent="0.3">
      <c r="A84" s="83"/>
      <c r="B84" s="98" t="s">
        <v>189</v>
      </c>
      <c r="C84" s="83" t="s">
        <v>215</v>
      </c>
      <c r="D84" s="84">
        <v>0.25</v>
      </c>
      <c r="E84" s="83"/>
      <c r="F84" s="97">
        <v>2</v>
      </c>
      <c r="G84" s="83"/>
      <c r="H84" s="83"/>
      <c r="I84" s="84">
        <f t="shared" si="2"/>
        <v>0.5</v>
      </c>
      <c r="J84" s="67"/>
      <c r="K84" s="67"/>
      <c r="L84" s="67"/>
      <c r="M84" s="67"/>
      <c r="N84" s="67"/>
      <c r="O84" s="76"/>
    </row>
    <row r="85" spans="1:15" s="18" customFormat="1" x14ac:dyDescent="0.3">
      <c r="A85" s="83"/>
      <c r="B85" s="183" t="s">
        <v>185</v>
      </c>
      <c r="C85" s="83" t="s">
        <v>216</v>
      </c>
      <c r="D85" s="84">
        <v>0.06</v>
      </c>
      <c r="E85" s="83"/>
      <c r="F85" s="97">
        <v>2</v>
      </c>
      <c r="G85" s="83"/>
      <c r="H85" s="83"/>
      <c r="I85" s="84">
        <f t="shared" si="2"/>
        <v>0.12</v>
      </c>
      <c r="J85" s="67"/>
      <c r="K85" s="67"/>
      <c r="L85" s="67"/>
      <c r="M85" s="67"/>
      <c r="N85" s="67"/>
      <c r="O85" s="76"/>
    </row>
    <row r="86" spans="1:15" s="18" customFormat="1" x14ac:dyDescent="0.3">
      <c r="A86" s="83"/>
      <c r="B86" s="187" t="s">
        <v>188</v>
      </c>
      <c r="C86" s="83" t="s">
        <v>217</v>
      </c>
      <c r="D86" s="84">
        <v>1.5</v>
      </c>
      <c r="E86" s="83"/>
      <c r="F86" s="97">
        <v>2</v>
      </c>
      <c r="G86" s="83"/>
      <c r="H86" s="83"/>
      <c r="I86" s="84">
        <f t="shared" si="2"/>
        <v>3</v>
      </c>
      <c r="J86" s="67"/>
      <c r="K86" s="67"/>
      <c r="L86" s="67"/>
      <c r="M86" s="67"/>
      <c r="N86" s="67"/>
      <c r="O86" s="76"/>
    </row>
    <row r="87" spans="1:15" s="18" customFormat="1" x14ac:dyDescent="0.3">
      <c r="A87" s="83"/>
      <c r="B87" s="98" t="s">
        <v>189</v>
      </c>
      <c r="C87" s="83" t="s">
        <v>217</v>
      </c>
      <c r="D87" s="84">
        <v>0.25</v>
      </c>
      <c r="E87" s="83"/>
      <c r="F87" s="97">
        <v>2</v>
      </c>
      <c r="G87" s="83"/>
      <c r="H87" s="83"/>
      <c r="I87" s="84">
        <f t="shared" si="2"/>
        <v>0.5</v>
      </c>
      <c r="J87" s="67"/>
      <c r="K87" s="67"/>
      <c r="L87" s="67"/>
      <c r="M87" s="67"/>
      <c r="N87" s="67"/>
      <c r="O87" s="76"/>
    </row>
    <row r="88" spans="1:15" s="18" customFormat="1" x14ac:dyDescent="0.3">
      <c r="A88" s="83"/>
      <c r="B88" s="183" t="s">
        <v>185</v>
      </c>
      <c r="C88" s="83" t="s">
        <v>222</v>
      </c>
      <c r="D88" s="84">
        <v>0.06</v>
      </c>
      <c r="E88" s="83"/>
      <c r="F88" s="97">
        <v>1</v>
      </c>
      <c r="G88" s="83"/>
      <c r="H88" s="83"/>
      <c r="I88" s="84">
        <f t="shared" si="2"/>
        <v>0.06</v>
      </c>
      <c r="J88" s="67"/>
      <c r="K88" s="67"/>
      <c r="L88" s="67"/>
      <c r="M88" s="67"/>
      <c r="N88" s="67"/>
      <c r="O88" s="76"/>
    </row>
    <row r="89" spans="1:15" s="18" customFormat="1" x14ac:dyDescent="0.3">
      <c r="A89" s="83"/>
      <c r="B89" s="187" t="s">
        <v>188</v>
      </c>
      <c r="C89" s="83" t="s">
        <v>221</v>
      </c>
      <c r="D89" s="84">
        <v>0.75</v>
      </c>
      <c r="E89" s="83"/>
      <c r="F89" s="97">
        <v>2</v>
      </c>
      <c r="G89" s="83"/>
      <c r="H89" s="83"/>
      <c r="I89" s="84">
        <f t="shared" si="2"/>
        <v>1.5</v>
      </c>
      <c r="J89" s="67"/>
      <c r="K89" s="67"/>
      <c r="L89" s="67"/>
      <c r="M89" s="67"/>
      <c r="N89" s="67"/>
      <c r="O89" s="76"/>
    </row>
    <row r="90" spans="1:15" s="18" customFormat="1" x14ac:dyDescent="0.3">
      <c r="A90" s="83"/>
      <c r="B90" s="98" t="s">
        <v>189</v>
      </c>
      <c r="C90" s="83" t="s">
        <v>221</v>
      </c>
      <c r="D90" s="84">
        <v>0.25</v>
      </c>
      <c r="E90" s="83"/>
      <c r="F90" s="97">
        <v>2</v>
      </c>
      <c r="G90" s="83"/>
      <c r="H90" s="83"/>
      <c r="I90" s="84">
        <f t="shared" si="2"/>
        <v>0.5</v>
      </c>
      <c r="J90" s="67"/>
      <c r="K90" s="67"/>
      <c r="L90" s="67"/>
      <c r="M90" s="67"/>
      <c r="N90" s="67"/>
      <c r="O90" s="76"/>
    </row>
    <row r="91" spans="1:15" s="18" customFormat="1" x14ac:dyDescent="0.3">
      <c r="A91" s="83"/>
      <c r="B91" s="183" t="s">
        <v>185</v>
      </c>
      <c r="C91" s="83" t="s">
        <v>223</v>
      </c>
      <c r="D91" s="84">
        <v>0.06</v>
      </c>
      <c r="E91" s="83"/>
      <c r="F91" s="97">
        <v>1</v>
      </c>
      <c r="G91" s="83"/>
      <c r="H91" s="83"/>
      <c r="I91" s="84">
        <f t="shared" si="2"/>
        <v>0.06</v>
      </c>
      <c r="J91" s="67"/>
      <c r="K91" s="67"/>
      <c r="L91" s="67"/>
      <c r="M91" s="67"/>
      <c r="N91" s="67"/>
      <c r="O91" s="76"/>
    </row>
    <row r="92" spans="1:15" s="18" customFormat="1" x14ac:dyDescent="0.3">
      <c r="A92" s="83"/>
      <c r="B92" s="98" t="s">
        <v>209</v>
      </c>
      <c r="C92" s="83" t="s">
        <v>224</v>
      </c>
      <c r="D92" s="84">
        <v>0.75</v>
      </c>
      <c r="E92" s="83"/>
      <c r="F92" s="97">
        <v>1</v>
      </c>
      <c r="G92" s="83"/>
      <c r="H92" s="83"/>
      <c r="I92" s="84">
        <f t="shared" si="2"/>
        <v>0.75</v>
      </c>
      <c r="J92" s="67"/>
      <c r="K92" s="67"/>
      <c r="L92" s="67"/>
      <c r="M92" s="67"/>
      <c r="N92" s="67"/>
      <c r="O92" s="76"/>
    </row>
    <row r="93" spans="1:15" s="29" customFormat="1" x14ac:dyDescent="0.3">
      <c r="A93" s="83"/>
      <c r="B93" s="83"/>
      <c r="C93" s="83"/>
      <c r="D93" s="84"/>
      <c r="E93" s="83"/>
      <c r="F93" s="97"/>
      <c r="G93" s="97"/>
      <c r="H93" s="97"/>
      <c r="I93" s="84">
        <f t="shared" si="2"/>
        <v>0</v>
      </c>
      <c r="J93" s="67"/>
      <c r="K93" s="67"/>
      <c r="L93" s="67"/>
      <c r="M93" s="67"/>
      <c r="N93" s="67"/>
      <c r="O93" s="79"/>
    </row>
    <row r="94" spans="1:15" x14ac:dyDescent="0.3">
      <c r="A94" s="78"/>
      <c r="B94" s="28"/>
      <c r="C94" s="28"/>
      <c r="D94" s="28"/>
      <c r="E94" s="28"/>
      <c r="F94" s="28"/>
      <c r="G94" s="28"/>
      <c r="H94" s="127" t="s">
        <v>18</v>
      </c>
      <c r="I94" s="128">
        <f>SUM(I43:I93)</f>
        <v>37.489999999999995</v>
      </c>
      <c r="J94" s="66"/>
      <c r="K94" s="66"/>
      <c r="L94" s="66"/>
      <c r="M94" s="66"/>
      <c r="N94" s="66"/>
      <c r="O94" s="72"/>
    </row>
    <row r="95" spans="1:15" x14ac:dyDescent="0.3">
      <c r="A95" s="73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72"/>
    </row>
    <row r="96" spans="1:15" x14ac:dyDescent="0.3">
      <c r="A96" s="126" t="s">
        <v>14</v>
      </c>
      <c r="B96" s="126" t="s">
        <v>38</v>
      </c>
      <c r="C96" s="126" t="s">
        <v>21</v>
      </c>
      <c r="D96" s="126" t="s">
        <v>22</v>
      </c>
      <c r="E96" s="126" t="s">
        <v>23</v>
      </c>
      <c r="F96" s="126" t="s">
        <v>24</v>
      </c>
      <c r="G96" s="126" t="s">
        <v>25</v>
      </c>
      <c r="H96" s="126" t="s">
        <v>26</v>
      </c>
      <c r="I96" s="126" t="s">
        <v>17</v>
      </c>
      <c r="J96" s="126" t="s">
        <v>18</v>
      </c>
      <c r="K96" s="66"/>
      <c r="L96" s="66"/>
      <c r="M96" s="66"/>
      <c r="N96" s="66"/>
      <c r="O96" s="72"/>
    </row>
    <row r="97" spans="1:15" x14ac:dyDescent="0.3">
      <c r="A97" s="83">
        <v>10</v>
      </c>
      <c r="B97" s="83" t="s">
        <v>39</v>
      </c>
      <c r="C97" s="83" t="s">
        <v>40</v>
      </c>
      <c r="D97" s="99">
        <v>0.14000000000000001</v>
      </c>
      <c r="E97" s="100">
        <v>8</v>
      </c>
      <c r="F97" s="100" t="s">
        <v>31</v>
      </c>
      <c r="G97" s="100">
        <v>35</v>
      </c>
      <c r="H97" s="100" t="s">
        <v>31</v>
      </c>
      <c r="I97" s="101">
        <v>2</v>
      </c>
      <c r="J97" s="84">
        <f>I97*D97</f>
        <v>0.28000000000000003</v>
      </c>
      <c r="K97" s="66"/>
      <c r="L97" s="66"/>
      <c r="M97" s="66"/>
      <c r="N97" s="66"/>
      <c r="O97" s="72"/>
    </row>
    <row r="98" spans="1:15" x14ac:dyDescent="0.3">
      <c r="A98" s="83">
        <v>20</v>
      </c>
      <c r="B98" s="83" t="s">
        <v>41</v>
      </c>
      <c r="C98" s="83" t="s">
        <v>40</v>
      </c>
      <c r="D98" s="99">
        <v>0.01</v>
      </c>
      <c r="E98" s="83">
        <v>8</v>
      </c>
      <c r="F98" s="102" t="s">
        <v>31</v>
      </c>
      <c r="G98" s="83"/>
      <c r="H98" s="83"/>
      <c r="I98" s="101">
        <v>2</v>
      </c>
      <c r="J98" s="84">
        <f>I98*D98</f>
        <v>0.02</v>
      </c>
      <c r="K98" s="66"/>
      <c r="L98" s="66"/>
      <c r="M98" s="66"/>
      <c r="N98" s="66"/>
      <c r="O98" s="72"/>
    </row>
    <row r="99" spans="1:15" x14ac:dyDescent="0.3">
      <c r="A99" s="83">
        <v>30</v>
      </c>
      <c r="B99" s="83" t="s">
        <v>42</v>
      </c>
      <c r="C99" s="83" t="s">
        <v>40</v>
      </c>
      <c r="D99" s="99">
        <v>0.01</v>
      </c>
      <c r="E99" s="83">
        <v>12</v>
      </c>
      <c r="F99" s="102" t="s">
        <v>31</v>
      </c>
      <c r="G99" s="83"/>
      <c r="H99" s="83"/>
      <c r="I99" s="101">
        <v>12</v>
      </c>
      <c r="J99" s="84">
        <f>I99*D99</f>
        <v>0.12</v>
      </c>
      <c r="K99" s="66"/>
      <c r="L99" s="66"/>
      <c r="M99" s="66"/>
      <c r="N99" s="66"/>
      <c r="O99" s="72"/>
    </row>
    <row r="100" spans="1:15" x14ac:dyDescent="0.3">
      <c r="A100" s="83">
        <v>40</v>
      </c>
      <c r="B100" s="103" t="s">
        <v>43</v>
      </c>
      <c r="C100" s="89"/>
      <c r="D100" s="104">
        <v>0.04</v>
      </c>
      <c r="E100" s="89">
        <v>12</v>
      </c>
      <c r="F100" s="105" t="s">
        <v>31</v>
      </c>
      <c r="G100" s="89"/>
      <c r="H100" s="89"/>
      <c r="I100" s="106">
        <v>6</v>
      </c>
      <c r="J100" s="84">
        <f>I100*D100</f>
        <v>0.24</v>
      </c>
      <c r="K100" s="68"/>
      <c r="L100" s="68"/>
      <c r="M100" s="68"/>
      <c r="N100" s="68"/>
      <c r="O100" s="72"/>
    </row>
    <row r="101" spans="1:15" x14ac:dyDescent="0.3">
      <c r="A101" s="83"/>
      <c r="B101" s="103"/>
      <c r="C101" s="89"/>
      <c r="D101" s="104"/>
      <c r="E101" s="89"/>
      <c r="F101" s="105"/>
      <c r="G101" s="89"/>
      <c r="H101" s="89"/>
      <c r="I101" s="106"/>
      <c r="J101" s="84"/>
      <c r="K101" s="68"/>
      <c r="L101" s="68"/>
      <c r="M101" s="68"/>
      <c r="N101" s="68"/>
      <c r="O101" s="72"/>
    </row>
    <row r="102" spans="1:15" s="18" customFormat="1" x14ac:dyDescent="0.3">
      <c r="A102" s="83"/>
      <c r="B102" s="83"/>
      <c r="C102" s="89"/>
      <c r="D102" s="99"/>
      <c r="E102" s="83"/>
      <c r="F102" s="102"/>
      <c r="G102" s="83"/>
      <c r="H102" s="83"/>
      <c r="I102" s="101"/>
      <c r="J102" s="84"/>
      <c r="K102" s="67"/>
      <c r="L102" s="67"/>
      <c r="M102" s="67"/>
      <c r="N102" s="67"/>
      <c r="O102" s="76"/>
    </row>
    <row r="103" spans="1:15" x14ac:dyDescent="0.3">
      <c r="A103" s="83"/>
      <c r="B103" s="103"/>
      <c r="C103" s="85" t="s">
        <v>19</v>
      </c>
      <c r="D103" s="104"/>
      <c r="E103" s="89"/>
      <c r="F103" s="105"/>
      <c r="G103" s="89"/>
      <c r="H103" s="89"/>
      <c r="I103" s="106"/>
      <c r="J103" s="84"/>
      <c r="K103" s="68"/>
      <c r="L103" s="68"/>
      <c r="M103" s="68"/>
      <c r="N103" s="68"/>
      <c r="O103" s="72"/>
    </row>
    <row r="104" spans="1:15" x14ac:dyDescent="0.3">
      <c r="A104" s="78"/>
      <c r="B104" s="28"/>
      <c r="C104" s="28"/>
      <c r="D104" s="28"/>
      <c r="E104" s="28"/>
      <c r="F104" s="28"/>
      <c r="G104" s="28"/>
      <c r="H104" s="28"/>
      <c r="I104" s="127" t="s">
        <v>18</v>
      </c>
      <c r="J104" s="128">
        <f>SUM(J97:J101)</f>
        <v>0.66</v>
      </c>
      <c r="K104" s="66"/>
      <c r="L104" s="66"/>
      <c r="M104" s="66"/>
      <c r="N104" s="66"/>
      <c r="O104" s="72"/>
    </row>
    <row r="105" spans="1:15" x14ac:dyDescent="0.3">
      <c r="A105" s="73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72"/>
    </row>
    <row r="106" spans="1:15" x14ac:dyDescent="0.3">
      <c r="A106" s="126" t="s">
        <v>14</v>
      </c>
      <c r="B106" s="126" t="s">
        <v>44</v>
      </c>
      <c r="C106" s="126" t="s">
        <v>21</v>
      </c>
      <c r="D106" s="126" t="s">
        <v>22</v>
      </c>
      <c r="E106" s="126" t="s">
        <v>34</v>
      </c>
      <c r="F106" s="126" t="s">
        <v>17</v>
      </c>
      <c r="G106" s="126" t="s">
        <v>45</v>
      </c>
      <c r="H106" s="126" t="s">
        <v>46</v>
      </c>
      <c r="I106" s="126" t="s">
        <v>18</v>
      </c>
      <c r="J106" s="28"/>
      <c r="K106" s="66"/>
      <c r="L106" s="66"/>
      <c r="M106" s="66"/>
      <c r="N106" s="66"/>
      <c r="O106" s="72"/>
    </row>
    <row r="107" spans="1:15" x14ac:dyDescent="0.3">
      <c r="A107" s="83">
        <v>10</v>
      </c>
      <c r="B107" s="83" t="s">
        <v>47</v>
      </c>
      <c r="C107" s="83" t="s">
        <v>48</v>
      </c>
      <c r="D107" s="84">
        <v>500</v>
      </c>
      <c r="E107" s="83" t="s">
        <v>49</v>
      </c>
      <c r="F107" s="83">
        <v>30</v>
      </c>
      <c r="G107" s="83">
        <v>3000</v>
      </c>
      <c r="H107" s="83">
        <v>1</v>
      </c>
      <c r="I107" s="84">
        <f>D107*F107/G107*H107</f>
        <v>5</v>
      </c>
      <c r="J107" s="28"/>
      <c r="K107" s="66"/>
      <c r="L107" s="66"/>
      <c r="M107" s="66"/>
      <c r="N107" s="66"/>
      <c r="O107" s="72"/>
    </row>
    <row r="108" spans="1:15" x14ac:dyDescent="0.3">
      <c r="A108" s="97"/>
      <c r="B108" s="97"/>
      <c r="C108" s="97"/>
      <c r="D108" s="97"/>
      <c r="E108" s="97"/>
      <c r="F108" s="97"/>
      <c r="G108" s="97"/>
      <c r="H108" s="97"/>
      <c r="I108" s="97"/>
      <c r="J108" s="67"/>
      <c r="K108" s="66"/>
      <c r="L108" s="66"/>
      <c r="M108" s="66"/>
      <c r="N108" s="66"/>
      <c r="O108" s="72"/>
    </row>
    <row r="109" spans="1:15" x14ac:dyDescent="0.3">
      <c r="A109" s="78"/>
      <c r="B109" s="28"/>
      <c r="C109" s="28"/>
      <c r="D109" s="28"/>
      <c r="E109" s="28"/>
      <c r="F109" s="28"/>
      <c r="G109" s="28"/>
      <c r="H109" s="130" t="s">
        <v>18</v>
      </c>
      <c r="I109" s="131">
        <f>SUM(I107:I108)</f>
        <v>5</v>
      </c>
      <c r="J109" s="28"/>
      <c r="K109" s="66"/>
      <c r="L109" s="66"/>
      <c r="M109" s="66"/>
      <c r="N109" s="66"/>
      <c r="O109" s="72"/>
    </row>
    <row r="110" spans="1:15" ht="15" thickBot="1" x14ac:dyDescent="0.35">
      <c r="A110" s="80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2"/>
    </row>
    <row r="111" spans="1:15" x14ac:dyDescent="0.3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</row>
  </sheetData>
  <hyperlinks>
    <hyperlink ref="B10" location="BR_01001" display="BR_01001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33"/>
  <sheetViews>
    <sheetView zoomScale="75" zoomScaleNormal="75" workbookViewId="0">
      <selection activeCell="B6" sqref="B6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3">
      <c r="A2" s="153" t="s">
        <v>0</v>
      </c>
      <c r="B2" s="16" t="s">
        <v>50</v>
      </c>
      <c r="C2" s="66"/>
      <c r="D2" s="66"/>
      <c r="E2" s="66"/>
      <c r="F2" s="66"/>
      <c r="G2" s="66" t="s">
        <v>148</v>
      </c>
      <c r="H2" s="66"/>
      <c r="I2" s="66"/>
      <c r="J2" s="154" t="s">
        <v>1</v>
      </c>
      <c r="K2" s="107">
        <v>81</v>
      </c>
      <c r="L2" s="66"/>
      <c r="M2" s="153" t="s">
        <v>16</v>
      </c>
      <c r="N2" s="84">
        <f>BR_01001_m+BR_01001_p+BR_01001_f+BR_01001_t</f>
        <v>6.8615487933333332</v>
      </c>
      <c r="O2" s="72"/>
    </row>
    <row r="3" spans="1:15" x14ac:dyDescent="0.3">
      <c r="A3" s="153" t="s">
        <v>3</v>
      </c>
      <c r="B3" s="16" t="str">
        <f>'FR A0300'!B3</f>
        <v>Frame and Body</v>
      </c>
      <c r="C3" s="66"/>
      <c r="D3" s="153" t="s">
        <v>6</v>
      </c>
      <c r="E3" s="116" t="s">
        <v>107</v>
      </c>
      <c r="F3" s="66"/>
      <c r="G3" s="66"/>
      <c r="H3" s="66"/>
      <c r="I3" s="66"/>
      <c r="J3" s="66"/>
      <c r="K3" s="66"/>
      <c r="L3" s="66"/>
      <c r="M3" s="153" t="s">
        <v>4</v>
      </c>
      <c r="N3" s="101">
        <v>1</v>
      </c>
      <c r="O3" s="72"/>
    </row>
    <row r="4" spans="1:15" x14ac:dyDescent="0.3">
      <c r="A4" s="153" t="s">
        <v>5</v>
      </c>
      <c r="B4" s="115" t="str">
        <f>'FR A0300'!B4</f>
        <v>Pedal box</v>
      </c>
      <c r="C4" s="66"/>
      <c r="D4" s="153" t="s">
        <v>8</v>
      </c>
      <c r="E4" s="66"/>
      <c r="F4" s="66"/>
      <c r="G4" s="66"/>
      <c r="H4" s="66"/>
      <c r="I4" s="66"/>
      <c r="J4" s="155" t="s">
        <v>6</v>
      </c>
      <c r="K4" s="66"/>
      <c r="L4" s="66"/>
      <c r="M4" s="66"/>
      <c r="N4" s="66"/>
      <c r="O4" s="72"/>
    </row>
    <row r="5" spans="1:15" x14ac:dyDescent="0.3">
      <c r="A5" s="153" t="s">
        <v>15</v>
      </c>
      <c r="B5" s="19" t="s">
        <v>51</v>
      </c>
      <c r="C5" s="66"/>
      <c r="D5" s="153" t="s">
        <v>12</v>
      </c>
      <c r="E5" s="66"/>
      <c r="F5" s="66"/>
      <c r="G5" s="66"/>
      <c r="H5" s="66"/>
      <c r="I5" s="66"/>
      <c r="J5" s="155" t="s">
        <v>8</v>
      </c>
      <c r="K5" s="66"/>
      <c r="L5" s="66"/>
      <c r="M5" s="153" t="s">
        <v>9</v>
      </c>
      <c r="N5" s="84">
        <f>N3*N2</f>
        <v>6.8615487933333332</v>
      </c>
      <c r="O5" s="72"/>
    </row>
    <row r="6" spans="1:15" x14ac:dyDescent="0.3">
      <c r="A6" s="153" t="s">
        <v>7</v>
      </c>
      <c r="B6" s="32" t="s">
        <v>152</v>
      </c>
      <c r="C6" s="66"/>
      <c r="D6" s="66"/>
      <c r="E6" s="66"/>
      <c r="F6" s="66"/>
      <c r="G6" s="66"/>
      <c r="H6" s="66"/>
      <c r="I6" s="66"/>
      <c r="J6" s="155" t="s">
        <v>12</v>
      </c>
      <c r="K6" s="66"/>
      <c r="L6" s="66"/>
      <c r="M6" s="66"/>
      <c r="N6" s="66"/>
      <c r="O6" s="72"/>
    </row>
    <row r="7" spans="1:15" x14ac:dyDescent="0.3">
      <c r="A7" s="153" t="s">
        <v>10</v>
      </c>
      <c r="B7" s="16" t="s">
        <v>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3">
      <c r="A8" s="153" t="s">
        <v>13</v>
      </c>
      <c r="B8" s="16" t="s">
        <v>131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3">
      <c r="A9" s="108"/>
      <c r="B9" s="33"/>
      <c r="C9" s="33"/>
      <c r="D9" s="33"/>
      <c r="E9" s="33"/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3">
      <c r="A10" s="156" t="s">
        <v>14</v>
      </c>
      <c r="B10" s="157" t="s">
        <v>20</v>
      </c>
      <c r="C10" s="157" t="s">
        <v>21</v>
      </c>
      <c r="D10" s="157" t="s">
        <v>22</v>
      </c>
      <c r="E10" s="157" t="s">
        <v>23</v>
      </c>
      <c r="F10" s="158" t="s">
        <v>24</v>
      </c>
      <c r="G10" s="158" t="s">
        <v>25</v>
      </c>
      <c r="H10" s="158" t="s">
        <v>26</v>
      </c>
      <c r="I10" s="158" t="s">
        <v>27</v>
      </c>
      <c r="J10" s="158" t="s">
        <v>28</v>
      </c>
      <c r="K10" s="158" t="s">
        <v>29</v>
      </c>
      <c r="L10" s="158" t="s">
        <v>30</v>
      </c>
      <c r="M10" s="158" t="s">
        <v>17</v>
      </c>
      <c r="N10" s="158" t="s">
        <v>18</v>
      </c>
      <c r="O10" s="72"/>
    </row>
    <row r="11" spans="1:15" s="26" customFormat="1" x14ac:dyDescent="0.3">
      <c r="A11" s="109">
        <v>10</v>
      </c>
      <c r="B11" s="34" t="s">
        <v>52</v>
      </c>
      <c r="C11" s="23" t="s">
        <v>53</v>
      </c>
      <c r="D11" s="36">
        <v>1</v>
      </c>
      <c r="E11" s="23">
        <v>116</v>
      </c>
      <c r="F11" s="23" t="s">
        <v>31</v>
      </c>
      <c r="G11" s="23"/>
      <c r="H11" s="22"/>
      <c r="I11" s="24" t="s">
        <v>32</v>
      </c>
      <c r="J11" s="124">
        <f>(E11*10^-3)^2*3.14</f>
        <v>4.2251840000000006E-2</v>
      </c>
      <c r="K11" s="25">
        <v>4.4999999999999997E-3</v>
      </c>
      <c r="L11" s="35">
        <v>7000</v>
      </c>
      <c r="M11" s="27">
        <v>1</v>
      </c>
      <c r="N11" s="36">
        <f>IF(J11="",D11*M11,D11*J11*K11*L11*M11)</f>
        <v>1.3309329600000002</v>
      </c>
      <c r="O11" s="77"/>
    </row>
    <row r="12" spans="1:15" x14ac:dyDescent="0.3">
      <c r="A12" s="7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59" t="s">
        <v>18</v>
      </c>
      <c r="N12" s="160">
        <f>SUM(N11:N11)</f>
        <v>1.3309329600000002</v>
      </c>
      <c r="O12" s="72"/>
    </row>
    <row r="13" spans="1:15" x14ac:dyDescent="0.3">
      <c r="A13" s="7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72"/>
    </row>
    <row r="14" spans="1:15" x14ac:dyDescent="0.3">
      <c r="A14" s="161" t="s">
        <v>14</v>
      </c>
      <c r="B14" s="158" t="s">
        <v>33</v>
      </c>
      <c r="C14" s="158" t="s">
        <v>21</v>
      </c>
      <c r="D14" s="158" t="s">
        <v>22</v>
      </c>
      <c r="E14" s="158" t="s">
        <v>34</v>
      </c>
      <c r="F14" s="158" t="s">
        <v>17</v>
      </c>
      <c r="G14" s="158" t="s">
        <v>35</v>
      </c>
      <c r="H14" s="158" t="s">
        <v>36</v>
      </c>
      <c r="I14" s="158" t="s">
        <v>18</v>
      </c>
      <c r="J14" s="28"/>
      <c r="K14" s="28"/>
      <c r="L14" s="28"/>
      <c r="M14" s="28"/>
      <c r="N14" s="28"/>
      <c r="O14" s="72"/>
    </row>
    <row r="15" spans="1:15" s="29" customFormat="1" x14ac:dyDescent="0.3">
      <c r="A15" s="110">
        <v>10</v>
      </c>
      <c r="B15" s="31" t="s">
        <v>54</v>
      </c>
      <c r="C15" s="37" t="s">
        <v>55</v>
      </c>
      <c r="D15" s="38">
        <v>1.3</v>
      </c>
      <c r="E15" s="31" t="s">
        <v>37</v>
      </c>
      <c r="F15" s="37">
        <v>1</v>
      </c>
      <c r="G15" s="37"/>
      <c r="H15" s="37"/>
      <c r="I15" s="38">
        <f t="shared" ref="I15:I20" si="0">IF(H15="",D15*F15,D15*F15*H15)</f>
        <v>1.3</v>
      </c>
      <c r="J15" s="68"/>
      <c r="K15" s="68"/>
      <c r="L15" s="68"/>
      <c r="M15" s="68"/>
      <c r="N15" s="68"/>
      <c r="O15" s="79"/>
    </row>
    <row r="16" spans="1:15" ht="28.8" x14ac:dyDescent="0.3">
      <c r="A16" s="74">
        <v>20</v>
      </c>
      <c r="B16" s="31" t="s">
        <v>56</v>
      </c>
      <c r="C16" s="20" t="s">
        <v>57</v>
      </c>
      <c r="D16" s="36">
        <v>0.01</v>
      </c>
      <c r="E16" s="20" t="s">
        <v>58</v>
      </c>
      <c r="F16" s="39">
        <v>135.8913</v>
      </c>
      <c r="G16" s="31" t="s">
        <v>59</v>
      </c>
      <c r="H16" s="30">
        <v>2.5</v>
      </c>
      <c r="I16" s="36">
        <f t="shared" si="0"/>
        <v>3.3972825000000002</v>
      </c>
      <c r="J16" s="66"/>
      <c r="K16" s="66"/>
      <c r="L16" s="66"/>
      <c r="M16" s="66"/>
      <c r="N16" s="66"/>
      <c r="O16" s="72"/>
    </row>
    <row r="17" spans="1:15" s="18" customFormat="1" x14ac:dyDescent="0.3">
      <c r="A17" s="111"/>
      <c r="B17" s="31"/>
      <c r="C17" s="30"/>
      <c r="D17" s="36"/>
      <c r="E17" s="31"/>
      <c r="F17" s="30"/>
      <c r="G17" s="30"/>
      <c r="H17" s="30"/>
      <c r="I17" s="36">
        <f t="shared" si="0"/>
        <v>0</v>
      </c>
      <c r="J17" s="67"/>
      <c r="K17" s="67"/>
      <c r="L17" s="67"/>
      <c r="M17" s="67"/>
      <c r="N17" s="67"/>
      <c r="O17" s="76"/>
    </row>
    <row r="18" spans="1:15" x14ac:dyDescent="0.3">
      <c r="A18" s="74"/>
      <c r="B18" s="31"/>
      <c r="C18" s="20"/>
      <c r="D18" s="36"/>
      <c r="E18" s="20"/>
      <c r="F18" s="39"/>
      <c r="G18" s="31"/>
      <c r="H18" s="30"/>
      <c r="I18" s="36">
        <f t="shared" si="0"/>
        <v>0</v>
      </c>
      <c r="J18" s="66"/>
      <c r="K18" s="66"/>
      <c r="L18" s="66"/>
      <c r="M18" s="66"/>
      <c r="N18" s="66"/>
      <c r="O18" s="72"/>
    </row>
    <row r="19" spans="1:15" x14ac:dyDescent="0.3">
      <c r="A19" s="111"/>
      <c r="B19" s="21" t="s">
        <v>19</v>
      </c>
      <c r="C19" s="30"/>
      <c r="D19" s="36"/>
      <c r="E19" s="31"/>
      <c r="F19" s="30"/>
      <c r="G19" s="30"/>
      <c r="H19" s="30"/>
      <c r="I19" s="36">
        <f t="shared" si="0"/>
        <v>0</v>
      </c>
      <c r="J19" s="66"/>
      <c r="K19" s="66"/>
      <c r="L19" s="66"/>
      <c r="M19" s="66"/>
      <c r="N19" s="66"/>
      <c r="O19" s="72"/>
    </row>
    <row r="20" spans="1:15" x14ac:dyDescent="0.3">
      <c r="A20" s="74"/>
      <c r="B20" s="31"/>
      <c r="C20" s="20"/>
      <c r="D20" s="36"/>
      <c r="E20" s="20"/>
      <c r="F20" s="39"/>
      <c r="G20" s="31"/>
      <c r="H20" s="30"/>
      <c r="I20" s="36">
        <f t="shared" si="0"/>
        <v>0</v>
      </c>
      <c r="J20" s="66"/>
      <c r="K20" s="66"/>
      <c r="L20" s="66"/>
      <c r="M20" s="66"/>
      <c r="N20" s="66"/>
      <c r="O20" s="72"/>
    </row>
    <row r="21" spans="1:15" x14ac:dyDescent="0.3">
      <c r="A21" s="78"/>
      <c r="B21" s="28"/>
      <c r="C21" s="28"/>
      <c r="D21" s="28"/>
      <c r="E21" s="28"/>
      <c r="F21" s="28"/>
      <c r="G21" s="28"/>
      <c r="H21" s="162" t="s">
        <v>18</v>
      </c>
      <c r="I21" s="160">
        <f>SUM(I15:I20)</f>
        <v>4.6972825</v>
      </c>
      <c r="J21" s="28"/>
      <c r="K21" s="28"/>
      <c r="L21" s="28"/>
      <c r="M21" s="28"/>
      <c r="N21" s="28"/>
      <c r="O21" s="72"/>
    </row>
    <row r="22" spans="1:15" x14ac:dyDescent="0.3">
      <c r="A22" s="73"/>
      <c r="B22" s="66"/>
      <c r="C22" s="66"/>
      <c r="D22" s="66"/>
      <c r="E22" s="66"/>
      <c r="F22" s="66"/>
      <c r="G22" s="66"/>
      <c r="H22" s="66"/>
      <c r="I22" s="67"/>
      <c r="J22" s="66"/>
      <c r="K22" s="66"/>
      <c r="L22" s="66"/>
      <c r="M22" s="66"/>
      <c r="N22" s="66"/>
      <c r="O22" s="72"/>
    </row>
    <row r="23" spans="1:15" x14ac:dyDescent="0.3">
      <c r="A23" s="161" t="s">
        <v>14</v>
      </c>
      <c r="B23" s="158" t="s">
        <v>38</v>
      </c>
      <c r="C23" s="158" t="s">
        <v>21</v>
      </c>
      <c r="D23" s="158" t="s">
        <v>22</v>
      </c>
      <c r="E23" s="158" t="s">
        <v>23</v>
      </c>
      <c r="F23" s="158" t="s">
        <v>24</v>
      </c>
      <c r="G23" s="158" t="s">
        <v>25</v>
      </c>
      <c r="H23" s="158" t="s">
        <v>26</v>
      </c>
      <c r="I23" s="158" t="s">
        <v>17</v>
      </c>
      <c r="J23" s="158" t="s">
        <v>18</v>
      </c>
      <c r="K23" s="66"/>
      <c r="L23" s="66"/>
      <c r="M23" s="66"/>
      <c r="N23" s="66"/>
      <c r="O23" s="72"/>
    </row>
    <row r="24" spans="1:15" x14ac:dyDescent="0.3">
      <c r="A24" s="74"/>
      <c r="B24" s="20"/>
      <c r="C24" s="20"/>
      <c r="D24" s="36"/>
      <c r="E24" s="20"/>
      <c r="F24" s="40"/>
      <c r="G24" s="20"/>
      <c r="H24" s="20"/>
      <c r="I24" s="41"/>
      <c r="J24" s="36">
        <f>I24*D24</f>
        <v>0</v>
      </c>
      <c r="K24" s="66"/>
      <c r="L24" s="66"/>
      <c r="M24" s="66"/>
      <c r="N24" s="66"/>
      <c r="O24" s="72"/>
    </row>
    <row r="25" spans="1:15" x14ac:dyDescent="0.3">
      <c r="A25" s="74"/>
      <c r="B25" s="21" t="s">
        <v>19</v>
      </c>
      <c r="C25" s="20"/>
      <c r="D25" s="36"/>
      <c r="E25" s="20"/>
      <c r="F25" s="40"/>
      <c r="G25" s="20"/>
      <c r="H25" s="20"/>
      <c r="I25" s="41"/>
      <c r="J25" s="36">
        <f>I25*D25</f>
        <v>0</v>
      </c>
      <c r="K25" s="66"/>
      <c r="L25" s="66"/>
      <c r="M25" s="66"/>
      <c r="N25" s="66"/>
      <c r="O25" s="72"/>
    </row>
    <row r="26" spans="1:15" x14ac:dyDescent="0.3">
      <c r="A26" s="74"/>
      <c r="B26" s="20"/>
      <c r="C26" s="20"/>
      <c r="D26" s="36"/>
      <c r="E26" s="20"/>
      <c r="F26" s="40"/>
      <c r="G26" s="20"/>
      <c r="H26" s="20"/>
      <c r="I26" s="41"/>
      <c r="J26" s="36">
        <f>I26*D26</f>
        <v>0</v>
      </c>
      <c r="K26" s="66"/>
      <c r="L26" s="66"/>
      <c r="M26" s="66"/>
      <c r="N26" s="66"/>
      <c r="O26" s="72"/>
    </row>
    <row r="27" spans="1:15" x14ac:dyDescent="0.3">
      <c r="A27" s="78"/>
      <c r="B27" s="28"/>
      <c r="C27" s="28"/>
      <c r="D27" s="28"/>
      <c r="E27" s="28"/>
      <c r="F27" s="28"/>
      <c r="G27" s="28"/>
      <c r="H27" s="28"/>
      <c r="I27" s="162" t="s">
        <v>18</v>
      </c>
      <c r="J27" s="160">
        <f>SUM(J24:J26)</f>
        <v>0</v>
      </c>
      <c r="K27" s="66"/>
      <c r="L27" s="66"/>
      <c r="M27" s="66"/>
      <c r="N27" s="66"/>
      <c r="O27" s="72"/>
    </row>
    <row r="28" spans="1:15" x14ac:dyDescent="0.3">
      <c r="A28" s="112"/>
      <c r="B28" s="67"/>
      <c r="C28" s="67"/>
      <c r="D28" s="67"/>
      <c r="E28" s="67"/>
      <c r="F28" s="67"/>
      <c r="G28" s="67"/>
      <c r="H28" s="17"/>
      <c r="I28" s="42"/>
      <c r="J28" s="67"/>
      <c r="K28" s="66"/>
      <c r="L28" s="66"/>
      <c r="M28" s="66"/>
      <c r="N28" s="66"/>
      <c r="O28" s="72"/>
    </row>
    <row r="29" spans="1:15" x14ac:dyDescent="0.3">
      <c r="A29" s="161" t="s">
        <v>14</v>
      </c>
      <c r="B29" s="158" t="s">
        <v>44</v>
      </c>
      <c r="C29" s="158" t="s">
        <v>21</v>
      </c>
      <c r="D29" s="158" t="s">
        <v>22</v>
      </c>
      <c r="E29" s="158" t="s">
        <v>34</v>
      </c>
      <c r="F29" s="158" t="s">
        <v>17</v>
      </c>
      <c r="G29" s="158" t="s">
        <v>45</v>
      </c>
      <c r="H29" s="158" t="s">
        <v>60</v>
      </c>
      <c r="I29" s="158" t="s">
        <v>18</v>
      </c>
      <c r="J29" s="28"/>
      <c r="K29" s="66"/>
      <c r="L29" s="66"/>
      <c r="M29" s="66"/>
      <c r="N29" s="66"/>
      <c r="O29" s="72"/>
    </row>
    <row r="30" spans="1:15" s="18" customFormat="1" x14ac:dyDescent="0.3">
      <c r="A30" s="74">
        <v>10</v>
      </c>
      <c r="B30" s="20" t="s">
        <v>47</v>
      </c>
      <c r="C30" s="20" t="s">
        <v>48</v>
      </c>
      <c r="D30" s="36">
        <v>500</v>
      </c>
      <c r="E30" s="20" t="s">
        <v>49</v>
      </c>
      <c r="F30" s="20">
        <v>5</v>
      </c>
      <c r="G30" s="20">
        <v>3000</v>
      </c>
      <c r="H30" s="20">
        <v>1</v>
      </c>
      <c r="I30" s="36">
        <f>D30*F30/G30*H30</f>
        <v>0.83333333333333337</v>
      </c>
      <c r="J30" s="67"/>
      <c r="K30" s="67"/>
      <c r="L30" s="67"/>
      <c r="M30" s="67"/>
      <c r="N30" s="67"/>
      <c r="O30" s="76"/>
    </row>
    <row r="31" spans="1:15" x14ac:dyDescent="0.3">
      <c r="A31" s="74"/>
      <c r="B31" s="20"/>
      <c r="C31" s="20"/>
      <c r="D31" s="20"/>
      <c r="E31" s="20"/>
      <c r="F31" s="36"/>
      <c r="G31" s="20"/>
      <c r="H31" s="20"/>
      <c r="I31" s="36"/>
      <c r="J31" s="67"/>
      <c r="K31" s="66"/>
      <c r="L31" s="66"/>
      <c r="M31" s="66"/>
      <c r="N31" s="66"/>
      <c r="O31" s="72"/>
    </row>
    <row r="32" spans="1:15" x14ac:dyDescent="0.3">
      <c r="A32" s="78"/>
      <c r="B32" s="28"/>
      <c r="C32" s="28"/>
      <c r="D32" s="28"/>
      <c r="E32" s="28"/>
      <c r="F32" s="28"/>
      <c r="G32" s="28"/>
      <c r="H32" s="162" t="s">
        <v>18</v>
      </c>
      <c r="I32" s="160">
        <f>SUM(I30:I31)</f>
        <v>0.83333333333333337</v>
      </c>
      <c r="J32" s="28"/>
      <c r="K32" s="66"/>
      <c r="L32" s="66"/>
      <c r="M32" s="66"/>
      <c r="N32" s="66"/>
      <c r="O32" s="72"/>
    </row>
    <row r="33" spans="1:15" ht="15" thickBot="1" x14ac:dyDescent="0.35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2"/>
    </row>
  </sheetData>
  <hyperlinks>
    <hyperlink ref="B4" location="BR_A0001" display="BR_A0001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E16" sqref="E16"/>
    </sheetView>
  </sheetViews>
  <sheetFormatPr baseColWidth="10" defaultRowHeight="14.4" x14ac:dyDescent="0.3"/>
  <cols>
    <col min="1" max="1" width="14" customWidth="1"/>
  </cols>
  <sheetData>
    <row r="1" spans="1:2" x14ac:dyDescent="0.3">
      <c r="A1" s="116" t="s">
        <v>106</v>
      </c>
      <c r="B1" s="116" t="str">
        <f>BR_01001</f>
        <v>FR 01001</v>
      </c>
    </row>
  </sheetData>
  <hyperlinks>
    <hyperlink ref="B1" location="EL_01001" display="EL_01001"/>
    <hyperlink ref="A1" location="EL_01001" display="Drawing part :"/>
    <hyperlink ref="A1:B1" location="BR_01001" display="Drawing part :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38</vt:i4>
      </vt:variant>
    </vt:vector>
  </HeadingPairs>
  <TitlesOfParts>
    <vt:vector size="43" baseType="lpstr">
      <vt:lpstr>Instructions</vt:lpstr>
      <vt:lpstr>BOM</vt:lpstr>
      <vt:lpstr>FR A0300</vt:lpstr>
      <vt:lpstr>FR Part 1</vt:lpstr>
      <vt:lpstr>FR Drawing Part 1</vt:lpstr>
      <vt:lpstr>BR_01001</vt:lpstr>
      <vt:lpstr>BR_01001_f</vt:lpstr>
      <vt:lpstr>BR_01001_m</vt:lpstr>
      <vt:lpstr>BR_01001_p</vt:lpstr>
      <vt:lpstr>BR_01001_q</vt:lpstr>
      <vt:lpstr>BR_01001_t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EL_01001_f</vt:lpstr>
      <vt:lpstr>EL_01001_m</vt:lpstr>
      <vt:lpstr>EL_01001_p</vt:lpstr>
      <vt:lpstr>EL_01001_q</vt:lpstr>
      <vt:lpstr>EL_01001_t</vt:lpstr>
      <vt:lpstr>EL_A0001</vt:lpstr>
      <vt:lpstr>EL_A0001_f</vt:lpstr>
      <vt:lpstr>El_A0001_m</vt:lpstr>
      <vt:lpstr>EL_A0001_p</vt:lpstr>
      <vt:lpstr>EL_A0001_q</vt:lpstr>
      <vt:lpstr>EL_A0001_t</vt:lpstr>
      <vt:lpstr>FR_A0300</vt:lpstr>
      <vt:lpstr>FR_A0300_f</vt:lpstr>
      <vt:lpstr>FR_A0300_m</vt:lpstr>
      <vt:lpstr>FR_A0300_p</vt:lpstr>
      <vt:lpstr>FR_A0300_pa</vt:lpstr>
      <vt:lpstr>FR_A0300_q</vt:lpstr>
      <vt:lpstr>FR_A0300_t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2018-03-26T11:49:07Z</dcterms:modified>
  <dc:language>fr-FR</dc:language>
</cp:coreProperties>
</file>