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FR - Frame &amp; Body\Cost\"/>
    </mc:Choice>
  </mc:AlternateContent>
  <xr:revisionPtr revIDLastSave="0" documentId="12_ncr:500000_{661791B9-69A6-4D32-B36D-0A34A3BFC18D}" xr6:coauthVersionLast="31" xr6:coauthVersionMax="31" xr10:uidLastSave="{00000000-0000-0000-0000-000000000000}"/>
  <bookViews>
    <workbookView xWindow="4740" yWindow="60" windowWidth="16380" windowHeight="8196" firstSheet="24" activeTab="29" xr2:uid="{00000000-000D-0000-FFFF-FFFF00000000}"/>
  </bookViews>
  <sheets>
    <sheet name="Instructions" sheetId="7" r:id="rId1"/>
    <sheet name="BOM" sheetId="8" r:id="rId2"/>
    <sheet name="FR A0300" sheetId="1" r:id="rId3"/>
    <sheet name="FR_0300_000" sheetId="2" r:id="rId4"/>
    <sheet name="dFR_0300_000" sheetId="9" r:id="rId5"/>
    <sheet name="FR_0300_001" sheetId="13" r:id="rId6"/>
    <sheet name="dFR_0300_001" sheetId="14" r:id="rId7"/>
    <sheet name="FR_0300_002" sheetId="15" r:id="rId8"/>
    <sheet name="dFR_0300_002" sheetId="33" r:id="rId9"/>
    <sheet name="FR_0300_003" sheetId="20" r:id="rId10"/>
    <sheet name="dFR_0300_003" sheetId="34" r:id="rId11"/>
    <sheet name="FR_0300_004" sheetId="21" r:id="rId12"/>
    <sheet name="dFR_0300_004" sheetId="35" r:id="rId13"/>
    <sheet name="FR_0300_005" sheetId="22" r:id="rId14"/>
    <sheet name="dFR_0300_005" sheetId="36" r:id="rId15"/>
    <sheet name="FR_0300_006" sheetId="23" r:id="rId16"/>
    <sheet name="dFR_0300_006" sheetId="37" r:id="rId17"/>
    <sheet name="FR_0300_007" sheetId="24" r:id="rId18"/>
    <sheet name="dFR_0300_007" sheetId="38" r:id="rId19"/>
    <sheet name="FR_0300_008" sheetId="25" r:id="rId20"/>
    <sheet name="dFR_0300_008" sheetId="39" r:id="rId21"/>
    <sheet name="FR_0300_009" sheetId="26" r:id="rId22"/>
    <sheet name="dFR_0300_009" sheetId="40" r:id="rId23"/>
    <sheet name="FR_0300_010" sheetId="27" r:id="rId24"/>
    <sheet name="dFR_0300_010" sheetId="41" r:id="rId25"/>
    <sheet name="FR_0300_011" sheetId="29" r:id="rId26"/>
    <sheet name="dFR_0300_011" sheetId="42" r:id="rId27"/>
    <sheet name="FR_0300_012" sheetId="30" r:id="rId28"/>
    <sheet name="dFR_0300_012" sheetId="43" r:id="rId29"/>
    <sheet name="FR_0300_013" sheetId="31" r:id="rId30"/>
    <sheet name="dFR_0300_013" sheetId="44" r:id="rId31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dFR_0300_000!$B$1</definedName>
    <definedName name="dede">#REF!</definedName>
    <definedName name="dEL_01001">dFR_0300_000!$B$1</definedName>
    <definedName name="dqwdqd">#REF!</definedName>
    <definedName name="eded">#REF!</definedName>
    <definedName name="EL_02001">FR_0300_000!#REF!</definedName>
    <definedName name="EL_02001_f">FR_0300_000!#REF!</definedName>
    <definedName name="EL_02001_m">FR_0300_000!#REF!</definedName>
    <definedName name="EL_02001_p">FR_0300_000!#REF!</definedName>
    <definedName name="EL_02001_q">FR_0300_000!#REF!</definedName>
    <definedName name="EL_02001_t">FR_0300_000!#REF!</definedName>
    <definedName name="EL_02002">FR_0300_000!#REF!</definedName>
    <definedName name="EL_02002_f">FR_0300_000!#REF!</definedName>
    <definedName name="EL_02002_m">FR_0300_000!#REF!</definedName>
    <definedName name="EL_02002_p">FR_0300_000!#REF!</definedName>
    <definedName name="EL_02002_q">FR_0300_000!#REF!</definedName>
    <definedName name="EL_02002_t">FR_0300_000!#REF!</definedName>
    <definedName name="EL_A0002">'FR A0300'!#REF!</definedName>
    <definedName name="er">#REF!</definedName>
    <definedName name="ervcdx">#REF!</definedName>
    <definedName name="ezfdscx">#REF!</definedName>
    <definedName name="FR_0300_000">FR_0300_000!$B$6</definedName>
    <definedName name="FR_0300_000_m">FR_0300_000!$N$12</definedName>
    <definedName name="FR_0300_000_p">FR_0300_000!$I$19</definedName>
    <definedName name="FR_0300_000_q">FR_0300_000!$N$3</definedName>
    <definedName name="FR_0300_001">FR_0300_001!$B$6</definedName>
    <definedName name="FR_0300_001_m">FR_0300_001!$N$12</definedName>
    <definedName name="FR_0300_001_p">FR_0300_001!$I$21</definedName>
    <definedName name="FR_0300_001_q">FR_0300_001!$N$3</definedName>
    <definedName name="FR_0300_002">FR_0300_002!$B$6</definedName>
    <definedName name="FR_0300_002_m">FR_0300_002!$N$12</definedName>
    <definedName name="FR_0300_002_p">FR_0300_002!$I$19</definedName>
    <definedName name="FR_0300_002_q">FR_0300_002!$N$3</definedName>
    <definedName name="FR_0300_003">FR_0300_003!$B$6</definedName>
    <definedName name="FR_0300_003_m">FR_0300_003!$N$12</definedName>
    <definedName name="FR_0300_003_p">FR_0300_003!$I$19</definedName>
    <definedName name="FR_0300_003_q">FR_0300_003!$N$3</definedName>
    <definedName name="FR_0300_004">FR_0300_004!$B$6</definedName>
    <definedName name="FR_0300_004_m">FR_0300_004!$N$12</definedName>
    <definedName name="FR_0300_004_p">FR_0300_004!$I$19</definedName>
    <definedName name="FR_0300_004_q">FR_0300_004!$N$3</definedName>
    <definedName name="FR_0300_005">FR_0300_005!$B$6</definedName>
    <definedName name="FR_0300_005_m">FR_0300_005!$N$12</definedName>
    <definedName name="FR_0300_005_p">FR_0300_005!$I$17</definedName>
    <definedName name="FR_0300_005_q">FR_0300_005!$N$3</definedName>
    <definedName name="FR_0300_006">FR_0300_006!$B$6</definedName>
    <definedName name="FR_0300_006_m">FR_0300_006!$N$12</definedName>
    <definedName name="FR_0300_006_p">FR_0300_006!$I$18</definedName>
    <definedName name="FR_0300_006_q">FR_0300_006!$N$3</definedName>
    <definedName name="FR_0300_007">FR_0300_007!$B$6</definedName>
    <definedName name="FR_0300_007_m">FR_0300_007!$N$12</definedName>
    <definedName name="FR_0300_007_p">FR_0300_007!$I$17</definedName>
    <definedName name="FR_0300_007_q">FR_0300_007!$N$3</definedName>
    <definedName name="FR_0300_008">FR_0300_008!$B$6</definedName>
    <definedName name="FR_0300_008_m">FR_0300_008!$N$12</definedName>
    <definedName name="FR_0300_008_p">FR_0300_008!$I$22</definedName>
    <definedName name="FR_0300_008_q">FR_0300_008!$N$3</definedName>
    <definedName name="FR_0300_009">FR_0300_009!$B$6</definedName>
    <definedName name="FR_0300_009_m">FR_0300_009!$N$12</definedName>
    <definedName name="FR_0300_009_p">FR_0300_009!$I$17</definedName>
    <definedName name="FR_0300_009_q">FR_0300_009!$N$3</definedName>
    <definedName name="FR_0300_010">FR_0300_010!$B$6</definedName>
    <definedName name="FR_0300_010_m">FR_0300_010!$N$12</definedName>
    <definedName name="FR_0300_010_p">FR_0300_010!$I$17</definedName>
    <definedName name="FR_0300_010_q">FR_0300_010!$N$3</definedName>
    <definedName name="FR_0300_011">FR_0300_011!$B$6</definedName>
    <definedName name="FR_0300_011_m">FR_0300_011!$N$12</definedName>
    <definedName name="FR_0300_011_p">FR_0300_011!$I$17</definedName>
    <definedName name="FR_0300_011_q">FR_0300_011!$N$3</definedName>
    <definedName name="FR_0300_012">FR_0300_012!$B$6</definedName>
    <definedName name="FR_0300_012_m">FR_0300_012!$N$12</definedName>
    <definedName name="FR_0300_012_p">FR_0300_012!$I$17</definedName>
    <definedName name="FR_0300_012_q">FR_0300_012!$N$3</definedName>
    <definedName name="FR_0300_013">FR_0300_013!$B$6</definedName>
    <definedName name="FR_0300_013_m">FR_0300_013!$N$12</definedName>
    <definedName name="FR_0300_013_p">FR_0300_013!$I$17</definedName>
    <definedName name="FR_0300_013_q">FR_0300_013!$N$3</definedName>
    <definedName name="FR_0300_015">#REF!</definedName>
    <definedName name="FR_0300_015_m">#REF!</definedName>
    <definedName name="FR_0300_015_p">#REF!</definedName>
    <definedName name="FR_0300_015_q">#REF!</definedName>
    <definedName name="FR_A0300">'FR A0300'!$B$5</definedName>
    <definedName name="FR_A0300_001">FR_0300_001!$B$6</definedName>
    <definedName name="FR_A0300_001_f">FR_0300_001!#REF!</definedName>
    <definedName name="FR_A0300_001_m">FR_0300_001!$N$12</definedName>
    <definedName name="FR_A0300_001_p">FR_0300_001!$I$21</definedName>
    <definedName name="FR_A0300_001_q">FR_0300_001!$N$3</definedName>
    <definedName name="FR_A0300_001_t">FR_0300_001!#REF!</definedName>
    <definedName name="FR_A0300_f">'FR A0300'!$J$106</definedName>
    <definedName name="FR_A0300_m">'FR A0300'!$N$29</definedName>
    <definedName name="FR_A0300_p">'FR A0300'!$I$73</definedName>
    <definedName name="FR_A0300_pa">'FR A0300'!$E$24</definedName>
    <definedName name="FR_A0300_q">'FR A0300'!$N$3</definedName>
    <definedName name="FR_A0300_t">'FR A0300'!$I$110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_N_Base">'FR A0300'!$A$5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BOM!$A$1:$N$22</definedName>
  </definedNames>
  <calcPr calcId="162913"/>
</workbook>
</file>

<file path=xl/calcChain.xml><?xml version="1.0" encoding="utf-8"?>
<calcChain xmlns="http://schemas.openxmlformats.org/spreadsheetml/2006/main">
  <c r="E11" i="31" l="1"/>
  <c r="E11" i="30"/>
  <c r="E11" i="29"/>
  <c r="E11" i="27"/>
  <c r="E11" i="26"/>
  <c r="E11" i="25"/>
  <c r="E11" i="24"/>
  <c r="E11" i="23"/>
  <c r="E11" i="22"/>
  <c r="E11" i="21"/>
  <c r="E11" i="20"/>
  <c r="E11" i="15"/>
  <c r="E11" i="13"/>
  <c r="E11" i="2"/>
  <c r="I18" i="23"/>
  <c r="I17" i="23"/>
  <c r="N28" i="1" l="1"/>
  <c r="M28" i="1"/>
  <c r="E28" i="1"/>
  <c r="I18" i="21" l="1"/>
  <c r="I18" i="20"/>
  <c r="J21" i="8"/>
  <c r="J20" i="8"/>
  <c r="J19" i="8"/>
  <c r="J18" i="8"/>
  <c r="J17" i="8"/>
  <c r="J16" i="8"/>
  <c r="J15" i="8"/>
  <c r="J14" i="8"/>
  <c r="J13" i="8"/>
  <c r="J12" i="8"/>
  <c r="J10" i="8"/>
  <c r="I21" i="8"/>
  <c r="I20" i="8"/>
  <c r="I19" i="8"/>
  <c r="I18" i="8"/>
  <c r="I17" i="8"/>
  <c r="I16" i="8"/>
  <c r="I15" i="8"/>
  <c r="I14" i="8"/>
  <c r="I13" i="8"/>
  <c r="I12" i="8"/>
  <c r="I11" i="8"/>
  <c r="I10" i="8"/>
  <c r="I8" i="8"/>
  <c r="I7" i="8"/>
  <c r="F21" i="8"/>
  <c r="F20" i="8"/>
  <c r="F19" i="8"/>
  <c r="F18" i="8"/>
  <c r="F17" i="8"/>
  <c r="F16" i="8"/>
  <c r="F15" i="8"/>
  <c r="F14" i="8"/>
  <c r="F13" i="8"/>
  <c r="F12" i="8"/>
  <c r="F11" i="8"/>
  <c r="F10" i="8"/>
  <c r="B18" i="8"/>
  <c r="B19" i="8"/>
  <c r="B20" i="8"/>
  <c r="B21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F34" i="1" l="1"/>
  <c r="D21" i="1" l="1"/>
  <c r="D22" i="1"/>
  <c r="D23" i="1"/>
  <c r="I19" i="25" l="1"/>
  <c r="I20" i="25"/>
  <c r="I15" i="25"/>
  <c r="I16" i="25"/>
  <c r="I16" i="31" l="1"/>
  <c r="I15" i="31"/>
  <c r="N11" i="31"/>
  <c r="N12" i="31" s="1"/>
  <c r="B4" i="31"/>
  <c r="B3" i="31"/>
  <c r="I16" i="30"/>
  <c r="I15" i="30"/>
  <c r="N11" i="30"/>
  <c r="N12" i="30" s="1"/>
  <c r="B4" i="30"/>
  <c r="B3" i="30"/>
  <c r="I16" i="29"/>
  <c r="I15" i="29"/>
  <c r="N11" i="29"/>
  <c r="N12" i="29" s="1"/>
  <c r="B4" i="29"/>
  <c r="B3" i="29"/>
  <c r="D20" i="1"/>
  <c r="I16" i="27"/>
  <c r="I15" i="27"/>
  <c r="N11" i="27"/>
  <c r="N12" i="27" s="1"/>
  <c r="B4" i="27"/>
  <c r="B3" i="27"/>
  <c r="D19" i="1"/>
  <c r="I16" i="26"/>
  <c r="I15" i="26"/>
  <c r="N11" i="26"/>
  <c r="N12" i="26" s="1"/>
  <c r="B4" i="26"/>
  <c r="B3" i="26"/>
  <c r="D18" i="1"/>
  <c r="I21" i="25"/>
  <c r="I18" i="25"/>
  <c r="I17" i="25"/>
  <c r="N11" i="25"/>
  <c r="N12" i="25" s="1"/>
  <c r="B4" i="25"/>
  <c r="B3" i="25"/>
  <c r="D17" i="1"/>
  <c r="I16" i="24"/>
  <c r="I15" i="24"/>
  <c r="N11" i="24"/>
  <c r="N12" i="24" s="1"/>
  <c r="B4" i="24"/>
  <c r="B3" i="24"/>
  <c r="D16" i="1"/>
  <c r="I16" i="23"/>
  <c r="I15" i="23"/>
  <c r="N11" i="23"/>
  <c r="N12" i="23" s="1"/>
  <c r="B4" i="23"/>
  <c r="B3" i="23"/>
  <c r="D15" i="1"/>
  <c r="I16" i="22"/>
  <c r="I15" i="22"/>
  <c r="N11" i="22"/>
  <c r="N12" i="22" s="1"/>
  <c r="B4" i="22"/>
  <c r="B3" i="22"/>
  <c r="D11" i="1"/>
  <c r="D14" i="1"/>
  <c r="I17" i="21"/>
  <c r="I16" i="21"/>
  <c r="I19" i="21" s="1"/>
  <c r="I15" i="21"/>
  <c r="N11" i="21"/>
  <c r="N12" i="21" s="1"/>
  <c r="B4" i="21"/>
  <c r="B3" i="21"/>
  <c r="D12" i="1"/>
  <c r="D13" i="1"/>
  <c r="I17" i="20"/>
  <c r="I16" i="20"/>
  <c r="I19" i="20" s="1"/>
  <c r="I15" i="20"/>
  <c r="N11" i="20"/>
  <c r="N12" i="20" s="1"/>
  <c r="J11" i="8" s="1"/>
  <c r="B4" i="20"/>
  <c r="B3" i="20"/>
  <c r="N11" i="15"/>
  <c r="N12" i="15" s="1"/>
  <c r="I15" i="15"/>
  <c r="I16" i="15"/>
  <c r="I18" i="15"/>
  <c r="I17" i="15"/>
  <c r="B4" i="15"/>
  <c r="B3" i="15"/>
  <c r="I17" i="31" l="1"/>
  <c r="I17" i="30"/>
  <c r="I17" i="29"/>
  <c r="K19" i="8" s="1"/>
  <c r="H19" i="8" s="1"/>
  <c r="N19" i="8" s="1"/>
  <c r="N2" i="29"/>
  <c r="N5" i="29" s="1"/>
  <c r="I17" i="27"/>
  <c r="K18" i="8" s="1"/>
  <c r="H18" i="8" s="1"/>
  <c r="N18" i="8" s="1"/>
  <c r="N2" i="27"/>
  <c r="N5" i="27" s="1"/>
  <c r="I17" i="26"/>
  <c r="I22" i="25"/>
  <c r="I17" i="24"/>
  <c r="K15" i="8" s="1"/>
  <c r="N2" i="24"/>
  <c r="N5" i="24" s="1"/>
  <c r="K14" i="8"/>
  <c r="I17" i="22"/>
  <c r="K13" i="8" s="1"/>
  <c r="I19" i="15"/>
  <c r="K10" i="8" s="1"/>
  <c r="I9" i="8"/>
  <c r="F9" i="8"/>
  <c r="D10" i="1"/>
  <c r="I19" i="13"/>
  <c r="I20" i="13"/>
  <c r="I15" i="13"/>
  <c r="I16" i="13"/>
  <c r="N11" i="13"/>
  <c r="N12" i="13" s="1"/>
  <c r="N11" i="2"/>
  <c r="I18" i="13"/>
  <c r="I17" i="13"/>
  <c r="B4" i="13"/>
  <c r="B3" i="13"/>
  <c r="I21" i="13" l="1"/>
  <c r="K9" i="8" s="1"/>
  <c r="N2" i="13"/>
  <c r="C11" i="1" s="1"/>
  <c r="N2" i="25"/>
  <c r="N5" i="25" s="1"/>
  <c r="K16" i="8"/>
  <c r="N2" i="26"/>
  <c r="N5" i="26" s="1"/>
  <c r="K17" i="8"/>
  <c r="N2" i="31"/>
  <c r="C23" i="1" s="1"/>
  <c r="K21" i="8"/>
  <c r="H21" i="8" s="1"/>
  <c r="N21" i="8" s="1"/>
  <c r="N2" i="23"/>
  <c r="N5" i="23" s="1"/>
  <c r="N2" i="21"/>
  <c r="N5" i="21" s="1"/>
  <c r="K12" i="8"/>
  <c r="N2" i="22"/>
  <c r="N5" i="22" s="1"/>
  <c r="N2" i="30"/>
  <c r="C22" i="1" s="1"/>
  <c r="K20" i="8"/>
  <c r="H20" i="8" s="1"/>
  <c r="N20" i="8" s="1"/>
  <c r="N2" i="20"/>
  <c r="N5" i="20" s="1"/>
  <c r="K11" i="8"/>
  <c r="N5" i="31"/>
  <c r="N5" i="30"/>
  <c r="C21" i="1"/>
  <c r="C20" i="1"/>
  <c r="C17" i="1"/>
  <c r="J9" i="8"/>
  <c r="N2" i="15"/>
  <c r="I72" i="1"/>
  <c r="D105" i="1"/>
  <c r="J105" i="1" s="1"/>
  <c r="D104" i="1"/>
  <c r="J104" i="1" s="1"/>
  <c r="D87" i="1"/>
  <c r="J87" i="1" s="1"/>
  <c r="D90" i="1"/>
  <c r="J90" i="1" s="1"/>
  <c r="J85" i="1"/>
  <c r="J86" i="1"/>
  <c r="J88" i="1"/>
  <c r="J89" i="1"/>
  <c r="J102" i="1"/>
  <c r="J103" i="1"/>
  <c r="D101" i="1"/>
  <c r="J101" i="1" s="1"/>
  <c r="D98" i="1"/>
  <c r="J98" i="1" s="1"/>
  <c r="D96" i="1"/>
  <c r="J96" i="1" s="1"/>
  <c r="D94" i="1"/>
  <c r="J94" i="1" s="1"/>
  <c r="D93" i="1"/>
  <c r="J93" i="1" s="1"/>
  <c r="D92" i="1"/>
  <c r="J92" i="1" s="1"/>
  <c r="D91" i="1"/>
  <c r="J91" i="1" s="1"/>
  <c r="D84" i="1"/>
  <c r="J84" i="1" s="1"/>
  <c r="D82" i="1"/>
  <c r="J82" i="1" s="1"/>
  <c r="D81" i="1"/>
  <c r="J81" i="1" s="1"/>
  <c r="D79" i="1"/>
  <c r="J79" i="1" s="1"/>
  <c r="D78" i="1"/>
  <c r="J78" i="1" s="1"/>
  <c r="D76" i="1"/>
  <c r="J77" i="1"/>
  <c r="J99" i="1"/>
  <c r="J100" i="1"/>
  <c r="J80" i="1"/>
  <c r="J83" i="1"/>
  <c r="J95" i="1"/>
  <c r="J97" i="1"/>
  <c r="N5" i="15" l="1"/>
  <c r="C12" i="1"/>
  <c r="N5" i="13"/>
  <c r="C14" i="1"/>
  <c r="C18" i="1"/>
  <c r="C19" i="1"/>
  <c r="C16" i="1"/>
  <c r="C15" i="1"/>
  <c r="C13" i="1"/>
  <c r="J76" i="1"/>
  <c r="I34" i="1" l="1"/>
  <c r="I35" i="1"/>
  <c r="I36" i="1"/>
  <c r="F33" i="1"/>
  <c r="I33" i="1" s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F32" i="1"/>
  <c r="N2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B8" i="8" l="1"/>
  <c r="B3" i="2" l="1"/>
  <c r="B22" i="8"/>
  <c r="B9" i="8"/>
  <c r="B10" i="8"/>
  <c r="B11" i="8"/>
  <c r="B12" i="8"/>
  <c r="B13" i="8"/>
  <c r="B14" i="8"/>
  <c r="B15" i="8"/>
  <c r="B16" i="8"/>
  <c r="B17" i="8"/>
  <c r="B7" i="8"/>
  <c r="B4" i="2" l="1"/>
  <c r="F8" i="8"/>
  <c r="F7" i="8"/>
  <c r="E9" i="8" l="1"/>
  <c r="E13" i="8"/>
  <c r="E17" i="8"/>
  <c r="E21" i="8"/>
  <c r="E10" i="8"/>
  <c r="E14" i="8"/>
  <c r="E18" i="8"/>
  <c r="E8" i="8"/>
  <c r="E11" i="8"/>
  <c r="E15" i="8"/>
  <c r="E19" i="8"/>
  <c r="E12" i="8"/>
  <c r="E16" i="8"/>
  <c r="E20" i="8"/>
  <c r="H9" i="8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I18" i="2"/>
  <c r="I17" i="2"/>
  <c r="I16" i="2"/>
  <c r="I15" i="2"/>
  <c r="N12" i="2"/>
  <c r="I109" i="1"/>
  <c r="J106" i="1"/>
  <c r="L7" i="8" s="1"/>
  <c r="I32" i="1"/>
  <c r="I73" i="1" s="1"/>
  <c r="K7" i="8" s="1"/>
  <c r="J8" i="8" l="1"/>
  <c r="L22" i="8"/>
  <c r="I110" i="1"/>
  <c r="I19" i="2"/>
  <c r="K8" i="8" s="1"/>
  <c r="N29" i="1"/>
  <c r="J7" i="8" s="1"/>
  <c r="N2" i="2" l="1"/>
  <c r="N5" i="2" s="1"/>
  <c r="M7" i="8"/>
  <c r="M22" i="8" s="1"/>
  <c r="K22" i="8"/>
  <c r="H7" i="8"/>
  <c r="N7" i="8" s="1"/>
  <c r="H8" i="8"/>
  <c r="N8" i="8" s="1"/>
  <c r="O1" i="8"/>
  <c r="C10" i="1" l="1"/>
  <c r="E10" i="1" s="1"/>
  <c r="E24" i="1" s="1"/>
  <c r="N2" i="1" s="1"/>
  <c r="J22" i="8"/>
  <c r="N22" i="8"/>
  <c r="N5" i="1" l="1"/>
</calcChain>
</file>

<file path=xl/sharedStrings.xml><?xml version="1.0" encoding="utf-8"?>
<sst xmlns="http://schemas.openxmlformats.org/spreadsheetml/2006/main" count="1241" uniqueCount="271">
  <si>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</si>
  <si>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</si>
  <si>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</si>
  <si>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</si>
  <si>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</si>
  <si>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</si>
  <si>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</si>
  <si>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</si>
  <si>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</si>
  <si>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</si>
  <si>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</si>
  <si>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</si>
  <si>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</si>
  <si>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</si>
  <si>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</si>
  <si>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</si>
  <si>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</si>
  <si>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</si>
  <si>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</si>
  <si>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</si>
  <si>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</si>
  <si>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</si>
  <si>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</si>
  <si>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</si>
  <si>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</si>
  <si>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</si>
  <si>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</si>
  <si>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</si>
  <si>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</si>
  <si>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</si>
  <si>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</si>
  <si>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</si>
  <si>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</si>
  <si>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</si>
  <si>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</si>
  <si>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</si>
  <si>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</si>
  <si>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</si>
  <si>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</si>
  <si>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</si>
  <si>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</si>
  <si>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</si>
  <si>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</si>
  <si>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</si>
  <si>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</si>
  <si>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</si>
  <si>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</si>
  <si>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</si>
  <si>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</si>
  <si>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</si>
  <si>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</si>
  <si>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</si>
  <si>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</si>
  <si>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</si>
  <si>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</si>
  <si>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</si>
  <si>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</si>
  <si>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</si>
  <si>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</si>
  <si>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</si>
  <si>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</si>
  <si>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</si>
  <si>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</si>
  <si>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</si>
  <si>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</si>
  <si>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</si>
  <si>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</si>
  <si>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</si>
  <si>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</si>
  <si>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</si>
  <si>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</si>
  <si>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</si>
  <si>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</si>
  <si>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</si>
  <si>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</si>
  <si>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</si>
  <si>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</si>
  <si>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</si>
  <si>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</si>
  <si>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</si>
  <si>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</si>
  <si>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</si>
  <si>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</si>
  <si>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</si>
  <si>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</si>
  <si>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</si>
  <si>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</si>
  <si>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</si>
  <si>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</si>
  <si>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</si>
  <si>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</si>
  <si>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</si>
  <si>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</si>
  <si>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</si>
  <si>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</si>
  <si>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</si>
  <si>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</si>
  <si>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</si>
  <si>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</si>
  <si>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</si>
  <si>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</si>
  <si>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</si>
  <si>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</si>
  <si>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</si>
  <si>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</si>
  <si>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</si>
  <si>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</si>
  <si>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</si>
  <si>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</si>
  <si>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</si>
  <si>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</si>
  <si>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</si>
  <si>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</si>
  <si>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</si>
  <si>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</si>
  <si>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</si>
  <si>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</si>
  <si>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</si>
  <si>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</si>
  <si>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</si>
  <si>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</si>
  <si>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</si>
  <si>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</si>
  <si>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</si>
  <si>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</si>
  <si>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</si>
  <si>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</si>
  <si>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</si>
  <si>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</si>
  <si>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</si>
  <si>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</si>
  <si>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</si>
  <si>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</si>
  <si>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</si>
  <si>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</si>
  <si>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</si>
  <si>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</si>
  <si>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</si>
  <si>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Pedal box</t>
  </si>
  <si>
    <t>FR A0300</t>
  </si>
  <si>
    <t>The assembly of brake and accelerator pedals</t>
  </si>
  <si>
    <t>Rail</t>
  </si>
  <si>
    <t xml:space="preserve">Brake pedal </t>
  </si>
  <si>
    <t>Accelerator pedal</t>
  </si>
  <si>
    <t>Heel support</t>
  </si>
  <si>
    <t>Brake pedal support</t>
  </si>
  <si>
    <t>Brake over-travel switch support</t>
  </si>
  <si>
    <t>Accelerator pedal support</t>
  </si>
  <si>
    <t>Cable support</t>
  </si>
  <si>
    <t>internal spacer</t>
  </si>
  <si>
    <t>external spacer</t>
  </si>
  <si>
    <t>Sheath for cable mount</t>
  </si>
  <si>
    <t xml:space="preserve">Foot top support </t>
  </si>
  <si>
    <t>Bearing, Needle</t>
  </si>
  <si>
    <t>Pedal pivot</t>
  </si>
  <si>
    <t>Rear rail mount</t>
  </si>
  <si>
    <t>Front rail mount</t>
  </si>
  <si>
    <t>Weld</t>
  </si>
  <si>
    <t>Welding the Front and Rear Rails Mounts to the frame</t>
  </si>
  <si>
    <t>Assemble, 1 kg, Loose</t>
  </si>
  <si>
    <t>Inserting the Rails between the Front and Rear Rails Mounts</t>
  </si>
  <si>
    <t>Fixing the Rails to the Front and Rear Rails Mounts</t>
  </si>
  <si>
    <t>Wrench &lt;= 25.4 mm</t>
  </si>
  <si>
    <t>Reaction Tool &lt;= 25.4 mm</t>
  </si>
  <si>
    <t>Positioning the Accelerator Pedal Supports on the right Pedal Rail</t>
  </si>
  <si>
    <t>Fixing the Accelerator Pedal Supports on the right Pedal Rail</t>
  </si>
  <si>
    <t>Positioning the Brake Pedal Supports on the left Pedal Rail</t>
  </si>
  <si>
    <t>Fixing the Brake Pedal Supports on the left Pedal Rail</t>
  </si>
  <si>
    <t>Inserting the Needle Bearings in Brake and Accelerator Pedals</t>
  </si>
  <si>
    <t>Positioning the Accelerator pedal on the Accelerator Pedal Supports (with the washers)</t>
  </si>
  <si>
    <t>Positioning the Brake Pedal on the Brake Pedal Supports (with the washers)</t>
  </si>
  <si>
    <t>Fixing the Brake Pedal on the Brake Pedal Supports</t>
  </si>
  <si>
    <t>Fixing the Accelerator Pedal on the Accelerator Pedal Supports</t>
  </si>
  <si>
    <t>Positioning the Brake Over-Travel Switch Support on the Left Pedal Rail</t>
  </si>
  <si>
    <t>Fixing the Brake Over-Travel Switch Support to the Left Pedal Rail</t>
  </si>
  <si>
    <t>Positioning the Cable Support on the Accelerator Pedal</t>
  </si>
  <si>
    <t>Fixing the Cable Support to the Accelerator Pedal</t>
  </si>
  <si>
    <t>Hand, Loose &lt;= 25.4 mm</t>
  </si>
  <si>
    <t>Ratchet &lt;= 25.4 mm</t>
  </si>
  <si>
    <t>Positioning the Heel Support on the Pedal Rails</t>
  </si>
  <si>
    <t>Fixing the Heel Support on the Pedal Rails</t>
  </si>
  <si>
    <t>Positioning the Foot Top Support on the Brake Pedal</t>
  </si>
  <si>
    <t>Positioning the Foot Top Support on the Accelerator Pedal</t>
  </si>
  <si>
    <t>Welding the Sheath for Cable Mount</t>
  </si>
  <si>
    <t>Positioning the Cable in the Cable Support</t>
  </si>
  <si>
    <t>Fixing the Cable to the Cable Support</t>
  </si>
  <si>
    <t>Aerosol Apply</t>
  </si>
  <si>
    <t>Painting of the Mounts</t>
  </si>
  <si>
    <t>m^2</t>
  </si>
  <si>
    <t>Bolt, Grade 8.8 (SAE 5)</t>
  </si>
  <si>
    <t>Inserting the Over-Travel Bolt between the Accelerator Supports</t>
  </si>
  <si>
    <t>Fixing the Over-Travel Bolt to the Accelerator Supports</t>
  </si>
  <si>
    <t>Thread Insert</t>
  </si>
  <si>
    <t>VIS A TETE FRAISEE</t>
  </si>
  <si>
    <t>VIS EPAULEE</t>
  </si>
  <si>
    <t>Fixing the Foot Top Support on the Brake and Accelerator Pedals</t>
  </si>
  <si>
    <t>Fixing the Foot Top Support on the Brake Pedal</t>
  </si>
  <si>
    <t>Fixing the Foot Top Support on the Accelerator Pedal</t>
  </si>
  <si>
    <t>Positioning the Sheath for Cable to Sheath for cable mount</t>
  </si>
  <si>
    <t>Fixing the Sheath for Cable to Sheath for cable mount</t>
  </si>
  <si>
    <t>Mounts welded to the chassis</t>
  </si>
  <si>
    <t>FR_0300_000</t>
  </si>
  <si>
    <t>Rail mounted on the chassis supporting the pedals</t>
  </si>
  <si>
    <t>Aluminum, Normal (per kg)</t>
  </si>
  <si>
    <t>Machining Setup, Change</t>
  </si>
  <si>
    <t>Machining</t>
  </si>
  <si>
    <t>cm^3</t>
  </si>
  <si>
    <t>Horizontal holes</t>
  </si>
  <si>
    <t>Vertical holes</t>
  </si>
  <si>
    <t>Brake pedal</t>
  </si>
  <si>
    <t>Branch of the Brake Pedal</t>
  </si>
  <si>
    <t>Side</t>
  </si>
  <si>
    <t>Back</t>
  </si>
  <si>
    <t>Side and side holes</t>
  </si>
  <si>
    <t xml:space="preserve">Drawing part : </t>
  </si>
  <si>
    <t>FR_0300_001</t>
  </si>
  <si>
    <t>Accelerator Pedal</t>
  </si>
  <si>
    <t>Branch of the Accelerator Pedal</t>
  </si>
  <si>
    <t>FR_0300_002</t>
  </si>
  <si>
    <t>front</t>
  </si>
  <si>
    <t>FR_0300_003</t>
  </si>
  <si>
    <t>Foot Top Support</t>
  </si>
  <si>
    <t>Support for the top of the foot</t>
  </si>
  <si>
    <t>Laser cut</t>
  </si>
  <si>
    <t>Sheet metal bends</t>
  </si>
  <si>
    <t>bend</t>
  </si>
  <si>
    <t>Heel Support</t>
  </si>
  <si>
    <t>Support for the heel</t>
  </si>
  <si>
    <t>FR_0300_004</t>
  </si>
  <si>
    <t>frontal area</t>
  </si>
  <si>
    <t>Brake Pedal Support</t>
  </si>
  <si>
    <t>Side Support for the Brake Pedal</t>
  </si>
  <si>
    <t>FR_0300_005</t>
  </si>
  <si>
    <t>Steel, Alloy</t>
  </si>
  <si>
    <t>FR_0300_006</t>
  </si>
  <si>
    <t>Support for the Brake Over-Travel Switch</t>
  </si>
  <si>
    <t>frontal Area</t>
  </si>
  <si>
    <t>FR_0300_007</t>
  </si>
  <si>
    <t>Side Support for the Accelerator Pedal</t>
  </si>
  <si>
    <t>Cable Support</t>
  </si>
  <si>
    <t>Part supporting the Brake Cable</t>
  </si>
  <si>
    <t>FR_0300_008</t>
  </si>
  <si>
    <t>Internal Spacer</t>
  </si>
  <si>
    <t>Internal Spacer next to the Master Cylinders</t>
  </si>
  <si>
    <t>FR_0300_009</t>
  </si>
  <si>
    <t>FR_0300_010</t>
  </si>
  <si>
    <t>External Spacer next to the Master Cylinders</t>
  </si>
  <si>
    <t>External Spacer</t>
  </si>
  <si>
    <t>FR_0300_011</t>
  </si>
  <si>
    <t>FR_0300_012</t>
  </si>
  <si>
    <t>Rear Rail Mount</t>
  </si>
  <si>
    <t xml:space="preserve">Rear Mount to fix the Rail </t>
  </si>
  <si>
    <t>Front Rail Mount</t>
  </si>
  <si>
    <t>Front Mount to fix the Rail</t>
  </si>
  <si>
    <t>FR_0300_013</t>
  </si>
  <si>
    <t>Mount which hold the Sheath for Cable</t>
  </si>
  <si>
    <t>Threading, External (machining)</t>
  </si>
  <si>
    <t>Drilled holes &lt; 25.4 mm dia.</t>
  </si>
  <si>
    <t>hole</t>
  </si>
  <si>
    <t>Threading, Internal (machining)</t>
  </si>
  <si>
    <t xml:space="preserve">Drawing Part : </t>
  </si>
  <si>
    <t>4 parts cut from a single machine setup</t>
  </si>
  <si>
    <t>Material -Steel</t>
  </si>
  <si>
    <t>Material - Steel</t>
  </si>
  <si>
    <t>2 parts cut from a single machine setup</t>
  </si>
  <si>
    <t>Hand Finish - Material Removal</t>
  </si>
  <si>
    <t>Chamfer</t>
  </si>
  <si>
    <t>Paint</t>
  </si>
  <si>
    <t>Painting the Mounts</t>
  </si>
  <si>
    <t>Material - Aluminum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</si>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</sst>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0"/>
    <numFmt numFmtId="173" formatCode="0.000"/>
    <numFmt numFmtId="174" formatCode="0.0"/>
    <numFmt numFmtId="175" formatCode="0.00000"/>
    <numFmt numFmtId="176" formatCode="0.000000"/>
    <numFmt numFmtId="177" formatCode="_(* #,##0.0000_);_(* \(#,##0.0000\);_(* \-??_);_(@_)"/>
    <numFmt numFmtId="178" formatCode="0.0000000"/>
    <numFmt numFmtId="179" formatCode="_(\$* #,##0.0000_);_(\$* \(#,##0.0000\);_(\$* \-??_);_(@_)"/>
    <numFmt numFmtId="180" formatCode="_-* #,##0.000000\ _€_-;\-* #,##0.000000\ _€_-;_-* &quot;-&quot;??????\ _€_-;_-@_-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rgb="FF00B05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4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0">
    <xf numFmtId="0" fontId="0" fillId="0" borderId="0"/>
    <xf numFmtId="0" fontId="7" fillId="0" borderId="0"/>
    <xf numFmtId="169" fontId="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6" fillId="2" borderId="6">
      <alignment vertical="center" wrapText="1"/>
    </xf>
    <xf numFmtId="170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0" fontId="26" fillId="0" borderId="0"/>
  </cellStyleXfs>
  <cellXfs count="242">
    <xf numFmtId="0" fontId="0" fillId="0" borderId="0" xfId="0"/>
    <xf numFmtId="170" fontId="8" fillId="0" borderId="0" xfId="5" applyFont="1"/>
    <xf numFmtId="0" fontId="8" fillId="0" borderId="0" xfId="1" applyFont="1" applyProtection="1">
      <protection locked="0"/>
    </xf>
    <xf numFmtId="170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7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1" fontId="4" fillId="0" borderId="3" xfId="0" applyNumberFormat="1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0" fontId="7" fillId="0" borderId="0" xfId="1" applyNumberFormat="1" applyFont="1"/>
    <xf numFmtId="0" fontId="12" fillId="0" borderId="7" xfId="1" applyFont="1" applyBorder="1" applyAlignment="1">
      <alignment horizontal="center" wrapText="1"/>
    </xf>
    <xf numFmtId="2" fontId="12" fillId="0" borderId="7" xfId="1" applyNumberFormat="1" applyFont="1" applyBorder="1" applyAlignment="1">
      <alignment horizontal="center" wrapText="1"/>
    </xf>
    <xf numFmtId="170" fontId="12" fillId="0" borderId="7" xfId="5" applyFont="1" applyBorder="1" applyAlignment="1">
      <alignment horizontal="center" wrapText="1"/>
    </xf>
    <xf numFmtId="0" fontId="17" fillId="4" borderId="8" xfId="6" applyFont="1" applyFill="1" applyBorder="1"/>
    <xf numFmtId="0" fontId="17" fillId="4" borderId="10" xfId="6" applyFont="1" applyFill="1" applyBorder="1"/>
    <xf numFmtId="0" fontId="17" fillId="4" borderId="9" xfId="6" applyFont="1" applyFill="1" applyBorder="1"/>
    <xf numFmtId="0" fontId="17" fillId="4" borderId="11" xfId="6" applyFont="1" applyFill="1" applyBorder="1"/>
    <xf numFmtId="0" fontId="2" fillId="5" borderId="13" xfId="6" quotePrefix="1" applyFill="1" applyBorder="1" applyAlignment="1">
      <alignment horizontal="left"/>
    </xf>
    <xf numFmtId="2" fontId="2" fillId="6" borderId="14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21" xfId="0" applyFont="1" applyBorder="1"/>
    <xf numFmtId="0" fontId="4" fillId="0" borderId="19" xfId="7" applyNumberFormat="1" applyFont="1" applyBorder="1" applyAlignment="1"/>
    <xf numFmtId="0" fontId="0" fillId="0" borderId="19" xfId="0" applyFont="1" applyBorder="1"/>
    <xf numFmtId="0" fontId="0" fillId="0" borderId="19" xfId="0" applyBorder="1" applyAlignment="1"/>
    <xf numFmtId="0" fontId="3" fillId="0" borderId="20" xfId="0" applyFont="1" applyBorder="1"/>
    <xf numFmtId="0" fontId="0" fillId="0" borderId="19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5" xfId="0" applyFont="1" applyBorder="1"/>
    <xf numFmtId="165" fontId="4" fillId="0" borderId="15" xfId="7" applyNumberFormat="1" applyFont="1" applyBorder="1" applyAlignment="1" applyProtection="1"/>
    <xf numFmtId="0" fontId="0" fillId="0" borderId="15" xfId="0" applyBorder="1"/>
    <xf numFmtId="0" fontId="0" fillId="0" borderId="15" xfId="7" applyNumberFormat="1" applyFont="1" applyBorder="1" applyAlignment="1">
      <alignment wrapText="1"/>
    </xf>
    <xf numFmtId="37" fontId="4" fillId="0" borderId="15" xfId="7" applyNumberFormat="1" applyFont="1" applyBorder="1" applyAlignment="1" applyProtection="1"/>
    <xf numFmtId="0" fontId="4" fillId="0" borderId="15" xfId="0" applyFont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/>
    <xf numFmtId="0" fontId="0" fillId="0" borderId="21" xfId="0" applyBorder="1" applyAlignment="1">
      <alignment wrapText="1"/>
    </xf>
    <xf numFmtId="0" fontId="0" fillId="0" borderId="21" xfId="0" applyBorder="1"/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3" xfId="6" quotePrefix="1" applyFont="1" applyFill="1" applyBorder="1" applyAlignment="1">
      <alignment horizontal="left"/>
    </xf>
    <xf numFmtId="0" fontId="1" fillId="5" borderId="13" xfId="6" applyFont="1" applyFill="1" applyBorder="1"/>
    <xf numFmtId="0" fontId="1" fillId="5" borderId="12" xfId="6" applyFont="1" applyFill="1" applyBorder="1"/>
    <xf numFmtId="171" fontId="4" fillId="0" borderId="15" xfId="7" applyNumberFormat="1" applyFont="1" applyBorder="1" applyAlignment="1" applyProtection="1"/>
    <xf numFmtId="173" fontId="4" fillId="0" borderId="3" xfId="7" applyNumberFormat="1" applyFont="1" applyBorder="1" applyAlignment="1" applyProtection="1"/>
    <xf numFmtId="0" fontId="3" fillId="7" borderId="15" xfId="0" applyFont="1" applyFill="1" applyBorder="1"/>
    <xf numFmtId="0" fontId="3" fillId="7" borderId="15" xfId="0" applyFont="1" applyFill="1" applyBorder="1" applyAlignment="1">
      <alignment horizontal="right"/>
    </xf>
    <xf numFmtId="165" fontId="3" fillId="7" borderId="15" xfId="0" applyNumberFormat="1" applyFont="1" applyFill="1" applyBorder="1"/>
    <xf numFmtId="0" fontId="3" fillId="7" borderId="0" xfId="0" applyFont="1" applyFill="1" applyBorder="1"/>
    <xf numFmtId="0" fontId="3" fillId="7" borderId="25" xfId="0" applyFont="1" applyFill="1" applyBorder="1" applyAlignment="1">
      <alignment horizontal="right"/>
    </xf>
    <xf numFmtId="165" fontId="3" fillId="7" borderId="25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1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1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9" borderId="3" xfId="1" applyFont="1" applyFill="1" applyBorder="1" applyAlignment="1" applyProtection="1">
      <alignment horizontal="center"/>
      <protection locked="0"/>
    </xf>
    <xf numFmtId="11" fontId="11" fillId="9" borderId="3" xfId="1" applyNumberFormat="1" applyFont="1" applyFill="1" applyBorder="1" applyAlignment="1" applyProtection="1">
      <protection locked="0"/>
    </xf>
    <xf numFmtId="0" fontId="3" fillId="10" borderId="15" xfId="0" applyFont="1" applyFill="1" applyBorder="1"/>
    <xf numFmtId="0" fontId="3" fillId="10" borderId="15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1" xfId="0" applyFont="1" applyFill="1" applyBorder="1"/>
    <xf numFmtId="0" fontId="3" fillId="10" borderId="5" xfId="0" applyFont="1" applyFill="1" applyBorder="1" applyAlignment="1">
      <alignment horizontal="right"/>
    </xf>
    <xf numFmtId="165" fontId="4" fillId="0" borderId="28" xfId="7" applyNumberFormat="1" applyFont="1" applyBorder="1" applyAlignment="1" applyProtection="1"/>
    <xf numFmtId="0" fontId="4" fillId="0" borderId="28" xfId="0" applyFont="1" applyBorder="1"/>
    <xf numFmtId="0" fontId="3" fillId="7" borderId="29" xfId="0" applyFont="1" applyFill="1" applyBorder="1"/>
    <xf numFmtId="0" fontId="24" fillId="0" borderId="30" xfId="0" applyFont="1" applyBorder="1" applyAlignment="1">
      <alignment wrapText="1"/>
    </xf>
    <xf numFmtId="0" fontId="18" fillId="0" borderId="3" xfId="8" applyNumberFormat="1" applyBorder="1" applyAlignment="1" applyProtection="1"/>
    <xf numFmtId="0" fontId="3" fillId="7" borderId="28" xfId="0" applyFont="1" applyFill="1" applyBorder="1"/>
    <xf numFmtId="0" fontId="24" fillId="0" borderId="31" xfId="0" applyFont="1" applyBorder="1" applyAlignment="1">
      <alignment wrapText="1"/>
    </xf>
    <xf numFmtId="0" fontId="4" fillId="0" borderId="25" xfId="0" applyFont="1" applyBorder="1"/>
    <xf numFmtId="0" fontId="3" fillId="7" borderId="3" xfId="0" applyFont="1" applyFill="1" applyBorder="1"/>
    <xf numFmtId="0" fontId="4" fillId="0" borderId="29" xfId="0" applyFont="1" applyBorder="1"/>
    <xf numFmtId="0" fontId="0" fillId="0" borderId="29" xfId="7" applyNumberFormat="1" applyFont="1" applyBorder="1" applyAlignment="1">
      <alignment wrapText="1"/>
    </xf>
    <xf numFmtId="165" fontId="4" fillId="0" borderId="29" xfId="7" applyNumberFormat="1" applyFont="1" applyBorder="1" applyAlignment="1" applyProtection="1"/>
    <xf numFmtId="0" fontId="0" fillId="0" borderId="29" xfId="0" applyBorder="1"/>
    <xf numFmtId="0" fontId="0" fillId="0" borderId="25" xfId="7" applyNumberFormat="1" applyFont="1" applyBorder="1" applyAlignment="1">
      <alignment wrapText="1"/>
    </xf>
    <xf numFmtId="165" fontId="4" fillId="0" borderId="25" xfId="7" applyNumberFormat="1" applyFont="1" applyBorder="1" applyAlignment="1" applyProtection="1"/>
    <xf numFmtId="0" fontId="0" fillId="0" borderId="25" xfId="0" applyBorder="1"/>
    <xf numFmtId="0" fontId="4" fillId="0" borderId="3" xfId="0" applyFont="1" applyFill="1" applyBorder="1"/>
    <xf numFmtId="0" fontId="25" fillId="0" borderId="6" xfId="9" applyFont="1" applyFill="1" applyBorder="1" applyAlignment="1">
      <alignment wrapText="1"/>
    </xf>
    <xf numFmtId="0" fontId="25" fillId="0" borderId="15" xfId="7" applyNumberFormat="1" applyFont="1" applyBorder="1" applyAlignment="1">
      <alignment wrapText="1"/>
    </xf>
    <xf numFmtId="0" fontId="0" fillId="0" borderId="0" xfId="0" applyFill="1" applyBorder="1"/>
    <xf numFmtId="0" fontId="0" fillId="0" borderId="19" xfId="0" applyFill="1" applyBorder="1"/>
    <xf numFmtId="0" fontId="0" fillId="0" borderId="0" xfId="0" applyFill="1"/>
    <xf numFmtId="165" fontId="4" fillId="0" borderId="15" xfId="7" applyNumberFormat="1" applyFont="1" applyFill="1" applyBorder="1" applyAlignment="1" applyProtection="1"/>
    <xf numFmtId="0" fontId="25" fillId="0" borderId="15" xfId="0" applyFont="1" applyFill="1" applyBorder="1"/>
    <xf numFmtId="0" fontId="25" fillId="0" borderId="15" xfId="0" applyFont="1" applyBorder="1"/>
    <xf numFmtId="0" fontId="25" fillId="0" borderId="15" xfId="0" applyFont="1" applyBorder="1" applyAlignment="1">
      <alignment wrapText="1"/>
    </xf>
    <xf numFmtId="39" fontId="25" fillId="0" borderId="15" xfId="7" applyNumberFormat="1" applyFont="1" applyBorder="1" applyAlignment="1" applyProtection="1"/>
    <xf numFmtId="37" fontId="25" fillId="0" borderId="15" xfId="7" applyNumberFormat="1" applyFont="1" applyBorder="1" applyAlignment="1" applyProtection="1"/>
    <xf numFmtId="39" fontId="25" fillId="0" borderId="15" xfId="7" applyNumberFormat="1" applyFont="1" applyBorder="1" applyAlignment="1" applyProtection="1">
      <alignment wrapText="1"/>
    </xf>
    <xf numFmtId="37" fontId="25" fillId="0" borderId="15" xfId="7" applyNumberFormat="1" applyFont="1" applyBorder="1" applyAlignment="1" applyProtection="1">
      <alignment wrapText="1"/>
    </xf>
    <xf numFmtId="0" fontId="27" fillId="0" borderId="15" xfId="0" applyFont="1" applyBorder="1"/>
    <xf numFmtId="0" fontId="27" fillId="0" borderId="15" xfId="0" applyFont="1" applyFill="1" applyBorder="1"/>
    <xf numFmtId="0" fontId="24" fillId="0" borderId="7" xfId="0" applyFont="1" applyBorder="1" applyAlignment="1">
      <alignment wrapText="1"/>
    </xf>
    <xf numFmtId="0" fontId="4" fillId="0" borderId="33" xfId="0" applyFont="1" applyBorder="1"/>
    <xf numFmtId="0" fontId="24" fillId="0" borderId="33" xfId="0" applyFont="1" applyBorder="1" applyAlignment="1">
      <alignment wrapText="1"/>
    </xf>
    <xf numFmtId="165" fontId="4" fillId="0" borderId="33" xfId="7" applyNumberFormat="1" applyFont="1" applyBorder="1" applyAlignment="1" applyProtection="1"/>
    <xf numFmtId="0" fontId="0" fillId="0" borderId="33" xfId="0" applyBorder="1"/>
    <xf numFmtId="0" fontId="0" fillId="0" borderId="34" xfId="7" applyNumberFormat="1" applyFont="1" applyBorder="1" applyAlignment="1">
      <alignment wrapText="1"/>
    </xf>
    <xf numFmtId="0" fontId="25" fillId="0" borderId="33" xfId="9" applyFont="1" applyFill="1" applyBorder="1" applyAlignment="1">
      <alignment wrapText="1"/>
    </xf>
    <xf numFmtId="2" fontId="0" fillId="0" borderId="3" xfId="0" applyNumberFormat="1" applyBorder="1" applyAlignment="1">
      <alignment wrapText="1"/>
    </xf>
    <xf numFmtId="2" fontId="4" fillId="0" borderId="3" xfId="0" applyNumberFormat="1" applyFont="1" applyBorder="1"/>
    <xf numFmtId="2" fontId="0" fillId="0" borderId="3" xfId="0" applyNumberFormat="1" applyBorder="1"/>
    <xf numFmtId="0" fontId="4" fillId="0" borderId="35" xfId="0" applyFont="1" applyBorder="1"/>
    <xf numFmtId="0" fontId="0" fillId="0" borderId="35" xfId="7" applyNumberFormat="1" applyFont="1" applyBorder="1" applyAlignment="1">
      <alignment wrapText="1"/>
    </xf>
    <xf numFmtId="0" fontId="0" fillId="0" borderId="35" xfId="0" applyBorder="1"/>
    <xf numFmtId="174" fontId="0" fillId="0" borderId="3" xfId="0" applyNumberFormat="1" applyBorder="1" applyAlignment="1">
      <alignment wrapText="1"/>
    </xf>
    <xf numFmtId="174" fontId="4" fillId="0" borderId="3" xfId="0" applyNumberFormat="1" applyFont="1" applyBorder="1"/>
    <xf numFmtId="174" fontId="0" fillId="0" borderId="3" xfId="0" applyNumberFormat="1" applyBorder="1"/>
    <xf numFmtId="174" fontId="4" fillId="0" borderId="35" xfId="0" applyNumberFormat="1" applyFont="1" applyBorder="1"/>
    <xf numFmtId="0" fontId="18" fillId="0" borderId="0" xfId="8" applyFill="1"/>
    <xf numFmtId="172" fontId="4" fillId="0" borderId="3" xfId="7" applyNumberFormat="1" applyFont="1" applyBorder="1" applyAlignment="1" applyProtection="1"/>
    <xf numFmtId="175" fontId="4" fillId="0" borderId="3" xfId="7" applyNumberFormat="1" applyFont="1" applyBorder="1" applyAlignment="1" applyProtection="1"/>
    <xf numFmtId="176" fontId="4" fillId="0" borderId="3" xfId="7" applyNumberFormat="1" applyFont="1" applyBorder="1" applyAlignment="1" applyProtection="1"/>
    <xf numFmtId="0" fontId="18" fillId="0" borderId="3" xfId="8" applyBorder="1" applyAlignment="1">
      <alignment wrapText="1"/>
    </xf>
    <xf numFmtId="177" fontId="4" fillId="0" borderId="3" xfId="7" applyNumberFormat="1" applyFont="1" applyBorder="1" applyAlignment="1" applyProtection="1"/>
    <xf numFmtId="37" fontId="4" fillId="0" borderId="15" xfId="0" applyNumberFormat="1" applyFont="1" applyBorder="1" applyAlignment="1"/>
    <xf numFmtId="178" fontId="4" fillId="0" borderId="3" xfId="7" applyNumberFormat="1" applyFont="1" applyBorder="1" applyAlignment="1" applyProtection="1"/>
    <xf numFmtId="1" fontId="4" fillId="0" borderId="35" xfId="0" applyNumberFormat="1" applyFont="1" applyBorder="1"/>
    <xf numFmtId="1" fontId="0" fillId="0" borderId="3" xfId="0" applyNumberFormat="1" applyBorder="1" applyAlignment="1">
      <alignment wrapText="1"/>
    </xf>
    <xf numFmtId="0" fontId="4" fillId="0" borderId="32" xfId="0" applyFont="1" applyBorder="1"/>
    <xf numFmtId="165" fontId="4" fillId="0" borderId="32" xfId="7" applyNumberFormat="1" applyFont="1" applyBorder="1" applyAlignment="1" applyProtection="1"/>
    <xf numFmtId="0" fontId="4" fillId="0" borderId="36" xfId="0" applyFont="1" applyBorder="1"/>
    <xf numFmtId="165" fontId="4" fillId="0" borderId="36" xfId="7" applyNumberFormat="1" applyFont="1" applyBorder="1" applyAlignment="1" applyProtection="1"/>
    <xf numFmtId="0" fontId="4" fillId="0" borderId="7" xfId="0" applyFont="1" applyBorder="1"/>
    <xf numFmtId="165" fontId="4" fillId="0" borderId="7" xfId="7" applyNumberFormat="1" applyFont="1" applyBorder="1" applyAlignment="1" applyProtection="1"/>
    <xf numFmtId="174" fontId="4" fillId="0" borderId="37" xfId="0" applyNumberFormat="1" applyFont="1" applyBorder="1"/>
    <xf numFmtId="0" fontId="25" fillId="0" borderId="36" xfId="9" applyFont="1" applyFill="1" applyBorder="1" applyAlignment="1">
      <alignment wrapText="1"/>
    </xf>
    <xf numFmtId="173" fontId="4" fillId="0" borderId="3" xfId="0" applyNumberFormat="1" applyFont="1" applyBorder="1"/>
    <xf numFmtId="179" fontId="4" fillId="0" borderId="3" xfId="7" applyNumberFormat="1" applyFont="1" applyBorder="1" applyAlignment="1" applyProtection="1"/>
    <xf numFmtId="0" fontId="11" fillId="9" borderId="38" xfId="1" applyFont="1" applyFill="1" applyBorder="1" applyProtection="1">
      <protection locked="0"/>
    </xf>
    <xf numFmtId="18" fontId="11" fillId="9" borderId="38" xfId="1" applyNumberFormat="1" applyFont="1" applyFill="1" applyBorder="1" applyAlignment="1" applyProtection="1">
      <protection locked="0"/>
    </xf>
    <xf numFmtId="0" fontId="11" fillId="9" borderId="38" xfId="1" applyFont="1" applyFill="1" applyBorder="1" applyAlignment="1">
      <alignment horizontal="center"/>
    </xf>
    <xf numFmtId="0" fontId="11" fillId="0" borderId="39" xfId="1" applyFont="1" applyFill="1" applyBorder="1" applyProtection="1">
      <protection locked="0"/>
    </xf>
    <xf numFmtId="0" fontId="11" fillId="0" borderId="39" xfId="1" applyFont="1" applyFill="1" applyBorder="1" applyAlignment="1">
      <alignment horizontal="left"/>
    </xf>
    <xf numFmtId="18" fontId="11" fillId="0" borderId="39" xfId="1" applyNumberFormat="1" applyFont="1" applyFill="1" applyBorder="1" applyAlignment="1" applyProtection="1">
      <protection locked="0"/>
    </xf>
    <xf numFmtId="170" fontId="11" fillId="0" borderId="39" xfId="5" applyFont="1" applyFill="1" applyBorder="1" applyProtection="1">
      <protection locked="0"/>
    </xf>
    <xf numFmtId="0" fontId="11" fillId="0" borderId="39" xfId="1" applyFont="1" applyFill="1" applyBorder="1" applyAlignment="1" applyProtection="1">
      <alignment horizontal="center"/>
      <protection locked="0"/>
    </xf>
    <xf numFmtId="171" fontId="11" fillId="0" borderId="39" xfId="1" applyNumberFormat="1" applyFont="1" applyFill="1" applyBorder="1" applyAlignment="1">
      <alignment horizontal="right"/>
    </xf>
    <xf numFmtId="0" fontId="11" fillId="0" borderId="39" xfId="1" applyFont="1" applyFill="1" applyBorder="1" applyAlignment="1">
      <alignment horizontal="center"/>
    </xf>
    <xf numFmtId="0" fontId="18" fillId="9" borderId="0" xfId="8" applyFill="1"/>
    <xf numFmtId="0" fontId="18" fillId="9" borderId="38" xfId="8" applyFill="1" applyBorder="1" applyAlignment="1">
      <alignment horizontal="left"/>
    </xf>
    <xf numFmtId="0" fontId="0" fillId="0" borderId="40" xfId="0" applyBorder="1"/>
    <xf numFmtId="0" fontId="25" fillId="0" borderId="41" xfId="9" applyFont="1" applyFill="1" applyBorder="1" applyAlignment="1">
      <alignment wrapText="1"/>
    </xf>
    <xf numFmtId="0" fontId="0" fillId="0" borderId="7" xfId="0" applyBorder="1"/>
    <xf numFmtId="0" fontId="0" fillId="0" borderId="7" xfId="7" applyNumberFormat="1" applyFont="1" applyBorder="1" applyAlignment="1">
      <alignment wrapText="1"/>
    </xf>
    <xf numFmtId="0" fontId="0" fillId="0" borderId="42" xfId="0" applyBorder="1"/>
    <xf numFmtId="0" fontId="25" fillId="0" borderId="42" xfId="0" applyFont="1" applyBorder="1"/>
    <xf numFmtId="0" fontId="25" fillId="0" borderId="42" xfId="9" applyFont="1" applyFill="1" applyBorder="1" applyAlignment="1">
      <alignment wrapText="1"/>
    </xf>
    <xf numFmtId="165" fontId="25" fillId="0" borderId="42" xfId="7" applyNumberFormat="1" applyFont="1" applyBorder="1" applyAlignment="1" applyProtection="1"/>
    <xf numFmtId="0" fontId="25" fillId="0" borderId="42" xfId="7" applyNumberFormat="1" applyFont="1" applyBorder="1" applyAlignment="1">
      <alignment wrapText="1"/>
    </xf>
    <xf numFmtId="0" fontId="24" fillId="0" borderId="42" xfId="0" applyFont="1" applyBorder="1" applyAlignment="1">
      <alignment wrapText="1"/>
    </xf>
    <xf numFmtId="0" fontId="3" fillId="7" borderId="25" xfId="0" applyFont="1" applyFill="1" applyBorder="1"/>
    <xf numFmtId="0" fontId="24" fillId="0" borderId="32" xfId="0" applyFont="1" applyBorder="1" applyAlignment="1">
      <alignment wrapText="1"/>
    </xf>
    <xf numFmtId="0" fontId="4" fillId="0" borderId="43" xfId="0" applyFont="1" applyBorder="1"/>
    <xf numFmtId="164" fontId="4" fillId="0" borderId="29" xfId="7" applyNumberFormat="1" applyFont="1" applyBorder="1" applyAlignment="1" applyProtection="1"/>
    <xf numFmtId="2" fontId="4" fillId="0" borderId="29" xfId="7" applyNumberFormat="1" applyFont="1" applyBorder="1" applyAlignment="1" applyProtection="1"/>
    <xf numFmtId="168" fontId="4" fillId="0" borderId="29" xfId="7" applyNumberFormat="1" applyFont="1" applyBorder="1" applyAlignment="1" applyProtection="1"/>
    <xf numFmtId="11" fontId="4" fillId="0" borderId="29" xfId="7" applyNumberFormat="1" applyFont="1" applyBorder="1" applyAlignment="1" applyProtection="1"/>
    <xf numFmtId="0" fontId="4" fillId="0" borderId="42" xfId="0" applyFont="1" applyBorder="1"/>
    <xf numFmtId="165" fontId="4" fillId="0" borderId="42" xfId="7" applyNumberFormat="1" applyFont="1" applyBorder="1" applyAlignment="1" applyProtection="1"/>
    <xf numFmtId="164" fontId="4" fillId="0" borderId="42" xfId="7" applyNumberFormat="1" applyFont="1" applyBorder="1" applyAlignment="1" applyProtection="1"/>
    <xf numFmtId="2" fontId="4" fillId="0" borderId="42" xfId="7" applyNumberFormat="1" applyFont="1" applyBorder="1" applyAlignment="1" applyProtection="1"/>
    <xf numFmtId="168" fontId="4" fillId="0" borderId="42" xfId="7" applyNumberFormat="1" applyFont="1" applyBorder="1" applyAlignment="1" applyProtection="1"/>
    <xf numFmtId="11" fontId="4" fillId="0" borderId="42" xfId="7" applyNumberFormat="1" applyFont="1" applyBorder="1" applyAlignment="1" applyProtection="1"/>
    <xf numFmtId="0" fontId="0" fillId="0" borderId="0" xfId="7" applyNumberFormat="1" applyFont="1" applyBorder="1" applyAlignment="1">
      <alignment wrapText="1"/>
    </xf>
    <xf numFmtId="165" fontId="4" fillId="0" borderId="0" xfId="7" applyNumberFormat="1" applyFont="1" applyBorder="1" applyAlignment="1" applyProtection="1"/>
    <xf numFmtId="0" fontId="25" fillId="0" borderId="0" xfId="9" applyFont="1" applyFill="1" applyBorder="1" applyAlignment="1">
      <alignment wrapText="1"/>
    </xf>
    <xf numFmtId="0" fontId="0" fillId="0" borderId="42" xfId="0" applyBorder="1" applyAlignment="1">
      <alignment wrapText="1"/>
    </xf>
    <xf numFmtId="165" fontId="4" fillId="0" borderId="42" xfId="7" applyNumberFormat="1" applyFont="1" applyBorder="1" applyAlignment="1" applyProtection="1">
      <alignment wrapText="1"/>
    </xf>
    <xf numFmtId="0" fontId="0" fillId="0" borderId="42" xfId="7" applyNumberFormat="1" applyFont="1" applyBorder="1" applyAlignment="1">
      <alignment wrapText="1"/>
    </xf>
    <xf numFmtId="2" fontId="0" fillId="0" borderId="42" xfId="0" applyNumberFormat="1" applyBorder="1" applyAlignment="1">
      <alignment wrapText="1"/>
    </xf>
    <xf numFmtId="174" fontId="4" fillId="0" borderId="42" xfId="0" applyNumberFormat="1" applyFont="1" applyBorder="1"/>
    <xf numFmtId="180" fontId="4" fillId="0" borderId="3" xfId="0" applyNumberFormat="1" applyFont="1" applyBorder="1" applyAlignment="1"/>
  </cellXfs>
  <cellStyles count="10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Normal_Sheet1" xfId="9" xr:uid="{00000000-0005-0000-0000-000008000000}"/>
    <cellStyle name="TableStyleLight1" xfId="7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CC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300_000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#FR_0300_009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#FR_0300_010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hyperlink" Target="#FR_0300_011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hyperlink" Target="#FR_0300_012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hyperlink" Target="#FR_0300_013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FR_0300_001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FR_0300_002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FR_0300_003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FR_0300_004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FR_0300_005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FR_0300_007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FR_0300_008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441960</xdr:colOff>
      <xdr:row>1</xdr:row>
      <xdr:rowOff>114300</xdr:rowOff>
    </xdr:from>
    <xdr:to>
      <xdr:col>10</xdr:col>
      <xdr:colOff>195929</xdr:colOff>
      <xdr:row>31</xdr:row>
      <xdr:rowOff>92315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464F1D-D794-408E-93FF-BD52F40B4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" y="297180"/>
          <a:ext cx="7770209" cy="54644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350520</xdr:colOff>
      <xdr:row>1</xdr:row>
      <xdr:rowOff>114300</xdr:rowOff>
    </xdr:from>
    <xdr:to>
      <xdr:col>10</xdr:col>
      <xdr:colOff>63325</xdr:colOff>
      <xdr:row>31</xdr:row>
      <xdr:rowOff>27538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F4D270-997B-4F81-9F05-BFDF55B28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520" y="297180"/>
          <a:ext cx="7637605" cy="53996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129540</xdr:rowOff>
    </xdr:from>
    <xdr:to>
      <xdr:col>10</xdr:col>
      <xdr:colOff>213154</xdr:colOff>
      <xdr:row>32</xdr:row>
      <xdr:rowOff>67542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7E3ACB-5DB5-4C34-B1EF-9BE2B08E3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12420"/>
          <a:ext cx="7909354" cy="560728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335281</xdr:colOff>
      <xdr:row>1</xdr:row>
      <xdr:rowOff>144780</xdr:rowOff>
    </xdr:from>
    <xdr:to>
      <xdr:col>10</xdr:col>
      <xdr:colOff>646277</xdr:colOff>
      <xdr:row>33</xdr:row>
      <xdr:rowOff>90407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75C3C0-942F-4C62-AD74-0BA331396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27660"/>
          <a:ext cx="8235796" cy="579778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548641</xdr:colOff>
      <xdr:row>2</xdr:row>
      <xdr:rowOff>15240</xdr:rowOff>
    </xdr:from>
    <xdr:to>
      <xdr:col>10</xdr:col>
      <xdr:colOff>558861</xdr:colOff>
      <xdr:row>32</xdr:row>
      <xdr:rowOff>130410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015C3C-92F0-4B1E-B609-56011577D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1" y="381000"/>
          <a:ext cx="7935020" cy="560157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160020</xdr:rowOff>
    </xdr:from>
    <xdr:to>
      <xdr:col>10</xdr:col>
      <xdr:colOff>28383</xdr:colOff>
      <xdr:row>31</xdr:row>
      <xdr:rowOff>80878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1522E4-F675-4910-8974-01CF5D986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342900"/>
          <a:ext cx="7648383" cy="5407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114300</xdr:rowOff>
    </xdr:from>
    <xdr:to>
      <xdr:col>10</xdr:col>
      <xdr:colOff>264837</xdr:colOff>
      <xdr:row>33</xdr:row>
      <xdr:rowOff>54210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D12A33-7D9E-462F-A387-63451DD30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" y="297180"/>
          <a:ext cx="8204877" cy="57920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2</xdr:row>
      <xdr:rowOff>22860</xdr:rowOff>
    </xdr:from>
    <xdr:to>
      <xdr:col>10</xdr:col>
      <xdr:colOff>727219</xdr:colOff>
      <xdr:row>34</xdr:row>
      <xdr:rowOff>138030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5A3D07-C851-4A60-8BAE-710BA44EB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388620"/>
          <a:ext cx="8446279" cy="59673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274321</xdr:colOff>
      <xdr:row>1</xdr:row>
      <xdr:rowOff>111228</xdr:rowOff>
    </xdr:from>
    <xdr:to>
      <xdr:col>9</xdr:col>
      <xdr:colOff>723900</xdr:colOff>
      <xdr:row>30</xdr:row>
      <xdr:rowOff>172317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5A013C-448C-4E0E-B377-9D4680CCE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1" y="294108"/>
          <a:ext cx="7581899" cy="53646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129541</xdr:colOff>
      <xdr:row>1</xdr:row>
      <xdr:rowOff>129540</xdr:rowOff>
    </xdr:from>
    <xdr:to>
      <xdr:col>10</xdr:col>
      <xdr:colOff>284281</xdr:colOff>
      <xdr:row>32</xdr:row>
      <xdr:rowOff>170414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DDFAA5-A8C5-4DC4-A0A5-ED72BA4B4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1" y="312420"/>
          <a:ext cx="8079540" cy="57101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1</xdr:row>
      <xdr:rowOff>167640</xdr:rowOff>
    </xdr:from>
    <xdr:to>
      <xdr:col>9</xdr:col>
      <xdr:colOff>588299</xdr:colOff>
      <xdr:row>31</xdr:row>
      <xdr:rowOff>8486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69BDD6-75D8-4101-B2E8-CE36143B4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0" y="350520"/>
          <a:ext cx="7499639" cy="532724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45720</xdr:rowOff>
    </xdr:from>
    <xdr:to>
      <xdr:col>10</xdr:col>
      <xdr:colOff>50435</xdr:colOff>
      <xdr:row>31</xdr:row>
      <xdr:rowOff>132319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1D88EC-0185-4976-875F-0B4A3F0B8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" y="228600"/>
          <a:ext cx="7921895" cy="55729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160020</xdr:rowOff>
    </xdr:from>
    <xdr:to>
      <xdr:col>10</xdr:col>
      <xdr:colOff>243175</xdr:colOff>
      <xdr:row>32</xdr:row>
      <xdr:rowOff>101834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FDAA92-E088-4CEF-8CBF-CC68D32C2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42900"/>
          <a:ext cx="7939375" cy="56110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1</xdr:row>
      <xdr:rowOff>152400</xdr:rowOff>
    </xdr:from>
    <xdr:to>
      <xdr:col>10</xdr:col>
      <xdr:colOff>336643</xdr:colOff>
      <xdr:row>33</xdr:row>
      <xdr:rowOff>6587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206D28-89A7-46EC-9EBA-6030470E9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" y="335280"/>
          <a:ext cx="8086183" cy="5706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workbookViewId="0">
      <selection activeCell="H69" sqref="H69"/>
    </sheetView>
  </sheetViews>
  <sheetFormatPr baseColWidth="10" defaultRowHeight="14.4" x14ac:dyDescent="0.3"/>
  <sheetData>
    <row r="1" spans="1:2" x14ac:dyDescent="0.3">
      <c r="A1" s="86" t="s">
        <v>135</v>
      </c>
    </row>
    <row r="3" spans="1:2" x14ac:dyDescent="0.3">
      <c r="A3" s="85" t="s">
        <v>67</v>
      </c>
      <c r="B3" s="82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82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5" t="s">
        <v>72</v>
      </c>
      <c r="B18" s="82" t="s">
        <v>106</v>
      </c>
      <c r="C18" s="82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5" t="s">
        <v>74</v>
      </c>
      <c r="B23" s="82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82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5" t="s">
        <v>78</v>
      </c>
      <c r="B39" s="82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5" t="s">
        <v>79</v>
      </c>
      <c r="B45" s="82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5" t="s">
        <v>83</v>
      </c>
      <c r="B57" s="82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5" t="s">
        <v>95</v>
      </c>
      <c r="B63" s="82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82" t="s">
        <v>101</v>
      </c>
    </row>
    <row r="82" spans="1:1" x14ac:dyDescent="0.3">
      <c r="A82" s="86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99FF"/>
  </sheetPr>
  <dimension ref="A1:O20"/>
  <sheetViews>
    <sheetView workbookViewId="0">
      <selection activeCell="E11" sqref="E11:F11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5.77734375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FR_0300_003_m+FR_0300_003_p</f>
        <v>2.1023579199999998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221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4.2047158399999995</v>
      </c>
      <c r="O5" s="61"/>
    </row>
    <row r="6" spans="1:15" x14ac:dyDescent="0.3">
      <c r="A6" s="119" t="s">
        <v>7</v>
      </c>
      <c r="B6" s="25" t="s">
        <v>220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222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203</v>
      </c>
      <c r="C11" s="16"/>
      <c r="D11" s="29">
        <v>4.2</v>
      </c>
      <c r="E11" s="241">
        <f>J11*K11*L11</f>
        <v>7.4037599999999995E-2</v>
      </c>
      <c r="F11" s="16" t="s">
        <v>270</v>
      </c>
      <c r="G11" s="16"/>
      <c r="H11" s="15"/>
      <c r="I11" s="17" t="s">
        <v>229</v>
      </c>
      <c r="J11" s="179">
        <v>1.0919999999999999E-2</v>
      </c>
      <c r="K11" s="183">
        <v>2.5000000000000001E-3</v>
      </c>
      <c r="L11" s="28">
        <v>2712</v>
      </c>
      <c r="M11" s="20">
        <v>1</v>
      </c>
      <c r="N11" s="29">
        <f>IF(J11="",D11*M11,D11*J11*K11*L11*M11)</f>
        <v>0.31095792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0.31095792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 t="s">
        <v>264</v>
      </c>
      <c r="H15" s="30">
        <v>0.5</v>
      </c>
      <c r="I15" s="31">
        <f t="shared" ref="I15:I18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223</v>
      </c>
      <c r="C16" s="14"/>
      <c r="D16" s="29">
        <v>0.01</v>
      </c>
      <c r="E16" s="14" t="s">
        <v>47</v>
      </c>
      <c r="F16" s="175">
        <v>35.9</v>
      </c>
      <c r="G16" s="24" t="s">
        <v>269</v>
      </c>
      <c r="H16" s="23">
        <v>1</v>
      </c>
      <c r="I16" s="29">
        <f t="shared" si="0"/>
        <v>0.35899999999999999</v>
      </c>
      <c r="J16" s="55"/>
      <c r="K16" s="55"/>
      <c r="L16" s="55"/>
      <c r="M16" s="55"/>
      <c r="N16" s="55"/>
      <c r="O16" s="61"/>
    </row>
    <row r="17" spans="1:15" s="12" customFormat="1" x14ac:dyDescent="0.3">
      <c r="A17" s="210">
        <v>30</v>
      </c>
      <c r="B17" s="211" t="s">
        <v>224</v>
      </c>
      <c r="C17" s="212"/>
      <c r="D17" s="193">
        <v>0.25</v>
      </c>
      <c r="E17" s="213" t="s">
        <v>225</v>
      </c>
      <c r="F17" s="212">
        <v>3</v>
      </c>
      <c r="G17" s="212"/>
      <c r="H17" s="212"/>
      <c r="I17" s="193">
        <f t="shared" si="0"/>
        <v>0.75</v>
      </c>
      <c r="J17" s="56"/>
      <c r="K17" s="56"/>
      <c r="L17" s="56"/>
      <c r="M17" s="56"/>
      <c r="N17" s="56"/>
      <c r="O17" s="65"/>
    </row>
    <row r="18" spans="1:15" s="12" customFormat="1" x14ac:dyDescent="0.3">
      <c r="A18" s="215">
        <v>40</v>
      </c>
      <c r="B18" s="216" t="s">
        <v>265</v>
      </c>
      <c r="C18" s="215" t="s">
        <v>266</v>
      </c>
      <c r="D18" s="217">
        <v>0.2</v>
      </c>
      <c r="E18" s="218" t="s">
        <v>206</v>
      </c>
      <c r="F18" s="215">
        <v>0.16200000000000001</v>
      </c>
      <c r="G18" s="24" t="s">
        <v>269</v>
      </c>
      <c r="H18" s="23">
        <v>1</v>
      </c>
      <c r="I18" s="193">
        <f t="shared" si="0"/>
        <v>3.2400000000000005E-2</v>
      </c>
      <c r="J18" s="56"/>
      <c r="K18" s="56"/>
      <c r="L18" s="56"/>
      <c r="M18" s="56"/>
      <c r="N18" s="56"/>
      <c r="O18" s="65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1.7913999999999999</v>
      </c>
      <c r="J19" s="21"/>
      <c r="K19" s="21"/>
      <c r="L19" s="21"/>
      <c r="M19" s="21"/>
      <c r="N19" s="21"/>
      <c r="O19" s="61"/>
    </row>
    <row r="20" spans="1:15" ht="15" thickBot="1" x14ac:dyDescent="0.35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1"/>
    </row>
  </sheetData>
  <hyperlinks>
    <hyperlink ref="B4" location="'FR A0300'!A1" display="'FR A0300'!A1" xr:uid="{00000000-0004-0000-0900-000000000000}"/>
    <hyperlink ref="E3" location="dFR_0300_003!A1" display="Drawing" xr:uid="{00000000-0004-0000-0900-00000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220</v>
      </c>
    </row>
  </sheetData>
  <hyperlinks>
    <hyperlink ref="B1" location="FR_0300_003!A1" display="FR_0300_003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O20"/>
  <sheetViews>
    <sheetView workbookViewId="0">
      <selection activeCell="E11" sqref="E11:F11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6.21875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FR_0300_004_m+FR_0300_004_p</f>
        <v>2.0173139839999998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226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4.0346279679999997</v>
      </c>
      <c r="O5" s="61"/>
    </row>
    <row r="6" spans="1:15" x14ac:dyDescent="0.3">
      <c r="A6" s="119" t="s">
        <v>7</v>
      </c>
      <c r="B6" s="25" t="s">
        <v>228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227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203</v>
      </c>
      <c r="C11" s="16"/>
      <c r="D11" s="29">
        <v>4.2</v>
      </c>
      <c r="E11" s="241">
        <f>J11*K11*L11</f>
        <v>6.4979519999999999E-2</v>
      </c>
      <c r="F11" s="16" t="s">
        <v>270</v>
      </c>
      <c r="G11" s="16"/>
      <c r="H11" s="15"/>
      <c r="I11" s="17" t="s">
        <v>229</v>
      </c>
      <c r="J11" s="180">
        <v>9.5840000000000005E-3</v>
      </c>
      <c r="K11" s="183">
        <v>2.5000000000000001E-3</v>
      </c>
      <c r="L11" s="28">
        <v>2712</v>
      </c>
      <c r="M11" s="20">
        <v>1</v>
      </c>
      <c r="N11" s="29">
        <f>IF(J11="",D11*M11,D11*J11*K11*L11*M11)</f>
        <v>0.27291398400000005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0.27291398400000005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 t="s">
        <v>264</v>
      </c>
      <c r="H15" s="30">
        <v>0.5</v>
      </c>
      <c r="I15" s="31">
        <f t="shared" ref="I15:I18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223</v>
      </c>
      <c r="C16" s="14"/>
      <c r="D16" s="29">
        <v>0.01</v>
      </c>
      <c r="E16" s="14" t="s">
        <v>47</v>
      </c>
      <c r="F16" s="175">
        <v>31.2</v>
      </c>
      <c r="G16" s="24" t="s">
        <v>269</v>
      </c>
      <c r="H16" s="23">
        <v>1</v>
      </c>
      <c r="I16" s="29">
        <f t="shared" si="0"/>
        <v>0.312</v>
      </c>
      <c r="J16" s="55"/>
      <c r="K16" s="55"/>
      <c r="L16" s="55"/>
      <c r="M16" s="55"/>
      <c r="N16" s="55"/>
      <c r="O16" s="61"/>
    </row>
    <row r="17" spans="1:15" s="12" customFormat="1" x14ac:dyDescent="0.3">
      <c r="A17" s="210">
        <v>30</v>
      </c>
      <c r="B17" s="211" t="s">
        <v>224</v>
      </c>
      <c r="C17" s="212"/>
      <c r="D17" s="193">
        <v>0.25</v>
      </c>
      <c r="E17" s="213" t="s">
        <v>225</v>
      </c>
      <c r="F17" s="212">
        <v>3</v>
      </c>
      <c r="G17" s="212"/>
      <c r="H17" s="212"/>
      <c r="I17" s="193">
        <f t="shared" si="0"/>
        <v>0.75</v>
      </c>
      <c r="J17" s="56"/>
      <c r="K17" s="56"/>
      <c r="L17" s="56"/>
      <c r="M17" s="56"/>
      <c r="N17" s="56"/>
      <c r="O17" s="65"/>
    </row>
    <row r="18" spans="1:15" s="12" customFormat="1" x14ac:dyDescent="0.3">
      <c r="A18" s="214">
        <v>40</v>
      </c>
      <c r="B18" s="216" t="s">
        <v>265</v>
      </c>
      <c r="C18" s="215" t="s">
        <v>266</v>
      </c>
      <c r="D18" s="217">
        <v>0.2</v>
      </c>
      <c r="E18" s="218" t="s">
        <v>206</v>
      </c>
      <c r="F18" s="214">
        <v>0.16200000000000001</v>
      </c>
      <c r="G18" s="24" t="s">
        <v>269</v>
      </c>
      <c r="H18" s="23">
        <v>1</v>
      </c>
      <c r="I18" s="193">
        <f t="shared" si="0"/>
        <v>3.2400000000000005E-2</v>
      </c>
      <c r="J18" s="56"/>
      <c r="K18" s="56"/>
      <c r="L18" s="56"/>
      <c r="M18" s="56"/>
      <c r="N18" s="56"/>
      <c r="O18" s="65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1.7444</v>
      </c>
      <c r="J19" s="21"/>
      <c r="K19" s="21"/>
      <c r="L19" s="21"/>
      <c r="M19" s="21"/>
      <c r="N19" s="21"/>
      <c r="O19" s="61"/>
    </row>
    <row r="20" spans="1:15" ht="15" thickBot="1" x14ac:dyDescent="0.35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1"/>
    </row>
  </sheetData>
  <hyperlinks>
    <hyperlink ref="B4" location="'FR A0300'!A1" display="'FR A0300'!A1" xr:uid="{00000000-0004-0000-0B00-000000000000}"/>
    <hyperlink ref="E3" location="dFR_0300_004!A1" display="Drawing" xr:uid="{00000000-0004-0000-0B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228</v>
      </c>
    </row>
  </sheetData>
  <hyperlinks>
    <hyperlink ref="B1" location="FR_0300_004!A1" display="FR_0300_004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99FF"/>
  </sheetPr>
  <dimension ref="A1:O18"/>
  <sheetViews>
    <sheetView workbookViewId="0">
      <selection activeCell="E11" sqref="E11:F11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3.109375" bestFit="1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FR_0300_005_m+FR_0300_005_p</f>
        <v>3.1116406249999997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230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6.2232812499999994</v>
      </c>
      <c r="O5" s="61"/>
    </row>
    <row r="6" spans="1:15" x14ac:dyDescent="0.3">
      <c r="A6" s="119" t="s">
        <v>7</v>
      </c>
      <c r="B6" s="25" t="s">
        <v>232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231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241">
        <f>J11*K11*L11</f>
        <v>0.20606250000000004</v>
      </c>
      <c r="F11" s="16" t="s">
        <v>270</v>
      </c>
      <c r="G11" s="16"/>
      <c r="H11" s="15"/>
      <c r="I11" s="17" t="s">
        <v>229</v>
      </c>
      <c r="J11" s="91">
        <v>8.7500000000000008E-3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0.46364062500000008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0.46364062500000008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 t="s">
        <v>264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75">
        <v>66.599999999999994</v>
      </c>
      <c r="G16" s="24" t="s">
        <v>263</v>
      </c>
      <c r="H16" s="23">
        <v>3</v>
      </c>
      <c r="I16" s="29">
        <f t="shared" si="0"/>
        <v>1.9979999999999998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2.6479999999999997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0D00-000000000000}"/>
    <hyperlink ref="E3" location="dFR_0300_005!A1" display="Drawing" xr:uid="{00000000-0004-0000-0D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232</v>
      </c>
    </row>
  </sheetData>
  <hyperlinks>
    <hyperlink ref="B1" location="FR_0300_005!A1" display="FR_0300_005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99FF"/>
  </sheetPr>
  <dimension ref="A1:XFD19"/>
  <sheetViews>
    <sheetView workbookViewId="0">
      <selection activeCell="E11" sqref="E11:F11"/>
    </sheetView>
  </sheetViews>
  <sheetFormatPr baseColWidth="10" defaultColWidth="9.109375" defaultRowHeight="14.4" x14ac:dyDescent="0.3"/>
  <cols>
    <col min="2" max="2" width="34.6640625" bestFit="1" customWidth="1"/>
    <col min="5" max="5" width="11.21875" bestFit="1" customWidth="1"/>
    <col min="7" max="7" width="19.5546875" customWidth="1"/>
    <col min="9" max="9" width="10.7773437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FR_0300_006_m+FR_0300_006_p</f>
        <v>1.9716500000000001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146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1.9716500000000001</v>
      </c>
      <c r="O5" s="61"/>
    </row>
    <row r="6" spans="1:15" x14ac:dyDescent="0.3">
      <c r="A6" s="119" t="s">
        <v>7</v>
      </c>
      <c r="B6" s="25" t="s">
        <v>234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235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241">
        <f>J11*K11*L11</f>
        <v>3.1399999999999997E-2</v>
      </c>
      <c r="F11" s="16" t="s">
        <v>270</v>
      </c>
      <c r="G11" s="16"/>
      <c r="H11" s="15"/>
      <c r="I11" s="17" t="s">
        <v>236</v>
      </c>
      <c r="J11" s="91">
        <v>2E-3</v>
      </c>
      <c r="K11" s="18">
        <v>2E-3</v>
      </c>
      <c r="L11" s="28">
        <v>7850</v>
      </c>
      <c r="M11" s="20">
        <v>1</v>
      </c>
      <c r="N11" s="29">
        <f>IF(J11="",D11*M11,D11*J11*K11*L11*M11)</f>
        <v>7.0650000000000018E-2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7.0650000000000018E-2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236">
        <v>10</v>
      </c>
      <c r="B15" s="216" t="s">
        <v>45</v>
      </c>
      <c r="C15" s="236"/>
      <c r="D15" s="237">
        <v>1.3</v>
      </c>
      <c r="E15" s="238" t="s">
        <v>35</v>
      </c>
      <c r="F15" s="239">
        <v>1</v>
      </c>
      <c r="G15" s="236"/>
      <c r="H15" s="236"/>
      <c r="I15" s="237">
        <f t="shared" ref="I15:I17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227">
        <v>20</v>
      </c>
      <c r="B16" s="238" t="s">
        <v>46</v>
      </c>
      <c r="C16" s="227"/>
      <c r="D16" s="228">
        <v>0.01</v>
      </c>
      <c r="E16" s="227" t="s">
        <v>47</v>
      </c>
      <c r="F16" s="240">
        <v>11.7</v>
      </c>
      <c r="G16" s="238" t="s">
        <v>263</v>
      </c>
      <c r="H16" s="214">
        <v>3</v>
      </c>
      <c r="I16" s="228">
        <f t="shared" si="0"/>
        <v>0.35099999999999998</v>
      </c>
      <c r="J16" s="55"/>
      <c r="K16" s="55"/>
      <c r="L16" s="55"/>
      <c r="M16" s="55"/>
      <c r="N16" s="55"/>
      <c r="O16" s="61"/>
    </row>
    <row r="17" spans="1:16384" s="55" customFormat="1" x14ac:dyDescent="0.3">
      <c r="A17" s="216">
        <v>30</v>
      </c>
      <c r="B17" s="216" t="s">
        <v>224</v>
      </c>
      <c r="C17" s="214"/>
      <c r="D17" s="228">
        <v>0.25</v>
      </c>
      <c r="E17" s="238" t="s">
        <v>225</v>
      </c>
      <c r="F17" s="214">
        <v>1</v>
      </c>
      <c r="G17" s="228"/>
      <c r="H17" s="238"/>
      <c r="I17" s="228">
        <f t="shared" si="0"/>
        <v>0.25</v>
      </c>
      <c r="K17" s="234"/>
      <c r="L17" s="233"/>
      <c r="M17" s="235"/>
      <c r="O17" s="234"/>
      <c r="P17" s="233"/>
      <c r="Q17" s="235"/>
      <c r="S17" s="234"/>
      <c r="T17" s="233"/>
      <c r="U17" s="235"/>
      <c r="W17" s="234"/>
      <c r="X17" s="233"/>
      <c r="Y17" s="235"/>
      <c r="AA17" s="234"/>
      <c r="AB17" s="233"/>
      <c r="AC17" s="235"/>
      <c r="AE17" s="234"/>
      <c r="AF17" s="233"/>
      <c r="AG17" s="235"/>
      <c r="AI17" s="234"/>
      <c r="AJ17" s="233"/>
      <c r="AK17" s="235"/>
      <c r="AM17" s="234"/>
      <c r="AN17" s="233"/>
      <c r="AO17" s="235"/>
      <c r="AQ17" s="234"/>
      <c r="AR17" s="233"/>
      <c r="AS17" s="235"/>
      <c r="AU17" s="234"/>
      <c r="AV17" s="233"/>
      <c r="AW17" s="235"/>
      <c r="AY17" s="234"/>
      <c r="AZ17" s="233"/>
      <c r="BA17" s="235"/>
      <c r="BC17" s="234"/>
      <c r="BD17" s="233"/>
      <c r="BE17" s="235"/>
      <c r="BG17" s="234"/>
      <c r="BH17" s="233"/>
      <c r="BI17" s="235"/>
      <c r="BK17" s="234"/>
      <c r="BL17" s="233"/>
      <c r="BM17" s="235"/>
      <c r="BO17" s="234"/>
      <c r="BP17" s="233"/>
      <c r="BQ17" s="235"/>
      <c r="BS17" s="234"/>
      <c r="BT17" s="233"/>
      <c r="BU17" s="235"/>
      <c r="BW17" s="234"/>
      <c r="BX17" s="233"/>
      <c r="BY17" s="235"/>
      <c r="CA17" s="234"/>
      <c r="CB17" s="233"/>
      <c r="CC17" s="235"/>
      <c r="CE17" s="234"/>
      <c r="CF17" s="233"/>
      <c r="CG17" s="235"/>
      <c r="CI17" s="234"/>
      <c r="CJ17" s="233"/>
      <c r="CK17" s="235"/>
      <c r="CM17" s="234"/>
      <c r="CN17" s="233"/>
      <c r="CO17" s="235"/>
      <c r="CQ17" s="234"/>
      <c r="CR17" s="233"/>
      <c r="CS17" s="235"/>
      <c r="CU17" s="234"/>
      <c r="CV17" s="233"/>
      <c r="CW17" s="235"/>
      <c r="CY17" s="234"/>
      <c r="CZ17" s="233"/>
      <c r="DA17" s="235"/>
      <c r="DC17" s="234"/>
      <c r="DD17" s="233"/>
      <c r="DE17" s="235"/>
      <c r="DG17" s="234"/>
      <c r="DH17" s="233"/>
      <c r="DI17" s="235"/>
      <c r="DK17" s="234"/>
      <c r="DL17" s="233"/>
      <c r="DM17" s="235"/>
      <c r="DO17" s="234"/>
      <c r="DP17" s="233"/>
      <c r="DQ17" s="235"/>
      <c r="DS17" s="234"/>
      <c r="DT17" s="233"/>
      <c r="DU17" s="235"/>
      <c r="DW17" s="234"/>
      <c r="DX17" s="233"/>
      <c r="DY17" s="235"/>
      <c r="EA17" s="234"/>
      <c r="EB17" s="233"/>
      <c r="EC17" s="235"/>
      <c r="EE17" s="234"/>
      <c r="EF17" s="233"/>
      <c r="EG17" s="235"/>
      <c r="EI17" s="234"/>
      <c r="EJ17" s="233"/>
      <c r="EK17" s="235"/>
      <c r="EM17" s="234"/>
      <c r="EN17" s="233"/>
      <c r="EO17" s="235"/>
      <c r="EQ17" s="234"/>
      <c r="ER17" s="233"/>
      <c r="ES17" s="235"/>
      <c r="EU17" s="234"/>
      <c r="EV17" s="233"/>
      <c r="EW17" s="235"/>
      <c r="EY17" s="234"/>
      <c r="EZ17" s="233"/>
      <c r="FA17" s="235"/>
      <c r="FC17" s="234"/>
      <c r="FD17" s="233"/>
      <c r="FE17" s="235"/>
      <c r="FG17" s="234"/>
      <c r="FH17" s="233"/>
      <c r="FI17" s="235"/>
      <c r="FK17" s="234"/>
      <c r="FL17" s="233"/>
      <c r="FM17" s="235"/>
      <c r="FO17" s="234"/>
      <c r="FP17" s="233"/>
      <c r="FQ17" s="235"/>
      <c r="FS17" s="234"/>
      <c r="FT17" s="233"/>
      <c r="FU17" s="235"/>
      <c r="FW17" s="234"/>
      <c r="FX17" s="233"/>
      <c r="FY17" s="235"/>
      <c r="GA17" s="234"/>
      <c r="GB17" s="233"/>
      <c r="GC17" s="235"/>
      <c r="GE17" s="234"/>
      <c r="GF17" s="233"/>
      <c r="GG17" s="235"/>
      <c r="GI17" s="234"/>
      <c r="GJ17" s="233"/>
      <c r="GK17" s="235"/>
      <c r="GM17" s="234"/>
      <c r="GN17" s="233"/>
      <c r="GO17" s="235"/>
      <c r="GQ17" s="234"/>
      <c r="GR17" s="233"/>
      <c r="GS17" s="235"/>
      <c r="GU17" s="234"/>
      <c r="GV17" s="233"/>
      <c r="GW17" s="235"/>
      <c r="GY17" s="234"/>
      <c r="GZ17" s="233"/>
      <c r="HA17" s="235"/>
      <c r="HC17" s="234"/>
      <c r="HD17" s="233"/>
      <c r="HE17" s="235"/>
      <c r="HG17" s="234"/>
      <c r="HH17" s="233"/>
      <c r="HI17" s="235"/>
      <c r="HK17" s="234"/>
      <c r="HL17" s="233"/>
      <c r="HM17" s="235"/>
      <c r="HO17" s="234"/>
      <c r="HP17" s="233"/>
      <c r="HQ17" s="235"/>
      <c r="HS17" s="234"/>
      <c r="HT17" s="233"/>
      <c r="HU17" s="235"/>
      <c r="HW17" s="234"/>
      <c r="HX17" s="233"/>
      <c r="HY17" s="235"/>
      <c r="IA17" s="234"/>
      <c r="IB17" s="233"/>
      <c r="IC17" s="235"/>
      <c r="IE17" s="234"/>
      <c r="IF17" s="233"/>
      <c r="IG17" s="235"/>
      <c r="II17" s="234"/>
      <c r="IJ17" s="233"/>
      <c r="IK17" s="235"/>
      <c r="IM17" s="234"/>
      <c r="IN17" s="233"/>
      <c r="IO17" s="235"/>
      <c r="IQ17" s="234"/>
      <c r="IR17" s="233"/>
      <c r="IS17" s="235"/>
      <c r="IU17" s="234"/>
      <c r="IV17" s="233"/>
      <c r="IW17" s="235"/>
      <c r="IY17" s="234"/>
      <c r="IZ17" s="233"/>
      <c r="JA17" s="235"/>
      <c r="JC17" s="234"/>
      <c r="JD17" s="233"/>
      <c r="JE17" s="235"/>
      <c r="JG17" s="234"/>
      <c r="JH17" s="233"/>
      <c r="JI17" s="235"/>
      <c r="JK17" s="234"/>
      <c r="JL17" s="233"/>
      <c r="JM17" s="235"/>
      <c r="JO17" s="234"/>
      <c r="JP17" s="233"/>
      <c r="JQ17" s="235"/>
      <c r="JS17" s="234"/>
      <c r="JT17" s="233"/>
      <c r="JU17" s="235"/>
      <c r="JW17" s="234"/>
      <c r="JX17" s="233"/>
      <c r="JY17" s="235"/>
      <c r="KA17" s="234"/>
      <c r="KB17" s="233"/>
      <c r="KC17" s="235"/>
      <c r="KE17" s="234"/>
      <c r="KF17" s="233"/>
      <c r="KG17" s="235"/>
      <c r="KI17" s="234"/>
      <c r="KJ17" s="233"/>
      <c r="KK17" s="235"/>
      <c r="KM17" s="234"/>
      <c r="KN17" s="233"/>
      <c r="KO17" s="235"/>
      <c r="KQ17" s="234"/>
      <c r="KR17" s="233"/>
      <c r="KS17" s="235"/>
      <c r="KU17" s="234"/>
      <c r="KV17" s="233"/>
      <c r="KW17" s="235"/>
      <c r="KY17" s="234"/>
      <c r="KZ17" s="233"/>
      <c r="LA17" s="235"/>
      <c r="LC17" s="234"/>
      <c r="LD17" s="233"/>
      <c r="LE17" s="235"/>
      <c r="LG17" s="234"/>
      <c r="LH17" s="233"/>
      <c r="LI17" s="235"/>
      <c r="LK17" s="234"/>
      <c r="LL17" s="233"/>
      <c r="LM17" s="235"/>
      <c r="LO17" s="234"/>
      <c r="LP17" s="233"/>
      <c r="LQ17" s="235"/>
      <c r="LS17" s="234"/>
      <c r="LT17" s="233"/>
      <c r="LU17" s="235"/>
      <c r="LW17" s="234"/>
      <c r="LX17" s="233"/>
      <c r="LY17" s="235"/>
      <c r="MA17" s="234"/>
      <c r="MB17" s="233"/>
      <c r="MC17" s="235"/>
      <c r="ME17" s="234"/>
      <c r="MF17" s="233"/>
      <c r="MG17" s="235"/>
      <c r="MI17" s="234"/>
      <c r="MJ17" s="233"/>
      <c r="MK17" s="235"/>
      <c r="MM17" s="234"/>
      <c r="MN17" s="233"/>
      <c r="MO17" s="235"/>
      <c r="MQ17" s="234"/>
      <c r="MR17" s="233"/>
      <c r="MS17" s="235"/>
      <c r="MU17" s="234"/>
      <c r="MV17" s="233"/>
      <c r="MW17" s="235"/>
      <c r="MY17" s="234"/>
      <c r="MZ17" s="233"/>
      <c r="NA17" s="235"/>
      <c r="NC17" s="234"/>
      <c r="ND17" s="233"/>
      <c r="NE17" s="235"/>
      <c r="NG17" s="234"/>
      <c r="NH17" s="233"/>
      <c r="NI17" s="235"/>
      <c r="NK17" s="234"/>
      <c r="NL17" s="233"/>
      <c r="NM17" s="235"/>
      <c r="NO17" s="234"/>
      <c r="NP17" s="233"/>
      <c r="NQ17" s="235"/>
      <c r="NS17" s="234"/>
      <c r="NT17" s="233"/>
      <c r="NU17" s="235"/>
      <c r="NW17" s="234"/>
      <c r="NX17" s="233"/>
      <c r="NY17" s="235"/>
      <c r="OA17" s="234"/>
      <c r="OB17" s="233"/>
      <c r="OC17" s="235"/>
      <c r="OE17" s="234"/>
      <c r="OF17" s="233"/>
      <c r="OG17" s="235"/>
      <c r="OI17" s="234"/>
      <c r="OJ17" s="233"/>
      <c r="OK17" s="235"/>
      <c r="OM17" s="234"/>
      <c r="ON17" s="233"/>
      <c r="OO17" s="235"/>
      <c r="OQ17" s="234"/>
      <c r="OR17" s="233"/>
      <c r="OS17" s="235"/>
      <c r="OU17" s="234"/>
      <c r="OV17" s="233"/>
      <c r="OW17" s="235"/>
      <c r="OY17" s="234"/>
      <c r="OZ17" s="233"/>
      <c r="PA17" s="235"/>
      <c r="PC17" s="234"/>
      <c r="PD17" s="233"/>
      <c r="PE17" s="235"/>
      <c r="PG17" s="234"/>
      <c r="PH17" s="233"/>
      <c r="PI17" s="235"/>
      <c r="PK17" s="234"/>
      <c r="PL17" s="233"/>
      <c r="PM17" s="235"/>
      <c r="PO17" s="234"/>
      <c r="PP17" s="233"/>
      <c r="PQ17" s="235"/>
      <c r="PS17" s="234"/>
      <c r="PT17" s="233"/>
      <c r="PU17" s="235"/>
      <c r="PW17" s="234"/>
      <c r="PX17" s="233"/>
      <c r="PY17" s="235"/>
      <c r="QA17" s="234"/>
      <c r="QB17" s="233"/>
      <c r="QC17" s="235"/>
      <c r="QE17" s="234"/>
      <c r="QF17" s="233"/>
      <c r="QG17" s="235"/>
      <c r="QI17" s="234"/>
      <c r="QJ17" s="233"/>
      <c r="QK17" s="235"/>
      <c r="QM17" s="234"/>
      <c r="QN17" s="233"/>
      <c r="QO17" s="235"/>
      <c r="QQ17" s="234"/>
      <c r="QR17" s="233"/>
      <c r="QS17" s="235"/>
      <c r="QU17" s="234"/>
      <c r="QV17" s="233"/>
      <c r="QW17" s="235"/>
      <c r="QY17" s="234"/>
      <c r="QZ17" s="233"/>
      <c r="RA17" s="235"/>
      <c r="RC17" s="234"/>
      <c r="RD17" s="233"/>
      <c r="RE17" s="235"/>
      <c r="RG17" s="234"/>
      <c r="RH17" s="233"/>
      <c r="RI17" s="235"/>
      <c r="RK17" s="234"/>
      <c r="RL17" s="233"/>
      <c r="RM17" s="235"/>
      <c r="RO17" s="234"/>
      <c r="RP17" s="233"/>
      <c r="RQ17" s="235"/>
      <c r="RS17" s="234"/>
      <c r="RT17" s="233"/>
      <c r="RU17" s="235"/>
      <c r="RW17" s="234"/>
      <c r="RX17" s="233"/>
      <c r="RY17" s="235"/>
      <c r="SA17" s="234"/>
      <c r="SB17" s="233"/>
      <c r="SC17" s="235"/>
      <c r="SE17" s="234"/>
      <c r="SF17" s="233"/>
      <c r="SG17" s="235"/>
      <c r="SI17" s="234"/>
      <c r="SJ17" s="233"/>
      <c r="SK17" s="235"/>
      <c r="SM17" s="234"/>
      <c r="SN17" s="233"/>
      <c r="SO17" s="235"/>
      <c r="SQ17" s="234"/>
      <c r="SR17" s="233"/>
      <c r="SS17" s="235"/>
      <c r="SU17" s="234"/>
      <c r="SV17" s="233"/>
      <c r="SW17" s="235"/>
      <c r="SY17" s="234"/>
      <c r="SZ17" s="233"/>
      <c r="TA17" s="235"/>
      <c r="TC17" s="234"/>
      <c r="TD17" s="233"/>
      <c r="TE17" s="235"/>
      <c r="TG17" s="234"/>
      <c r="TH17" s="233"/>
      <c r="TI17" s="235"/>
      <c r="TK17" s="234"/>
      <c r="TL17" s="233"/>
      <c r="TM17" s="235"/>
      <c r="TO17" s="234"/>
      <c r="TP17" s="233"/>
      <c r="TQ17" s="235"/>
      <c r="TS17" s="234"/>
      <c r="TT17" s="233"/>
      <c r="TU17" s="235"/>
      <c r="TW17" s="234"/>
      <c r="TX17" s="233"/>
      <c r="TY17" s="235"/>
      <c r="UA17" s="234"/>
      <c r="UB17" s="233"/>
      <c r="UC17" s="235"/>
      <c r="UE17" s="234"/>
      <c r="UF17" s="233"/>
      <c r="UG17" s="235"/>
      <c r="UI17" s="234"/>
      <c r="UJ17" s="233"/>
      <c r="UK17" s="235"/>
      <c r="UM17" s="234"/>
      <c r="UN17" s="233"/>
      <c r="UO17" s="235"/>
      <c r="UQ17" s="234"/>
      <c r="UR17" s="233"/>
      <c r="US17" s="235"/>
      <c r="UU17" s="234"/>
      <c r="UV17" s="233"/>
      <c r="UW17" s="235"/>
      <c r="UY17" s="234"/>
      <c r="UZ17" s="233"/>
      <c r="VA17" s="235"/>
      <c r="VC17" s="234"/>
      <c r="VD17" s="233"/>
      <c r="VE17" s="235"/>
      <c r="VG17" s="234"/>
      <c r="VH17" s="233"/>
      <c r="VI17" s="235"/>
      <c r="VK17" s="234"/>
      <c r="VL17" s="233"/>
      <c r="VM17" s="235"/>
      <c r="VO17" s="234"/>
      <c r="VP17" s="233"/>
      <c r="VQ17" s="235"/>
      <c r="VS17" s="234"/>
      <c r="VT17" s="233"/>
      <c r="VU17" s="235"/>
      <c r="VW17" s="234"/>
      <c r="VX17" s="233"/>
      <c r="VY17" s="235"/>
      <c r="WA17" s="234"/>
      <c r="WB17" s="233"/>
      <c r="WC17" s="235"/>
      <c r="WE17" s="234"/>
      <c r="WF17" s="233"/>
      <c r="WG17" s="235"/>
      <c r="WI17" s="234"/>
      <c r="WJ17" s="233"/>
      <c r="WK17" s="235"/>
      <c r="WM17" s="234"/>
      <c r="WN17" s="233"/>
      <c r="WO17" s="235"/>
      <c r="WQ17" s="234"/>
      <c r="WR17" s="233"/>
      <c r="WS17" s="235"/>
      <c r="WU17" s="234"/>
      <c r="WV17" s="233"/>
      <c r="WW17" s="235"/>
      <c r="WY17" s="234"/>
      <c r="WZ17" s="233"/>
      <c r="XA17" s="235"/>
      <c r="XC17" s="234"/>
      <c r="XD17" s="233"/>
      <c r="XE17" s="235"/>
      <c r="XG17" s="234"/>
      <c r="XH17" s="233"/>
      <c r="XI17" s="235"/>
      <c r="XK17" s="234"/>
      <c r="XL17" s="233"/>
      <c r="XM17" s="235"/>
      <c r="XO17" s="234"/>
      <c r="XP17" s="233"/>
      <c r="XQ17" s="235"/>
      <c r="XS17" s="234"/>
      <c r="XT17" s="233"/>
      <c r="XU17" s="235"/>
      <c r="XW17" s="234"/>
      <c r="XX17" s="233"/>
      <c r="XY17" s="235"/>
      <c r="YA17" s="234"/>
      <c r="YB17" s="233"/>
      <c r="YC17" s="235"/>
      <c r="YE17" s="234"/>
      <c r="YF17" s="233"/>
      <c r="YG17" s="235"/>
      <c r="YI17" s="234"/>
      <c r="YJ17" s="233"/>
      <c r="YK17" s="235"/>
      <c r="YM17" s="234"/>
      <c r="YN17" s="233"/>
      <c r="YO17" s="235"/>
      <c r="YQ17" s="234"/>
      <c r="YR17" s="233"/>
      <c r="YS17" s="235"/>
      <c r="YU17" s="234"/>
      <c r="YV17" s="233"/>
      <c r="YW17" s="235"/>
      <c r="YY17" s="234"/>
      <c r="YZ17" s="233"/>
      <c r="ZA17" s="235"/>
      <c r="ZC17" s="234"/>
      <c r="ZD17" s="233"/>
      <c r="ZE17" s="235"/>
      <c r="ZG17" s="234"/>
      <c r="ZH17" s="233"/>
      <c r="ZI17" s="235"/>
      <c r="ZK17" s="234"/>
      <c r="ZL17" s="233"/>
      <c r="ZM17" s="235"/>
      <c r="ZO17" s="234"/>
      <c r="ZP17" s="233"/>
      <c r="ZQ17" s="235"/>
      <c r="ZS17" s="234"/>
      <c r="ZT17" s="233"/>
      <c r="ZU17" s="235"/>
      <c r="ZW17" s="234"/>
      <c r="ZX17" s="233"/>
      <c r="ZY17" s="235"/>
      <c r="AAA17" s="234"/>
      <c r="AAB17" s="233"/>
      <c r="AAC17" s="235"/>
      <c r="AAE17" s="234"/>
      <c r="AAF17" s="233"/>
      <c r="AAG17" s="235"/>
      <c r="AAI17" s="234"/>
      <c r="AAJ17" s="233"/>
      <c r="AAK17" s="235"/>
      <c r="AAM17" s="234"/>
      <c r="AAN17" s="233"/>
      <c r="AAO17" s="235"/>
      <c r="AAQ17" s="234"/>
      <c r="AAR17" s="233"/>
      <c r="AAS17" s="235"/>
      <c r="AAU17" s="234"/>
      <c r="AAV17" s="233"/>
      <c r="AAW17" s="235"/>
      <c r="AAY17" s="234"/>
      <c r="AAZ17" s="233"/>
      <c r="ABA17" s="235"/>
      <c r="ABC17" s="234"/>
      <c r="ABD17" s="233"/>
      <c r="ABE17" s="235"/>
      <c r="ABG17" s="234"/>
      <c r="ABH17" s="233"/>
      <c r="ABI17" s="235"/>
      <c r="ABK17" s="234"/>
      <c r="ABL17" s="233"/>
      <c r="ABM17" s="235"/>
      <c r="ABO17" s="234"/>
      <c r="ABP17" s="233"/>
      <c r="ABQ17" s="235"/>
      <c r="ABS17" s="234"/>
      <c r="ABT17" s="233"/>
      <c r="ABU17" s="235"/>
      <c r="ABW17" s="234"/>
      <c r="ABX17" s="233"/>
      <c r="ABY17" s="235"/>
      <c r="ACA17" s="234"/>
      <c r="ACB17" s="233"/>
      <c r="ACC17" s="235"/>
      <c r="ACE17" s="234"/>
      <c r="ACF17" s="233"/>
      <c r="ACG17" s="235"/>
      <c r="ACI17" s="234"/>
      <c r="ACJ17" s="233"/>
      <c r="ACK17" s="235"/>
      <c r="ACM17" s="234"/>
      <c r="ACN17" s="233"/>
      <c r="ACO17" s="235"/>
      <c r="ACQ17" s="234"/>
      <c r="ACR17" s="233"/>
      <c r="ACS17" s="235"/>
      <c r="ACU17" s="234"/>
      <c r="ACV17" s="233"/>
      <c r="ACW17" s="235"/>
      <c r="ACY17" s="234"/>
      <c r="ACZ17" s="233"/>
      <c r="ADA17" s="235"/>
      <c r="ADC17" s="234"/>
      <c r="ADD17" s="233"/>
      <c r="ADE17" s="235"/>
      <c r="ADG17" s="234"/>
      <c r="ADH17" s="233"/>
      <c r="ADI17" s="235"/>
      <c r="ADK17" s="234"/>
      <c r="ADL17" s="233"/>
      <c r="ADM17" s="235"/>
      <c r="ADO17" s="234"/>
      <c r="ADP17" s="233"/>
      <c r="ADQ17" s="235"/>
      <c r="ADS17" s="234"/>
      <c r="ADT17" s="233"/>
      <c r="ADU17" s="235"/>
      <c r="ADW17" s="234"/>
      <c r="ADX17" s="233"/>
      <c r="ADY17" s="235"/>
      <c r="AEA17" s="234"/>
      <c r="AEB17" s="233"/>
      <c r="AEC17" s="235"/>
      <c r="AEE17" s="234"/>
      <c r="AEF17" s="233"/>
      <c r="AEG17" s="235"/>
      <c r="AEI17" s="234"/>
      <c r="AEJ17" s="233"/>
      <c r="AEK17" s="235"/>
      <c r="AEM17" s="234"/>
      <c r="AEN17" s="233"/>
      <c r="AEO17" s="235"/>
      <c r="AEQ17" s="234"/>
      <c r="AER17" s="233"/>
      <c r="AES17" s="235"/>
      <c r="AEU17" s="234"/>
      <c r="AEV17" s="233"/>
      <c r="AEW17" s="235"/>
      <c r="AEY17" s="234"/>
      <c r="AEZ17" s="233"/>
      <c r="AFA17" s="235"/>
      <c r="AFC17" s="234"/>
      <c r="AFD17" s="233"/>
      <c r="AFE17" s="235"/>
      <c r="AFG17" s="234"/>
      <c r="AFH17" s="233"/>
      <c r="AFI17" s="235"/>
      <c r="AFK17" s="234"/>
      <c r="AFL17" s="233"/>
      <c r="AFM17" s="235"/>
      <c r="AFO17" s="234"/>
      <c r="AFP17" s="233"/>
      <c r="AFQ17" s="235"/>
      <c r="AFS17" s="234"/>
      <c r="AFT17" s="233"/>
      <c r="AFU17" s="235"/>
      <c r="AFW17" s="234"/>
      <c r="AFX17" s="233"/>
      <c r="AFY17" s="235"/>
      <c r="AGA17" s="234"/>
      <c r="AGB17" s="233"/>
      <c r="AGC17" s="235"/>
      <c r="AGE17" s="234"/>
      <c r="AGF17" s="233"/>
      <c r="AGG17" s="235"/>
      <c r="AGI17" s="234"/>
      <c r="AGJ17" s="233"/>
      <c r="AGK17" s="235"/>
      <c r="AGM17" s="234"/>
      <c r="AGN17" s="233"/>
      <c r="AGO17" s="235"/>
      <c r="AGQ17" s="234"/>
      <c r="AGR17" s="233"/>
      <c r="AGS17" s="235"/>
      <c r="AGU17" s="234"/>
      <c r="AGV17" s="233"/>
      <c r="AGW17" s="235"/>
      <c r="AGY17" s="234"/>
      <c r="AGZ17" s="233"/>
      <c r="AHA17" s="235"/>
      <c r="AHC17" s="234"/>
      <c r="AHD17" s="233"/>
      <c r="AHE17" s="235"/>
      <c r="AHG17" s="234"/>
      <c r="AHH17" s="233"/>
      <c r="AHI17" s="235"/>
      <c r="AHK17" s="234"/>
      <c r="AHL17" s="233"/>
      <c r="AHM17" s="235"/>
      <c r="AHO17" s="234"/>
      <c r="AHP17" s="233"/>
      <c r="AHQ17" s="235"/>
      <c r="AHS17" s="234"/>
      <c r="AHT17" s="233"/>
      <c r="AHU17" s="235"/>
      <c r="AHW17" s="234"/>
      <c r="AHX17" s="233"/>
      <c r="AHY17" s="235"/>
      <c r="AIA17" s="234"/>
      <c r="AIB17" s="233"/>
      <c r="AIC17" s="235"/>
      <c r="AIE17" s="234"/>
      <c r="AIF17" s="233"/>
      <c r="AIG17" s="235"/>
      <c r="AII17" s="234"/>
      <c r="AIJ17" s="233"/>
      <c r="AIK17" s="235"/>
      <c r="AIM17" s="234"/>
      <c r="AIN17" s="233"/>
      <c r="AIO17" s="235"/>
      <c r="AIQ17" s="234"/>
      <c r="AIR17" s="233"/>
      <c r="AIS17" s="235"/>
      <c r="AIU17" s="234"/>
      <c r="AIV17" s="233"/>
      <c r="AIW17" s="235"/>
      <c r="AIY17" s="234"/>
      <c r="AIZ17" s="233"/>
      <c r="AJA17" s="235"/>
      <c r="AJC17" s="234"/>
      <c r="AJD17" s="233"/>
      <c r="AJE17" s="235"/>
      <c r="AJG17" s="234"/>
      <c r="AJH17" s="233"/>
      <c r="AJI17" s="235"/>
      <c r="AJK17" s="234"/>
      <c r="AJL17" s="233"/>
      <c r="AJM17" s="235"/>
      <c r="AJO17" s="234"/>
      <c r="AJP17" s="233"/>
      <c r="AJQ17" s="235"/>
      <c r="AJS17" s="234"/>
      <c r="AJT17" s="233"/>
      <c r="AJU17" s="235"/>
      <c r="AJW17" s="234"/>
      <c r="AJX17" s="233"/>
      <c r="AJY17" s="235"/>
      <c r="AKA17" s="234"/>
      <c r="AKB17" s="233"/>
      <c r="AKC17" s="235"/>
      <c r="AKE17" s="234"/>
      <c r="AKF17" s="233"/>
      <c r="AKG17" s="235"/>
      <c r="AKI17" s="234"/>
      <c r="AKJ17" s="233"/>
      <c r="AKK17" s="235"/>
      <c r="AKM17" s="234"/>
      <c r="AKN17" s="233"/>
      <c r="AKO17" s="235"/>
      <c r="AKQ17" s="234"/>
      <c r="AKR17" s="233"/>
      <c r="AKS17" s="235"/>
      <c r="AKU17" s="234"/>
      <c r="AKV17" s="233"/>
      <c r="AKW17" s="235"/>
      <c r="AKY17" s="234"/>
      <c r="AKZ17" s="233"/>
      <c r="ALA17" s="235"/>
      <c r="ALC17" s="234"/>
      <c r="ALD17" s="233"/>
      <c r="ALE17" s="235"/>
      <c r="ALG17" s="234"/>
      <c r="ALH17" s="233"/>
      <c r="ALI17" s="235"/>
      <c r="ALK17" s="234"/>
      <c r="ALL17" s="233"/>
      <c r="ALM17" s="235"/>
      <c r="ALO17" s="234"/>
      <c r="ALP17" s="233"/>
      <c r="ALQ17" s="235"/>
      <c r="ALS17" s="234"/>
      <c r="ALT17" s="233"/>
      <c r="ALU17" s="235"/>
      <c r="ALW17" s="234"/>
      <c r="ALX17" s="233"/>
      <c r="ALY17" s="235"/>
      <c r="AMA17" s="234"/>
      <c r="AMB17" s="233"/>
      <c r="AMC17" s="235"/>
      <c r="AME17" s="234"/>
      <c r="AMF17" s="233"/>
      <c r="AMG17" s="235"/>
      <c r="AMI17" s="234"/>
      <c r="AMJ17" s="233"/>
      <c r="AMK17" s="235"/>
      <c r="AMM17" s="234"/>
      <c r="AMN17" s="233"/>
      <c r="AMO17" s="235"/>
      <c r="AMQ17" s="234"/>
      <c r="AMR17" s="233"/>
      <c r="AMS17" s="235"/>
      <c r="AMU17" s="234"/>
      <c r="AMV17" s="233"/>
      <c r="AMW17" s="235"/>
      <c r="AMY17" s="234"/>
      <c r="AMZ17" s="233"/>
      <c r="ANA17" s="235"/>
      <c r="ANC17" s="234"/>
      <c r="AND17" s="233"/>
      <c r="ANE17" s="235"/>
      <c r="ANG17" s="234"/>
      <c r="ANH17" s="233"/>
      <c r="ANI17" s="235"/>
      <c r="ANK17" s="234"/>
      <c r="ANL17" s="233"/>
      <c r="ANM17" s="235"/>
      <c r="ANO17" s="234"/>
      <c r="ANP17" s="233"/>
      <c r="ANQ17" s="235"/>
      <c r="ANS17" s="234"/>
      <c r="ANT17" s="233"/>
      <c r="ANU17" s="235"/>
      <c r="ANW17" s="234"/>
      <c r="ANX17" s="233"/>
      <c r="ANY17" s="235"/>
      <c r="AOA17" s="234"/>
      <c r="AOB17" s="233"/>
      <c r="AOC17" s="235"/>
      <c r="AOE17" s="234"/>
      <c r="AOF17" s="233"/>
      <c r="AOG17" s="235"/>
      <c r="AOI17" s="234"/>
      <c r="AOJ17" s="233"/>
      <c r="AOK17" s="235"/>
      <c r="AOM17" s="234"/>
      <c r="AON17" s="233"/>
      <c r="AOO17" s="235"/>
      <c r="AOQ17" s="234"/>
      <c r="AOR17" s="233"/>
      <c r="AOS17" s="235"/>
      <c r="AOU17" s="234"/>
      <c r="AOV17" s="233"/>
      <c r="AOW17" s="235"/>
      <c r="AOY17" s="234"/>
      <c r="AOZ17" s="233"/>
      <c r="APA17" s="235"/>
      <c r="APC17" s="234"/>
      <c r="APD17" s="233"/>
      <c r="APE17" s="235"/>
      <c r="APG17" s="234"/>
      <c r="APH17" s="233"/>
      <c r="API17" s="235"/>
      <c r="APK17" s="234"/>
      <c r="APL17" s="233"/>
      <c r="APM17" s="235"/>
      <c r="APO17" s="234"/>
      <c r="APP17" s="233"/>
      <c r="APQ17" s="235"/>
      <c r="APS17" s="234"/>
      <c r="APT17" s="233"/>
      <c r="APU17" s="235"/>
      <c r="APW17" s="234"/>
      <c r="APX17" s="233"/>
      <c r="APY17" s="235"/>
      <c r="AQA17" s="234"/>
      <c r="AQB17" s="233"/>
      <c r="AQC17" s="235"/>
      <c r="AQE17" s="234"/>
      <c r="AQF17" s="233"/>
      <c r="AQG17" s="235"/>
      <c r="AQI17" s="234"/>
      <c r="AQJ17" s="233"/>
      <c r="AQK17" s="235"/>
      <c r="AQM17" s="234"/>
      <c r="AQN17" s="233"/>
      <c r="AQO17" s="235"/>
      <c r="AQQ17" s="234"/>
      <c r="AQR17" s="233"/>
      <c r="AQS17" s="235"/>
      <c r="AQU17" s="234"/>
      <c r="AQV17" s="233"/>
      <c r="AQW17" s="235"/>
      <c r="AQY17" s="234"/>
      <c r="AQZ17" s="233"/>
      <c r="ARA17" s="235"/>
      <c r="ARC17" s="234"/>
      <c r="ARD17" s="233"/>
      <c r="ARE17" s="235"/>
      <c r="ARG17" s="234"/>
      <c r="ARH17" s="233"/>
      <c r="ARI17" s="235"/>
      <c r="ARK17" s="234"/>
      <c r="ARL17" s="233"/>
      <c r="ARM17" s="235"/>
      <c r="ARO17" s="234"/>
      <c r="ARP17" s="233"/>
      <c r="ARQ17" s="235"/>
      <c r="ARS17" s="234"/>
      <c r="ART17" s="233"/>
      <c r="ARU17" s="235"/>
      <c r="ARW17" s="234"/>
      <c r="ARX17" s="233"/>
      <c r="ARY17" s="235"/>
      <c r="ASA17" s="234"/>
      <c r="ASB17" s="233"/>
      <c r="ASC17" s="235"/>
      <c r="ASE17" s="234"/>
      <c r="ASF17" s="233"/>
      <c r="ASG17" s="235"/>
      <c r="ASI17" s="234"/>
      <c r="ASJ17" s="233"/>
      <c r="ASK17" s="235"/>
      <c r="ASM17" s="234"/>
      <c r="ASN17" s="233"/>
      <c r="ASO17" s="235"/>
      <c r="ASQ17" s="234"/>
      <c r="ASR17" s="233"/>
      <c r="ASS17" s="235"/>
      <c r="ASU17" s="234"/>
      <c r="ASV17" s="233"/>
      <c r="ASW17" s="235"/>
      <c r="ASY17" s="234"/>
      <c r="ASZ17" s="233"/>
      <c r="ATA17" s="235"/>
      <c r="ATC17" s="234"/>
      <c r="ATD17" s="233"/>
      <c r="ATE17" s="235"/>
      <c r="ATG17" s="234"/>
      <c r="ATH17" s="233"/>
      <c r="ATI17" s="235"/>
      <c r="ATK17" s="234"/>
      <c r="ATL17" s="233"/>
      <c r="ATM17" s="235"/>
      <c r="ATO17" s="234"/>
      <c r="ATP17" s="233"/>
      <c r="ATQ17" s="235"/>
      <c r="ATS17" s="234"/>
      <c r="ATT17" s="233"/>
      <c r="ATU17" s="235"/>
      <c r="ATW17" s="234"/>
      <c r="ATX17" s="233"/>
      <c r="ATY17" s="235"/>
      <c r="AUA17" s="234"/>
      <c r="AUB17" s="233"/>
      <c r="AUC17" s="235"/>
      <c r="AUE17" s="234"/>
      <c r="AUF17" s="233"/>
      <c r="AUG17" s="235"/>
      <c r="AUI17" s="234"/>
      <c r="AUJ17" s="233"/>
      <c r="AUK17" s="235"/>
      <c r="AUM17" s="234"/>
      <c r="AUN17" s="233"/>
      <c r="AUO17" s="235"/>
      <c r="AUQ17" s="234"/>
      <c r="AUR17" s="233"/>
      <c r="AUS17" s="235"/>
      <c r="AUU17" s="234"/>
      <c r="AUV17" s="233"/>
      <c r="AUW17" s="235"/>
      <c r="AUY17" s="234"/>
      <c r="AUZ17" s="233"/>
      <c r="AVA17" s="235"/>
      <c r="AVC17" s="234"/>
      <c r="AVD17" s="233"/>
      <c r="AVE17" s="235"/>
      <c r="AVG17" s="234"/>
      <c r="AVH17" s="233"/>
      <c r="AVI17" s="235"/>
      <c r="AVK17" s="234"/>
      <c r="AVL17" s="233"/>
      <c r="AVM17" s="235"/>
      <c r="AVO17" s="234"/>
      <c r="AVP17" s="233"/>
      <c r="AVQ17" s="235"/>
      <c r="AVS17" s="234"/>
      <c r="AVT17" s="233"/>
      <c r="AVU17" s="235"/>
      <c r="AVW17" s="234"/>
      <c r="AVX17" s="233"/>
      <c r="AVY17" s="235"/>
      <c r="AWA17" s="234"/>
      <c r="AWB17" s="233"/>
      <c r="AWC17" s="235"/>
      <c r="AWE17" s="234"/>
      <c r="AWF17" s="233"/>
      <c r="AWG17" s="235"/>
      <c r="AWI17" s="234"/>
      <c r="AWJ17" s="233"/>
      <c r="AWK17" s="235"/>
      <c r="AWM17" s="234"/>
      <c r="AWN17" s="233"/>
      <c r="AWO17" s="235"/>
      <c r="AWQ17" s="234"/>
      <c r="AWR17" s="233"/>
      <c r="AWS17" s="235"/>
      <c r="AWU17" s="234"/>
      <c r="AWV17" s="233"/>
      <c r="AWW17" s="235"/>
      <c r="AWY17" s="234"/>
      <c r="AWZ17" s="233"/>
      <c r="AXA17" s="235"/>
      <c r="AXC17" s="234"/>
      <c r="AXD17" s="233"/>
      <c r="AXE17" s="235"/>
      <c r="AXG17" s="234"/>
      <c r="AXH17" s="233"/>
      <c r="AXI17" s="235"/>
      <c r="AXK17" s="234"/>
      <c r="AXL17" s="233"/>
      <c r="AXM17" s="235"/>
      <c r="AXO17" s="234"/>
      <c r="AXP17" s="233"/>
      <c r="AXQ17" s="235"/>
      <c r="AXS17" s="234"/>
      <c r="AXT17" s="233"/>
      <c r="AXU17" s="235"/>
      <c r="AXW17" s="234"/>
      <c r="AXX17" s="233"/>
      <c r="AXY17" s="235"/>
      <c r="AYA17" s="234"/>
      <c r="AYB17" s="233"/>
      <c r="AYC17" s="235"/>
      <c r="AYE17" s="234"/>
      <c r="AYF17" s="233"/>
      <c r="AYG17" s="235"/>
      <c r="AYI17" s="234"/>
      <c r="AYJ17" s="233"/>
      <c r="AYK17" s="235"/>
      <c r="AYM17" s="234"/>
      <c r="AYN17" s="233"/>
      <c r="AYO17" s="235"/>
      <c r="AYQ17" s="234"/>
      <c r="AYR17" s="233"/>
      <c r="AYS17" s="235"/>
      <c r="AYU17" s="234"/>
      <c r="AYV17" s="233"/>
      <c r="AYW17" s="235"/>
      <c r="AYY17" s="234"/>
      <c r="AYZ17" s="233"/>
      <c r="AZA17" s="235"/>
      <c r="AZC17" s="234"/>
      <c r="AZD17" s="233"/>
      <c r="AZE17" s="235"/>
      <c r="AZG17" s="234"/>
      <c r="AZH17" s="233"/>
      <c r="AZI17" s="235"/>
      <c r="AZK17" s="234"/>
      <c r="AZL17" s="233"/>
      <c r="AZM17" s="235"/>
      <c r="AZO17" s="234"/>
      <c r="AZP17" s="233"/>
      <c r="AZQ17" s="235"/>
      <c r="AZS17" s="234"/>
      <c r="AZT17" s="233"/>
      <c r="AZU17" s="235"/>
      <c r="AZW17" s="234"/>
      <c r="AZX17" s="233"/>
      <c r="AZY17" s="235"/>
      <c r="BAA17" s="234"/>
      <c r="BAB17" s="233"/>
      <c r="BAC17" s="235"/>
      <c r="BAE17" s="234"/>
      <c r="BAF17" s="233"/>
      <c r="BAG17" s="235"/>
      <c r="BAI17" s="234"/>
      <c r="BAJ17" s="233"/>
      <c r="BAK17" s="235"/>
      <c r="BAM17" s="234"/>
      <c r="BAN17" s="233"/>
      <c r="BAO17" s="235"/>
      <c r="BAQ17" s="234"/>
      <c r="BAR17" s="233"/>
      <c r="BAS17" s="235"/>
      <c r="BAU17" s="234"/>
      <c r="BAV17" s="233"/>
      <c r="BAW17" s="235"/>
      <c r="BAY17" s="234"/>
      <c r="BAZ17" s="233"/>
      <c r="BBA17" s="235"/>
      <c r="BBC17" s="234"/>
      <c r="BBD17" s="233"/>
      <c r="BBE17" s="235"/>
      <c r="BBG17" s="234"/>
      <c r="BBH17" s="233"/>
      <c r="BBI17" s="235"/>
      <c r="BBK17" s="234"/>
      <c r="BBL17" s="233"/>
      <c r="BBM17" s="235"/>
      <c r="BBO17" s="234"/>
      <c r="BBP17" s="233"/>
      <c r="BBQ17" s="235"/>
      <c r="BBS17" s="234"/>
      <c r="BBT17" s="233"/>
      <c r="BBU17" s="235"/>
      <c r="BBW17" s="234"/>
      <c r="BBX17" s="233"/>
      <c r="BBY17" s="235"/>
      <c r="BCA17" s="234"/>
      <c r="BCB17" s="233"/>
      <c r="BCC17" s="235"/>
      <c r="BCE17" s="234"/>
      <c r="BCF17" s="233"/>
      <c r="BCG17" s="235"/>
      <c r="BCI17" s="234"/>
      <c r="BCJ17" s="233"/>
      <c r="BCK17" s="235"/>
      <c r="BCM17" s="234"/>
      <c r="BCN17" s="233"/>
      <c r="BCO17" s="235"/>
      <c r="BCQ17" s="234"/>
      <c r="BCR17" s="233"/>
      <c r="BCS17" s="235"/>
      <c r="BCU17" s="234"/>
      <c r="BCV17" s="233"/>
      <c r="BCW17" s="235"/>
      <c r="BCY17" s="234"/>
      <c r="BCZ17" s="233"/>
      <c r="BDA17" s="235"/>
      <c r="BDC17" s="234"/>
      <c r="BDD17" s="233"/>
      <c r="BDE17" s="235"/>
      <c r="BDG17" s="234"/>
      <c r="BDH17" s="233"/>
      <c r="BDI17" s="235"/>
      <c r="BDK17" s="234"/>
      <c r="BDL17" s="233"/>
      <c r="BDM17" s="235"/>
      <c r="BDO17" s="234"/>
      <c r="BDP17" s="233"/>
      <c r="BDQ17" s="235"/>
      <c r="BDS17" s="234"/>
      <c r="BDT17" s="233"/>
      <c r="BDU17" s="235"/>
      <c r="BDW17" s="234"/>
      <c r="BDX17" s="233"/>
      <c r="BDY17" s="235"/>
      <c r="BEA17" s="234"/>
      <c r="BEB17" s="233"/>
      <c r="BEC17" s="235"/>
      <c r="BEE17" s="234"/>
      <c r="BEF17" s="233"/>
      <c r="BEG17" s="235"/>
      <c r="BEI17" s="234"/>
      <c r="BEJ17" s="233"/>
      <c r="BEK17" s="235"/>
      <c r="BEM17" s="234"/>
      <c r="BEN17" s="233"/>
      <c r="BEO17" s="235"/>
      <c r="BEQ17" s="234"/>
      <c r="BER17" s="233"/>
      <c r="BES17" s="235"/>
      <c r="BEU17" s="234"/>
      <c r="BEV17" s="233"/>
      <c r="BEW17" s="235"/>
      <c r="BEY17" s="234"/>
      <c r="BEZ17" s="233"/>
      <c r="BFA17" s="235"/>
      <c r="BFC17" s="234"/>
      <c r="BFD17" s="233"/>
      <c r="BFE17" s="235"/>
      <c r="BFG17" s="234"/>
      <c r="BFH17" s="233"/>
      <c r="BFI17" s="235"/>
      <c r="BFK17" s="234"/>
      <c r="BFL17" s="233"/>
      <c r="BFM17" s="235"/>
      <c r="BFO17" s="234"/>
      <c r="BFP17" s="233"/>
      <c r="BFQ17" s="235"/>
      <c r="BFS17" s="234"/>
      <c r="BFT17" s="233"/>
      <c r="BFU17" s="235"/>
      <c r="BFW17" s="234"/>
      <c r="BFX17" s="233"/>
      <c r="BFY17" s="235"/>
      <c r="BGA17" s="234"/>
      <c r="BGB17" s="233"/>
      <c r="BGC17" s="235"/>
      <c r="BGE17" s="234"/>
      <c r="BGF17" s="233"/>
      <c r="BGG17" s="235"/>
      <c r="BGI17" s="234"/>
      <c r="BGJ17" s="233"/>
      <c r="BGK17" s="235"/>
      <c r="BGM17" s="234"/>
      <c r="BGN17" s="233"/>
      <c r="BGO17" s="235"/>
      <c r="BGQ17" s="234"/>
      <c r="BGR17" s="233"/>
      <c r="BGS17" s="235"/>
      <c r="BGU17" s="234"/>
      <c r="BGV17" s="233"/>
      <c r="BGW17" s="235"/>
      <c r="BGY17" s="234"/>
      <c r="BGZ17" s="233"/>
      <c r="BHA17" s="235"/>
      <c r="BHC17" s="234"/>
      <c r="BHD17" s="233"/>
      <c r="BHE17" s="235"/>
      <c r="BHG17" s="234"/>
      <c r="BHH17" s="233"/>
      <c r="BHI17" s="235"/>
      <c r="BHK17" s="234"/>
      <c r="BHL17" s="233"/>
      <c r="BHM17" s="235"/>
      <c r="BHO17" s="234"/>
      <c r="BHP17" s="233"/>
      <c r="BHQ17" s="235"/>
      <c r="BHS17" s="234"/>
      <c r="BHT17" s="233"/>
      <c r="BHU17" s="235"/>
      <c r="BHW17" s="234"/>
      <c r="BHX17" s="233"/>
      <c r="BHY17" s="235"/>
      <c r="BIA17" s="234"/>
      <c r="BIB17" s="233"/>
      <c r="BIC17" s="235"/>
      <c r="BIE17" s="234"/>
      <c r="BIF17" s="233"/>
      <c r="BIG17" s="235"/>
      <c r="BII17" s="234"/>
      <c r="BIJ17" s="233"/>
      <c r="BIK17" s="235"/>
      <c r="BIM17" s="234"/>
      <c r="BIN17" s="233"/>
      <c r="BIO17" s="235"/>
      <c r="BIQ17" s="234"/>
      <c r="BIR17" s="233"/>
      <c r="BIS17" s="235"/>
      <c r="BIU17" s="234"/>
      <c r="BIV17" s="233"/>
      <c r="BIW17" s="235"/>
      <c r="BIY17" s="234"/>
      <c r="BIZ17" s="233"/>
      <c r="BJA17" s="235"/>
      <c r="BJC17" s="234"/>
      <c r="BJD17" s="233"/>
      <c r="BJE17" s="235"/>
      <c r="BJG17" s="234"/>
      <c r="BJH17" s="233"/>
      <c r="BJI17" s="235"/>
      <c r="BJK17" s="234"/>
      <c r="BJL17" s="233"/>
      <c r="BJM17" s="235"/>
      <c r="BJO17" s="234"/>
      <c r="BJP17" s="233"/>
      <c r="BJQ17" s="235"/>
      <c r="BJS17" s="234"/>
      <c r="BJT17" s="233"/>
      <c r="BJU17" s="235"/>
      <c r="BJW17" s="234"/>
      <c r="BJX17" s="233"/>
      <c r="BJY17" s="235"/>
      <c r="BKA17" s="234"/>
      <c r="BKB17" s="233"/>
      <c r="BKC17" s="235"/>
      <c r="BKE17" s="234"/>
      <c r="BKF17" s="233"/>
      <c r="BKG17" s="235"/>
      <c r="BKI17" s="234"/>
      <c r="BKJ17" s="233"/>
      <c r="BKK17" s="235"/>
      <c r="BKM17" s="234"/>
      <c r="BKN17" s="233"/>
      <c r="BKO17" s="235"/>
      <c r="BKQ17" s="234"/>
      <c r="BKR17" s="233"/>
      <c r="BKS17" s="235"/>
      <c r="BKU17" s="234"/>
      <c r="BKV17" s="233"/>
      <c r="BKW17" s="235"/>
      <c r="BKY17" s="234"/>
      <c r="BKZ17" s="233"/>
      <c r="BLA17" s="235"/>
      <c r="BLC17" s="234"/>
      <c r="BLD17" s="233"/>
      <c r="BLE17" s="235"/>
      <c r="BLG17" s="234"/>
      <c r="BLH17" s="233"/>
      <c r="BLI17" s="235"/>
      <c r="BLK17" s="234"/>
      <c r="BLL17" s="233"/>
      <c r="BLM17" s="235"/>
      <c r="BLO17" s="234"/>
      <c r="BLP17" s="233"/>
      <c r="BLQ17" s="235"/>
      <c r="BLS17" s="234"/>
      <c r="BLT17" s="233"/>
      <c r="BLU17" s="235"/>
      <c r="BLW17" s="234"/>
      <c r="BLX17" s="233"/>
      <c r="BLY17" s="235"/>
      <c r="BMA17" s="234"/>
      <c r="BMB17" s="233"/>
      <c r="BMC17" s="235"/>
      <c r="BME17" s="234"/>
      <c r="BMF17" s="233"/>
      <c r="BMG17" s="235"/>
      <c r="BMI17" s="234"/>
      <c r="BMJ17" s="233"/>
      <c r="BMK17" s="235"/>
      <c r="BMM17" s="234"/>
      <c r="BMN17" s="233"/>
      <c r="BMO17" s="235"/>
      <c r="BMQ17" s="234"/>
      <c r="BMR17" s="233"/>
      <c r="BMS17" s="235"/>
      <c r="BMU17" s="234"/>
      <c r="BMV17" s="233"/>
      <c r="BMW17" s="235"/>
      <c r="BMY17" s="234"/>
      <c r="BMZ17" s="233"/>
      <c r="BNA17" s="235"/>
      <c r="BNC17" s="234"/>
      <c r="BND17" s="233"/>
      <c r="BNE17" s="235"/>
      <c r="BNG17" s="234"/>
      <c r="BNH17" s="233"/>
      <c r="BNI17" s="235"/>
      <c r="BNK17" s="234"/>
      <c r="BNL17" s="233"/>
      <c r="BNM17" s="235"/>
      <c r="BNO17" s="234"/>
      <c r="BNP17" s="233"/>
      <c r="BNQ17" s="235"/>
      <c r="BNS17" s="234"/>
      <c r="BNT17" s="233"/>
      <c r="BNU17" s="235"/>
      <c r="BNW17" s="234"/>
      <c r="BNX17" s="233"/>
      <c r="BNY17" s="235"/>
      <c r="BOA17" s="234"/>
      <c r="BOB17" s="233"/>
      <c r="BOC17" s="235"/>
      <c r="BOE17" s="234"/>
      <c r="BOF17" s="233"/>
      <c r="BOG17" s="235"/>
      <c r="BOI17" s="234"/>
      <c r="BOJ17" s="233"/>
      <c r="BOK17" s="235"/>
      <c r="BOM17" s="234"/>
      <c r="BON17" s="233"/>
      <c r="BOO17" s="235"/>
      <c r="BOQ17" s="234"/>
      <c r="BOR17" s="233"/>
      <c r="BOS17" s="235"/>
      <c r="BOU17" s="234"/>
      <c r="BOV17" s="233"/>
      <c r="BOW17" s="235"/>
      <c r="BOY17" s="234"/>
      <c r="BOZ17" s="233"/>
      <c r="BPA17" s="235"/>
      <c r="BPC17" s="234"/>
      <c r="BPD17" s="233"/>
      <c r="BPE17" s="235"/>
      <c r="BPG17" s="234"/>
      <c r="BPH17" s="233"/>
      <c r="BPI17" s="235"/>
      <c r="BPK17" s="234"/>
      <c r="BPL17" s="233"/>
      <c r="BPM17" s="235"/>
      <c r="BPO17" s="234"/>
      <c r="BPP17" s="233"/>
      <c r="BPQ17" s="235"/>
      <c r="BPS17" s="234"/>
      <c r="BPT17" s="233"/>
      <c r="BPU17" s="235"/>
      <c r="BPW17" s="234"/>
      <c r="BPX17" s="233"/>
      <c r="BPY17" s="235"/>
      <c r="BQA17" s="234"/>
      <c r="BQB17" s="233"/>
      <c r="BQC17" s="235"/>
      <c r="BQE17" s="234"/>
      <c r="BQF17" s="233"/>
      <c r="BQG17" s="235"/>
      <c r="BQI17" s="234"/>
      <c r="BQJ17" s="233"/>
      <c r="BQK17" s="235"/>
      <c r="BQM17" s="234"/>
      <c r="BQN17" s="233"/>
      <c r="BQO17" s="235"/>
      <c r="BQQ17" s="234"/>
      <c r="BQR17" s="233"/>
      <c r="BQS17" s="235"/>
      <c r="BQU17" s="234"/>
      <c r="BQV17" s="233"/>
      <c r="BQW17" s="235"/>
      <c r="BQY17" s="234"/>
      <c r="BQZ17" s="233"/>
      <c r="BRA17" s="235"/>
      <c r="BRC17" s="234"/>
      <c r="BRD17" s="233"/>
      <c r="BRE17" s="235"/>
      <c r="BRG17" s="234"/>
      <c r="BRH17" s="233"/>
      <c r="BRI17" s="235"/>
      <c r="BRK17" s="234"/>
      <c r="BRL17" s="233"/>
      <c r="BRM17" s="235"/>
      <c r="BRO17" s="234"/>
      <c r="BRP17" s="233"/>
      <c r="BRQ17" s="235"/>
      <c r="BRS17" s="234"/>
      <c r="BRT17" s="233"/>
      <c r="BRU17" s="235"/>
      <c r="BRW17" s="234"/>
      <c r="BRX17" s="233"/>
      <c r="BRY17" s="235"/>
      <c r="BSA17" s="234"/>
      <c r="BSB17" s="233"/>
      <c r="BSC17" s="235"/>
      <c r="BSE17" s="234"/>
      <c r="BSF17" s="233"/>
      <c r="BSG17" s="235"/>
      <c r="BSI17" s="234"/>
      <c r="BSJ17" s="233"/>
      <c r="BSK17" s="235"/>
      <c r="BSM17" s="234"/>
      <c r="BSN17" s="233"/>
      <c r="BSO17" s="235"/>
      <c r="BSQ17" s="234"/>
      <c r="BSR17" s="233"/>
      <c r="BSS17" s="235"/>
      <c r="BSU17" s="234"/>
      <c r="BSV17" s="233"/>
      <c r="BSW17" s="235"/>
      <c r="BSY17" s="234"/>
      <c r="BSZ17" s="233"/>
      <c r="BTA17" s="235"/>
      <c r="BTC17" s="234"/>
      <c r="BTD17" s="233"/>
      <c r="BTE17" s="235"/>
      <c r="BTG17" s="234"/>
      <c r="BTH17" s="233"/>
      <c r="BTI17" s="235"/>
      <c r="BTK17" s="234"/>
      <c r="BTL17" s="233"/>
      <c r="BTM17" s="235"/>
      <c r="BTO17" s="234"/>
      <c r="BTP17" s="233"/>
      <c r="BTQ17" s="235"/>
      <c r="BTS17" s="234"/>
      <c r="BTT17" s="233"/>
      <c r="BTU17" s="235"/>
      <c r="BTW17" s="234"/>
      <c r="BTX17" s="233"/>
      <c r="BTY17" s="235"/>
      <c r="BUA17" s="234"/>
      <c r="BUB17" s="233"/>
      <c r="BUC17" s="235"/>
      <c r="BUE17" s="234"/>
      <c r="BUF17" s="233"/>
      <c r="BUG17" s="235"/>
      <c r="BUI17" s="234"/>
      <c r="BUJ17" s="233"/>
      <c r="BUK17" s="235"/>
      <c r="BUM17" s="234"/>
      <c r="BUN17" s="233"/>
      <c r="BUO17" s="235"/>
      <c r="BUQ17" s="234"/>
      <c r="BUR17" s="233"/>
      <c r="BUS17" s="235"/>
      <c r="BUU17" s="234"/>
      <c r="BUV17" s="233"/>
      <c r="BUW17" s="235"/>
      <c r="BUY17" s="234"/>
      <c r="BUZ17" s="233"/>
      <c r="BVA17" s="235"/>
      <c r="BVC17" s="234"/>
      <c r="BVD17" s="233"/>
      <c r="BVE17" s="235"/>
      <c r="BVG17" s="234"/>
      <c r="BVH17" s="233"/>
      <c r="BVI17" s="235"/>
      <c r="BVK17" s="234"/>
      <c r="BVL17" s="233"/>
      <c r="BVM17" s="235"/>
      <c r="BVO17" s="234"/>
      <c r="BVP17" s="233"/>
      <c r="BVQ17" s="235"/>
      <c r="BVS17" s="234"/>
      <c r="BVT17" s="233"/>
      <c r="BVU17" s="235"/>
      <c r="BVW17" s="234"/>
      <c r="BVX17" s="233"/>
      <c r="BVY17" s="235"/>
      <c r="BWA17" s="234"/>
      <c r="BWB17" s="233"/>
      <c r="BWC17" s="235"/>
      <c r="BWE17" s="234"/>
      <c r="BWF17" s="233"/>
      <c r="BWG17" s="235"/>
      <c r="BWI17" s="234"/>
      <c r="BWJ17" s="233"/>
      <c r="BWK17" s="235"/>
      <c r="BWM17" s="234"/>
      <c r="BWN17" s="233"/>
      <c r="BWO17" s="235"/>
      <c r="BWQ17" s="234"/>
      <c r="BWR17" s="233"/>
      <c r="BWS17" s="235"/>
      <c r="BWU17" s="234"/>
      <c r="BWV17" s="233"/>
      <c r="BWW17" s="235"/>
      <c r="BWY17" s="234"/>
      <c r="BWZ17" s="233"/>
      <c r="BXA17" s="235"/>
      <c r="BXC17" s="234"/>
      <c r="BXD17" s="233"/>
      <c r="BXE17" s="235"/>
      <c r="BXG17" s="234"/>
      <c r="BXH17" s="233"/>
      <c r="BXI17" s="235"/>
      <c r="BXK17" s="234"/>
      <c r="BXL17" s="233"/>
      <c r="BXM17" s="235"/>
      <c r="BXO17" s="234"/>
      <c r="BXP17" s="233"/>
      <c r="BXQ17" s="235"/>
      <c r="BXS17" s="234"/>
      <c r="BXT17" s="233"/>
      <c r="BXU17" s="235"/>
      <c r="BXW17" s="234"/>
      <c r="BXX17" s="233"/>
      <c r="BXY17" s="235"/>
      <c r="BYA17" s="234"/>
      <c r="BYB17" s="233"/>
      <c r="BYC17" s="235"/>
      <c r="BYE17" s="234"/>
      <c r="BYF17" s="233"/>
      <c r="BYG17" s="235"/>
      <c r="BYI17" s="234"/>
      <c r="BYJ17" s="233"/>
      <c r="BYK17" s="235"/>
      <c r="BYM17" s="234"/>
      <c r="BYN17" s="233"/>
      <c r="BYO17" s="235"/>
      <c r="BYQ17" s="234"/>
      <c r="BYR17" s="233"/>
      <c r="BYS17" s="235"/>
      <c r="BYU17" s="234"/>
      <c r="BYV17" s="233"/>
      <c r="BYW17" s="235"/>
      <c r="BYY17" s="234"/>
      <c r="BYZ17" s="233"/>
      <c r="BZA17" s="235"/>
      <c r="BZC17" s="234"/>
      <c r="BZD17" s="233"/>
      <c r="BZE17" s="235"/>
      <c r="BZG17" s="234"/>
      <c r="BZH17" s="233"/>
      <c r="BZI17" s="235"/>
      <c r="BZK17" s="234"/>
      <c r="BZL17" s="233"/>
      <c r="BZM17" s="235"/>
      <c r="BZO17" s="234"/>
      <c r="BZP17" s="233"/>
      <c r="BZQ17" s="235"/>
      <c r="BZS17" s="234"/>
      <c r="BZT17" s="233"/>
      <c r="BZU17" s="235"/>
      <c r="BZW17" s="234"/>
      <c r="BZX17" s="233"/>
      <c r="BZY17" s="235"/>
      <c r="CAA17" s="234"/>
      <c r="CAB17" s="233"/>
      <c r="CAC17" s="235"/>
      <c r="CAE17" s="234"/>
      <c r="CAF17" s="233"/>
      <c r="CAG17" s="235"/>
      <c r="CAI17" s="234"/>
      <c r="CAJ17" s="233"/>
      <c r="CAK17" s="235"/>
      <c r="CAM17" s="234"/>
      <c r="CAN17" s="233"/>
      <c r="CAO17" s="235"/>
      <c r="CAQ17" s="234"/>
      <c r="CAR17" s="233"/>
      <c r="CAS17" s="235"/>
      <c r="CAU17" s="234"/>
      <c r="CAV17" s="233"/>
      <c r="CAW17" s="235"/>
      <c r="CAY17" s="234"/>
      <c r="CAZ17" s="233"/>
      <c r="CBA17" s="235"/>
      <c r="CBC17" s="234"/>
      <c r="CBD17" s="233"/>
      <c r="CBE17" s="235"/>
      <c r="CBG17" s="234"/>
      <c r="CBH17" s="233"/>
      <c r="CBI17" s="235"/>
      <c r="CBK17" s="234"/>
      <c r="CBL17" s="233"/>
      <c r="CBM17" s="235"/>
      <c r="CBO17" s="234"/>
      <c r="CBP17" s="233"/>
      <c r="CBQ17" s="235"/>
      <c r="CBS17" s="234"/>
      <c r="CBT17" s="233"/>
      <c r="CBU17" s="235"/>
      <c r="CBW17" s="234"/>
      <c r="CBX17" s="233"/>
      <c r="CBY17" s="235"/>
      <c r="CCA17" s="234"/>
      <c r="CCB17" s="233"/>
      <c r="CCC17" s="235"/>
      <c r="CCE17" s="234"/>
      <c r="CCF17" s="233"/>
      <c r="CCG17" s="235"/>
      <c r="CCI17" s="234"/>
      <c r="CCJ17" s="233"/>
      <c r="CCK17" s="235"/>
      <c r="CCM17" s="234"/>
      <c r="CCN17" s="233"/>
      <c r="CCO17" s="235"/>
      <c r="CCQ17" s="234"/>
      <c r="CCR17" s="233"/>
      <c r="CCS17" s="235"/>
      <c r="CCU17" s="234"/>
      <c r="CCV17" s="233"/>
      <c r="CCW17" s="235"/>
      <c r="CCY17" s="234"/>
      <c r="CCZ17" s="233"/>
      <c r="CDA17" s="235"/>
      <c r="CDC17" s="234"/>
      <c r="CDD17" s="233"/>
      <c r="CDE17" s="235"/>
      <c r="CDG17" s="234"/>
      <c r="CDH17" s="233"/>
      <c r="CDI17" s="235"/>
      <c r="CDK17" s="234"/>
      <c r="CDL17" s="233"/>
      <c r="CDM17" s="235"/>
      <c r="CDO17" s="234"/>
      <c r="CDP17" s="233"/>
      <c r="CDQ17" s="235"/>
      <c r="CDS17" s="234"/>
      <c r="CDT17" s="233"/>
      <c r="CDU17" s="235"/>
      <c r="CDW17" s="234"/>
      <c r="CDX17" s="233"/>
      <c r="CDY17" s="235"/>
      <c r="CEA17" s="234"/>
      <c r="CEB17" s="233"/>
      <c r="CEC17" s="235"/>
      <c r="CEE17" s="234"/>
      <c r="CEF17" s="233"/>
      <c r="CEG17" s="235"/>
      <c r="CEI17" s="234"/>
      <c r="CEJ17" s="233"/>
      <c r="CEK17" s="235"/>
      <c r="CEM17" s="234"/>
      <c r="CEN17" s="233"/>
      <c r="CEO17" s="235"/>
      <c r="CEQ17" s="234"/>
      <c r="CER17" s="233"/>
      <c r="CES17" s="235"/>
      <c r="CEU17" s="234"/>
      <c r="CEV17" s="233"/>
      <c r="CEW17" s="235"/>
      <c r="CEY17" s="234"/>
      <c r="CEZ17" s="233"/>
      <c r="CFA17" s="235"/>
      <c r="CFC17" s="234"/>
      <c r="CFD17" s="233"/>
      <c r="CFE17" s="235"/>
      <c r="CFG17" s="234"/>
      <c r="CFH17" s="233"/>
      <c r="CFI17" s="235"/>
      <c r="CFK17" s="234"/>
      <c r="CFL17" s="233"/>
      <c r="CFM17" s="235"/>
      <c r="CFO17" s="234"/>
      <c r="CFP17" s="233"/>
      <c r="CFQ17" s="235"/>
      <c r="CFS17" s="234"/>
      <c r="CFT17" s="233"/>
      <c r="CFU17" s="235"/>
      <c r="CFW17" s="234"/>
      <c r="CFX17" s="233"/>
      <c r="CFY17" s="235"/>
      <c r="CGA17" s="234"/>
      <c r="CGB17" s="233"/>
      <c r="CGC17" s="235"/>
      <c r="CGE17" s="234"/>
      <c r="CGF17" s="233"/>
      <c r="CGG17" s="235"/>
      <c r="CGI17" s="234"/>
      <c r="CGJ17" s="233"/>
      <c r="CGK17" s="235"/>
      <c r="CGM17" s="234"/>
      <c r="CGN17" s="233"/>
      <c r="CGO17" s="235"/>
      <c r="CGQ17" s="234"/>
      <c r="CGR17" s="233"/>
      <c r="CGS17" s="235"/>
      <c r="CGU17" s="234"/>
      <c r="CGV17" s="233"/>
      <c r="CGW17" s="235"/>
      <c r="CGY17" s="234"/>
      <c r="CGZ17" s="233"/>
      <c r="CHA17" s="235"/>
      <c r="CHC17" s="234"/>
      <c r="CHD17" s="233"/>
      <c r="CHE17" s="235"/>
      <c r="CHG17" s="234"/>
      <c r="CHH17" s="233"/>
      <c r="CHI17" s="235"/>
      <c r="CHK17" s="234"/>
      <c r="CHL17" s="233"/>
      <c r="CHM17" s="235"/>
      <c r="CHO17" s="234"/>
      <c r="CHP17" s="233"/>
      <c r="CHQ17" s="235"/>
      <c r="CHS17" s="234"/>
      <c r="CHT17" s="233"/>
      <c r="CHU17" s="235"/>
      <c r="CHW17" s="234"/>
      <c r="CHX17" s="233"/>
      <c r="CHY17" s="235"/>
      <c r="CIA17" s="234"/>
      <c r="CIB17" s="233"/>
      <c r="CIC17" s="235"/>
      <c r="CIE17" s="234"/>
      <c r="CIF17" s="233"/>
      <c r="CIG17" s="235"/>
      <c r="CII17" s="234"/>
      <c r="CIJ17" s="233"/>
      <c r="CIK17" s="235"/>
      <c r="CIM17" s="234"/>
      <c r="CIN17" s="233"/>
      <c r="CIO17" s="235"/>
      <c r="CIQ17" s="234"/>
      <c r="CIR17" s="233"/>
      <c r="CIS17" s="235"/>
      <c r="CIU17" s="234"/>
      <c r="CIV17" s="233"/>
      <c r="CIW17" s="235"/>
      <c r="CIY17" s="234"/>
      <c r="CIZ17" s="233"/>
      <c r="CJA17" s="235"/>
      <c r="CJC17" s="234"/>
      <c r="CJD17" s="233"/>
      <c r="CJE17" s="235"/>
      <c r="CJG17" s="234"/>
      <c r="CJH17" s="233"/>
      <c r="CJI17" s="235"/>
      <c r="CJK17" s="234"/>
      <c r="CJL17" s="233"/>
      <c r="CJM17" s="235"/>
      <c r="CJO17" s="234"/>
      <c r="CJP17" s="233"/>
      <c r="CJQ17" s="235"/>
      <c r="CJS17" s="234"/>
      <c r="CJT17" s="233"/>
      <c r="CJU17" s="235"/>
      <c r="CJW17" s="234"/>
      <c r="CJX17" s="233"/>
      <c r="CJY17" s="235"/>
      <c r="CKA17" s="234"/>
      <c r="CKB17" s="233"/>
      <c r="CKC17" s="235"/>
      <c r="CKE17" s="234"/>
      <c r="CKF17" s="233"/>
      <c r="CKG17" s="235"/>
      <c r="CKI17" s="234"/>
      <c r="CKJ17" s="233"/>
      <c r="CKK17" s="235"/>
      <c r="CKM17" s="234"/>
      <c r="CKN17" s="233"/>
      <c r="CKO17" s="235"/>
      <c r="CKQ17" s="234"/>
      <c r="CKR17" s="233"/>
      <c r="CKS17" s="235"/>
      <c r="CKU17" s="234"/>
      <c r="CKV17" s="233"/>
      <c r="CKW17" s="235"/>
      <c r="CKY17" s="234"/>
      <c r="CKZ17" s="233"/>
      <c r="CLA17" s="235"/>
      <c r="CLC17" s="234"/>
      <c r="CLD17" s="233"/>
      <c r="CLE17" s="235"/>
      <c r="CLG17" s="234"/>
      <c r="CLH17" s="233"/>
      <c r="CLI17" s="235"/>
      <c r="CLK17" s="234"/>
      <c r="CLL17" s="233"/>
      <c r="CLM17" s="235"/>
      <c r="CLO17" s="234"/>
      <c r="CLP17" s="233"/>
      <c r="CLQ17" s="235"/>
      <c r="CLS17" s="234"/>
      <c r="CLT17" s="233"/>
      <c r="CLU17" s="235"/>
      <c r="CLW17" s="234"/>
      <c r="CLX17" s="233"/>
      <c r="CLY17" s="235"/>
      <c r="CMA17" s="234"/>
      <c r="CMB17" s="233"/>
      <c r="CMC17" s="235"/>
      <c r="CME17" s="234"/>
      <c r="CMF17" s="233"/>
      <c r="CMG17" s="235"/>
      <c r="CMI17" s="234"/>
      <c r="CMJ17" s="233"/>
      <c r="CMK17" s="235"/>
      <c r="CMM17" s="234"/>
      <c r="CMN17" s="233"/>
      <c r="CMO17" s="235"/>
      <c r="CMQ17" s="234"/>
      <c r="CMR17" s="233"/>
      <c r="CMS17" s="235"/>
      <c r="CMU17" s="234"/>
      <c r="CMV17" s="233"/>
      <c r="CMW17" s="235"/>
      <c r="CMY17" s="234"/>
      <c r="CMZ17" s="233"/>
      <c r="CNA17" s="235"/>
      <c r="CNC17" s="234"/>
      <c r="CND17" s="233"/>
      <c r="CNE17" s="235"/>
      <c r="CNG17" s="234"/>
      <c r="CNH17" s="233"/>
      <c r="CNI17" s="235"/>
      <c r="CNK17" s="234"/>
      <c r="CNL17" s="233"/>
      <c r="CNM17" s="235"/>
      <c r="CNO17" s="234"/>
      <c r="CNP17" s="233"/>
      <c r="CNQ17" s="235"/>
      <c r="CNS17" s="234"/>
      <c r="CNT17" s="233"/>
      <c r="CNU17" s="235"/>
      <c r="CNW17" s="234"/>
      <c r="CNX17" s="233"/>
      <c r="CNY17" s="235"/>
      <c r="COA17" s="234"/>
      <c r="COB17" s="233"/>
      <c r="COC17" s="235"/>
      <c r="COE17" s="234"/>
      <c r="COF17" s="233"/>
      <c r="COG17" s="235"/>
      <c r="COI17" s="234"/>
      <c r="COJ17" s="233"/>
      <c r="COK17" s="235"/>
      <c r="COM17" s="234"/>
      <c r="CON17" s="233"/>
      <c r="COO17" s="235"/>
      <c r="COQ17" s="234"/>
      <c r="COR17" s="233"/>
      <c r="COS17" s="235"/>
      <c r="COU17" s="234"/>
      <c r="COV17" s="233"/>
      <c r="COW17" s="235"/>
      <c r="COY17" s="234"/>
      <c r="COZ17" s="233"/>
      <c r="CPA17" s="235"/>
      <c r="CPC17" s="234"/>
      <c r="CPD17" s="233"/>
      <c r="CPE17" s="235"/>
      <c r="CPG17" s="234"/>
      <c r="CPH17" s="233"/>
      <c r="CPI17" s="235"/>
      <c r="CPK17" s="234"/>
      <c r="CPL17" s="233"/>
      <c r="CPM17" s="235"/>
      <c r="CPO17" s="234"/>
      <c r="CPP17" s="233"/>
      <c r="CPQ17" s="235"/>
      <c r="CPS17" s="234"/>
      <c r="CPT17" s="233"/>
      <c r="CPU17" s="235"/>
      <c r="CPW17" s="234"/>
      <c r="CPX17" s="233"/>
      <c r="CPY17" s="235"/>
      <c r="CQA17" s="234"/>
      <c r="CQB17" s="233"/>
      <c r="CQC17" s="235"/>
      <c r="CQE17" s="234"/>
      <c r="CQF17" s="233"/>
      <c r="CQG17" s="235"/>
      <c r="CQI17" s="234"/>
      <c r="CQJ17" s="233"/>
      <c r="CQK17" s="235"/>
      <c r="CQM17" s="234"/>
      <c r="CQN17" s="233"/>
      <c r="CQO17" s="235"/>
      <c r="CQQ17" s="234"/>
      <c r="CQR17" s="233"/>
      <c r="CQS17" s="235"/>
      <c r="CQU17" s="234"/>
      <c r="CQV17" s="233"/>
      <c r="CQW17" s="235"/>
      <c r="CQY17" s="234"/>
      <c r="CQZ17" s="233"/>
      <c r="CRA17" s="235"/>
      <c r="CRC17" s="234"/>
      <c r="CRD17" s="233"/>
      <c r="CRE17" s="235"/>
      <c r="CRG17" s="234"/>
      <c r="CRH17" s="233"/>
      <c r="CRI17" s="235"/>
      <c r="CRK17" s="234"/>
      <c r="CRL17" s="233"/>
      <c r="CRM17" s="235"/>
      <c r="CRO17" s="234"/>
      <c r="CRP17" s="233"/>
      <c r="CRQ17" s="235"/>
      <c r="CRS17" s="234"/>
      <c r="CRT17" s="233"/>
      <c r="CRU17" s="235"/>
      <c r="CRW17" s="234"/>
      <c r="CRX17" s="233"/>
      <c r="CRY17" s="235"/>
      <c r="CSA17" s="234"/>
      <c r="CSB17" s="233"/>
      <c r="CSC17" s="235"/>
      <c r="CSE17" s="234"/>
      <c r="CSF17" s="233"/>
      <c r="CSG17" s="235"/>
      <c r="CSI17" s="234"/>
      <c r="CSJ17" s="233"/>
      <c r="CSK17" s="235"/>
      <c r="CSM17" s="234"/>
      <c r="CSN17" s="233"/>
      <c r="CSO17" s="235"/>
      <c r="CSQ17" s="234"/>
      <c r="CSR17" s="233"/>
      <c r="CSS17" s="235"/>
      <c r="CSU17" s="234"/>
      <c r="CSV17" s="233"/>
      <c r="CSW17" s="235"/>
      <c r="CSY17" s="234"/>
      <c r="CSZ17" s="233"/>
      <c r="CTA17" s="235"/>
      <c r="CTC17" s="234"/>
      <c r="CTD17" s="233"/>
      <c r="CTE17" s="235"/>
      <c r="CTG17" s="234"/>
      <c r="CTH17" s="233"/>
      <c r="CTI17" s="235"/>
      <c r="CTK17" s="234"/>
      <c r="CTL17" s="233"/>
      <c r="CTM17" s="235"/>
      <c r="CTO17" s="234"/>
      <c r="CTP17" s="233"/>
      <c r="CTQ17" s="235"/>
      <c r="CTS17" s="234"/>
      <c r="CTT17" s="233"/>
      <c r="CTU17" s="235"/>
      <c r="CTW17" s="234"/>
      <c r="CTX17" s="233"/>
      <c r="CTY17" s="235"/>
      <c r="CUA17" s="234"/>
      <c r="CUB17" s="233"/>
      <c r="CUC17" s="235"/>
      <c r="CUE17" s="234"/>
      <c r="CUF17" s="233"/>
      <c r="CUG17" s="235"/>
      <c r="CUI17" s="234"/>
      <c r="CUJ17" s="233"/>
      <c r="CUK17" s="235"/>
      <c r="CUM17" s="234"/>
      <c r="CUN17" s="233"/>
      <c r="CUO17" s="235"/>
      <c r="CUQ17" s="234"/>
      <c r="CUR17" s="233"/>
      <c r="CUS17" s="235"/>
      <c r="CUU17" s="234"/>
      <c r="CUV17" s="233"/>
      <c r="CUW17" s="235"/>
      <c r="CUY17" s="234"/>
      <c r="CUZ17" s="233"/>
      <c r="CVA17" s="235"/>
      <c r="CVC17" s="234"/>
      <c r="CVD17" s="233"/>
      <c r="CVE17" s="235"/>
      <c r="CVG17" s="234"/>
      <c r="CVH17" s="233"/>
      <c r="CVI17" s="235"/>
      <c r="CVK17" s="234"/>
      <c r="CVL17" s="233"/>
      <c r="CVM17" s="235"/>
      <c r="CVO17" s="234"/>
      <c r="CVP17" s="233"/>
      <c r="CVQ17" s="235"/>
      <c r="CVS17" s="234"/>
      <c r="CVT17" s="233"/>
      <c r="CVU17" s="235"/>
      <c r="CVW17" s="234"/>
      <c r="CVX17" s="233"/>
      <c r="CVY17" s="235"/>
      <c r="CWA17" s="234"/>
      <c r="CWB17" s="233"/>
      <c r="CWC17" s="235"/>
      <c r="CWE17" s="234"/>
      <c r="CWF17" s="233"/>
      <c r="CWG17" s="235"/>
      <c r="CWI17" s="234"/>
      <c r="CWJ17" s="233"/>
      <c r="CWK17" s="235"/>
      <c r="CWM17" s="234"/>
      <c r="CWN17" s="233"/>
      <c r="CWO17" s="235"/>
      <c r="CWQ17" s="234"/>
      <c r="CWR17" s="233"/>
      <c r="CWS17" s="235"/>
      <c r="CWU17" s="234"/>
      <c r="CWV17" s="233"/>
      <c r="CWW17" s="235"/>
      <c r="CWY17" s="234"/>
      <c r="CWZ17" s="233"/>
      <c r="CXA17" s="235"/>
      <c r="CXC17" s="234"/>
      <c r="CXD17" s="233"/>
      <c r="CXE17" s="235"/>
      <c r="CXG17" s="234"/>
      <c r="CXH17" s="233"/>
      <c r="CXI17" s="235"/>
      <c r="CXK17" s="234"/>
      <c r="CXL17" s="233"/>
      <c r="CXM17" s="235"/>
      <c r="CXO17" s="234"/>
      <c r="CXP17" s="233"/>
      <c r="CXQ17" s="235"/>
      <c r="CXS17" s="234"/>
      <c r="CXT17" s="233"/>
      <c r="CXU17" s="235"/>
      <c r="CXW17" s="234"/>
      <c r="CXX17" s="233"/>
      <c r="CXY17" s="235"/>
      <c r="CYA17" s="234"/>
      <c r="CYB17" s="233"/>
      <c r="CYC17" s="235"/>
      <c r="CYE17" s="234"/>
      <c r="CYF17" s="233"/>
      <c r="CYG17" s="235"/>
      <c r="CYI17" s="234"/>
      <c r="CYJ17" s="233"/>
      <c r="CYK17" s="235"/>
      <c r="CYM17" s="234"/>
      <c r="CYN17" s="233"/>
      <c r="CYO17" s="235"/>
      <c r="CYQ17" s="234"/>
      <c r="CYR17" s="233"/>
      <c r="CYS17" s="235"/>
      <c r="CYU17" s="234"/>
      <c r="CYV17" s="233"/>
      <c r="CYW17" s="235"/>
      <c r="CYY17" s="234"/>
      <c r="CYZ17" s="233"/>
      <c r="CZA17" s="235"/>
      <c r="CZC17" s="234"/>
      <c r="CZD17" s="233"/>
      <c r="CZE17" s="235"/>
      <c r="CZG17" s="234"/>
      <c r="CZH17" s="233"/>
      <c r="CZI17" s="235"/>
      <c r="CZK17" s="234"/>
      <c r="CZL17" s="233"/>
      <c r="CZM17" s="235"/>
      <c r="CZO17" s="234"/>
      <c r="CZP17" s="233"/>
      <c r="CZQ17" s="235"/>
      <c r="CZS17" s="234"/>
      <c r="CZT17" s="233"/>
      <c r="CZU17" s="235"/>
      <c r="CZW17" s="234"/>
      <c r="CZX17" s="233"/>
      <c r="CZY17" s="235"/>
      <c r="DAA17" s="234"/>
      <c r="DAB17" s="233"/>
      <c r="DAC17" s="235"/>
      <c r="DAE17" s="234"/>
      <c r="DAF17" s="233"/>
      <c r="DAG17" s="235"/>
      <c r="DAI17" s="234"/>
      <c r="DAJ17" s="233"/>
      <c r="DAK17" s="235"/>
      <c r="DAM17" s="234"/>
      <c r="DAN17" s="233"/>
      <c r="DAO17" s="235"/>
      <c r="DAQ17" s="234"/>
      <c r="DAR17" s="233"/>
      <c r="DAS17" s="235"/>
      <c r="DAU17" s="234"/>
      <c r="DAV17" s="233"/>
      <c r="DAW17" s="235"/>
      <c r="DAY17" s="234"/>
      <c r="DAZ17" s="233"/>
      <c r="DBA17" s="235"/>
      <c r="DBC17" s="234"/>
      <c r="DBD17" s="233"/>
      <c r="DBE17" s="235"/>
      <c r="DBG17" s="234"/>
      <c r="DBH17" s="233"/>
      <c r="DBI17" s="235"/>
      <c r="DBK17" s="234"/>
      <c r="DBL17" s="233"/>
      <c r="DBM17" s="235"/>
      <c r="DBO17" s="234"/>
      <c r="DBP17" s="233"/>
      <c r="DBQ17" s="235"/>
      <c r="DBS17" s="234"/>
      <c r="DBT17" s="233"/>
      <c r="DBU17" s="235"/>
      <c r="DBW17" s="234"/>
      <c r="DBX17" s="233"/>
      <c r="DBY17" s="235"/>
      <c r="DCA17" s="234"/>
      <c r="DCB17" s="233"/>
      <c r="DCC17" s="235"/>
      <c r="DCE17" s="234"/>
      <c r="DCF17" s="233"/>
      <c r="DCG17" s="235"/>
      <c r="DCI17" s="234"/>
      <c r="DCJ17" s="233"/>
      <c r="DCK17" s="235"/>
      <c r="DCM17" s="234"/>
      <c r="DCN17" s="233"/>
      <c r="DCO17" s="235"/>
      <c r="DCQ17" s="234"/>
      <c r="DCR17" s="233"/>
      <c r="DCS17" s="235"/>
      <c r="DCU17" s="234"/>
      <c r="DCV17" s="233"/>
      <c r="DCW17" s="235"/>
      <c r="DCY17" s="234"/>
      <c r="DCZ17" s="233"/>
      <c r="DDA17" s="235"/>
      <c r="DDC17" s="234"/>
      <c r="DDD17" s="233"/>
      <c r="DDE17" s="235"/>
      <c r="DDG17" s="234"/>
      <c r="DDH17" s="233"/>
      <c r="DDI17" s="235"/>
      <c r="DDK17" s="234"/>
      <c r="DDL17" s="233"/>
      <c r="DDM17" s="235"/>
      <c r="DDO17" s="234"/>
      <c r="DDP17" s="233"/>
      <c r="DDQ17" s="235"/>
      <c r="DDS17" s="234"/>
      <c r="DDT17" s="233"/>
      <c r="DDU17" s="235"/>
      <c r="DDW17" s="234"/>
      <c r="DDX17" s="233"/>
      <c r="DDY17" s="235"/>
      <c r="DEA17" s="234"/>
      <c r="DEB17" s="233"/>
      <c r="DEC17" s="235"/>
      <c r="DEE17" s="234"/>
      <c r="DEF17" s="233"/>
      <c r="DEG17" s="235"/>
      <c r="DEI17" s="234"/>
      <c r="DEJ17" s="233"/>
      <c r="DEK17" s="235"/>
      <c r="DEM17" s="234"/>
      <c r="DEN17" s="233"/>
      <c r="DEO17" s="235"/>
      <c r="DEQ17" s="234"/>
      <c r="DER17" s="233"/>
      <c r="DES17" s="235"/>
      <c r="DEU17" s="234"/>
      <c r="DEV17" s="233"/>
      <c r="DEW17" s="235"/>
      <c r="DEY17" s="234"/>
      <c r="DEZ17" s="233"/>
      <c r="DFA17" s="235"/>
      <c r="DFC17" s="234"/>
      <c r="DFD17" s="233"/>
      <c r="DFE17" s="235"/>
      <c r="DFG17" s="234"/>
      <c r="DFH17" s="233"/>
      <c r="DFI17" s="235"/>
      <c r="DFK17" s="234"/>
      <c r="DFL17" s="233"/>
      <c r="DFM17" s="235"/>
      <c r="DFO17" s="234"/>
      <c r="DFP17" s="233"/>
      <c r="DFQ17" s="235"/>
      <c r="DFS17" s="234"/>
      <c r="DFT17" s="233"/>
      <c r="DFU17" s="235"/>
      <c r="DFW17" s="234"/>
      <c r="DFX17" s="233"/>
      <c r="DFY17" s="235"/>
      <c r="DGA17" s="234"/>
      <c r="DGB17" s="233"/>
      <c r="DGC17" s="235"/>
      <c r="DGE17" s="234"/>
      <c r="DGF17" s="233"/>
      <c r="DGG17" s="235"/>
      <c r="DGI17" s="234"/>
      <c r="DGJ17" s="233"/>
      <c r="DGK17" s="235"/>
      <c r="DGM17" s="234"/>
      <c r="DGN17" s="233"/>
      <c r="DGO17" s="235"/>
      <c r="DGQ17" s="234"/>
      <c r="DGR17" s="233"/>
      <c r="DGS17" s="235"/>
      <c r="DGU17" s="234"/>
      <c r="DGV17" s="233"/>
      <c r="DGW17" s="235"/>
      <c r="DGY17" s="234"/>
      <c r="DGZ17" s="233"/>
      <c r="DHA17" s="235"/>
      <c r="DHC17" s="234"/>
      <c r="DHD17" s="233"/>
      <c r="DHE17" s="235"/>
      <c r="DHG17" s="234"/>
      <c r="DHH17" s="233"/>
      <c r="DHI17" s="235"/>
      <c r="DHK17" s="234"/>
      <c r="DHL17" s="233"/>
      <c r="DHM17" s="235"/>
      <c r="DHO17" s="234"/>
      <c r="DHP17" s="233"/>
      <c r="DHQ17" s="235"/>
      <c r="DHS17" s="234"/>
      <c r="DHT17" s="233"/>
      <c r="DHU17" s="235"/>
      <c r="DHW17" s="234"/>
      <c r="DHX17" s="233"/>
      <c r="DHY17" s="235"/>
      <c r="DIA17" s="234"/>
      <c r="DIB17" s="233"/>
      <c r="DIC17" s="235"/>
      <c r="DIE17" s="234"/>
      <c r="DIF17" s="233"/>
      <c r="DIG17" s="235"/>
      <c r="DII17" s="234"/>
      <c r="DIJ17" s="233"/>
      <c r="DIK17" s="235"/>
      <c r="DIM17" s="234"/>
      <c r="DIN17" s="233"/>
      <c r="DIO17" s="235"/>
      <c r="DIQ17" s="234"/>
      <c r="DIR17" s="233"/>
      <c r="DIS17" s="235"/>
      <c r="DIU17" s="234"/>
      <c r="DIV17" s="233"/>
      <c r="DIW17" s="235"/>
      <c r="DIY17" s="234"/>
      <c r="DIZ17" s="233"/>
      <c r="DJA17" s="235"/>
      <c r="DJC17" s="234"/>
      <c r="DJD17" s="233"/>
      <c r="DJE17" s="235"/>
      <c r="DJG17" s="234"/>
      <c r="DJH17" s="233"/>
      <c r="DJI17" s="235"/>
      <c r="DJK17" s="234"/>
      <c r="DJL17" s="233"/>
      <c r="DJM17" s="235"/>
      <c r="DJO17" s="234"/>
      <c r="DJP17" s="233"/>
      <c r="DJQ17" s="235"/>
      <c r="DJS17" s="234"/>
      <c r="DJT17" s="233"/>
      <c r="DJU17" s="235"/>
      <c r="DJW17" s="234"/>
      <c r="DJX17" s="233"/>
      <c r="DJY17" s="235"/>
      <c r="DKA17" s="234"/>
      <c r="DKB17" s="233"/>
      <c r="DKC17" s="235"/>
      <c r="DKE17" s="234"/>
      <c r="DKF17" s="233"/>
      <c r="DKG17" s="235"/>
      <c r="DKI17" s="234"/>
      <c r="DKJ17" s="233"/>
      <c r="DKK17" s="235"/>
      <c r="DKM17" s="234"/>
      <c r="DKN17" s="233"/>
      <c r="DKO17" s="235"/>
      <c r="DKQ17" s="234"/>
      <c r="DKR17" s="233"/>
      <c r="DKS17" s="235"/>
      <c r="DKU17" s="234"/>
      <c r="DKV17" s="233"/>
      <c r="DKW17" s="235"/>
      <c r="DKY17" s="234"/>
      <c r="DKZ17" s="233"/>
      <c r="DLA17" s="235"/>
      <c r="DLC17" s="234"/>
      <c r="DLD17" s="233"/>
      <c r="DLE17" s="235"/>
      <c r="DLG17" s="234"/>
      <c r="DLH17" s="233"/>
      <c r="DLI17" s="235"/>
      <c r="DLK17" s="234"/>
      <c r="DLL17" s="233"/>
      <c r="DLM17" s="235"/>
      <c r="DLO17" s="234"/>
      <c r="DLP17" s="233"/>
      <c r="DLQ17" s="235"/>
      <c r="DLS17" s="234"/>
      <c r="DLT17" s="233"/>
      <c r="DLU17" s="235"/>
      <c r="DLW17" s="234"/>
      <c r="DLX17" s="233"/>
      <c r="DLY17" s="235"/>
      <c r="DMA17" s="234"/>
      <c r="DMB17" s="233"/>
      <c r="DMC17" s="235"/>
      <c r="DME17" s="234"/>
      <c r="DMF17" s="233"/>
      <c r="DMG17" s="235"/>
      <c r="DMI17" s="234"/>
      <c r="DMJ17" s="233"/>
      <c r="DMK17" s="235"/>
      <c r="DMM17" s="234"/>
      <c r="DMN17" s="233"/>
      <c r="DMO17" s="235"/>
      <c r="DMQ17" s="234"/>
      <c r="DMR17" s="233"/>
      <c r="DMS17" s="235"/>
      <c r="DMU17" s="234"/>
      <c r="DMV17" s="233"/>
      <c r="DMW17" s="235"/>
      <c r="DMY17" s="234"/>
      <c r="DMZ17" s="233"/>
      <c r="DNA17" s="235"/>
      <c r="DNC17" s="234"/>
      <c r="DND17" s="233"/>
      <c r="DNE17" s="235"/>
      <c r="DNG17" s="234"/>
      <c r="DNH17" s="233"/>
      <c r="DNI17" s="235"/>
      <c r="DNK17" s="234"/>
      <c r="DNL17" s="233"/>
      <c r="DNM17" s="235"/>
      <c r="DNO17" s="234"/>
      <c r="DNP17" s="233"/>
      <c r="DNQ17" s="235"/>
      <c r="DNS17" s="234"/>
      <c r="DNT17" s="233"/>
      <c r="DNU17" s="235"/>
      <c r="DNW17" s="234"/>
      <c r="DNX17" s="233"/>
      <c r="DNY17" s="235"/>
      <c r="DOA17" s="234"/>
      <c r="DOB17" s="233"/>
      <c r="DOC17" s="235"/>
      <c r="DOE17" s="234"/>
      <c r="DOF17" s="233"/>
      <c r="DOG17" s="235"/>
      <c r="DOI17" s="234"/>
      <c r="DOJ17" s="233"/>
      <c r="DOK17" s="235"/>
      <c r="DOM17" s="234"/>
      <c r="DON17" s="233"/>
      <c r="DOO17" s="235"/>
      <c r="DOQ17" s="234"/>
      <c r="DOR17" s="233"/>
      <c r="DOS17" s="235"/>
      <c r="DOU17" s="234"/>
      <c r="DOV17" s="233"/>
      <c r="DOW17" s="235"/>
      <c r="DOY17" s="234"/>
      <c r="DOZ17" s="233"/>
      <c r="DPA17" s="235"/>
      <c r="DPC17" s="234"/>
      <c r="DPD17" s="233"/>
      <c r="DPE17" s="235"/>
      <c r="DPG17" s="234"/>
      <c r="DPH17" s="233"/>
      <c r="DPI17" s="235"/>
      <c r="DPK17" s="234"/>
      <c r="DPL17" s="233"/>
      <c r="DPM17" s="235"/>
      <c r="DPO17" s="234"/>
      <c r="DPP17" s="233"/>
      <c r="DPQ17" s="235"/>
      <c r="DPS17" s="234"/>
      <c r="DPT17" s="233"/>
      <c r="DPU17" s="235"/>
      <c r="DPW17" s="234"/>
      <c r="DPX17" s="233"/>
      <c r="DPY17" s="235"/>
      <c r="DQA17" s="234"/>
      <c r="DQB17" s="233"/>
      <c r="DQC17" s="235"/>
      <c r="DQE17" s="234"/>
      <c r="DQF17" s="233"/>
      <c r="DQG17" s="235"/>
      <c r="DQI17" s="234"/>
      <c r="DQJ17" s="233"/>
      <c r="DQK17" s="235"/>
      <c r="DQM17" s="234"/>
      <c r="DQN17" s="233"/>
      <c r="DQO17" s="235"/>
      <c r="DQQ17" s="234"/>
      <c r="DQR17" s="233"/>
      <c r="DQS17" s="235"/>
      <c r="DQU17" s="234"/>
      <c r="DQV17" s="233"/>
      <c r="DQW17" s="235"/>
      <c r="DQY17" s="234"/>
      <c r="DQZ17" s="233"/>
      <c r="DRA17" s="235"/>
      <c r="DRC17" s="234"/>
      <c r="DRD17" s="233"/>
      <c r="DRE17" s="235"/>
      <c r="DRG17" s="234"/>
      <c r="DRH17" s="233"/>
      <c r="DRI17" s="235"/>
      <c r="DRK17" s="234"/>
      <c r="DRL17" s="233"/>
      <c r="DRM17" s="235"/>
      <c r="DRO17" s="234"/>
      <c r="DRP17" s="233"/>
      <c r="DRQ17" s="235"/>
      <c r="DRS17" s="234"/>
      <c r="DRT17" s="233"/>
      <c r="DRU17" s="235"/>
      <c r="DRW17" s="234"/>
      <c r="DRX17" s="233"/>
      <c r="DRY17" s="235"/>
      <c r="DSA17" s="234"/>
      <c r="DSB17" s="233"/>
      <c r="DSC17" s="235"/>
      <c r="DSE17" s="234"/>
      <c r="DSF17" s="233"/>
      <c r="DSG17" s="235"/>
      <c r="DSI17" s="234"/>
      <c r="DSJ17" s="233"/>
      <c r="DSK17" s="235"/>
      <c r="DSM17" s="234"/>
      <c r="DSN17" s="233"/>
      <c r="DSO17" s="235"/>
      <c r="DSQ17" s="234"/>
      <c r="DSR17" s="233"/>
      <c r="DSS17" s="235"/>
      <c r="DSU17" s="234"/>
      <c r="DSV17" s="233"/>
      <c r="DSW17" s="235"/>
      <c r="DSY17" s="234"/>
      <c r="DSZ17" s="233"/>
      <c r="DTA17" s="235"/>
      <c r="DTC17" s="234"/>
      <c r="DTD17" s="233"/>
      <c r="DTE17" s="235"/>
      <c r="DTG17" s="234"/>
      <c r="DTH17" s="233"/>
      <c r="DTI17" s="235"/>
      <c r="DTK17" s="234"/>
      <c r="DTL17" s="233"/>
      <c r="DTM17" s="235"/>
      <c r="DTO17" s="234"/>
      <c r="DTP17" s="233"/>
      <c r="DTQ17" s="235"/>
      <c r="DTS17" s="234"/>
      <c r="DTT17" s="233"/>
      <c r="DTU17" s="235"/>
      <c r="DTW17" s="234"/>
      <c r="DTX17" s="233"/>
      <c r="DTY17" s="235"/>
      <c r="DUA17" s="234"/>
      <c r="DUB17" s="233"/>
      <c r="DUC17" s="235"/>
      <c r="DUE17" s="234"/>
      <c r="DUF17" s="233"/>
      <c r="DUG17" s="235"/>
      <c r="DUI17" s="234"/>
      <c r="DUJ17" s="233"/>
      <c r="DUK17" s="235"/>
      <c r="DUM17" s="234"/>
      <c r="DUN17" s="233"/>
      <c r="DUO17" s="235"/>
      <c r="DUQ17" s="234"/>
      <c r="DUR17" s="233"/>
      <c r="DUS17" s="235"/>
      <c r="DUU17" s="234"/>
      <c r="DUV17" s="233"/>
      <c r="DUW17" s="235"/>
      <c r="DUY17" s="234"/>
      <c r="DUZ17" s="233"/>
      <c r="DVA17" s="235"/>
      <c r="DVC17" s="234"/>
      <c r="DVD17" s="233"/>
      <c r="DVE17" s="235"/>
      <c r="DVG17" s="234"/>
      <c r="DVH17" s="233"/>
      <c r="DVI17" s="235"/>
      <c r="DVK17" s="234"/>
      <c r="DVL17" s="233"/>
      <c r="DVM17" s="235"/>
      <c r="DVO17" s="234"/>
      <c r="DVP17" s="233"/>
      <c r="DVQ17" s="235"/>
      <c r="DVS17" s="234"/>
      <c r="DVT17" s="233"/>
      <c r="DVU17" s="235"/>
      <c r="DVW17" s="234"/>
      <c r="DVX17" s="233"/>
      <c r="DVY17" s="235"/>
      <c r="DWA17" s="234"/>
      <c r="DWB17" s="233"/>
      <c r="DWC17" s="235"/>
      <c r="DWE17" s="234"/>
      <c r="DWF17" s="233"/>
      <c r="DWG17" s="235"/>
      <c r="DWI17" s="234"/>
      <c r="DWJ17" s="233"/>
      <c r="DWK17" s="235"/>
      <c r="DWM17" s="234"/>
      <c r="DWN17" s="233"/>
      <c r="DWO17" s="235"/>
      <c r="DWQ17" s="234"/>
      <c r="DWR17" s="233"/>
      <c r="DWS17" s="235"/>
      <c r="DWU17" s="234"/>
      <c r="DWV17" s="233"/>
      <c r="DWW17" s="235"/>
      <c r="DWY17" s="234"/>
      <c r="DWZ17" s="233"/>
      <c r="DXA17" s="235"/>
      <c r="DXC17" s="234"/>
      <c r="DXD17" s="233"/>
      <c r="DXE17" s="235"/>
      <c r="DXG17" s="234"/>
      <c r="DXH17" s="233"/>
      <c r="DXI17" s="235"/>
      <c r="DXK17" s="234"/>
      <c r="DXL17" s="233"/>
      <c r="DXM17" s="235"/>
      <c r="DXO17" s="234"/>
      <c r="DXP17" s="233"/>
      <c r="DXQ17" s="235"/>
      <c r="DXS17" s="234"/>
      <c r="DXT17" s="233"/>
      <c r="DXU17" s="235"/>
      <c r="DXW17" s="234"/>
      <c r="DXX17" s="233"/>
      <c r="DXY17" s="235"/>
      <c r="DYA17" s="234"/>
      <c r="DYB17" s="233"/>
      <c r="DYC17" s="235"/>
      <c r="DYE17" s="234"/>
      <c r="DYF17" s="233"/>
      <c r="DYG17" s="235"/>
      <c r="DYI17" s="234"/>
      <c r="DYJ17" s="233"/>
      <c r="DYK17" s="235"/>
      <c r="DYM17" s="234"/>
      <c r="DYN17" s="233"/>
      <c r="DYO17" s="235"/>
      <c r="DYQ17" s="234"/>
      <c r="DYR17" s="233"/>
      <c r="DYS17" s="235"/>
      <c r="DYU17" s="234"/>
      <c r="DYV17" s="233"/>
      <c r="DYW17" s="235"/>
      <c r="DYY17" s="234"/>
      <c r="DYZ17" s="233"/>
      <c r="DZA17" s="235"/>
      <c r="DZC17" s="234"/>
      <c r="DZD17" s="233"/>
      <c r="DZE17" s="235"/>
      <c r="DZG17" s="234"/>
      <c r="DZH17" s="233"/>
      <c r="DZI17" s="235"/>
      <c r="DZK17" s="234"/>
      <c r="DZL17" s="233"/>
      <c r="DZM17" s="235"/>
      <c r="DZO17" s="234"/>
      <c r="DZP17" s="233"/>
      <c r="DZQ17" s="235"/>
      <c r="DZS17" s="234"/>
      <c r="DZT17" s="233"/>
      <c r="DZU17" s="235"/>
      <c r="DZW17" s="234"/>
      <c r="DZX17" s="233"/>
      <c r="DZY17" s="235"/>
      <c r="EAA17" s="234"/>
      <c r="EAB17" s="233"/>
      <c r="EAC17" s="235"/>
      <c r="EAE17" s="234"/>
      <c r="EAF17" s="233"/>
      <c r="EAG17" s="235"/>
      <c r="EAI17" s="234"/>
      <c r="EAJ17" s="233"/>
      <c r="EAK17" s="235"/>
      <c r="EAM17" s="234"/>
      <c r="EAN17" s="233"/>
      <c r="EAO17" s="235"/>
      <c r="EAQ17" s="234"/>
      <c r="EAR17" s="233"/>
      <c r="EAS17" s="235"/>
      <c r="EAU17" s="234"/>
      <c r="EAV17" s="233"/>
      <c r="EAW17" s="235"/>
      <c r="EAY17" s="234"/>
      <c r="EAZ17" s="233"/>
      <c r="EBA17" s="235"/>
      <c r="EBC17" s="234"/>
      <c r="EBD17" s="233"/>
      <c r="EBE17" s="235"/>
      <c r="EBG17" s="234"/>
      <c r="EBH17" s="233"/>
      <c r="EBI17" s="235"/>
      <c r="EBK17" s="234"/>
      <c r="EBL17" s="233"/>
      <c r="EBM17" s="235"/>
      <c r="EBO17" s="234"/>
      <c r="EBP17" s="233"/>
      <c r="EBQ17" s="235"/>
      <c r="EBS17" s="234"/>
      <c r="EBT17" s="233"/>
      <c r="EBU17" s="235"/>
      <c r="EBW17" s="234"/>
      <c r="EBX17" s="233"/>
      <c r="EBY17" s="235"/>
      <c r="ECA17" s="234"/>
      <c r="ECB17" s="233"/>
      <c r="ECC17" s="235"/>
      <c r="ECE17" s="234"/>
      <c r="ECF17" s="233"/>
      <c r="ECG17" s="235"/>
      <c r="ECI17" s="234"/>
      <c r="ECJ17" s="233"/>
      <c r="ECK17" s="235"/>
      <c r="ECM17" s="234"/>
      <c r="ECN17" s="233"/>
      <c r="ECO17" s="235"/>
      <c r="ECQ17" s="234"/>
      <c r="ECR17" s="233"/>
      <c r="ECS17" s="235"/>
      <c r="ECU17" s="234"/>
      <c r="ECV17" s="233"/>
      <c r="ECW17" s="235"/>
      <c r="ECY17" s="234"/>
      <c r="ECZ17" s="233"/>
      <c r="EDA17" s="235"/>
      <c r="EDC17" s="234"/>
      <c r="EDD17" s="233"/>
      <c r="EDE17" s="235"/>
      <c r="EDG17" s="234"/>
      <c r="EDH17" s="233"/>
      <c r="EDI17" s="235"/>
      <c r="EDK17" s="234"/>
      <c r="EDL17" s="233"/>
      <c r="EDM17" s="235"/>
      <c r="EDO17" s="234"/>
      <c r="EDP17" s="233"/>
      <c r="EDQ17" s="235"/>
      <c r="EDS17" s="234"/>
      <c r="EDT17" s="233"/>
      <c r="EDU17" s="235"/>
      <c r="EDW17" s="234"/>
      <c r="EDX17" s="233"/>
      <c r="EDY17" s="235"/>
      <c r="EEA17" s="234"/>
      <c r="EEB17" s="233"/>
      <c r="EEC17" s="235"/>
      <c r="EEE17" s="234"/>
      <c r="EEF17" s="233"/>
      <c r="EEG17" s="235"/>
      <c r="EEI17" s="234"/>
      <c r="EEJ17" s="233"/>
      <c r="EEK17" s="235"/>
      <c r="EEM17" s="234"/>
      <c r="EEN17" s="233"/>
      <c r="EEO17" s="235"/>
      <c r="EEQ17" s="234"/>
      <c r="EER17" s="233"/>
      <c r="EES17" s="235"/>
      <c r="EEU17" s="234"/>
      <c r="EEV17" s="233"/>
      <c r="EEW17" s="235"/>
      <c r="EEY17" s="234"/>
      <c r="EEZ17" s="233"/>
      <c r="EFA17" s="235"/>
      <c r="EFC17" s="234"/>
      <c r="EFD17" s="233"/>
      <c r="EFE17" s="235"/>
      <c r="EFG17" s="234"/>
      <c r="EFH17" s="233"/>
      <c r="EFI17" s="235"/>
      <c r="EFK17" s="234"/>
      <c r="EFL17" s="233"/>
      <c r="EFM17" s="235"/>
      <c r="EFO17" s="234"/>
      <c r="EFP17" s="233"/>
      <c r="EFQ17" s="235"/>
      <c r="EFS17" s="234"/>
      <c r="EFT17" s="233"/>
      <c r="EFU17" s="235"/>
      <c r="EFW17" s="234"/>
      <c r="EFX17" s="233"/>
      <c r="EFY17" s="235"/>
      <c r="EGA17" s="234"/>
      <c r="EGB17" s="233"/>
      <c r="EGC17" s="235"/>
      <c r="EGE17" s="234"/>
      <c r="EGF17" s="233"/>
      <c r="EGG17" s="235"/>
      <c r="EGI17" s="234"/>
      <c r="EGJ17" s="233"/>
      <c r="EGK17" s="235"/>
      <c r="EGM17" s="234"/>
      <c r="EGN17" s="233"/>
      <c r="EGO17" s="235"/>
      <c r="EGQ17" s="234"/>
      <c r="EGR17" s="233"/>
      <c r="EGS17" s="235"/>
      <c r="EGU17" s="234"/>
      <c r="EGV17" s="233"/>
      <c r="EGW17" s="235"/>
      <c r="EGY17" s="234"/>
      <c r="EGZ17" s="233"/>
      <c r="EHA17" s="235"/>
      <c r="EHC17" s="234"/>
      <c r="EHD17" s="233"/>
      <c r="EHE17" s="235"/>
      <c r="EHG17" s="234"/>
      <c r="EHH17" s="233"/>
      <c r="EHI17" s="235"/>
      <c r="EHK17" s="234"/>
      <c r="EHL17" s="233"/>
      <c r="EHM17" s="235"/>
      <c r="EHO17" s="234"/>
      <c r="EHP17" s="233"/>
      <c r="EHQ17" s="235"/>
      <c r="EHS17" s="234"/>
      <c r="EHT17" s="233"/>
      <c r="EHU17" s="235"/>
      <c r="EHW17" s="234"/>
      <c r="EHX17" s="233"/>
      <c r="EHY17" s="235"/>
      <c r="EIA17" s="234"/>
      <c r="EIB17" s="233"/>
      <c r="EIC17" s="235"/>
      <c r="EIE17" s="234"/>
      <c r="EIF17" s="233"/>
      <c r="EIG17" s="235"/>
      <c r="EII17" s="234"/>
      <c r="EIJ17" s="233"/>
      <c r="EIK17" s="235"/>
      <c r="EIM17" s="234"/>
      <c r="EIN17" s="233"/>
      <c r="EIO17" s="235"/>
      <c r="EIQ17" s="234"/>
      <c r="EIR17" s="233"/>
      <c r="EIS17" s="235"/>
      <c r="EIU17" s="234"/>
      <c r="EIV17" s="233"/>
      <c r="EIW17" s="235"/>
      <c r="EIY17" s="234"/>
      <c r="EIZ17" s="233"/>
      <c r="EJA17" s="235"/>
      <c r="EJC17" s="234"/>
      <c r="EJD17" s="233"/>
      <c r="EJE17" s="235"/>
      <c r="EJG17" s="234"/>
      <c r="EJH17" s="233"/>
      <c r="EJI17" s="235"/>
      <c r="EJK17" s="234"/>
      <c r="EJL17" s="233"/>
      <c r="EJM17" s="235"/>
      <c r="EJO17" s="234"/>
      <c r="EJP17" s="233"/>
      <c r="EJQ17" s="235"/>
      <c r="EJS17" s="234"/>
      <c r="EJT17" s="233"/>
      <c r="EJU17" s="235"/>
      <c r="EJW17" s="234"/>
      <c r="EJX17" s="233"/>
      <c r="EJY17" s="235"/>
      <c r="EKA17" s="234"/>
      <c r="EKB17" s="233"/>
      <c r="EKC17" s="235"/>
      <c r="EKE17" s="234"/>
      <c r="EKF17" s="233"/>
      <c r="EKG17" s="235"/>
      <c r="EKI17" s="234"/>
      <c r="EKJ17" s="233"/>
      <c r="EKK17" s="235"/>
      <c r="EKM17" s="234"/>
      <c r="EKN17" s="233"/>
      <c r="EKO17" s="235"/>
      <c r="EKQ17" s="234"/>
      <c r="EKR17" s="233"/>
      <c r="EKS17" s="235"/>
      <c r="EKU17" s="234"/>
      <c r="EKV17" s="233"/>
      <c r="EKW17" s="235"/>
      <c r="EKY17" s="234"/>
      <c r="EKZ17" s="233"/>
      <c r="ELA17" s="235"/>
      <c r="ELC17" s="234"/>
      <c r="ELD17" s="233"/>
      <c r="ELE17" s="235"/>
      <c r="ELG17" s="234"/>
      <c r="ELH17" s="233"/>
      <c r="ELI17" s="235"/>
      <c r="ELK17" s="234"/>
      <c r="ELL17" s="233"/>
      <c r="ELM17" s="235"/>
      <c r="ELO17" s="234"/>
      <c r="ELP17" s="233"/>
      <c r="ELQ17" s="235"/>
      <c r="ELS17" s="234"/>
      <c r="ELT17" s="233"/>
      <c r="ELU17" s="235"/>
      <c r="ELW17" s="234"/>
      <c r="ELX17" s="233"/>
      <c r="ELY17" s="235"/>
      <c r="EMA17" s="234"/>
      <c r="EMB17" s="233"/>
      <c r="EMC17" s="235"/>
      <c r="EME17" s="234"/>
      <c r="EMF17" s="233"/>
      <c r="EMG17" s="235"/>
      <c r="EMI17" s="234"/>
      <c r="EMJ17" s="233"/>
      <c r="EMK17" s="235"/>
      <c r="EMM17" s="234"/>
      <c r="EMN17" s="233"/>
      <c r="EMO17" s="235"/>
      <c r="EMQ17" s="234"/>
      <c r="EMR17" s="233"/>
      <c r="EMS17" s="235"/>
      <c r="EMU17" s="234"/>
      <c r="EMV17" s="233"/>
      <c r="EMW17" s="235"/>
      <c r="EMY17" s="234"/>
      <c r="EMZ17" s="233"/>
      <c r="ENA17" s="235"/>
      <c r="ENC17" s="234"/>
      <c r="END17" s="233"/>
      <c r="ENE17" s="235"/>
      <c r="ENG17" s="234"/>
      <c r="ENH17" s="233"/>
      <c r="ENI17" s="235"/>
      <c r="ENK17" s="234"/>
      <c r="ENL17" s="233"/>
      <c r="ENM17" s="235"/>
      <c r="ENO17" s="234"/>
      <c r="ENP17" s="233"/>
      <c r="ENQ17" s="235"/>
      <c r="ENS17" s="234"/>
      <c r="ENT17" s="233"/>
      <c r="ENU17" s="235"/>
      <c r="ENW17" s="234"/>
      <c r="ENX17" s="233"/>
      <c r="ENY17" s="235"/>
      <c r="EOA17" s="234"/>
      <c r="EOB17" s="233"/>
      <c r="EOC17" s="235"/>
      <c r="EOE17" s="234"/>
      <c r="EOF17" s="233"/>
      <c r="EOG17" s="235"/>
      <c r="EOI17" s="234"/>
      <c r="EOJ17" s="233"/>
      <c r="EOK17" s="235"/>
      <c r="EOM17" s="234"/>
      <c r="EON17" s="233"/>
      <c r="EOO17" s="235"/>
      <c r="EOQ17" s="234"/>
      <c r="EOR17" s="233"/>
      <c r="EOS17" s="235"/>
      <c r="EOU17" s="234"/>
      <c r="EOV17" s="233"/>
      <c r="EOW17" s="235"/>
      <c r="EOY17" s="234"/>
      <c r="EOZ17" s="233"/>
      <c r="EPA17" s="235"/>
      <c r="EPC17" s="234"/>
      <c r="EPD17" s="233"/>
      <c r="EPE17" s="235"/>
      <c r="EPG17" s="234"/>
      <c r="EPH17" s="233"/>
      <c r="EPI17" s="235"/>
      <c r="EPK17" s="234"/>
      <c r="EPL17" s="233"/>
      <c r="EPM17" s="235"/>
      <c r="EPO17" s="234"/>
      <c r="EPP17" s="233"/>
      <c r="EPQ17" s="235"/>
      <c r="EPS17" s="234"/>
      <c r="EPT17" s="233"/>
      <c r="EPU17" s="235"/>
      <c r="EPW17" s="234"/>
      <c r="EPX17" s="233"/>
      <c r="EPY17" s="235"/>
      <c r="EQA17" s="234"/>
      <c r="EQB17" s="233"/>
      <c r="EQC17" s="235"/>
      <c r="EQE17" s="234"/>
      <c r="EQF17" s="233"/>
      <c r="EQG17" s="235"/>
      <c r="EQI17" s="234"/>
      <c r="EQJ17" s="233"/>
      <c r="EQK17" s="235"/>
      <c r="EQM17" s="234"/>
      <c r="EQN17" s="233"/>
      <c r="EQO17" s="235"/>
      <c r="EQQ17" s="234"/>
      <c r="EQR17" s="233"/>
      <c r="EQS17" s="235"/>
      <c r="EQU17" s="234"/>
      <c r="EQV17" s="233"/>
      <c r="EQW17" s="235"/>
      <c r="EQY17" s="234"/>
      <c r="EQZ17" s="233"/>
      <c r="ERA17" s="235"/>
      <c r="ERC17" s="234"/>
      <c r="ERD17" s="233"/>
      <c r="ERE17" s="235"/>
      <c r="ERG17" s="234"/>
      <c r="ERH17" s="233"/>
      <c r="ERI17" s="235"/>
      <c r="ERK17" s="234"/>
      <c r="ERL17" s="233"/>
      <c r="ERM17" s="235"/>
      <c r="ERO17" s="234"/>
      <c r="ERP17" s="233"/>
      <c r="ERQ17" s="235"/>
      <c r="ERS17" s="234"/>
      <c r="ERT17" s="233"/>
      <c r="ERU17" s="235"/>
      <c r="ERW17" s="234"/>
      <c r="ERX17" s="233"/>
      <c r="ERY17" s="235"/>
      <c r="ESA17" s="234"/>
      <c r="ESB17" s="233"/>
      <c r="ESC17" s="235"/>
      <c r="ESE17" s="234"/>
      <c r="ESF17" s="233"/>
      <c r="ESG17" s="235"/>
      <c r="ESI17" s="234"/>
      <c r="ESJ17" s="233"/>
      <c r="ESK17" s="235"/>
      <c r="ESM17" s="234"/>
      <c r="ESN17" s="233"/>
      <c r="ESO17" s="235"/>
      <c r="ESQ17" s="234"/>
      <c r="ESR17" s="233"/>
      <c r="ESS17" s="235"/>
      <c r="ESU17" s="234"/>
      <c r="ESV17" s="233"/>
      <c r="ESW17" s="235"/>
      <c r="ESY17" s="234"/>
      <c r="ESZ17" s="233"/>
      <c r="ETA17" s="235"/>
      <c r="ETC17" s="234"/>
      <c r="ETD17" s="233"/>
      <c r="ETE17" s="235"/>
      <c r="ETG17" s="234"/>
      <c r="ETH17" s="233"/>
      <c r="ETI17" s="235"/>
      <c r="ETK17" s="234"/>
      <c r="ETL17" s="233"/>
      <c r="ETM17" s="235"/>
      <c r="ETO17" s="234"/>
      <c r="ETP17" s="233"/>
      <c r="ETQ17" s="235"/>
      <c r="ETS17" s="234"/>
      <c r="ETT17" s="233"/>
      <c r="ETU17" s="235"/>
      <c r="ETW17" s="234"/>
      <c r="ETX17" s="233"/>
      <c r="ETY17" s="235"/>
      <c r="EUA17" s="234"/>
      <c r="EUB17" s="233"/>
      <c r="EUC17" s="235"/>
      <c r="EUE17" s="234"/>
      <c r="EUF17" s="233"/>
      <c r="EUG17" s="235"/>
      <c r="EUI17" s="234"/>
      <c r="EUJ17" s="233"/>
      <c r="EUK17" s="235"/>
      <c r="EUM17" s="234"/>
      <c r="EUN17" s="233"/>
      <c r="EUO17" s="235"/>
      <c r="EUQ17" s="234"/>
      <c r="EUR17" s="233"/>
      <c r="EUS17" s="235"/>
      <c r="EUU17" s="234"/>
      <c r="EUV17" s="233"/>
      <c r="EUW17" s="235"/>
      <c r="EUY17" s="234"/>
      <c r="EUZ17" s="233"/>
      <c r="EVA17" s="235"/>
      <c r="EVC17" s="234"/>
      <c r="EVD17" s="233"/>
      <c r="EVE17" s="235"/>
      <c r="EVG17" s="234"/>
      <c r="EVH17" s="233"/>
      <c r="EVI17" s="235"/>
      <c r="EVK17" s="234"/>
      <c r="EVL17" s="233"/>
      <c r="EVM17" s="235"/>
      <c r="EVO17" s="234"/>
      <c r="EVP17" s="233"/>
      <c r="EVQ17" s="235"/>
      <c r="EVS17" s="234"/>
      <c r="EVT17" s="233"/>
      <c r="EVU17" s="235"/>
      <c r="EVW17" s="234"/>
      <c r="EVX17" s="233"/>
      <c r="EVY17" s="235"/>
      <c r="EWA17" s="234"/>
      <c r="EWB17" s="233"/>
      <c r="EWC17" s="235"/>
      <c r="EWE17" s="234"/>
      <c r="EWF17" s="233"/>
      <c r="EWG17" s="235"/>
      <c r="EWI17" s="234"/>
      <c r="EWJ17" s="233"/>
      <c r="EWK17" s="235"/>
      <c r="EWM17" s="234"/>
      <c r="EWN17" s="233"/>
      <c r="EWO17" s="235"/>
      <c r="EWQ17" s="234"/>
      <c r="EWR17" s="233"/>
      <c r="EWS17" s="235"/>
      <c r="EWU17" s="234"/>
      <c r="EWV17" s="233"/>
      <c r="EWW17" s="235"/>
      <c r="EWY17" s="234"/>
      <c r="EWZ17" s="233"/>
      <c r="EXA17" s="235"/>
      <c r="EXC17" s="234"/>
      <c r="EXD17" s="233"/>
      <c r="EXE17" s="235"/>
      <c r="EXG17" s="234"/>
      <c r="EXH17" s="233"/>
      <c r="EXI17" s="235"/>
      <c r="EXK17" s="234"/>
      <c r="EXL17" s="233"/>
      <c r="EXM17" s="235"/>
      <c r="EXO17" s="234"/>
      <c r="EXP17" s="233"/>
      <c r="EXQ17" s="235"/>
      <c r="EXS17" s="234"/>
      <c r="EXT17" s="233"/>
      <c r="EXU17" s="235"/>
      <c r="EXW17" s="234"/>
      <c r="EXX17" s="233"/>
      <c r="EXY17" s="235"/>
      <c r="EYA17" s="234"/>
      <c r="EYB17" s="233"/>
      <c r="EYC17" s="235"/>
      <c r="EYE17" s="234"/>
      <c r="EYF17" s="233"/>
      <c r="EYG17" s="235"/>
      <c r="EYI17" s="234"/>
      <c r="EYJ17" s="233"/>
      <c r="EYK17" s="235"/>
      <c r="EYM17" s="234"/>
      <c r="EYN17" s="233"/>
      <c r="EYO17" s="235"/>
      <c r="EYQ17" s="234"/>
      <c r="EYR17" s="233"/>
      <c r="EYS17" s="235"/>
      <c r="EYU17" s="234"/>
      <c r="EYV17" s="233"/>
      <c r="EYW17" s="235"/>
      <c r="EYY17" s="234"/>
      <c r="EYZ17" s="233"/>
      <c r="EZA17" s="235"/>
      <c r="EZC17" s="234"/>
      <c r="EZD17" s="233"/>
      <c r="EZE17" s="235"/>
      <c r="EZG17" s="234"/>
      <c r="EZH17" s="233"/>
      <c r="EZI17" s="235"/>
      <c r="EZK17" s="234"/>
      <c r="EZL17" s="233"/>
      <c r="EZM17" s="235"/>
      <c r="EZO17" s="234"/>
      <c r="EZP17" s="233"/>
      <c r="EZQ17" s="235"/>
      <c r="EZS17" s="234"/>
      <c r="EZT17" s="233"/>
      <c r="EZU17" s="235"/>
      <c r="EZW17" s="234"/>
      <c r="EZX17" s="233"/>
      <c r="EZY17" s="235"/>
      <c r="FAA17" s="234"/>
      <c r="FAB17" s="233"/>
      <c r="FAC17" s="235"/>
      <c r="FAE17" s="234"/>
      <c r="FAF17" s="233"/>
      <c r="FAG17" s="235"/>
      <c r="FAI17" s="234"/>
      <c r="FAJ17" s="233"/>
      <c r="FAK17" s="235"/>
      <c r="FAM17" s="234"/>
      <c r="FAN17" s="233"/>
      <c r="FAO17" s="235"/>
      <c r="FAQ17" s="234"/>
      <c r="FAR17" s="233"/>
      <c r="FAS17" s="235"/>
      <c r="FAU17" s="234"/>
      <c r="FAV17" s="233"/>
      <c r="FAW17" s="235"/>
      <c r="FAY17" s="234"/>
      <c r="FAZ17" s="233"/>
      <c r="FBA17" s="235"/>
      <c r="FBC17" s="234"/>
      <c r="FBD17" s="233"/>
      <c r="FBE17" s="235"/>
      <c r="FBG17" s="234"/>
      <c r="FBH17" s="233"/>
      <c r="FBI17" s="235"/>
      <c r="FBK17" s="234"/>
      <c r="FBL17" s="233"/>
      <c r="FBM17" s="235"/>
      <c r="FBO17" s="234"/>
      <c r="FBP17" s="233"/>
      <c r="FBQ17" s="235"/>
      <c r="FBS17" s="234"/>
      <c r="FBT17" s="233"/>
      <c r="FBU17" s="235"/>
      <c r="FBW17" s="234"/>
      <c r="FBX17" s="233"/>
      <c r="FBY17" s="235"/>
      <c r="FCA17" s="234"/>
      <c r="FCB17" s="233"/>
      <c r="FCC17" s="235"/>
      <c r="FCE17" s="234"/>
      <c r="FCF17" s="233"/>
      <c r="FCG17" s="235"/>
      <c r="FCI17" s="234"/>
      <c r="FCJ17" s="233"/>
      <c r="FCK17" s="235"/>
      <c r="FCM17" s="234"/>
      <c r="FCN17" s="233"/>
      <c r="FCO17" s="235"/>
      <c r="FCQ17" s="234"/>
      <c r="FCR17" s="233"/>
      <c r="FCS17" s="235"/>
      <c r="FCU17" s="234"/>
      <c r="FCV17" s="233"/>
      <c r="FCW17" s="235"/>
      <c r="FCY17" s="234"/>
      <c r="FCZ17" s="233"/>
      <c r="FDA17" s="235"/>
      <c r="FDC17" s="234"/>
      <c r="FDD17" s="233"/>
      <c r="FDE17" s="235"/>
      <c r="FDG17" s="234"/>
      <c r="FDH17" s="233"/>
      <c r="FDI17" s="235"/>
      <c r="FDK17" s="234"/>
      <c r="FDL17" s="233"/>
      <c r="FDM17" s="235"/>
      <c r="FDO17" s="234"/>
      <c r="FDP17" s="233"/>
      <c r="FDQ17" s="235"/>
      <c r="FDS17" s="234"/>
      <c r="FDT17" s="233"/>
      <c r="FDU17" s="235"/>
      <c r="FDW17" s="234"/>
      <c r="FDX17" s="233"/>
      <c r="FDY17" s="235"/>
      <c r="FEA17" s="234"/>
      <c r="FEB17" s="233"/>
      <c r="FEC17" s="235"/>
      <c r="FEE17" s="234"/>
      <c r="FEF17" s="233"/>
      <c r="FEG17" s="235"/>
      <c r="FEI17" s="234"/>
      <c r="FEJ17" s="233"/>
      <c r="FEK17" s="235"/>
      <c r="FEM17" s="234"/>
      <c r="FEN17" s="233"/>
      <c r="FEO17" s="235"/>
      <c r="FEQ17" s="234"/>
      <c r="FER17" s="233"/>
      <c r="FES17" s="235"/>
      <c r="FEU17" s="234"/>
      <c r="FEV17" s="233"/>
      <c r="FEW17" s="235"/>
      <c r="FEY17" s="234"/>
      <c r="FEZ17" s="233"/>
      <c r="FFA17" s="235"/>
      <c r="FFC17" s="234"/>
      <c r="FFD17" s="233"/>
      <c r="FFE17" s="235"/>
      <c r="FFG17" s="234"/>
      <c r="FFH17" s="233"/>
      <c r="FFI17" s="235"/>
      <c r="FFK17" s="234"/>
      <c r="FFL17" s="233"/>
      <c r="FFM17" s="235"/>
      <c r="FFO17" s="234"/>
      <c r="FFP17" s="233"/>
      <c r="FFQ17" s="235"/>
      <c r="FFS17" s="234"/>
      <c r="FFT17" s="233"/>
      <c r="FFU17" s="235"/>
      <c r="FFW17" s="234"/>
      <c r="FFX17" s="233"/>
      <c r="FFY17" s="235"/>
      <c r="FGA17" s="234"/>
      <c r="FGB17" s="233"/>
      <c r="FGC17" s="235"/>
      <c r="FGE17" s="234"/>
      <c r="FGF17" s="233"/>
      <c r="FGG17" s="235"/>
      <c r="FGI17" s="234"/>
      <c r="FGJ17" s="233"/>
      <c r="FGK17" s="235"/>
      <c r="FGM17" s="234"/>
      <c r="FGN17" s="233"/>
      <c r="FGO17" s="235"/>
      <c r="FGQ17" s="234"/>
      <c r="FGR17" s="233"/>
      <c r="FGS17" s="235"/>
      <c r="FGU17" s="234"/>
      <c r="FGV17" s="233"/>
      <c r="FGW17" s="235"/>
      <c r="FGY17" s="234"/>
      <c r="FGZ17" s="233"/>
      <c r="FHA17" s="235"/>
      <c r="FHC17" s="234"/>
      <c r="FHD17" s="233"/>
      <c r="FHE17" s="235"/>
      <c r="FHG17" s="234"/>
      <c r="FHH17" s="233"/>
      <c r="FHI17" s="235"/>
      <c r="FHK17" s="234"/>
      <c r="FHL17" s="233"/>
      <c r="FHM17" s="235"/>
      <c r="FHO17" s="234"/>
      <c r="FHP17" s="233"/>
      <c r="FHQ17" s="235"/>
      <c r="FHS17" s="234"/>
      <c r="FHT17" s="233"/>
      <c r="FHU17" s="235"/>
      <c r="FHW17" s="234"/>
      <c r="FHX17" s="233"/>
      <c r="FHY17" s="235"/>
      <c r="FIA17" s="234"/>
      <c r="FIB17" s="233"/>
      <c r="FIC17" s="235"/>
      <c r="FIE17" s="234"/>
      <c r="FIF17" s="233"/>
      <c r="FIG17" s="235"/>
      <c r="FII17" s="234"/>
      <c r="FIJ17" s="233"/>
      <c r="FIK17" s="235"/>
      <c r="FIM17" s="234"/>
      <c r="FIN17" s="233"/>
      <c r="FIO17" s="235"/>
      <c r="FIQ17" s="234"/>
      <c r="FIR17" s="233"/>
      <c r="FIS17" s="235"/>
      <c r="FIU17" s="234"/>
      <c r="FIV17" s="233"/>
      <c r="FIW17" s="235"/>
      <c r="FIY17" s="234"/>
      <c r="FIZ17" s="233"/>
      <c r="FJA17" s="235"/>
      <c r="FJC17" s="234"/>
      <c r="FJD17" s="233"/>
      <c r="FJE17" s="235"/>
      <c r="FJG17" s="234"/>
      <c r="FJH17" s="233"/>
      <c r="FJI17" s="235"/>
      <c r="FJK17" s="234"/>
      <c r="FJL17" s="233"/>
      <c r="FJM17" s="235"/>
      <c r="FJO17" s="234"/>
      <c r="FJP17" s="233"/>
      <c r="FJQ17" s="235"/>
      <c r="FJS17" s="234"/>
      <c r="FJT17" s="233"/>
      <c r="FJU17" s="235"/>
      <c r="FJW17" s="234"/>
      <c r="FJX17" s="233"/>
      <c r="FJY17" s="235"/>
      <c r="FKA17" s="234"/>
      <c r="FKB17" s="233"/>
      <c r="FKC17" s="235"/>
      <c r="FKE17" s="234"/>
      <c r="FKF17" s="233"/>
      <c r="FKG17" s="235"/>
      <c r="FKI17" s="234"/>
      <c r="FKJ17" s="233"/>
      <c r="FKK17" s="235"/>
      <c r="FKM17" s="234"/>
      <c r="FKN17" s="233"/>
      <c r="FKO17" s="235"/>
      <c r="FKQ17" s="234"/>
      <c r="FKR17" s="233"/>
      <c r="FKS17" s="235"/>
      <c r="FKU17" s="234"/>
      <c r="FKV17" s="233"/>
      <c r="FKW17" s="235"/>
      <c r="FKY17" s="234"/>
      <c r="FKZ17" s="233"/>
      <c r="FLA17" s="235"/>
      <c r="FLC17" s="234"/>
      <c r="FLD17" s="233"/>
      <c r="FLE17" s="235"/>
      <c r="FLG17" s="234"/>
      <c r="FLH17" s="233"/>
      <c r="FLI17" s="235"/>
      <c r="FLK17" s="234"/>
      <c r="FLL17" s="233"/>
      <c r="FLM17" s="235"/>
      <c r="FLO17" s="234"/>
      <c r="FLP17" s="233"/>
      <c r="FLQ17" s="235"/>
      <c r="FLS17" s="234"/>
      <c r="FLT17" s="233"/>
      <c r="FLU17" s="235"/>
      <c r="FLW17" s="234"/>
      <c r="FLX17" s="233"/>
      <c r="FLY17" s="235"/>
      <c r="FMA17" s="234"/>
      <c r="FMB17" s="233"/>
      <c r="FMC17" s="235"/>
      <c r="FME17" s="234"/>
      <c r="FMF17" s="233"/>
      <c r="FMG17" s="235"/>
      <c r="FMI17" s="234"/>
      <c r="FMJ17" s="233"/>
      <c r="FMK17" s="235"/>
      <c r="FMM17" s="234"/>
      <c r="FMN17" s="233"/>
      <c r="FMO17" s="235"/>
      <c r="FMQ17" s="234"/>
      <c r="FMR17" s="233"/>
      <c r="FMS17" s="235"/>
      <c r="FMU17" s="234"/>
      <c r="FMV17" s="233"/>
      <c r="FMW17" s="235"/>
      <c r="FMY17" s="234"/>
      <c r="FMZ17" s="233"/>
      <c r="FNA17" s="235"/>
      <c r="FNC17" s="234"/>
      <c r="FND17" s="233"/>
      <c r="FNE17" s="235"/>
      <c r="FNG17" s="234"/>
      <c r="FNH17" s="233"/>
      <c r="FNI17" s="235"/>
      <c r="FNK17" s="234"/>
      <c r="FNL17" s="233"/>
      <c r="FNM17" s="235"/>
      <c r="FNO17" s="234"/>
      <c r="FNP17" s="233"/>
      <c r="FNQ17" s="235"/>
      <c r="FNS17" s="234"/>
      <c r="FNT17" s="233"/>
      <c r="FNU17" s="235"/>
      <c r="FNW17" s="234"/>
      <c r="FNX17" s="233"/>
      <c r="FNY17" s="235"/>
      <c r="FOA17" s="234"/>
      <c r="FOB17" s="233"/>
      <c r="FOC17" s="235"/>
      <c r="FOE17" s="234"/>
      <c r="FOF17" s="233"/>
      <c r="FOG17" s="235"/>
      <c r="FOI17" s="234"/>
      <c r="FOJ17" s="233"/>
      <c r="FOK17" s="235"/>
      <c r="FOM17" s="234"/>
      <c r="FON17" s="233"/>
      <c r="FOO17" s="235"/>
      <c r="FOQ17" s="234"/>
      <c r="FOR17" s="233"/>
      <c r="FOS17" s="235"/>
      <c r="FOU17" s="234"/>
      <c r="FOV17" s="233"/>
      <c r="FOW17" s="235"/>
      <c r="FOY17" s="234"/>
      <c r="FOZ17" s="233"/>
      <c r="FPA17" s="235"/>
      <c r="FPC17" s="234"/>
      <c r="FPD17" s="233"/>
      <c r="FPE17" s="235"/>
      <c r="FPG17" s="234"/>
      <c r="FPH17" s="233"/>
      <c r="FPI17" s="235"/>
      <c r="FPK17" s="234"/>
      <c r="FPL17" s="233"/>
      <c r="FPM17" s="235"/>
      <c r="FPO17" s="234"/>
      <c r="FPP17" s="233"/>
      <c r="FPQ17" s="235"/>
      <c r="FPS17" s="234"/>
      <c r="FPT17" s="233"/>
      <c r="FPU17" s="235"/>
      <c r="FPW17" s="234"/>
      <c r="FPX17" s="233"/>
      <c r="FPY17" s="235"/>
      <c r="FQA17" s="234"/>
      <c r="FQB17" s="233"/>
      <c r="FQC17" s="235"/>
      <c r="FQE17" s="234"/>
      <c r="FQF17" s="233"/>
      <c r="FQG17" s="235"/>
      <c r="FQI17" s="234"/>
      <c r="FQJ17" s="233"/>
      <c r="FQK17" s="235"/>
      <c r="FQM17" s="234"/>
      <c r="FQN17" s="233"/>
      <c r="FQO17" s="235"/>
      <c r="FQQ17" s="234"/>
      <c r="FQR17" s="233"/>
      <c r="FQS17" s="235"/>
      <c r="FQU17" s="234"/>
      <c r="FQV17" s="233"/>
      <c r="FQW17" s="235"/>
      <c r="FQY17" s="234"/>
      <c r="FQZ17" s="233"/>
      <c r="FRA17" s="235"/>
      <c r="FRC17" s="234"/>
      <c r="FRD17" s="233"/>
      <c r="FRE17" s="235"/>
      <c r="FRG17" s="234"/>
      <c r="FRH17" s="233"/>
      <c r="FRI17" s="235"/>
      <c r="FRK17" s="234"/>
      <c r="FRL17" s="233"/>
      <c r="FRM17" s="235"/>
      <c r="FRO17" s="234"/>
      <c r="FRP17" s="233"/>
      <c r="FRQ17" s="235"/>
      <c r="FRS17" s="234"/>
      <c r="FRT17" s="233"/>
      <c r="FRU17" s="235"/>
      <c r="FRW17" s="234"/>
      <c r="FRX17" s="233"/>
      <c r="FRY17" s="235"/>
      <c r="FSA17" s="234"/>
      <c r="FSB17" s="233"/>
      <c r="FSC17" s="235"/>
      <c r="FSE17" s="234"/>
      <c r="FSF17" s="233"/>
      <c r="FSG17" s="235"/>
      <c r="FSI17" s="234"/>
      <c r="FSJ17" s="233"/>
      <c r="FSK17" s="235"/>
      <c r="FSM17" s="234"/>
      <c r="FSN17" s="233"/>
      <c r="FSO17" s="235"/>
      <c r="FSQ17" s="234"/>
      <c r="FSR17" s="233"/>
      <c r="FSS17" s="235"/>
      <c r="FSU17" s="234"/>
      <c r="FSV17" s="233"/>
      <c r="FSW17" s="235"/>
      <c r="FSY17" s="234"/>
      <c r="FSZ17" s="233"/>
      <c r="FTA17" s="235"/>
      <c r="FTC17" s="234"/>
      <c r="FTD17" s="233"/>
      <c r="FTE17" s="235"/>
      <c r="FTG17" s="234"/>
      <c r="FTH17" s="233"/>
      <c r="FTI17" s="235"/>
      <c r="FTK17" s="234"/>
      <c r="FTL17" s="233"/>
      <c r="FTM17" s="235"/>
      <c r="FTO17" s="234"/>
      <c r="FTP17" s="233"/>
      <c r="FTQ17" s="235"/>
      <c r="FTS17" s="234"/>
      <c r="FTT17" s="233"/>
      <c r="FTU17" s="235"/>
      <c r="FTW17" s="234"/>
      <c r="FTX17" s="233"/>
      <c r="FTY17" s="235"/>
      <c r="FUA17" s="234"/>
      <c r="FUB17" s="233"/>
      <c r="FUC17" s="235"/>
      <c r="FUE17" s="234"/>
      <c r="FUF17" s="233"/>
      <c r="FUG17" s="235"/>
      <c r="FUI17" s="234"/>
      <c r="FUJ17" s="233"/>
      <c r="FUK17" s="235"/>
      <c r="FUM17" s="234"/>
      <c r="FUN17" s="233"/>
      <c r="FUO17" s="235"/>
      <c r="FUQ17" s="234"/>
      <c r="FUR17" s="233"/>
      <c r="FUS17" s="235"/>
      <c r="FUU17" s="234"/>
      <c r="FUV17" s="233"/>
      <c r="FUW17" s="235"/>
      <c r="FUY17" s="234"/>
      <c r="FUZ17" s="233"/>
      <c r="FVA17" s="235"/>
      <c r="FVC17" s="234"/>
      <c r="FVD17" s="233"/>
      <c r="FVE17" s="235"/>
      <c r="FVG17" s="234"/>
      <c r="FVH17" s="233"/>
      <c r="FVI17" s="235"/>
      <c r="FVK17" s="234"/>
      <c r="FVL17" s="233"/>
      <c r="FVM17" s="235"/>
      <c r="FVO17" s="234"/>
      <c r="FVP17" s="233"/>
      <c r="FVQ17" s="235"/>
      <c r="FVS17" s="234"/>
      <c r="FVT17" s="233"/>
      <c r="FVU17" s="235"/>
      <c r="FVW17" s="234"/>
      <c r="FVX17" s="233"/>
      <c r="FVY17" s="235"/>
      <c r="FWA17" s="234"/>
      <c r="FWB17" s="233"/>
      <c r="FWC17" s="235"/>
      <c r="FWE17" s="234"/>
      <c r="FWF17" s="233"/>
      <c r="FWG17" s="235"/>
      <c r="FWI17" s="234"/>
      <c r="FWJ17" s="233"/>
      <c r="FWK17" s="235"/>
      <c r="FWM17" s="234"/>
      <c r="FWN17" s="233"/>
      <c r="FWO17" s="235"/>
      <c r="FWQ17" s="234"/>
      <c r="FWR17" s="233"/>
      <c r="FWS17" s="235"/>
      <c r="FWU17" s="234"/>
      <c r="FWV17" s="233"/>
      <c r="FWW17" s="235"/>
      <c r="FWY17" s="234"/>
      <c r="FWZ17" s="233"/>
      <c r="FXA17" s="235"/>
      <c r="FXC17" s="234"/>
      <c r="FXD17" s="233"/>
      <c r="FXE17" s="235"/>
      <c r="FXG17" s="234"/>
      <c r="FXH17" s="233"/>
      <c r="FXI17" s="235"/>
      <c r="FXK17" s="234"/>
      <c r="FXL17" s="233"/>
      <c r="FXM17" s="235"/>
      <c r="FXO17" s="234"/>
      <c r="FXP17" s="233"/>
      <c r="FXQ17" s="235"/>
      <c r="FXS17" s="234"/>
      <c r="FXT17" s="233"/>
      <c r="FXU17" s="235"/>
      <c r="FXW17" s="234"/>
      <c r="FXX17" s="233"/>
      <c r="FXY17" s="235"/>
      <c r="FYA17" s="234"/>
      <c r="FYB17" s="233"/>
      <c r="FYC17" s="235"/>
      <c r="FYE17" s="234"/>
      <c r="FYF17" s="233"/>
      <c r="FYG17" s="235"/>
      <c r="FYI17" s="234"/>
      <c r="FYJ17" s="233"/>
      <c r="FYK17" s="235"/>
      <c r="FYM17" s="234"/>
      <c r="FYN17" s="233"/>
      <c r="FYO17" s="235"/>
      <c r="FYQ17" s="234"/>
      <c r="FYR17" s="233"/>
      <c r="FYS17" s="235"/>
      <c r="FYU17" s="234"/>
      <c r="FYV17" s="233"/>
      <c r="FYW17" s="235"/>
      <c r="FYY17" s="234"/>
      <c r="FYZ17" s="233"/>
      <c r="FZA17" s="235"/>
      <c r="FZC17" s="234"/>
      <c r="FZD17" s="233"/>
      <c r="FZE17" s="235"/>
      <c r="FZG17" s="234"/>
      <c r="FZH17" s="233"/>
      <c r="FZI17" s="235"/>
      <c r="FZK17" s="234"/>
      <c r="FZL17" s="233"/>
      <c r="FZM17" s="235"/>
      <c r="FZO17" s="234"/>
      <c r="FZP17" s="233"/>
      <c r="FZQ17" s="235"/>
      <c r="FZS17" s="234"/>
      <c r="FZT17" s="233"/>
      <c r="FZU17" s="235"/>
      <c r="FZW17" s="234"/>
      <c r="FZX17" s="233"/>
      <c r="FZY17" s="235"/>
      <c r="GAA17" s="234"/>
      <c r="GAB17" s="233"/>
      <c r="GAC17" s="235"/>
      <c r="GAE17" s="234"/>
      <c r="GAF17" s="233"/>
      <c r="GAG17" s="235"/>
      <c r="GAI17" s="234"/>
      <c r="GAJ17" s="233"/>
      <c r="GAK17" s="235"/>
      <c r="GAM17" s="234"/>
      <c r="GAN17" s="233"/>
      <c r="GAO17" s="235"/>
      <c r="GAQ17" s="234"/>
      <c r="GAR17" s="233"/>
      <c r="GAS17" s="235"/>
      <c r="GAU17" s="234"/>
      <c r="GAV17" s="233"/>
      <c r="GAW17" s="235"/>
      <c r="GAY17" s="234"/>
      <c r="GAZ17" s="233"/>
      <c r="GBA17" s="235"/>
      <c r="GBC17" s="234"/>
      <c r="GBD17" s="233"/>
      <c r="GBE17" s="235"/>
      <c r="GBG17" s="234"/>
      <c r="GBH17" s="233"/>
      <c r="GBI17" s="235"/>
      <c r="GBK17" s="234"/>
      <c r="GBL17" s="233"/>
      <c r="GBM17" s="235"/>
      <c r="GBO17" s="234"/>
      <c r="GBP17" s="233"/>
      <c r="GBQ17" s="235"/>
      <c r="GBS17" s="234"/>
      <c r="GBT17" s="233"/>
      <c r="GBU17" s="235"/>
      <c r="GBW17" s="234"/>
      <c r="GBX17" s="233"/>
      <c r="GBY17" s="235"/>
      <c r="GCA17" s="234"/>
      <c r="GCB17" s="233"/>
      <c r="GCC17" s="235"/>
      <c r="GCE17" s="234"/>
      <c r="GCF17" s="233"/>
      <c r="GCG17" s="235"/>
      <c r="GCI17" s="234"/>
      <c r="GCJ17" s="233"/>
      <c r="GCK17" s="235"/>
      <c r="GCM17" s="234"/>
      <c r="GCN17" s="233"/>
      <c r="GCO17" s="235"/>
      <c r="GCQ17" s="234"/>
      <c r="GCR17" s="233"/>
      <c r="GCS17" s="235"/>
      <c r="GCU17" s="234"/>
      <c r="GCV17" s="233"/>
      <c r="GCW17" s="235"/>
      <c r="GCY17" s="234"/>
      <c r="GCZ17" s="233"/>
      <c r="GDA17" s="235"/>
      <c r="GDC17" s="234"/>
      <c r="GDD17" s="233"/>
      <c r="GDE17" s="235"/>
      <c r="GDG17" s="234"/>
      <c r="GDH17" s="233"/>
      <c r="GDI17" s="235"/>
      <c r="GDK17" s="234"/>
      <c r="GDL17" s="233"/>
      <c r="GDM17" s="235"/>
      <c r="GDO17" s="234"/>
      <c r="GDP17" s="233"/>
      <c r="GDQ17" s="235"/>
      <c r="GDS17" s="234"/>
      <c r="GDT17" s="233"/>
      <c r="GDU17" s="235"/>
      <c r="GDW17" s="234"/>
      <c r="GDX17" s="233"/>
      <c r="GDY17" s="235"/>
      <c r="GEA17" s="234"/>
      <c r="GEB17" s="233"/>
      <c r="GEC17" s="235"/>
      <c r="GEE17" s="234"/>
      <c r="GEF17" s="233"/>
      <c r="GEG17" s="235"/>
      <c r="GEI17" s="234"/>
      <c r="GEJ17" s="233"/>
      <c r="GEK17" s="235"/>
      <c r="GEM17" s="234"/>
      <c r="GEN17" s="233"/>
      <c r="GEO17" s="235"/>
      <c r="GEQ17" s="234"/>
      <c r="GER17" s="233"/>
      <c r="GES17" s="235"/>
      <c r="GEU17" s="234"/>
      <c r="GEV17" s="233"/>
      <c r="GEW17" s="235"/>
      <c r="GEY17" s="234"/>
      <c r="GEZ17" s="233"/>
      <c r="GFA17" s="235"/>
      <c r="GFC17" s="234"/>
      <c r="GFD17" s="233"/>
      <c r="GFE17" s="235"/>
      <c r="GFG17" s="234"/>
      <c r="GFH17" s="233"/>
      <c r="GFI17" s="235"/>
      <c r="GFK17" s="234"/>
      <c r="GFL17" s="233"/>
      <c r="GFM17" s="235"/>
      <c r="GFO17" s="234"/>
      <c r="GFP17" s="233"/>
      <c r="GFQ17" s="235"/>
      <c r="GFS17" s="234"/>
      <c r="GFT17" s="233"/>
      <c r="GFU17" s="235"/>
      <c r="GFW17" s="234"/>
      <c r="GFX17" s="233"/>
      <c r="GFY17" s="235"/>
      <c r="GGA17" s="234"/>
      <c r="GGB17" s="233"/>
      <c r="GGC17" s="235"/>
      <c r="GGE17" s="234"/>
      <c r="GGF17" s="233"/>
      <c r="GGG17" s="235"/>
      <c r="GGI17" s="234"/>
      <c r="GGJ17" s="233"/>
      <c r="GGK17" s="235"/>
      <c r="GGM17" s="234"/>
      <c r="GGN17" s="233"/>
      <c r="GGO17" s="235"/>
      <c r="GGQ17" s="234"/>
      <c r="GGR17" s="233"/>
      <c r="GGS17" s="235"/>
      <c r="GGU17" s="234"/>
      <c r="GGV17" s="233"/>
      <c r="GGW17" s="235"/>
      <c r="GGY17" s="234"/>
      <c r="GGZ17" s="233"/>
      <c r="GHA17" s="235"/>
      <c r="GHC17" s="234"/>
      <c r="GHD17" s="233"/>
      <c r="GHE17" s="235"/>
      <c r="GHG17" s="234"/>
      <c r="GHH17" s="233"/>
      <c r="GHI17" s="235"/>
      <c r="GHK17" s="234"/>
      <c r="GHL17" s="233"/>
      <c r="GHM17" s="235"/>
      <c r="GHO17" s="234"/>
      <c r="GHP17" s="233"/>
      <c r="GHQ17" s="235"/>
      <c r="GHS17" s="234"/>
      <c r="GHT17" s="233"/>
      <c r="GHU17" s="235"/>
      <c r="GHW17" s="234"/>
      <c r="GHX17" s="233"/>
      <c r="GHY17" s="235"/>
      <c r="GIA17" s="234"/>
      <c r="GIB17" s="233"/>
      <c r="GIC17" s="235"/>
      <c r="GIE17" s="234"/>
      <c r="GIF17" s="233"/>
      <c r="GIG17" s="235"/>
      <c r="GII17" s="234"/>
      <c r="GIJ17" s="233"/>
      <c r="GIK17" s="235"/>
      <c r="GIM17" s="234"/>
      <c r="GIN17" s="233"/>
      <c r="GIO17" s="235"/>
      <c r="GIQ17" s="234"/>
      <c r="GIR17" s="233"/>
      <c r="GIS17" s="235"/>
      <c r="GIU17" s="234"/>
      <c r="GIV17" s="233"/>
      <c r="GIW17" s="235"/>
      <c r="GIY17" s="234"/>
      <c r="GIZ17" s="233"/>
      <c r="GJA17" s="235"/>
      <c r="GJC17" s="234"/>
      <c r="GJD17" s="233"/>
      <c r="GJE17" s="235"/>
      <c r="GJG17" s="234"/>
      <c r="GJH17" s="233"/>
      <c r="GJI17" s="235"/>
      <c r="GJK17" s="234"/>
      <c r="GJL17" s="233"/>
      <c r="GJM17" s="235"/>
      <c r="GJO17" s="234"/>
      <c r="GJP17" s="233"/>
      <c r="GJQ17" s="235"/>
      <c r="GJS17" s="234"/>
      <c r="GJT17" s="233"/>
      <c r="GJU17" s="235"/>
      <c r="GJW17" s="234"/>
      <c r="GJX17" s="233"/>
      <c r="GJY17" s="235"/>
      <c r="GKA17" s="234"/>
      <c r="GKB17" s="233"/>
      <c r="GKC17" s="235"/>
      <c r="GKE17" s="234"/>
      <c r="GKF17" s="233"/>
      <c r="GKG17" s="235"/>
      <c r="GKI17" s="234"/>
      <c r="GKJ17" s="233"/>
      <c r="GKK17" s="235"/>
      <c r="GKM17" s="234"/>
      <c r="GKN17" s="233"/>
      <c r="GKO17" s="235"/>
      <c r="GKQ17" s="234"/>
      <c r="GKR17" s="233"/>
      <c r="GKS17" s="235"/>
      <c r="GKU17" s="234"/>
      <c r="GKV17" s="233"/>
      <c r="GKW17" s="235"/>
      <c r="GKY17" s="234"/>
      <c r="GKZ17" s="233"/>
      <c r="GLA17" s="235"/>
      <c r="GLC17" s="234"/>
      <c r="GLD17" s="233"/>
      <c r="GLE17" s="235"/>
      <c r="GLG17" s="234"/>
      <c r="GLH17" s="233"/>
      <c r="GLI17" s="235"/>
      <c r="GLK17" s="234"/>
      <c r="GLL17" s="233"/>
      <c r="GLM17" s="235"/>
      <c r="GLO17" s="234"/>
      <c r="GLP17" s="233"/>
      <c r="GLQ17" s="235"/>
      <c r="GLS17" s="234"/>
      <c r="GLT17" s="233"/>
      <c r="GLU17" s="235"/>
      <c r="GLW17" s="234"/>
      <c r="GLX17" s="233"/>
      <c r="GLY17" s="235"/>
      <c r="GMA17" s="234"/>
      <c r="GMB17" s="233"/>
      <c r="GMC17" s="235"/>
      <c r="GME17" s="234"/>
      <c r="GMF17" s="233"/>
      <c r="GMG17" s="235"/>
      <c r="GMI17" s="234"/>
      <c r="GMJ17" s="233"/>
      <c r="GMK17" s="235"/>
      <c r="GMM17" s="234"/>
      <c r="GMN17" s="233"/>
      <c r="GMO17" s="235"/>
      <c r="GMQ17" s="234"/>
      <c r="GMR17" s="233"/>
      <c r="GMS17" s="235"/>
      <c r="GMU17" s="234"/>
      <c r="GMV17" s="233"/>
      <c r="GMW17" s="235"/>
      <c r="GMY17" s="234"/>
      <c r="GMZ17" s="233"/>
      <c r="GNA17" s="235"/>
      <c r="GNC17" s="234"/>
      <c r="GND17" s="233"/>
      <c r="GNE17" s="235"/>
      <c r="GNG17" s="234"/>
      <c r="GNH17" s="233"/>
      <c r="GNI17" s="235"/>
      <c r="GNK17" s="234"/>
      <c r="GNL17" s="233"/>
      <c r="GNM17" s="235"/>
      <c r="GNO17" s="234"/>
      <c r="GNP17" s="233"/>
      <c r="GNQ17" s="235"/>
      <c r="GNS17" s="234"/>
      <c r="GNT17" s="233"/>
      <c r="GNU17" s="235"/>
      <c r="GNW17" s="234"/>
      <c r="GNX17" s="233"/>
      <c r="GNY17" s="235"/>
      <c r="GOA17" s="234"/>
      <c r="GOB17" s="233"/>
      <c r="GOC17" s="235"/>
      <c r="GOE17" s="234"/>
      <c r="GOF17" s="233"/>
      <c r="GOG17" s="235"/>
      <c r="GOI17" s="234"/>
      <c r="GOJ17" s="233"/>
      <c r="GOK17" s="235"/>
      <c r="GOM17" s="234"/>
      <c r="GON17" s="233"/>
      <c r="GOO17" s="235"/>
      <c r="GOQ17" s="234"/>
      <c r="GOR17" s="233"/>
      <c r="GOS17" s="235"/>
      <c r="GOU17" s="234"/>
      <c r="GOV17" s="233"/>
      <c r="GOW17" s="235"/>
      <c r="GOY17" s="234"/>
      <c r="GOZ17" s="233"/>
      <c r="GPA17" s="235"/>
      <c r="GPC17" s="234"/>
      <c r="GPD17" s="233"/>
      <c r="GPE17" s="235"/>
      <c r="GPG17" s="234"/>
      <c r="GPH17" s="233"/>
      <c r="GPI17" s="235"/>
      <c r="GPK17" s="234"/>
      <c r="GPL17" s="233"/>
      <c r="GPM17" s="235"/>
      <c r="GPO17" s="234"/>
      <c r="GPP17" s="233"/>
      <c r="GPQ17" s="235"/>
      <c r="GPS17" s="234"/>
      <c r="GPT17" s="233"/>
      <c r="GPU17" s="235"/>
      <c r="GPW17" s="234"/>
      <c r="GPX17" s="233"/>
      <c r="GPY17" s="235"/>
      <c r="GQA17" s="234"/>
      <c r="GQB17" s="233"/>
      <c r="GQC17" s="235"/>
      <c r="GQE17" s="234"/>
      <c r="GQF17" s="233"/>
      <c r="GQG17" s="235"/>
      <c r="GQI17" s="234"/>
      <c r="GQJ17" s="233"/>
      <c r="GQK17" s="235"/>
      <c r="GQM17" s="234"/>
      <c r="GQN17" s="233"/>
      <c r="GQO17" s="235"/>
      <c r="GQQ17" s="234"/>
      <c r="GQR17" s="233"/>
      <c r="GQS17" s="235"/>
      <c r="GQU17" s="234"/>
      <c r="GQV17" s="233"/>
      <c r="GQW17" s="235"/>
      <c r="GQY17" s="234"/>
      <c r="GQZ17" s="233"/>
      <c r="GRA17" s="235"/>
      <c r="GRC17" s="234"/>
      <c r="GRD17" s="233"/>
      <c r="GRE17" s="235"/>
      <c r="GRG17" s="234"/>
      <c r="GRH17" s="233"/>
      <c r="GRI17" s="235"/>
      <c r="GRK17" s="234"/>
      <c r="GRL17" s="233"/>
      <c r="GRM17" s="235"/>
      <c r="GRO17" s="234"/>
      <c r="GRP17" s="233"/>
      <c r="GRQ17" s="235"/>
      <c r="GRS17" s="234"/>
      <c r="GRT17" s="233"/>
      <c r="GRU17" s="235"/>
      <c r="GRW17" s="234"/>
      <c r="GRX17" s="233"/>
      <c r="GRY17" s="235"/>
      <c r="GSA17" s="234"/>
      <c r="GSB17" s="233"/>
      <c r="GSC17" s="235"/>
      <c r="GSE17" s="234"/>
      <c r="GSF17" s="233"/>
      <c r="GSG17" s="235"/>
      <c r="GSI17" s="234"/>
      <c r="GSJ17" s="233"/>
      <c r="GSK17" s="235"/>
      <c r="GSM17" s="234"/>
      <c r="GSN17" s="233"/>
      <c r="GSO17" s="235"/>
      <c r="GSQ17" s="234"/>
      <c r="GSR17" s="233"/>
      <c r="GSS17" s="235"/>
      <c r="GSU17" s="234"/>
      <c r="GSV17" s="233"/>
      <c r="GSW17" s="235"/>
      <c r="GSY17" s="234"/>
      <c r="GSZ17" s="233"/>
      <c r="GTA17" s="235"/>
      <c r="GTC17" s="234"/>
      <c r="GTD17" s="233"/>
      <c r="GTE17" s="235"/>
      <c r="GTG17" s="234"/>
      <c r="GTH17" s="233"/>
      <c r="GTI17" s="235"/>
      <c r="GTK17" s="234"/>
      <c r="GTL17" s="233"/>
      <c r="GTM17" s="235"/>
      <c r="GTO17" s="234"/>
      <c r="GTP17" s="233"/>
      <c r="GTQ17" s="235"/>
      <c r="GTS17" s="234"/>
      <c r="GTT17" s="233"/>
      <c r="GTU17" s="235"/>
      <c r="GTW17" s="234"/>
      <c r="GTX17" s="233"/>
      <c r="GTY17" s="235"/>
      <c r="GUA17" s="234"/>
      <c r="GUB17" s="233"/>
      <c r="GUC17" s="235"/>
      <c r="GUE17" s="234"/>
      <c r="GUF17" s="233"/>
      <c r="GUG17" s="235"/>
      <c r="GUI17" s="234"/>
      <c r="GUJ17" s="233"/>
      <c r="GUK17" s="235"/>
      <c r="GUM17" s="234"/>
      <c r="GUN17" s="233"/>
      <c r="GUO17" s="235"/>
      <c r="GUQ17" s="234"/>
      <c r="GUR17" s="233"/>
      <c r="GUS17" s="235"/>
      <c r="GUU17" s="234"/>
      <c r="GUV17" s="233"/>
      <c r="GUW17" s="235"/>
      <c r="GUY17" s="234"/>
      <c r="GUZ17" s="233"/>
      <c r="GVA17" s="235"/>
      <c r="GVC17" s="234"/>
      <c r="GVD17" s="233"/>
      <c r="GVE17" s="235"/>
      <c r="GVG17" s="234"/>
      <c r="GVH17" s="233"/>
      <c r="GVI17" s="235"/>
      <c r="GVK17" s="234"/>
      <c r="GVL17" s="233"/>
      <c r="GVM17" s="235"/>
      <c r="GVO17" s="234"/>
      <c r="GVP17" s="233"/>
      <c r="GVQ17" s="235"/>
      <c r="GVS17" s="234"/>
      <c r="GVT17" s="233"/>
      <c r="GVU17" s="235"/>
      <c r="GVW17" s="234"/>
      <c r="GVX17" s="233"/>
      <c r="GVY17" s="235"/>
      <c r="GWA17" s="234"/>
      <c r="GWB17" s="233"/>
      <c r="GWC17" s="235"/>
      <c r="GWE17" s="234"/>
      <c r="GWF17" s="233"/>
      <c r="GWG17" s="235"/>
      <c r="GWI17" s="234"/>
      <c r="GWJ17" s="233"/>
      <c r="GWK17" s="235"/>
      <c r="GWM17" s="234"/>
      <c r="GWN17" s="233"/>
      <c r="GWO17" s="235"/>
      <c r="GWQ17" s="234"/>
      <c r="GWR17" s="233"/>
      <c r="GWS17" s="235"/>
      <c r="GWU17" s="234"/>
      <c r="GWV17" s="233"/>
      <c r="GWW17" s="235"/>
      <c r="GWY17" s="234"/>
      <c r="GWZ17" s="233"/>
      <c r="GXA17" s="235"/>
      <c r="GXC17" s="234"/>
      <c r="GXD17" s="233"/>
      <c r="GXE17" s="235"/>
      <c r="GXG17" s="234"/>
      <c r="GXH17" s="233"/>
      <c r="GXI17" s="235"/>
      <c r="GXK17" s="234"/>
      <c r="GXL17" s="233"/>
      <c r="GXM17" s="235"/>
      <c r="GXO17" s="234"/>
      <c r="GXP17" s="233"/>
      <c r="GXQ17" s="235"/>
      <c r="GXS17" s="234"/>
      <c r="GXT17" s="233"/>
      <c r="GXU17" s="235"/>
      <c r="GXW17" s="234"/>
      <c r="GXX17" s="233"/>
      <c r="GXY17" s="235"/>
      <c r="GYA17" s="234"/>
      <c r="GYB17" s="233"/>
      <c r="GYC17" s="235"/>
      <c r="GYE17" s="234"/>
      <c r="GYF17" s="233"/>
      <c r="GYG17" s="235"/>
      <c r="GYI17" s="234"/>
      <c r="GYJ17" s="233"/>
      <c r="GYK17" s="235"/>
      <c r="GYM17" s="234"/>
      <c r="GYN17" s="233"/>
      <c r="GYO17" s="235"/>
      <c r="GYQ17" s="234"/>
      <c r="GYR17" s="233"/>
      <c r="GYS17" s="235"/>
      <c r="GYU17" s="234"/>
      <c r="GYV17" s="233"/>
      <c r="GYW17" s="235"/>
      <c r="GYY17" s="234"/>
      <c r="GYZ17" s="233"/>
      <c r="GZA17" s="235"/>
      <c r="GZC17" s="234"/>
      <c r="GZD17" s="233"/>
      <c r="GZE17" s="235"/>
      <c r="GZG17" s="234"/>
      <c r="GZH17" s="233"/>
      <c r="GZI17" s="235"/>
      <c r="GZK17" s="234"/>
      <c r="GZL17" s="233"/>
      <c r="GZM17" s="235"/>
      <c r="GZO17" s="234"/>
      <c r="GZP17" s="233"/>
      <c r="GZQ17" s="235"/>
      <c r="GZS17" s="234"/>
      <c r="GZT17" s="233"/>
      <c r="GZU17" s="235"/>
      <c r="GZW17" s="234"/>
      <c r="GZX17" s="233"/>
      <c r="GZY17" s="235"/>
      <c r="HAA17" s="234"/>
      <c r="HAB17" s="233"/>
      <c r="HAC17" s="235"/>
      <c r="HAE17" s="234"/>
      <c r="HAF17" s="233"/>
      <c r="HAG17" s="235"/>
      <c r="HAI17" s="234"/>
      <c r="HAJ17" s="233"/>
      <c r="HAK17" s="235"/>
      <c r="HAM17" s="234"/>
      <c r="HAN17" s="233"/>
      <c r="HAO17" s="235"/>
      <c r="HAQ17" s="234"/>
      <c r="HAR17" s="233"/>
      <c r="HAS17" s="235"/>
      <c r="HAU17" s="234"/>
      <c r="HAV17" s="233"/>
      <c r="HAW17" s="235"/>
      <c r="HAY17" s="234"/>
      <c r="HAZ17" s="233"/>
      <c r="HBA17" s="235"/>
      <c r="HBC17" s="234"/>
      <c r="HBD17" s="233"/>
      <c r="HBE17" s="235"/>
      <c r="HBG17" s="234"/>
      <c r="HBH17" s="233"/>
      <c r="HBI17" s="235"/>
      <c r="HBK17" s="234"/>
      <c r="HBL17" s="233"/>
      <c r="HBM17" s="235"/>
      <c r="HBO17" s="234"/>
      <c r="HBP17" s="233"/>
      <c r="HBQ17" s="235"/>
      <c r="HBS17" s="234"/>
      <c r="HBT17" s="233"/>
      <c r="HBU17" s="235"/>
      <c r="HBW17" s="234"/>
      <c r="HBX17" s="233"/>
      <c r="HBY17" s="235"/>
      <c r="HCA17" s="234"/>
      <c r="HCB17" s="233"/>
      <c r="HCC17" s="235"/>
      <c r="HCE17" s="234"/>
      <c r="HCF17" s="233"/>
      <c r="HCG17" s="235"/>
      <c r="HCI17" s="234"/>
      <c r="HCJ17" s="233"/>
      <c r="HCK17" s="235"/>
      <c r="HCM17" s="234"/>
      <c r="HCN17" s="233"/>
      <c r="HCO17" s="235"/>
      <c r="HCQ17" s="234"/>
      <c r="HCR17" s="233"/>
      <c r="HCS17" s="235"/>
      <c r="HCU17" s="234"/>
      <c r="HCV17" s="233"/>
      <c r="HCW17" s="235"/>
      <c r="HCY17" s="234"/>
      <c r="HCZ17" s="233"/>
      <c r="HDA17" s="235"/>
      <c r="HDC17" s="234"/>
      <c r="HDD17" s="233"/>
      <c r="HDE17" s="235"/>
      <c r="HDG17" s="234"/>
      <c r="HDH17" s="233"/>
      <c r="HDI17" s="235"/>
      <c r="HDK17" s="234"/>
      <c r="HDL17" s="233"/>
      <c r="HDM17" s="235"/>
      <c r="HDO17" s="234"/>
      <c r="HDP17" s="233"/>
      <c r="HDQ17" s="235"/>
      <c r="HDS17" s="234"/>
      <c r="HDT17" s="233"/>
      <c r="HDU17" s="235"/>
      <c r="HDW17" s="234"/>
      <c r="HDX17" s="233"/>
      <c r="HDY17" s="235"/>
      <c r="HEA17" s="234"/>
      <c r="HEB17" s="233"/>
      <c r="HEC17" s="235"/>
      <c r="HEE17" s="234"/>
      <c r="HEF17" s="233"/>
      <c r="HEG17" s="235"/>
      <c r="HEI17" s="234"/>
      <c r="HEJ17" s="233"/>
      <c r="HEK17" s="235"/>
      <c r="HEM17" s="234"/>
      <c r="HEN17" s="233"/>
      <c r="HEO17" s="235"/>
      <c r="HEQ17" s="234"/>
      <c r="HER17" s="233"/>
      <c r="HES17" s="235"/>
      <c r="HEU17" s="234"/>
      <c r="HEV17" s="233"/>
      <c r="HEW17" s="235"/>
      <c r="HEY17" s="234"/>
      <c r="HEZ17" s="233"/>
      <c r="HFA17" s="235"/>
      <c r="HFC17" s="234"/>
      <c r="HFD17" s="233"/>
      <c r="HFE17" s="235"/>
      <c r="HFG17" s="234"/>
      <c r="HFH17" s="233"/>
      <c r="HFI17" s="235"/>
      <c r="HFK17" s="234"/>
      <c r="HFL17" s="233"/>
      <c r="HFM17" s="235"/>
      <c r="HFO17" s="234"/>
      <c r="HFP17" s="233"/>
      <c r="HFQ17" s="235"/>
      <c r="HFS17" s="234"/>
      <c r="HFT17" s="233"/>
      <c r="HFU17" s="235"/>
      <c r="HFW17" s="234"/>
      <c r="HFX17" s="233"/>
      <c r="HFY17" s="235"/>
      <c r="HGA17" s="234"/>
      <c r="HGB17" s="233"/>
      <c r="HGC17" s="235"/>
      <c r="HGE17" s="234"/>
      <c r="HGF17" s="233"/>
      <c r="HGG17" s="235"/>
      <c r="HGI17" s="234"/>
      <c r="HGJ17" s="233"/>
      <c r="HGK17" s="235"/>
      <c r="HGM17" s="234"/>
      <c r="HGN17" s="233"/>
      <c r="HGO17" s="235"/>
      <c r="HGQ17" s="234"/>
      <c r="HGR17" s="233"/>
      <c r="HGS17" s="235"/>
      <c r="HGU17" s="234"/>
      <c r="HGV17" s="233"/>
      <c r="HGW17" s="235"/>
      <c r="HGY17" s="234"/>
      <c r="HGZ17" s="233"/>
      <c r="HHA17" s="235"/>
      <c r="HHC17" s="234"/>
      <c r="HHD17" s="233"/>
      <c r="HHE17" s="235"/>
      <c r="HHG17" s="234"/>
      <c r="HHH17" s="233"/>
      <c r="HHI17" s="235"/>
      <c r="HHK17" s="234"/>
      <c r="HHL17" s="233"/>
      <c r="HHM17" s="235"/>
      <c r="HHO17" s="234"/>
      <c r="HHP17" s="233"/>
      <c r="HHQ17" s="235"/>
      <c r="HHS17" s="234"/>
      <c r="HHT17" s="233"/>
      <c r="HHU17" s="235"/>
      <c r="HHW17" s="234"/>
      <c r="HHX17" s="233"/>
      <c r="HHY17" s="235"/>
      <c r="HIA17" s="234"/>
      <c r="HIB17" s="233"/>
      <c r="HIC17" s="235"/>
      <c r="HIE17" s="234"/>
      <c r="HIF17" s="233"/>
      <c r="HIG17" s="235"/>
      <c r="HII17" s="234"/>
      <c r="HIJ17" s="233"/>
      <c r="HIK17" s="235"/>
      <c r="HIM17" s="234"/>
      <c r="HIN17" s="233"/>
      <c r="HIO17" s="235"/>
      <c r="HIQ17" s="234"/>
      <c r="HIR17" s="233"/>
      <c r="HIS17" s="235"/>
      <c r="HIU17" s="234"/>
      <c r="HIV17" s="233"/>
      <c r="HIW17" s="235"/>
      <c r="HIY17" s="234"/>
      <c r="HIZ17" s="233"/>
      <c r="HJA17" s="235"/>
      <c r="HJC17" s="234"/>
      <c r="HJD17" s="233"/>
      <c r="HJE17" s="235"/>
      <c r="HJG17" s="234"/>
      <c r="HJH17" s="233"/>
      <c r="HJI17" s="235"/>
      <c r="HJK17" s="234"/>
      <c r="HJL17" s="233"/>
      <c r="HJM17" s="235"/>
      <c r="HJO17" s="234"/>
      <c r="HJP17" s="233"/>
      <c r="HJQ17" s="235"/>
      <c r="HJS17" s="234"/>
      <c r="HJT17" s="233"/>
      <c r="HJU17" s="235"/>
      <c r="HJW17" s="234"/>
      <c r="HJX17" s="233"/>
      <c r="HJY17" s="235"/>
      <c r="HKA17" s="234"/>
      <c r="HKB17" s="233"/>
      <c r="HKC17" s="235"/>
      <c r="HKE17" s="234"/>
      <c r="HKF17" s="233"/>
      <c r="HKG17" s="235"/>
      <c r="HKI17" s="234"/>
      <c r="HKJ17" s="233"/>
      <c r="HKK17" s="235"/>
      <c r="HKM17" s="234"/>
      <c r="HKN17" s="233"/>
      <c r="HKO17" s="235"/>
      <c r="HKQ17" s="234"/>
      <c r="HKR17" s="233"/>
      <c r="HKS17" s="235"/>
      <c r="HKU17" s="234"/>
      <c r="HKV17" s="233"/>
      <c r="HKW17" s="235"/>
      <c r="HKY17" s="234"/>
      <c r="HKZ17" s="233"/>
      <c r="HLA17" s="235"/>
      <c r="HLC17" s="234"/>
      <c r="HLD17" s="233"/>
      <c r="HLE17" s="235"/>
      <c r="HLG17" s="234"/>
      <c r="HLH17" s="233"/>
      <c r="HLI17" s="235"/>
      <c r="HLK17" s="234"/>
      <c r="HLL17" s="233"/>
      <c r="HLM17" s="235"/>
      <c r="HLO17" s="234"/>
      <c r="HLP17" s="233"/>
      <c r="HLQ17" s="235"/>
      <c r="HLS17" s="234"/>
      <c r="HLT17" s="233"/>
      <c r="HLU17" s="235"/>
      <c r="HLW17" s="234"/>
      <c r="HLX17" s="233"/>
      <c r="HLY17" s="235"/>
      <c r="HMA17" s="234"/>
      <c r="HMB17" s="233"/>
      <c r="HMC17" s="235"/>
      <c r="HME17" s="234"/>
      <c r="HMF17" s="233"/>
      <c r="HMG17" s="235"/>
      <c r="HMI17" s="234"/>
      <c r="HMJ17" s="233"/>
      <c r="HMK17" s="235"/>
      <c r="HMM17" s="234"/>
      <c r="HMN17" s="233"/>
      <c r="HMO17" s="235"/>
      <c r="HMQ17" s="234"/>
      <c r="HMR17" s="233"/>
      <c r="HMS17" s="235"/>
      <c r="HMU17" s="234"/>
      <c r="HMV17" s="233"/>
      <c r="HMW17" s="235"/>
      <c r="HMY17" s="234"/>
      <c r="HMZ17" s="233"/>
      <c r="HNA17" s="235"/>
      <c r="HNC17" s="234"/>
      <c r="HND17" s="233"/>
      <c r="HNE17" s="235"/>
      <c r="HNG17" s="234"/>
      <c r="HNH17" s="233"/>
      <c r="HNI17" s="235"/>
      <c r="HNK17" s="234"/>
      <c r="HNL17" s="233"/>
      <c r="HNM17" s="235"/>
      <c r="HNO17" s="234"/>
      <c r="HNP17" s="233"/>
      <c r="HNQ17" s="235"/>
      <c r="HNS17" s="234"/>
      <c r="HNT17" s="233"/>
      <c r="HNU17" s="235"/>
      <c r="HNW17" s="234"/>
      <c r="HNX17" s="233"/>
      <c r="HNY17" s="235"/>
      <c r="HOA17" s="234"/>
      <c r="HOB17" s="233"/>
      <c r="HOC17" s="235"/>
      <c r="HOE17" s="234"/>
      <c r="HOF17" s="233"/>
      <c r="HOG17" s="235"/>
      <c r="HOI17" s="234"/>
      <c r="HOJ17" s="233"/>
      <c r="HOK17" s="235"/>
      <c r="HOM17" s="234"/>
      <c r="HON17" s="233"/>
      <c r="HOO17" s="235"/>
      <c r="HOQ17" s="234"/>
      <c r="HOR17" s="233"/>
      <c r="HOS17" s="235"/>
      <c r="HOU17" s="234"/>
      <c r="HOV17" s="233"/>
      <c r="HOW17" s="235"/>
      <c r="HOY17" s="234"/>
      <c r="HOZ17" s="233"/>
      <c r="HPA17" s="235"/>
      <c r="HPC17" s="234"/>
      <c r="HPD17" s="233"/>
      <c r="HPE17" s="235"/>
      <c r="HPG17" s="234"/>
      <c r="HPH17" s="233"/>
      <c r="HPI17" s="235"/>
      <c r="HPK17" s="234"/>
      <c r="HPL17" s="233"/>
      <c r="HPM17" s="235"/>
      <c r="HPO17" s="234"/>
      <c r="HPP17" s="233"/>
      <c r="HPQ17" s="235"/>
      <c r="HPS17" s="234"/>
      <c r="HPT17" s="233"/>
      <c r="HPU17" s="235"/>
      <c r="HPW17" s="234"/>
      <c r="HPX17" s="233"/>
      <c r="HPY17" s="235"/>
      <c r="HQA17" s="234"/>
      <c r="HQB17" s="233"/>
      <c r="HQC17" s="235"/>
      <c r="HQE17" s="234"/>
      <c r="HQF17" s="233"/>
      <c r="HQG17" s="235"/>
      <c r="HQI17" s="234"/>
      <c r="HQJ17" s="233"/>
      <c r="HQK17" s="235"/>
      <c r="HQM17" s="234"/>
      <c r="HQN17" s="233"/>
      <c r="HQO17" s="235"/>
      <c r="HQQ17" s="234"/>
      <c r="HQR17" s="233"/>
      <c r="HQS17" s="235"/>
      <c r="HQU17" s="234"/>
      <c r="HQV17" s="233"/>
      <c r="HQW17" s="235"/>
      <c r="HQY17" s="234"/>
      <c r="HQZ17" s="233"/>
      <c r="HRA17" s="235"/>
      <c r="HRC17" s="234"/>
      <c r="HRD17" s="233"/>
      <c r="HRE17" s="235"/>
      <c r="HRG17" s="234"/>
      <c r="HRH17" s="233"/>
      <c r="HRI17" s="235"/>
      <c r="HRK17" s="234"/>
      <c r="HRL17" s="233"/>
      <c r="HRM17" s="235"/>
      <c r="HRO17" s="234"/>
      <c r="HRP17" s="233"/>
      <c r="HRQ17" s="235"/>
      <c r="HRS17" s="234"/>
      <c r="HRT17" s="233"/>
      <c r="HRU17" s="235"/>
      <c r="HRW17" s="234"/>
      <c r="HRX17" s="233"/>
      <c r="HRY17" s="235"/>
      <c r="HSA17" s="234"/>
      <c r="HSB17" s="233"/>
      <c r="HSC17" s="235"/>
      <c r="HSE17" s="234"/>
      <c r="HSF17" s="233"/>
      <c r="HSG17" s="235"/>
      <c r="HSI17" s="234"/>
      <c r="HSJ17" s="233"/>
      <c r="HSK17" s="235"/>
      <c r="HSM17" s="234"/>
      <c r="HSN17" s="233"/>
      <c r="HSO17" s="235"/>
      <c r="HSQ17" s="234"/>
      <c r="HSR17" s="233"/>
      <c r="HSS17" s="235"/>
      <c r="HSU17" s="234"/>
      <c r="HSV17" s="233"/>
      <c r="HSW17" s="235"/>
      <c r="HSY17" s="234"/>
      <c r="HSZ17" s="233"/>
      <c r="HTA17" s="235"/>
      <c r="HTC17" s="234"/>
      <c r="HTD17" s="233"/>
      <c r="HTE17" s="235"/>
      <c r="HTG17" s="234"/>
      <c r="HTH17" s="233"/>
      <c r="HTI17" s="235"/>
      <c r="HTK17" s="234"/>
      <c r="HTL17" s="233"/>
      <c r="HTM17" s="235"/>
      <c r="HTO17" s="234"/>
      <c r="HTP17" s="233"/>
      <c r="HTQ17" s="235"/>
      <c r="HTS17" s="234"/>
      <c r="HTT17" s="233"/>
      <c r="HTU17" s="235"/>
      <c r="HTW17" s="234"/>
      <c r="HTX17" s="233"/>
      <c r="HTY17" s="235"/>
      <c r="HUA17" s="234"/>
      <c r="HUB17" s="233"/>
      <c r="HUC17" s="235"/>
      <c r="HUE17" s="234"/>
      <c r="HUF17" s="233"/>
      <c r="HUG17" s="235"/>
      <c r="HUI17" s="234"/>
      <c r="HUJ17" s="233"/>
      <c r="HUK17" s="235"/>
      <c r="HUM17" s="234"/>
      <c r="HUN17" s="233"/>
      <c r="HUO17" s="235"/>
      <c r="HUQ17" s="234"/>
      <c r="HUR17" s="233"/>
      <c r="HUS17" s="235"/>
      <c r="HUU17" s="234"/>
      <c r="HUV17" s="233"/>
      <c r="HUW17" s="235"/>
      <c r="HUY17" s="234"/>
      <c r="HUZ17" s="233"/>
      <c r="HVA17" s="235"/>
      <c r="HVC17" s="234"/>
      <c r="HVD17" s="233"/>
      <c r="HVE17" s="235"/>
      <c r="HVG17" s="234"/>
      <c r="HVH17" s="233"/>
      <c r="HVI17" s="235"/>
      <c r="HVK17" s="234"/>
      <c r="HVL17" s="233"/>
      <c r="HVM17" s="235"/>
      <c r="HVO17" s="234"/>
      <c r="HVP17" s="233"/>
      <c r="HVQ17" s="235"/>
      <c r="HVS17" s="234"/>
      <c r="HVT17" s="233"/>
      <c r="HVU17" s="235"/>
      <c r="HVW17" s="234"/>
      <c r="HVX17" s="233"/>
      <c r="HVY17" s="235"/>
      <c r="HWA17" s="234"/>
      <c r="HWB17" s="233"/>
      <c r="HWC17" s="235"/>
      <c r="HWE17" s="234"/>
      <c r="HWF17" s="233"/>
      <c r="HWG17" s="235"/>
      <c r="HWI17" s="234"/>
      <c r="HWJ17" s="233"/>
      <c r="HWK17" s="235"/>
      <c r="HWM17" s="234"/>
      <c r="HWN17" s="233"/>
      <c r="HWO17" s="235"/>
      <c r="HWQ17" s="234"/>
      <c r="HWR17" s="233"/>
      <c r="HWS17" s="235"/>
      <c r="HWU17" s="234"/>
      <c r="HWV17" s="233"/>
      <c r="HWW17" s="235"/>
      <c r="HWY17" s="234"/>
      <c r="HWZ17" s="233"/>
      <c r="HXA17" s="235"/>
      <c r="HXC17" s="234"/>
      <c r="HXD17" s="233"/>
      <c r="HXE17" s="235"/>
      <c r="HXG17" s="234"/>
      <c r="HXH17" s="233"/>
      <c r="HXI17" s="235"/>
      <c r="HXK17" s="234"/>
      <c r="HXL17" s="233"/>
      <c r="HXM17" s="235"/>
      <c r="HXO17" s="234"/>
      <c r="HXP17" s="233"/>
      <c r="HXQ17" s="235"/>
      <c r="HXS17" s="234"/>
      <c r="HXT17" s="233"/>
      <c r="HXU17" s="235"/>
      <c r="HXW17" s="234"/>
      <c r="HXX17" s="233"/>
      <c r="HXY17" s="235"/>
      <c r="HYA17" s="234"/>
      <c r="HYB17" s="233"/>
      <c r="HYC17" s="235"/>
      <c r="HYE17" s="234"/>
      <c r="HYF17" s="233"/>
      <c r="HYG17" s="235"/>
      <c r="HYI17" s="234"/>
      <c r="HYJ17" s="233"/>
      <c r="HYK17" s="235"/>
      <c r="HYM17" s="234"/>
      <c r="HYN17" s="233"/>
      <c r="HYO17" s="235"/>
      <c r="HYQ17" s="234"/>
      <c r="HYR17" s="233"/>
      <c r="HYS17" s="235"/>
      <c r="HYU17" s="234"/>
      <c r="HYV17" s="233"/>
      <c r="HYW17" s="235"/>
      <c r="HYY17" s="234"/>
      <c r="HYZ17" s="233"/>
      <c r="HZA17" s="235"/>
      <c r="HZC17" s="234"/>
      <c r="HZD17" s="233"/>
      <c r="HZE17" s="235"/>
      <c r="HZG17" s="234"/>
      <c r="HZH17" s="233"/>
      <c r="HZI17" s="235"/>
      <c r="HZK17" s="234"/>
      <c r="HZL17" s="233"/>
      <c r="HZM17" s="235"/>
      <c r="HZO17" s="234"/>
      <c r="HZP17" s="233"/>
      <c r="HZQ17" s="235"/>
      <c r="HZS17" s="234"/>
      <c r="HZT17" s="233"/>
      <c r="HZU17" s="235"/>
      <c r="HZW17" s="234"/>
      <c r="HZX17" s="233"/>
      <c r="HZY17" s="235"/>
      <c r="IAA17" s="234"/>
      <c r="IAB17" s="233"/>
      <c r="IAC17" s="235"/>
      <c r="IAE17" s="234"/>
      <c r="IAF17" s="233"/>
      <c r="IAG17" s="235"/>
      <c r="IAI17" s="234"/>
      <c r="IAJ17" s="233"/>
      <c r="IAK17" s="235"/>
      <c r="IAM17" s="234"/>
      <c r="IAN17" s="233"/>
      <c r="IAO17" s="235"/>
      <c r="IAQ17" s="234"/>
      <c r="IAR17" s="233"/>
      <c r="IAS17" s="235"/>
      <c r="IAU17" s="234"/>
      <c r="IAV17" s="233"/>
      <c r="IAW17" s="235"/>
      <c r="IAY17" s="234"/>
      <c r="IAZ17" s="233"/>
      <c r="IBA17" s="235"/>
      <c r="IBC17" s="234"/>
      <c r="IBD17" s="233"/>
      <c r="IBE17" s="235"/>
      <c r="IBG17" s="234"/>
      <c r="IBH17" s="233"/>
      <c r="IBI17" s="235"/>
      <c r="IBK17" s="234"/>
      <c r="IBL17" s="233"/>
      <c r="IBM17" s="235"/>
      <c r="IBO17" s="234"/>
      <c r="IBP17" s="233"/>
      <c r="IBQ17" s="235"/>
      <c r="IBS17" s="234"/>
      <c r="IBT17" s="233"/>
      <c r="IBU17" s="235"/>
      <c r="IBW17" s="234"/>
      <c r="IBX17" s="233"/>
      <c r="IBY17" s="235"/>
      <c r="ICA17" s="234"/>
      <c r="ICB17" s="233"/>
      <c r="ICC17" s="235"/>
      <c r="ICE17" s="234"/>
      <c r="ICF17" s="233"/>
      <c r="ICG17" s="235"/>
      <c r="ICI17" s="234"/>
      <c r="ICJ17" s="233"/>
      <c r="ICK17" s="235"/>
      <c r="ICM17" s="234"/>
      <c r="ICN17" s="233"/>
      <c r="ICO17" s="235"/>
      <c r="ICQ17" s="234"/>
      <c r="ICR17" s="233"/>
      <c r="ICS17" s="235"/>
      <c r="ICU17" s="234"/>
      <c r="ICV17" s="233"/>
      <c r="ICW17" s="235"/>
      <c r="ICY17" s="234"/>
      <c r="ICZ17" s="233"/>
      <c r="IDA17" s="235"/>
      <c r="IDC17" s="234"/>
      <c r="IDD17" s="233"/>
      <c r="IDE17" s="235"/>
      <c r="IDG17" s="234"/>
      <c r="IDH17" s="233"/>
      <c r="IDI17" s="235"/>
      <c r="IDK17" s="234"/>
      <c r="IDL17" s="233"/>
      <c r="IDM17" s="235"/>
      <c r="IDO17" s="234"/>
      <c r="IDP17" s="233"/>
      <c r="IDQ17" s="235"/>
      <c r="IDS17" s="234"/>
      <c r="IDT17" s="233"/>
      <c r="IDU17" s="235"/>
      <c r="IDW17" s="234"/>
      <c r="IDX17" s="233"/>
      <c r="IDY17" s="235"/>
      <c r="IEA17" s="234"/>
      <c r="IEB17" s="233"/>
      <c r="IEC17" s="235"/>
      <c r="IEE17" s="234"/>
      <c r="IEF17" s="233"/>
      <c r="IEG17" s="235"/>
      <c r="IEI17" s="234"/>
      <c r="IEJ17" s="233"/>
      <c r="IEK17" s="235"/>
      <c r="IEM17" s="234"/>
      <c r="IEN17" s="233"/>
      <c r="IEO17" s="235"/>
      <c r="IEQ17" s="234"/>
      <c r="IER17" s="233"/>
      <c r="IES17" s="235"/>
      <c r="IEU17" s="234"/>
      <c r="IEV17" s="233"/>
      <c r="IEW17" s="235"/>
      <c r="IEY17" s="234"/>
      <c r="IEZ17" s="233"/>
      <c r="IFA17" s="235"/>
      <c r="IFC17" s="234"/>
      <c r="IFD17" s="233"/>
      <c r="IFE17" s="235"/>
      <c r="IFG17" s="234"/>
      <c r="IFH17" s="233"/>
      <c r="IFI17" s="235"/>
      <c r="IFK17" s="234"/>
      <c r="IFL17" s="233"/>
      <c r="IFM17" s="235"/>
      <c r="IFO17" s="234"/>
      <c r="IFP17" s="233"/>
      <c r="IFQ17" s="235"/>
      <c r="IFS17" s="234"/>
      <c r="IFT17" s="233"/>
      <c r="IFU17" s="235"/>
      <c r="IFW17" s="234"/>
      <c r="IFX17" s="233"/>
      <c r="IFY17" s="235"/>
      <c r="IGA17" s="234"/>
      <c r="IGB17" s="233"/>
      <c r="IGC17" s="235"/>
      <c r="IGE17" s="234"/>
      <c r="IGF17" s="233"/>
      <c r="IGG17" s="235"/>
      <c r="IGI17" s="234"/>
      <c r="IGJ17" s="233"/>
      <c r="IGK17" s="235"/>
      <c r="IGM17" s="234"/>
      <c r="IGN17" s="233"/>
      <c r="IGO17" s="235"/>
      <c r="IGQ17" s="234"/>
      <c r="IGR17" s="233"/>
      <c r="IGS17" s="235"/>
      <c r="IGU17" s="234"/>
      <c r="IGV17" s="233"/>
      <c r="IGW17" s="235"/>
      <c r="IGY17" s="234"/>
      <c r="IGZ17" s="233"/>
      <c r="IHA17" s="235"/>
      <c r="IHC17" s="234"/>
      <c r="IHD17" s="233"/>
      <c r="IHE17" s="235"/>
      <c r="IHG17" s="234"/>
      <c r="IHH17" s="233"/>
      <c r="IHI17" s="235"/>
      <c r="IHK17" s="234"/>
      <c r="IHL17" s="233"/>
      <c r="IHM17" s="235"/>
      <c r="IHO17" s="234"/>
      <c r="IHP17" s="233"/>
      <c r="IHQ17" s="235"/>
      <c r="IHS17" s="234"/>
      <c r="IHT17" s="233"/>
      <c r="IHU17" s="235"/>
      <c r="IHW17" s="234"/>
      <c r="IHX17" s="233"/>
      <c r="IHY17" s="235"/>
      <c r="IIA17" s="234"/>
      <c r="IIB17" s="233"/>
      <c r="IIC17" s="235"/>
      <c r="IIE17" s="234"/>
      <c r="IIF17" s="233"/>
      <c r="IIG17" s="235"/>
      <c r="III17" s="234"/>
      <c r="IIJ17" s="233"/>
      <c r="IIK17" s="235"/>
      <c r="IIM17" s="234"/>
      <c r="IIN17" s="233"/>
      <c r="IIO17" s="235"/>
      <c r="IIQ17" s="234"/>
      <c r="IIR17" s="233"/>
      <c r="IIS17" s="235"/>
      <c r="IIU17" s="234"/>
      <c r="IIV17" s="233"/>
      <c r="IIW17" s="235"/>
      <c r="IIY17" s="234"/>
      <c r="IIZ17" s="233"/>
      <c r="IJA17" s="235"/>
      <c r="IJC17" s="234"/>
      <c r="IJD17" s="233"/>
      <c r="IJE17" s="235"/>
      <c r="IJG17" s="234"/>
      <c r="IJH17" s="233"/>
      <c r="IJI17" s="235"/>
      <c r="IJK17" s="234"/>
      <c r="IJL17" s="233"/>
      <c r="IJM17" s="235"/>
      <c r="IJO17" s="234"/>
      <c r="IJP17" s="233"/>
      <c r="IJQ17" s="235"/>
      <c r="IJS17" s="234"/>
      <c r="IJT17" s="233"/>
      <c r="IJU17" s="235"/>
      <c r="IJW17" s="234"/>
      <c r="IJX17" s="233"/>
      <c r="IJY17" s="235"/>
      <c r="IKA17" s="234"/>
      <c r="IKB17" s="233"/>
      <c r="IKC17" s="235"/>
      <c r="IKE17" s="234"/>
      <c r="IKF17" s="233"/>
      <c r="IKG17" s="235"/>
      <c r="IKI17" s="234"/>
      <c r="IKJ17" s="233"/>
      <c r="IKK17" s="235"/>
      <c r="IKM17" s="234"/>
      <c r="IKN17" s="233"/>
      <c r="IKO17" s="235"/>
      <c r="IKQ17" s="234"/>
      <c r="IKR17" s="233"/>
      <c r="IKS17" s="235"/>
      <c r="IKU17" s="234"/>
      <c r="IKV17" s="233"/>
      <c r="IKW17" s="235"/>
      <c r="IKY17" s="234"/>
      <c r="IKZ17" s="233"/>
      <c r="ILA17" s="235"/>
      <c r="ILC17" s="234"/>
      <c r="ILD17" s="233"/>
      <c r="ILE17" s="235"/>
      <c r="ILG17" s="234"/>
      <c r="ILH17" s="233"/>
      <c r="ILI17" s="235"/>
      <c r="ILK17" s="234"/>
      <c r="ILL17" s="233"/>
      <c r="ILM17" s="235"/>
      <c r="ILO17" s="234"/>
      <c r="ILP17" s="233"/>
      <c r="ILQ17" s="235"/>
      <c r="ILS17" s="234"/>
      <c r="ILT17" s="233"/>
      <c r="ILU17" s="235"/>
      <c r="ILW17" s="234"/>
      <c r="ILX17" s="233"/>
      <c r="ILY17" s="235"/>
      <c r="IMA17" s="234"/>
      <c r="IMB17" s="233"/>
      <c r="IMC17" s="235"/>
      <c r="IME17" s="234"/>
      <c r="IMF17" s="233"/>
      <c r="IMG17" s="235"/>
      <c r="IMI17" s="234"/>
      <c r="IMJ17" s="233"/>
      <c r="IMK17" s="235"/>
      <c r="IMM17" s="234"/>
      <c r="IMN17" s="233"/>
      <c r="IMO17" s="235"/>
      <c r="IMQ17" s="234"/>
      <c r="IMR17" s="233"/>
      <c r="IMS17" s="235"/>
      <c r="IMU17" s="234"/>
      <c r="IMV17" s="233"/>
      <c r="IMW17" s="235"/>
      <c r="IMY17" s="234"/>
      <c r="IMZ17" s="233"/>
      <c r="INA17" s="235"/>
      <c r="INC17" s="234"/>
      <c r="IND17" s="233"/>
      <c r="INE17" s="235"/>
      <c r="ING17" s="234"/>
      <c r="INH17" s="233"/>
      <c r="INI17" s="235"/>
      <c r="INK17" s="234"/>
      <c r="INL17" s="233"/>
      <c r="INM17" s="235"/>
      <c r="INO17" s="234"/>
      <c r="INP17" s="233"/>
      <c r="INQ17" s="235"/>
      <c r="INS17" s="234"/>
      <c r="INT17" s="233"/>
      <c r="INU17" s="235"/>
      <c r="INW17" s="234"/>
      <c r="INX17" s="233"/>
      <c r="INY17" s="235"/>
      <c r="IOA17" s="234"/>
      <c r="IOB17" s="233"/>
      <c r="IOC17" s="235"/>
      <c r="IOE17" s="234"/>
      <c r="IOF17" s="233"/>
      <c r="IOG17" s="235"/>
      <c r="IOI17" s="234"/>
      <c r="IOJ17" s="233"/>
      <c r="IOK17" s="235"/>
      <c r="IOM17" s="234"/>
      <c r="ION17" s="233"/>
      <c r="IOO17" s="235"/>
      <c r="IOQ17" s="234"/>
      <c r="IOR17" s="233"/>
      <c r="IOS17" s="235"/>
      <c r="IOU17" s="234"/>
      <c r="IOV17" s="233"/>
      <c r="IOW17" s="235"/>
      <c r="IOY17" s="234"/>
      <c r="IOZ17" s="233"/>
      <c r="IPA17" s="235"/>
      <c r="IPC17" s="234"/>
      <c r="IPD17" s="233"/>
      <c r="IPE17" s="235"/>
      <c r="IPG17" s="234"/>
      <c r="IPH17" s="233"/>
      <c r="IPI17" s="235"/>
      <c r="IPK17" s="234"/>
      <c r="IPL17" s="233"/>
      <c r="IPM17" s="235"/>
      <c r="IPO17" s="234"/>
      <c r="IPP17" s="233"/>
      <c r="IPQ17" s="235"/>
      <c r="IPS17" s="234"/>
      <c r="IPT17" s="233"/>
      <c r="IPU17" s="235"/>
      <c r="IPW17" s="234"/>
      <c r="IPX17" s="233"/>
      <c r="IPY17" s="235"/>
      <c r="IQA17" s="234"/>
      <c r="IQB17" s="233"/>
      <c r="IQC17" s="235"/>
      <c r="IQE17" s="234"/>
      <c r="IQF17" s="233"/>
      <c r="IQG17" s="235"/>
      <c r="IQI17" s="234"/>
      <c r="IQJ17" s="233"/>
      <c r="IQK17" s="235"/>
      <c r="IQM17" s="234"/>
      <c r="IQN17" s="233"/>
      <c r="IQO17" s="235"/>
      <c r="IQQ17" s="234"/>
      <c r="IQR17" s="233"/>
      <c r="IQS17" s="235"/>
      <c r="IQU17" s="234"/>
      <c r="IQV17" s="233"/>
      <c r="IQW17" s="235"/>
      <c r="IQY17" s="234"/>
      <c r="IQZ17" s="233"/>
      <c r="IRA17" s="235"/>
      <c r="IRC17" s="234"/>
      <c r="IRD17" s="233"/>
      <c r="IRE17" s="235"/>
      <c r="IRG17" s="234"/>
      <c r="IRH17" s="233"/>
      <c r="IRI17" s="235"/>
      <c r="IRK17" s="234"/>
      <c r="IRL17" s="233"/>
      <c r="IRM17" s="235"/>
      <c r="IRO17" s="234"/>
      <c r="IRP17" s="233"/>
      <c r="IRQ17" s="235"/>
      <c r="IRS17" s="234"/>
      <c r="IRT17" s="233"/>
      <c r="IRU17" s="235"/>
      <c r="IRW17" s="234"/>
      <c r="IRX17" s="233"/>
      <c r="IRY17" s="235"/>
      <c r="ISA17" s="234"/>
      <c r="ISB17" s="233"/>
      <c r="ISC17" s="235"/>
      <c r="ISE17" s="234"/>
      <c r="ISF17" s="233"/>
      <c r="ISG17" s="235"/>
      <c r="ISI17" s="234"/>
      <c r="ISJ17" s="233"/>
      <c r="ISK17" s="235"/>
      <c r="ISM17" s="234"/>
      <c r="ISN17" s="233"/>
      <c r="ISO17" s="235"/>
      <c r="ISQ17" s="234"/>
      <c r="ISR17" s="233"/>
      <c r="ISS17" s="235"/>
      <c r="ISU17" s="234"/>
      <c r="ISV17" s="233"/>
      <c r="ISW17" s="235"/>
      <c r="ISY17" s="234"/>
      <c r="ISZ17" s="233"/>
      <c r="ITA17" s="235"/>
      <c r="ITC17" s="234"/>
      <c r="ITD17" s="233"/>
      <c r="ITE17" s="235"/>
      <c r="ITG17" s="234"/>
      <c r="ITH17" s="233"/>
      <c r="ITI17" s="235"/>
      <c r="ITK17" s="234"/>
      <c r="ITL17" s="233"/>
      <c r="ITM17" s="235"/>
      <c r="ITO17" s="234"/>
      <c r="ITP17" s="233"/>
      <c r="ITQ17" s="235"/>
      <c r="ITS17" s="234"/>
      <c r="ITT17" s="233"/>
      <c r="ITU17" s="235"/>
      <c r="ITW17" s="234"/>
      <c r="ITX17" s="233"/>
      <c r="ITY17" s="235"/>
      <c r="IUA17" s="234"/>
      <c r="IUB17" s="233"/>
      <c r="IUC17" s="235"/>
      <c r="IUE17" s="234"/>
      <c r="IUF17" s="233"/>
      <c r="IUG17" s="235"/>
      <c r="IUI17" s="234"/>
      <c r="IUJ17" s="233"/>
      <c r="IUK17" s="235"/>
      <c r="IUM17" s="234"/>
      <c r="IUN17" s="233"/>
      <c r="IUO17" s="235"/>
      <c r="IUQ17" s="234"/>
      <c r="IUR17" s="233"/>
      <c r="IUS17" s="235"/>
      <c r="IUU17" s="234"/>
      <c r="IUV17" s="233"/>
      <c r="IUW17" s="235"/>
      <c r="IUY17" s="234"/>
      <c r="IUZ17" s="233"/>
      <c r="IVA17" s="235"/>
      <c r="IVC17" s="234"/>
      <c r="IVD17" s="233"/>
      <c r="IVE17" s="235"/>
      <c r="IVG17" s="234"/>
      <c r="IVH17" s="233"/>
      <c r="IVI17" s="235"/>
      <c r="IVK17" s="234"/>
      <c r="IVL17" s="233"/>
      <c r="IVM17" s="235"/>
      <c r="IVO17" s="234"/>
      <c r="IVP17" s="233"/>
      <c r="IVQ17" s="235"/>
      <c r="IVS17" s="234"/>
      <c r="IVT17" s="233"/>
      <c r="IVU17" s="235"/>
      <c r="IVW17" s="234"/>
      <c r="IVX17" s="233"/>
      <c r="IVY17" s="235"/>
      <c r="IWA17" s="234"/>
      <c r="IWB17" s="233"/>
      <c r="IWC17" s="235"/>
      <c r="IWE17" s="234"/>
      <c r="IWF17" s="233"/>
      <c r="IWG17" s="235"/>
      <c r="IWI17" s="234"/>
      <c r="IWJ17" s="233"/>
      <c r="IWK17" s="235"/>
      <c r="IWM17" s="234"/>
      <c r="IWN17" s="233"/>
      <c r="IWO17" s="235"/>
      <c r="IWQ17" s="234"/>
      <c r="IWR17" s="233"/>
      <c r="IWS17" s="235"/>
      <c r="IWU17" s="234"/>
      <c r="IWV17" s="233"/>
      <c r="IWW17" s="235"/>
      <c r="IWY17" s="234"/>
      <c r="IWZ17" s="233"/>
      <c r="IXA17" s="235"/>
      <c r="IXC17" s="234"/>
      <c r="IXD17" s="233"/>
      <c r="IXE17" s="235"/>
      <c r="IXG17" s="234"/>
      <c r="IXH17" s="233"/>
      <c r="IXI17" s="235"/>
      <c r="IXK17" s="234"/>
      <c r="IXL17" s="233"/>
      <c r="IXM17" s="235"/>
      <c r="IXO17" s="234"/>
      <c r="IXP17" s="233"/>
      <c r="IXQ17" s="235"/>
      <c r="IXS17" s="234"/>
      <c r="IXT17" s="233"/>
      <c r="IXU17" s="235"/>
      <c r="IXW17" s="234"/>
      <c r="IXX17" s="233"/>
      <c r="IXY17" s="235"/>
      <c r="IYA17" s="234"/>
      <c r="IYB17" s="233"/>
      <c r="IYC17" s="235"/>
      <c r="IYE17" s="234"/>
      <c r="IYF17" s="233"/>
      <c r="IYG17" s="235"/>
      <c r="IYI17" s="234"/>
      <c r="IYJ17" s="233"/>
      <c r="IYK17" s="235"/>
      <c r="IYM17" s="234"/>
      <c r="IYN17" s="233"/>
      <c r="IYO17" s="235"/>
      <c r="IYQ17" s="234"/>
      <c r="IYR17" s="233"/>
      <c r="IYS17" s="235"/>
      <c r="IYU17" s="234"/>
      <c r="IYV17" s="233"/>
      <c r="IYW17" s="235"/>
      <c r="IYY17" s="234"/>
      <c r="IYZ17" s="233"/>
      <c r="IZA17" s="235"/>
      <c r="IZC17" s="234"/>
      <c r="IZD17" s="233"/>
      <c r="IZE17" s="235"/>
      <c r="IZG17" s="234"/>
      <c r="IZH17" s="233"/>
      <c r="IZI17" s="235"/>
      <c r="IZK17" s="234"/>
      <c r="IZL17" s="233"/>
      <c r="IZM17" s="235"/>
      <c r="IZO17" s="234"/>
      <c r="IZP17" s="233"/>
      <c r="IZQ17" s="235"/>
      <c r="IZS17" s="234"/>
      <c r="IZT17" s="233"/>
      <c r="IZU17" s="235"/>
      <c r="IZW17" s="234"/>
      <c r="IZX17" s="233"/>
      <c r="IZY17" s="235"/>
      <c r="JAA17" s="234"/>
      <c r="JAB17" s="233"/>
      <c r="JAC17" s="235"/>
      <c r="JAE17" s="234"/>
      <c r="JAF17" s="233"/>
      <c r="JAG17" s="235"/>
      <c r="JAI17" s="234"/>
      <c r="JAJ17" s="233"/>
      <c r="JAK17" s="235"/>
      <c r="JAM17" s="234"/>
      <c r="JAN17" s="233"/>
      <c r="JAO17" s="235"/>
      <c r="JAQ17" s="234"/>
      <c r="JAR17" s="233"/>
      <c r="JAS17" s="235"/>
      <c r="JAU17" s="234"/>
      <c r="JAV17" s="233"/>
      <c r="JAW17" s="235"/>
      <c r="JAY17" s="234"/>
      <c r="JAZ17" s="233"/>
      <c r="JBA17" s="235"/>
      <c r="JBC17" s="234"/>
      <c r="JBD17" s="233"/>
      <c r="JBE17" s="235"/>
      <c r="JBG17" s="234"/>
      <c r="JBH17" s="233"/>
      <c r="JBI17" s="235"/>
      <c r="JBK17" s="234"/>
      <c r="JBL17" s="233"/>
      <c r="JBM17" s="235"/>
      <c r="JBO17" s="234"/>
      <c r="JBP17" s="233"/>
      <c r="JBQ17" s="235"/>
      <c r="JBS17" s="234"/>
      <c r="JBT17" s="233"/>
      <c r="JBU17" s="235"/>
      <c r="JBW17" s="234"/>
      <c r="JBX17" s="233"/>
      <c r="JBY17" s="235"/>
      <c r="JCA17" s="234"/>
      <c r="JCB17" s="233"/>
      <c r="JCC17" s="235"/>
      <c r="JCE17" s="234"/>
      <c r="JCF17" s="233"/>
      <c r="JCG17" s="235"/>
      <c r="JCI17" s="234"/>
      <c r="JCJ17" s="233"/>
      <c r="JCK17" s="235"/>
      <c r="JCM17" s="234"/>
      <c r="JCN17" s="233"/>
      <c r="JCO17" s="235"/>
      <c r="JCQ17" s="234"/>
      <c r="JCR17" s="233"/>
      <c r="JCS17" s="235"/>
      <c r="JCU17" s="234"/>
      <c r="JCV17" s="233"/>
      <c r="JCW17" s="235"/>
      <c r="JCY17" s="234"/>
      <c r="JCZ17" s="233"/>
      <c r="JDA17" s="235"/>
      <c r="JDC17" s="234"/>
      <c r="JDD17" s="233"/>
      <c r="JDE17" s="235"/>
      <c r="JDG17" s="234"/>
      <c r="JDH17" s="233"/>
      <c r="JDI17" s="235"/>
      <c r="JDK17" s="234"/>
      <c r="JDL17" s="233"/>
      <c r="JDM17" s="235"/>
      <c r="JDO17" s="234"/>
      <c r="JDP17" s="233"/>
      <c r="JDQ17" s="235"/>
      <c r="JDS17" s="234"/>
      <c r="JDT17" s="233"/>
      <c r="JDU17" s="235"/>
      <c r="JDW17" s="234"/>
      <c r="JDX17" s="233"/>
      <c r="JDY17" s="235"/>
      <c r="JEA17" s="234"/>
      <c r="JEB17" s="233"/>
      <c r="JEC17" s="235"/>
      <c r="JEE17" s="234"/>
      <c r="JEF17" s="233"/>
      <c r="JEG17" s="235"/>
      <c r="JEI17" s="234"/>
      <c r="JEJ17" s="233"/>
      <c r="JEK17" s="235"/>
      <c r="JEM17" s="234"/>
      <c r="JEN17" s="233"/>
      <c r="JEO17" s="235"/>
      <c r="JEQ17" s="234"/>
      <c r="JER17" s="233"/>
      <c r="JES17" s="235"/>
      <c r="JEU17" s="234"/>
      <c r="JEV17" s="233"/>
      <c r="JEW17" s="235"/>
      <c r="JEY17" s="234"/>
      <c r="JEZ17" s="233"/>
      <c r="JFA17" s="235"/>
      <c r="JFC17" s="234"/>
      <c r="JFD17" s="233"/>
      <c r="JFE17" s="235"/>
      <c r="JFG17" s="234"/>
      <c r="JFH17" s="233"/>
      <c r="JFI17" s="235"/>
      <c r="JFK17" s="234"/>
      <c r="JFL17" s="233"/>
      <c r="JFM17" s="235"/>
      <c r="JFO17" s="234"/>
      <c r="JFP17" s="233"/>
      <c r="JFQ17" s="235"/>
      <c r="JFS17" s="234"/>
      <c r="JFT17" s="233"/>
      <c r="JFU17" s="235"/>
      <c r="JFW17" s="234"/>
      <c r="JFX17" s="233"/>
      <c r="JFY17" s="235"/>
      <c r="JGA17" s="234"/>
      <c r="JGB17" s="233"/>
      <c r="JGC17" s="235"/>
      <c r="JGE17" s="234"/>
      <c r="JGF17" s="233"/>
      <c r="JGG17" s="235"/>
      <c r="JGI17" s="234"/>
      <c r="JGJ17" s="233"/>
      <c r="JGK17" s="235"/>
      <c r="JGM17" s="234"/>
      <c r="JGN17" s="233"/>
      <c r="JGO17" s="235"/>
      <c r="JGQ17" s="234"/>
      <c r="JGR17" s="233"/>
      <c r="JGS17" s="235"/>
      <c r="JGU17" s="234"/>
      <c r="JGV17" s="233"/>
      <c r="JGW17" s="235"/>
      <c r="JGY17" s="234"/>
      <c r="JGZ17" s="233"/>
      <c r="JHA17" s="235"/>
      <c r="JHC17" s="234"/>
      <c r="JHD17" s="233"/>
      <c r="JHE17" s="235"/>
      <c r="JHG17" s="234"/>
      <c r="JHH17" s="233"/>
      <c r="JHI17" s="235"/>
      <c r="JHK17" s="234"/>
      <c r="JHL17" s="233"/>
      <c r="JHM17" s="235"/>
      <c r="JHO17" s="234"/>
      <c r="JHP17" s="233"/>
      <c r="JHQ17" s="235"/>
      <c r="JHS17" s="234"/>
      <c r="JHT17" s="233"/>
      <c r="JHU17" s="235"/>
      <c r="JHW17" s="234"/>
      <c r="JHX17" s="233"/>
      <c r="JHY17" s="235"/>
      <c r="JIA17" s="234"/>
      <c r="JIB17" s="233"/>
      <c r="JIC17" s="235"/>
      <c r="JIE17" s="234"/>
      <c r="JIF17" s="233"/>
      <c r="JIG17" s="235"/>
      <c r="JII17" s="234"/>
      <c r="JIJ17" s="233"/>
      <c r="JIK17" s="235"/>
      <c r="JIM17" s="234"/>
      <c r="JIN17" s="233"/>
      <c r="JIO17" s="235"/>
      <c r="JIQ17" s="234"/>
      <c r="JIR17" s="233"/>
      <c r="JIS17" s="235"/>
      <c r="JIU17" s="234"/>
      <c r="JIV17" s="233"/>
      <c r="JIW17" s="235"/>
      <c r="JIY17" s="234"/>
      <c r="JIZ17" s="233"/>
      <c r="JJA17" s="235"/>
      <c r="JJC17" s="234"/>
      <c r="JJD17" s="233"/>
      <c r="JJE17" s="235"/>
      <c r="JJG17" s="234"/>
      <c r="JJH17" s="233"/>
      <c r="JJI17" s="235"/>
      <c r="JJK17" s="234"/>
      <c r="JJL17" s="233"/>
      <c r="JJM17" s="235"/>
      <c r="JJO17" s="234"/>
      <c r="JJP17" s="233"/>
      <c r="JJQ17" s="235"/>
      <c r="JJS17" s="234"/>
      <c r="JJT17" s="233"/>
      <c r="JJU17" s="235"/>
      <c r="JJW17" s="234"/>
      <c r="JJX17" s="233"/>
      <c r="JJY17" s="235"/>
      <c r="JKA17" s="234"/>
      <c r="JKB17" s="233"/>
      <c r="JKC17" s="235"/>
      <c r="JKE17" s="234"/>
      <c r="JKF17" s="233"/>
      <c r="JKG17" s="235"/>
      <c r="JKI17" s="234"/>
      <c r="JKJ17" s="233"/>
      <c r="JKK17" s="235"/>
      <c r="JKM17" s="234"/>
      <c r="JKN17" s="233"/>
      <c r="JKO17" s="235"/>
      <c r="JKQ17" s="234"/>
      <c r="JKR17" s="233"/>
      <c r="JKS17" s="235"/>
      <c r="JKU17" s="234"/>
      <c r="JKV17" s="233"/>
      <c r="JKW17" s="235"/>
      <c r="JKY17" s="234"/>
      <c r="JKZ17" s="233"/>
      <c r="JLA17" s="235"/>
      <c r="JLC17" s="234"/>
      <c r="JLD17" s="233"/>
      <c r="JLE17" s="235"/>
      <c r="JLG17" s="234"/>
      <c r="JLH17" s="233"/>
      <c r="JLI17" s="235"/>
      <c r="JLK17" s="234"/>
      <c r="JLL17" s="233"/>
      <c r="JLM17" s="235"/>
      <c r="JLO17" s="234"/>
      <c r="JLP17" s="233"/>
      <c r="JLQ17" s="235"/>
      <c r="JLS17" s="234"/>
      <c r="JLT17" s="233"/>
      <c r="JLU17" s="235"/>
      <c r="JLW17" s="234"/>
      <c r="JLX17" s="233"/>
      <c r="JLY17" s="235"/>
      <c r="JMA17" s="234"/>
      <c r="JMB17" s="233"/>
      <c r="JMC17" s="235"/>
      <c r="JME17" s="234"/>
      <c r="JMF17" s="233"/>
      <c r="JMG17" s="235"/>
      <c r="JMI17" s="234"/>
      <c r="JMJ17" s="233"/>
      <c r="JMK17" s="235"/>
      <c r="JMM17" s="234"/>
      <c r="JMN17" s="233"/>
      <c r="JMO17" s="235"/>
      <c r="JMQ17" s="234"/>
      <c r="JMR17" s="233"/>
      <c r="JMS17" s="235"/>
      <c r="JMU17" s="234"/>
      <c r="JMV17" s="233"/>
      <c r="JMW17" s="235"/>
      <c r="JMY17" s="234"/>
      <c r="JMZ17" s="233"/>
      <c r="JNA17" s="235"/>
      <c r="JNC17" s="234"/>
      <c r="JND17" s="233"/>
      <c r="JNE17" s="235"/>
      <c r="JNG17" s="234"/>
      <c r="JNH17" s="233"/>
      <c r="JNI17" s="235"/>
      <c r="JNK17" s="234"/>
      <c r="JNL17" s="233"/>
      <c r="JNM17" s="235"/>
      <c r="JNO17" s="234"/>
      <c r="JNP17" s="233"/>
      <c r="JNQ17" s="235"/>
      <c r="JNS17" s="234"/>
      <c r="JNT17" s="233"/>
      <c r="JNU17" s="235"/>
      <c r="JNW17" s="234"/>
      <c r="JNX17" s="233"/>
      <c r="JNY17" s="235"/>
      <c r="JOA17" s="234"/>
      <c r="JOB17" s="233"/>
      <c r="JOC17" s="235"/>
      <c r="JOE17" s="234"/>
      <c r="JOF17" s="233"/>
      <c r="JOG17" s="235"/>
      <c r="JOI17" s="234"/>
      <c r="JOJ17" s="233"/>
      <c r="JOK17" s="235"/>
      <c r="JOM17" s="234"/>
      <c r="JON17" s="233"/>
      <c r="JOO17" s="235"/>
      <c r="JOQ17" s="234"/>
      <c r="JOR17" s="233"/>
      <c r="JOS17" s="235"/>
      <c r="JOU17" s="234"/>
      <c r="JOV17" s="233"/>
      <c r="JOW17" s="235"/>
      <c r="JOY17" s="234"/>
      <c r="JOZ17" s="233"/>
      <c r="JPA17" s="235"/>
      <c r="JPC17" s="234"/>
      <c r="JPD17" s="233"/>
      <c r="JPE17" s="235"/>
      <c r="JPG17" s="234"/>
      <c r="JPH17" s="233"/>
      <c r="JPI17" s="235"/>
      <c r="JPK17" s="234"/>
      <c r="JPL17" s="233"/>
      <c r="JPM17" s="235"/>
      <c r="JPO17" s="234"/>
      <c r="JPP17" s="233"/>
      <c r="JPQ17" s="235"/>
      <c r="JPS17" s="234"/>
      <c r="JPT17" s="233"/>
      <c r="JPU17" s="235"/>
      <c r="JPW17" s="234"/>
      <c r="JPX17" s="233"/>
      <c r="JPY17" s="235"/>
      <c r="JQA17" s="234"/>
      <c r="JQB17" s="233"/>
      <c r="JQC17" s="235"/>
      <c r="JQE17" s="234"/>
      <c r="JQF17" s="233"/>
      <c r="JQG17" s="235"/>
      <c r="JQI17" s="234"/>
      <c r="JQJ17" s="233"/>
      <c r="JQK17" s="235"/>
      <c r="JQM17" s="234"/>
      <c r="JQN17" s="233"/>
      <c r="JQO17" s="235"/>
      <c r="JQQ17" s="234"/>
      <c r="JQR17" s="233"/>
      <c r="JQS17" s="235"/>
      <c r="JQU17" s="234"/>
      <c r="JQV17" s="233"/>
      <c r="JQW17" s="235"/>
      <c r="JQY17" s="234"/>
      <c r="JQZ17" s="233"/>
      <c r="JRA17" s="235"/>
      <c r="JRC17" s="234"/>
      <c r="JRD17" s="233"/>
      <c r="JRE17" s="235"/>
      <c r="JRG17" s="234"/>
      <c r="JRH17" s="233"/>
      <c r="JRI17" s="235"/>
      <c r="JRK17" s="234"/>
      <c r="JRL17" s="233"/>
      <c r="JRM17" s="235"/>
      <c r="JRO17" s="234"/>
      <c r="JRP17" s="233"/>
      <c r="JRQ17" s="235"/>
      <c r="JRS17" s="234"/>
      <c r="JRT17" s="233"/>
      <c r="JRU17" s="235"/>
      <c r="JRW17" s="234"/>
      <c r="JRX17" s="233"/>
      <c r="JRY17" s="235"/>
      <c r="JSA17" s="234"/>
      <c r="JSB17" s="233"/>
      <c r="JSC17" s="235"/>
      <c r="JSE17" s="234"/>
      <c r="JSF17" s="233"/>
      <c r="JSG17" s="235"/>
      <c r="JSI17" s="234"/>
      <c r="JSJ17" s="233"/>
      <c r="JSK17" s="235"/>
      <c r="JSM17" s="234"/>
      <c r="JSN17" s="233"/>
      <c r="JSO17" s="235"/>
      <c r="JSQ17" s="234"/>
      <c r="JSR17" s="233"/>
      <c r="JSS17" s="235"/>
      <c r="JSU17" s="234"/>
      <c r="JSV17" s="233"/>
      <c r="JSW17" s="235"/>
      <c r="JSY17" s="234"/>
      <c r="JSZ17" s="233"/>
      <c r="JTA17" s="235"/>
      <c r="JTC17" s="234"/>
      <c r="JTD17" s="233"/>
      <c r="JTE17" s="235"/>
      <c r="JTG17" s="234"/>
      <c r="JTH17" s="233"/>
      <c r="JTI17" s="235"/>
      <c r="JTK17" s="234"/>
      <c r="JTL17" s="233"/>
      <c r="JTM17" s="235"/>
      <c r="JTO17" s="234"/>
      <c r="JTP17" s="233"/>
      <c r="JTQ17" s="235"/>
      <c r="JTS17" s="234"/>
      <c r="JTT17" s="233"/>
      <c r="JTU17" s="235"/>
      <c r="JTW17" s="234"/>
      <c r="JTX17" s="233"/>
      <c r="JTY17" s="235"/>
      <c r="JUA17" s="234"/>
      <c r="JUB17" s="233"/>
      <c r="JUC17" s="235"/>
      <c r="JUE17" s="234"/>
      <c r="JUF17" s="233"/>
      <c r="JUG17" s="235"/>
      <c r="JUI17" s="234"/>
      <c r="JUJ17" s="233"/>
      <c r="JUK17" s="235"/>
      <c r="JUM17" s="234"/>
      <c r="JUN17" s="233"/>
      <c r="JUO17" s="235"/>
      <c r="JUQ17" s="234"/>
      <c r="JUR17" s="233"/>
      <c r="JUS17" s="235"/>
      <c r="JUU17" s="234"/>
      <c r="JUV17" s="233"/>
      <c r="JUW17" s="235"/>
      <c r="JUY17" s="234"/>
      <c r="JUZ17" s="233"/>
      <c r="JVA17" s="235"/>
      <c r="JVC17" s="234"/>
      <c r="JVD17" s="233"/>
      <c r="JVE17" s="235"/>
      <c r="JVG17" s="234"/>
      <c r="JVH17" s="233"/>
      <c r="JVI17" s="235"/>
      <c r="JVK17" s="234"/>
      <c r="JVL17" s="233"/>
      <c r="JVM17" s="235"/>
      <c r="JVO17" s="234"/>
      <c r="JVP17" s="233"/>
      <c r="JVQ17" s="235"/>
      <c r="JVS17" s="234"/>
      <c r="JVT17" s="233"/>
      <c r="JVU17" s="235"/>
      <c r="JVW17" s="234"/>
      <c r="JVX17" s="233"/>
      <c r="JVY17" s="235"/>
      <c r="JWA17" s="234"/>
      <c r="JWB17" s="233"/>
      <c r="JWC17" s="235"/>
      <c r="JWE17" s="234"/>
      <c r="JWF17" s="233"/>
      <c r="JWG17" s="235"/>
      <c r="JWI17" s="234"/>
      <c r="JWJ17" s="233"/>
      <c r="JWK17" s="235"/>
      <c r="JWM17" s="234"/>
      <c r="JWN17" s="233"/>
      <c r="JWO17" s="235"/>
      <c r="JWQ17" s="234"/>
      <c r="JWR17" s="233"/>
      <c r="JWS17" s="235"/>
      <c r="JWU17" s="234"/>
      <c r="JWV17" s="233"/>
      <c r="JWW17" s="235"/>
      <c r="JWY17" s="234"/>
      <c r="JWZ17" s="233"/>
      <c r="JXA17" s="235"/>
      <c r="JXC17" s="234"/>
      <c r="JXD17" s="233"/>
      <c r="JXE17" s="235"/>
      <c r="JXG17" s="234"/>
      <c r="JXH17" s="233"/>
      <c r="JXI17" s="235"/>
      <c r="JXK17" s="234"/>
      <c r="JXL17" s="233"/>
      <c r="JXM17" s="235"/>
      <c r="JXO17" s="234"/>
      <c r="JXP17" s="233"/>
      <c r="JXQ17" s="235"/>
      <c r="JXS17" s="234"/>
      <c r="JXT17" s="233"/>
      <c r="JXU17" s="235"/>
      <c r="JXW17" s="234"/>
      <c r="JXX17" s="233"/>
      <c r="JXY17" s="235"/>
      <c r="JYA17" s="234"/>
      <c r="JYB17" s="233"/>
      <c r="JYC17" s="235"/>
      <c r="JYE17" s="234"/>
      <c r="JYF17" s="233"/>
      <c r="JYG17" s="235"/>
      <c r="JYI17" s="234"/>
      <c r="JYJ17" s="233"/>
      <c r="JYK17" s="235"/>
      <c r="JYM17" s="234"/>
      <c r="JYN17" s="233"/>
      <c r="JYO17" s="235"/>
      <c r="JYQ17" s="234"/>
      <c r="JYR17" s="233"/>
      <c r="JYS17" s="235"/>
      <c r="JYU17" s="234"/>
      <c r="JYV17" s="233"/>
      <c r="JYW17" s="235"/>
      <c r="JYY17" s="234"/>
      <c r="JYZ17" s="233"/>
      <c r="JZA17" s="235"/>
      <c r="JZC17" s="234"/>
      <c r="JZD17" s="233"/>
      <c r="JZE17" s="235"/>
      <c r="JZG17" s="234"/>
      <c r="JZH17" s="233"/>
      <c r="JZI17" s="235"/>
      <c r="JZK17" s="234"/>
      <c r="JZL17" s="233"/>
      <c r="JZM17" s="235"/>
      <c r="JZO17" s="234"/>
      <c r="JZP17" s="233"/>
      <c r="JZQ17" s="235"/>
      <c r="JZS17" s="234"/>
      <c r="JZT17" s="233"/>
      <c r="JZU17" s="235"/>
      <c r="JZW17" s="234"/>
      <c r="JZX17" s="233"/>
      <c r="JZY17" s="235"/>
      <c r="KAA17" s="234"/>
      <c r="KAB17" s="233"/>
      <c r="KAC17" s="235"/>
      <c r="KAE17" s="234"/>
      <c r="KAF17" s="233"/>
      <c r="KAG17" s="235"/>
      <c r="KAI17" s="234"/>
      <c r="KAJ17" s="233"/>
      <c r="KAK17" s="235"/>
      <c r="KAM17" s="234"/>
      <c r="KAN17" s="233"/>
      <c r="KAO17" s="235"/>
      <c r="KAQ17" s="234"/>
      <c r="KAR17" s="233"/>
      <c r="KAS17" s="235"/>
      <c r="KAU17" s="234"/>
      <c r="KAV17" s="233"/>
      <c r="KAW17" s="235"/>
      <c r="KAY17" s="234"/>
      <c r="KAZ17" s="233"/>
      <c r="KBA17" s="235"/>
      <c r="KBC17" s="234"/>
      <c r="KBD17" s="233"/>
      <c r="KBE17" s="235"/>
      <c r="KBG17" s="234"/>
      <c r="KBH17" s="233"/>
      <c r="KBI17" s="235"/>
      <c r="KBK17" s="234"/>
      <c r="KBL17" s="233"/>
      <c r="KBM17" s="235"/>
      <c r="KBO17" s="234"/>
      <c r="KBP17" s="233"/>
      <c r="KBQ17" s="235"/>
      <c r="KBS17" s="234"/>
      <c r="KBT17" s="233"/>
      <c r="KBU17" s="235"/>
      <c r="KBW17" s="234"/>
      <c r="KBX17" s="233"/>
      <c r="KBY17" s="235"/>
      <c r="KCA17" s="234"/>
      <c r="KCB17" s="233"/>
      <c r="KCC17" s="235"/>
      <c r="KCE17" s="234"/>
      <c r="KCF17" s="233"/>
      <c r="KCG17" s="235"/>
      <c r="KCI17" s="234"/>
      <c r="KCJ17" s="233"/>
      <c r="KCK17" s="235"/>
      <c r="KCM17" s="234"/>
      <c r="KCN17" s="233"/>
      <c r="KCO17" s="235"/>
      <c r="KCQ17" s="234"/>
      <c r="KCR17" s="233"/>
      <c r="KCS17" s="235"/>
      <c r="KCU17" s="234"/>
      <c r="KCV17" s="233"/>
      <c r="KCW17" s="235"/>
      <c r="KCY17" s="234"/>
      <c r="KCZ17" s="233"/>
      <c r="KDA17" s="235"/>
      <c r="KDC17" s="234"/>
      <c r="KDD17" s="233"/>
      <c r="KDE17" s="235"/>
      <c r="KDG17" s="234"/>
      <c r="KDH17" s="233"/>
      <c r="KDI17" s="235"/>
      <c r="KDK17" s="234"/>
      <c r="KDL17" s="233"/>
      <c r="KDM17" s="235"/>
      <c r="KDO17" s="234"/>
      <c r="KDP17" s="233"/>
      <c r="KDQ17" s="235"/>
      <c r="KDS17" s="234"/>
      <c r="KDT17" s="233"/>
      <c r="KDU17" s="235"/>
      <c r="KDW17" s="234"/>
      <c r="KDX17" s="233"/>
      <c r="KDY17" s="235"/>
      <c r="KEA17" s="234"/>
      <c r="KEB17" s="233"/>
      <c r="KEC17" s="235"/>
      <c r="KEE17" s="234"/>
      <c r="KEF17" s="233"/>
      <c r="KEG17" s="235"/>
      <c r="KEI17" s="234"/>
      <c r="KEJ17" s="233"/>
      <c r="KEK17" s="235"/>
      <c r="KEM17" s="234"/>
      <c r="KEN17" s="233"/>
      <c r="KEO17" s="235"/>
      <c r="KEQ17" s="234"/>
      <c r="KER17" s="233"/>
      <c r="KES17" s="235"/>
      <c r="KEU17" s="234"/>
      <c r="KEV17" s="233"/>
      <c r="KEW17" s="235"/>
      <c r="KEY17" s="234"/>
      <c r="KEZ17" s="233"/>
      <c r="KFA17" s="235"/>
      <c r="KFC17" s="234"/>
      <c r="KFD17" s="233"/>
      <c r="KFE17" s="235"/>
      <c r="KFG17" s="234"/>
      <c r="KFH17" s="233"/>
      <c r="KFI17" s="235"/>
      <c r="KFK17" s="234"/>
      <c r="KFL17" s="233"/>
      <c r="KFM17" s="235"/>
      <c r="KFO17" s="234"/>
      <c r="KFP17" s="233"/>
      <c r="KFQ17" s="235"/>
      <c r="KFS17" s="234"/>
      <c r="KFT17" s="233"/>
      <c r="KFU17" s="235"/>
      <c r="KFW17" s="234"/>
      <c r="KFX17" s="233"/>
      <c r="KFY17" s="235"/>
      <c r="KGA17" s="234"/>
      <c r="KGB17" s="233"/>
      <c r="KGC17" s="235"/>
      <c r="KGE17" s="234"/>
      <c r="KGF17" s="233"/>
      <c r="KGG17" s="235"/>
      <c r="KGI17" s="234"/>
      <c r="KGJ17" s="233"/>
      <c r="KGK17" s="235"/>
      <c r="KGM17" s="234"/>
      <c r="KGN17" s="233"/>
      <c r="KGO17" s="235"/>
      <c r="KGQ17" s="234"/>
      <c r="KGR17" s="233"/>
      <c r="KGS17" s="235"/>
      <c r="KGU17" s="234"/>
      <c r="KGV17" s="233"/>
      <c r="KGW17" s="235"/>
      <c r="KGY17" s="234"/>
      <c r="KGZ17" s="233"/>
      <c r="KHA17" s="235"/>
      <c r="KHC17" s="234"/>
      <c r="KHD17" s="233"/>
      <c r="KHE17" s="235"/>
      <c r="KHG17" s="234"/>
      <c r="KHH17" s="233"/>
      <c r="KHI17" s="235"/>
      <c r="KHK17" s="234"/>
      <c r="KHL17" s="233"/>
      <c r="KHM17" s="235"/>
      <c r="KHO17" s="234"/>
      <c r="KHP17" s="233"/>
      <c r="KHQ17" s="235"/>
      <c r="KHS17" s="234"/>
      <c r="KHT17" s="233"/>
      <c r="KHU17" s="235"/>
      <c r="KHW17" s="234"/>
      <c r="KHX17" s="233"/>
      <c r="KHY17" s="235"/>
      <c r="KIA17" s="234"/>
      <c r="KIB17" s="233"/>
      <c r="KIC17" s="235"/>
      <c r="KIE17" s="234"/>
      <c r="KIF17" s="233"/>
      <c r="KIG17" s="235"/>
      <c r="KII17" s="234"/>
      <c r="KIJ17" s="233"/>
      <c r="KIK17" s="235"/>
      <c r="KIM17" s="234"/>
      <c r="KIN17" s="233"/>
      <c r="KIO17" s="235"/>
      <c r="KIQ17" s="234"/>
      <c r="KIR17" s="233"/>
      <c r="KIS17" s="235"/>
      <c r="KIU17" s="234"/>
      <c r="KIV17" s="233"/>
      <c r="KIW17" s="235"/>
      <c r="KIY17" s="234"/>
      <c r="KIZ17" s="233"/>
      <c r="KJA17" s="235"/>
      <c r="KJC17" s="234"/>
      <c r="KJD17" s="233"/>
      <c r="KJE17" s="235"/>
      <c r="KJG17" s="234"/>
      <c r="KJH17" s="233"/>
      <c r="KJI17" s="235"/>
      <c r="KJK17" s="234"/>
      <c r="KJL17" s="233"/>
      <c r="KJM17" s="235"/>
      <c r="KJO17" s="234"/>
      <c r="KJP17" s="233"/>
      <c r="KJQ17" s="235"/>
      <c r="KJS17" s="234"/>
      <c r="KJT17" s="233"/>
      <c r="KJU17" s="235"/>
      <c r="KJW17" s="234"/>
      <c r="KJX17" s="233"/>
      <c r="KJY17" s="235"/>
      <c r="KKA17" s="234"/>
      <c r="KKB17" s="233"/>
      <c r="KKC17" s="235"/>
      <c r="KKE17" s="234"/>
      <c r="KKF17" s="233"/>
      <c r="KKG17" s="235"/>
      <c r="KKI17" s="234"/>
      <c r="KKJ17" s="233"/>
      <c r="KKK17" s="235"/>
      <c r="KKM17" s="234"/>
      <c r="KKN17" s="233"/>
      <c r="KKO17" s="235"/>
      <c r="KKQ17" s="234"/>
      <c r="KKR17" s="233"/>
      <c r="KKS17" s="235"/>
      <c r="KKU17" s="234"/>
      <c r="KKV17" s="233"/>
      <c r="KKW17" s="235"/>
      <c r="KKY17" s="234"/>
      <c r="KKZ17" s="233"/>
      <c r="KLA17" s="235"/>
      <c r="KLC17" s="234"/>
      <c r="KLD17" s="233"/>
      <c r="KLE17" s="235"/>
      <c r="KLG17" s="234"/>
      <c r="KLH17" s="233"/>
      <c r="KLI17" s="235"/>
      <c r="KLK17" s="234"/>
      <c r="KLL17" s="233"/>
      <c r="KLM17" s="235"/>
      <c r="KLO17" s="234"/>
      <c r="KLP17" s="233"/>
      <c r="KLQ17" s="235"/>
      <c r="KLS17" s="234"/>
      <c r="KLT17" s="233"/>
      <c r="KLU17" s="235"/>
      <c r="KLW17" s="234"/>
      <c r="KLX17" s="233"/>
      <c r="KLY17" s="235"/>
      <c r="KMA17" s="234"/>
      <c r="KMB17" s="233"/>
      <c r="KMC17" s="235"/>
      <c r="KME17" s="234"/>
      <c r="KMF17" s="233"/>
      <c r="KMG17" s="235"/>
      <c r="KMI17" s="234"/>
      <c r="KMJ17" s="233"/>
      <c r="KMK17" s="235"/>
      <c r="KMM17" s="234"/>
      <c r="KMN17" s="233"/>
      <c r="KMO17" s="235"/>
      <c r="KMQ17" s="234"/>
      <c r="KMR17" s="233"/>
      <c r="KMS17" s="235"/>
      <c r="KMU17" s="234"/>
      <c r="KMV17" s="233"/>
      <c r="KMW17" s="235"/>
      <c r="KMY17" s="234"/>
      <c r="KMZ17" s="233"/>
      <c r="KNA17" s="235"/>
      <c r="KNC17" s="234"/>
      <c r="KND17" s="233"/>
      <c r="KNE17" s="235"/>
      <c r="KNG17" s="234"/>
      <c r="KNH17" s="233"/>
      <c r="KNI17" s="235"/>
      <c r="KNK17" s="234"/>
      <c r="KNL17" s="233"/>
      <c r="KNM17" s="235"/>
      <c r="KNO17" s="234"/>
      <c r="KNP17" s="233"/>
      <c r="KNQ17" s="235"/>
      <c r="KNS17" s="234"/>
      <c r="KNT17" s="233"/>
      <c r="KNU17" s="235"/>
      <c r="KNW17" s="234"/>
      <c r="KNX17" s="233"/>
      <c r="KNY17" s="235"/>
      <c r="KOA17" s="234"/>
      <c r="KOB17" s="233"/>
      <c r="KOC17" s="235"/>
      <c r="KOE17" s="234"/>
      <c r="KOF17" s="233"/>
      <c r="KOG17" s="235"/>
      <c r="KOI17" s="234"/>
      <c r="KOJ17" s="233"/>
      <c r="KOK17" s="235"/>
      <c r="KOM17" s="234"/>
      <c r="KON17" s="233"/>
      <c r="KOO17" s="235"/>
      <c r="KOQ17" s="234"/>
      <c r="KOR17" s="233"/>
      <c r="KOS17" s="235"/>
      <c r="KOU17" s="234"/>
      <c r="KOV17" s="233"/>
      <c r="KOW17" s="235"/>
      <c r="KOY17" s="234"/>
      <c r="KOZ17" s="233"/>
      <c r="KPA17" s="235"/>
      <c r="KPC17" s="234"/>
      <c r="KPD17" s="233"/>
      <c r="KPE17" s="235"/>
      <c r="KPG17" s="234"/>
      <c r="KPH17" s="233"/>
      <c r="KPI17" s="235"/>
      <c r="KPK17" s="234"/>
      <c r="KPL17" s="233"/>
      <c r="KPM17" s="235"/>
      <c r="KPO17" s="234"/>
      <c r="KPP17" s="233"/>
      <c r="KPQ17" s="235"/>
      <c r="KPS17" s="234"/>
      <c r="KPT17" s="233"/>
      <c r="KPU17" s="235"/>
      <c r="KPW17" s="234"/>
      <c r="KPX17" s="233"/>
      <c r="KPY17" s="235"/>
      <c r="KQA17" s="234"/>
      <c r="KQB17" s="233"/>
      <c r="KQC17" s="235"/>
      <c r="KQE17" s="234"/>
      <c r="KQF17" s="233"/>
      <c r="KQG17" s="235"/>
      <c r="KQI17" s="234"/>
      <c r="KQJ17" s="233"/>
      <c r="KQK17" s="235"/>
      <c r="KQM17" s="234"/>
      <c r="KQN17" s="233"/>
      <c r="KQO17" s="235"/>
      <c r="KQQ17" s="234"/>
      <c r="KQR17" s="233"/>
      <c r="KQS17" s="235"/>
      <c r="KQU17" s="234"/>
      <c r="KQV17" s="233"/>
      <c r="KQW17" s="235"/>
      <c r="KQY17" s="234"/>
      <c r="KQZ17" s="233"/>
      <c r="KRA17" s="235"/>
      <c r="KRC17" s="234"/>
      <c r="KRD17" s="233"/>
      <c r="KRE17" s="235"/>
      <c r="KRG17" s="234"/>
      <c r="KRH17" s="233"/>
      <c r="KRI17" s="235"/>
      <c r="KRK17" s="234"/>
      <c r="KRL17" s="233"/>
      <c r="KRM17" s="235"/>
      <c r="KRO17" s="234"/>
      <c r="KRP17" s="233"/>
      <c r="KRQ17" s="235"/>
      <c r="KRS17" s="234"/>
      <c r="KRT17" s="233"/>
      <c r="KRU17" s="235"/>
      <c r="KRW17" s="234"/>
      <c r="KRX17" s="233"/>
      <c r="KRY17" s="235"/>
      <c r="KSA17" s="234"/>
      <c r="KSB17" s="233"/>
      <c r="KSC17" s="235"/>
      <c r="KSE17" s="234"/>
      <c r="KSF17" s="233"/>
      <c r="KSG17" s="235"/>
      <c r="KSI17" s="234"/>
      <c r="KSJ17" s="233"/>
      <c r="KSK17" s="235"/>
      <c r="KSM17" s="234"/>
      <c r="KSN17" s="233"/>
      <c r="KSO17" s="235"/>
      <c r="KSQ17" s="234"/>
      <c r="KSR17" s="233"/>
      <c r="KSS17" s="235"/>
      <c r="KSU17" s="234"/>
      <c r="KSV17" s="233"/>
      <c r="KSW17" s="235"/>
      <c r="KSY17" s="234"/>
      <c r="KSZ17" s="233"/>
      <c r="KTA17" s="235"/>
      <c r="KTC17" s="234"/>
      <c r="KTD17" s="233"/>
      <c r="KTE17" s="235"/>
      <c r="KTG17" s="234"/>
      <c r="KTH17" s="233"/>
      <c r="KTI17" s="235"/>
      <c r="KTK17" s="234"/>
      <c r="KTL17" s="233"/>
      <c r="KTM17" s="235"/>
      <c r="KTO17" s="234"/>
      <c r="KTP17" s="233"/>
      <c r="KTQ17" s="235"/>
      <c r="KTS17" s="234"/>
      <c r="KTT17" s="233"/>
      <c r="KTU17" s="235"/>
      <c r="KTW17" s="234"/>
      <c r="KTX17" s="233"/>
      <c r="KTY17" s="235"/>
      <c r="KUA17" s="234"/>
      <c r="KUB17" s="233"/>
      <c r="KUC17" s="235"/>
      <c r="KUE17" s="234"/>
      <c r="KUF17" s="233"/>
      <c r="KUG17" s="235"/>
      <c r="KUI17" s="234"/>
      <c r="KUJ17" s="233"/>
      <c r="KUK17" s="235"/>
      <c r="KUM17" s="234"/>
      <c r="KUN17" s="233"/>
      <c r="KUO17" s="235"/>
      <c r="KUQ17" s="234"/>
      <c r="KUR17" s="233"/>
      <c r="KUS17" s="235"/>
      <c r="KUU17" s="234"/>
      <c r="KUV17" s="233"/>
      <c r="KUW17" s="235"/>
      <c r="KUY17" s="234"/>
      <c r="KUZ17" s="233"/>
      <c r="KVA17" s="235"/>
      <c r="KVC17" s="234"/>
      <c r="KVD17" s="233"/>
      <c r="KVE17" s="235"/>
      <c r="KVG17" s="234"/>
      <c r="KVH17" s="233"/>
      <c r="KVI17" s="235"/>
      <c r="KVK17" s="234"/>
      <c r="KVL17" s="233"/>
      <c r="KVM17" s="235"/>
      <c r="KVO17" s="234"/>
      <c r="KVP17" s="233"/>
      <c r="KVQ17" s="235"/>
      <c r="KVS17" s="234"/>
      <c r="KVT17" s="233"/>
      <c r="KVU17" s="235"/>
      <c r="KVW17" s="234"/>
      <c r="KVX17" s="233"/>
      <c r="KVY17" s="235"/>
      <c r="KWA17" s="234"/>
      <c r="KWB17" s="233"/>
      <c r="KWC17" s="235"/>
      <c r="KWE17" s="234"/>
      <c r="KWF17" s="233"/>
      <c r="KWG17" s="235"/>
      <c r="KWI17" s="234"/>
      <c r="KWJ17" s="233"/>
      <c r="KWK17" s="235"/>
      <c r="KWM17" s="234"/>
      <c r="KWN17" s="233"/>
      <c r="KWO17" s="235"/>
      <c r="KWQ17" s="234"/>
      <c r="KWR17" s="233"/>
      <c r="KWS17" s="235"/>
      <c r="KWU17" s="234"/>
      <c r="KWV17" s="233"/>
      <c r="KWW17" s="235"/>
      <c r="KWY17" s="234"/>
      <c r="KWZ17" s="233"/>
      <c r="KXA17" s="235"/>
      <c r="KXC17" s="234"/>
      <c r="KXD17" s="233"/>
      <c r="KXE17" s="235"/>
      <c r="KXG17" s="234"/>
      <c r="KXH17" s="233"/>
      <c r="KXI17" s="235"/>
      <c r="KXK17" s="234"/>
      <c r="KXL17" s="233"/>
      <c r="KXM17" s="235"/>
      <c r="KXO17" s="234"/>
      <c r="KXP17" s="233"/>
      <c r="KXQ17" s="235"/>
      <c r="KXS17" s="234"/>
      <c r="KXT17" s="233"/>
      <c r="KXU17" s="235"/>
      <c r="KXW17" s="234"/>
      <c r="KXX17" s="233"/>
      <c r="KXY17" s="235"/>
      <c r="KYA17" s="234"/>
      <c r="KYB17" s="233"/>
      <c r="KYC17" s="235"/>
      <c r="KYE17" s="234"/>
      <c r="KYF17" s="233"/>
      <c r="KYG17" s="235"/>
      <c r="KYI17" s="234"/>
      <c r="KYJ17" s="233"/>
      <c r="KYK17" s="235"/>
      <c r="KYM17" s="234"/>
      <c r="KYN17" s="233"/>
      <c r="KYO17" s="235"/>
      <c r="KYQ17" s="234"/>
      <c r="KYR17" s="233"/>
      <c r="KYS17" s="235"/>
      <c r="KYU17" s="234"/>
      <c r="KYV17" s="233"/>
      <c r="KYW17" s="235"/>
      <c r="KYY17" s="234"/>
      <c r="KYZ17" s="233"/>
      <c r="KZA17" s="235"/>
      <c r="KZC17" s="234"/>
      <c r="KZD17" s="233"/>
      <c r="KZE17" s="235"/>
      <c r="KZG17" s="234"/>
      <c r="KZH17" s="233"/>
      <c r="KZI17" s="235"/>
      <c r="KZK17" s="234"/>
      <c r="KZL17" s="233"/>
      <c r="KZM17" s="235"/>
      <c r="KZO17" s="234"/>
      <c r="KZP17" s="233"/>
      <c r="KZQ17" s="235"/>
      <c r="KZS17" s="234"/>
      <c r="KZT17" s="233"/>
      <c r="KZU17" s="235"/>
      <c r="KZW17" s="234"/>
      <c r="KZX17" s="233"/>
      <c r="KZY17" s="235"/>
      <c r="LAA17" s="234"/>
      <c r="LAB17" s="233"/>
      <c r="LAC17" s="235"/>
      <c r="LAE17" s="234"/>
      <c r="LAF17" s="233"/>
      <c r="LAG17" s="235"/>
      <c r="LAI17" s="234"/>
      <c r="LAJ17" s="233"/>
      <c r="LAK17" s="235"/>
      <c r="LAM17" s="234"/>
      <c r="LAN17" s="233"/>
      <c r="LAO17" s="235"/>
      <c r="LAQ17" s="234"/>
      <c r="LAR17" s="233"/>
      <c r="LAS17" s="235"/>
      <c r="LAU17" s="234"/>
      <c r="LAV17" s="233"/>
      <c r="LAW17" s="235"/>
      <c r="LAY17" s="234"/>
      <c r="LAZ17" s="233"/>
      <c r="LBA17" s="235"/>
      <c r="LBC17" s="234"/>
      <c r="LBD17" s="233"/>
      <c r="LBE17" s="235"/>
      <c r="LBG17" s="234"/>
      <c r="LBH17" s="233"/>
      <c r="LBI17" s="235"/>
      <c r="LBK17" s="234"/>
      <c r="LBL17" s="233"/>
      <c r="LBM17" s="235"/>
      <c r="LBO17" s="234"/>
      <c r="LBP17" s="233"/>
      <c r="LBQ17" s="235"/>
      <c r="LBS17" s="234"/>
      <c r="LBT17" s="233"/>
      <c r="LBU17" s="235"/>
      <c r="LBW17" s="234"/>
      <c r="LBX17" s="233"/>
      <c r="LBY17" s="235"/>
      <c r="LCA17" s="234"/>
      <c r="LCB17" s="233"/>
      <c r="LCC17" s="235"/>
      <c r="LCE17" s="234"/>
      <c r="LCF17" s="233"/>
      <c r="LCG17" s="235"/>
      <c r="LCI17" s="234"/>
      <c r="LCJ17" s="233"/>
      <c r="LCK17" s="235"/>
      <c r="LCM17" s="234"/>
      <c r="LCN17" s="233"/>
      <c r="LCO17" s="235"/>
      <c r="LCQ17" s="234"/>
      <c r="LCR17" s="233"/>
      <c r="LCS17" s="235"/>
      <c r="LCU17" s="234"/>
      <c r="LCV17" s="233"/>
      <c r="LCW17" s="235"/>
      <c r="LCY17" s="234"/>
      <c r="LCZ17" s="233"/>
      <c r="LDA17" s="235"/>
      <c r="LDC17" s="234"/>
      <c r="LDD17" s="233"/>
      <c r="LDE17" s="235"/>
      <c r="LDG17" s="234"/>
      <c r="LDH17" s="233"/>
      <c r="LDI17" s="235"/>
      <c r="LDK17" s="234"/>
      <c r="LDL17" s="233"/>
      <c r="LDM17" s="235"/>
      <c r="LDO17" s="234"/>
      <c r="LDP17" s="233"/>
      <c r="LDQ17" s="235"/>
      <c r="LDS17" s="234"/>
      <c r="LDT17" s="233"/>
      <c r="LDU17" s="235"/>
      <c r="LDW17" s="234"/>
      <c r="LDX17" s="233"/>
      <c r="LDY17" s="235"/>
      <c r="LEA17" s="234"/>
      <c r="LEB17" s="233"/>
      <c r="LEC17" s="235"/>
      <c r="LEE17" s="234"/>
      <c r="LEF17" s="233"/>
      <c r="LEG17" s="235"/>
      <c r="LEI17" s="234"/>
      <c r="LEJ17" s="233"/>
      <c r="LEK17" s="235"/>
      <c r="LEM17" s="234"/>
      <c r="LEN17" s="233"/>
      <c r="LEO17" s="235"/>
      <c r="LEQ17" s="234"/>
      <c r="LER17" s="233"/>
      <c r="LES17" s="235"/>
      <c r="LEU17" s="234"/>
      <c r="LEV17" s="233"/>
      <c r="LEW17" s="235"/>
      <c r="LEY17" s="234"/>
      <c r="LEZ17" s="233"/>
      <c r="LFA17" s="235"/>
      <c r="LFC17" s="234"/>
      <c r="LFD17" s="233"/>
      <c r="LFE17" s="235"/>
      <c r="LFG17" s="234"/>
      <c r="LFH17" s="233"/>
      <c r="LFI17" s="235"/>
      <c r="LFK17" s="234"/>
      <c r="LFL17" s="233"/>
      <c r="LFM17" s="235"/>
      <c r="LFO17" s="234"/>
      <c r="LFP17" s="233"/>
      <c r="LFQ17" s="235"/>
      <c r="LFS17" s="234"/>
      <c r="LFT17" s="233"/>
      <c r="LFU17" s="235"/>
      <c r="LFW17" s="234"/>
      <c r="LFX17" s="233"/>
      <c r="LFY17" s="235"/>
      <c r="LGA17" s="234"/>
      <c r="LGB17" s="233"/>
      <c r="LGC17" s="235"/>
      <c r="LGE17" s="234"/>
      <c r="LGF17" s="233"/>
      <c r="LGG17" s="235"/>
      <c r="LGI17" s="234"/>
      <c r="LGJ17" s="233"/>
      <c r="LGK17" s="235"/>
      <c r="LGM17" s="234"/>
      <c r="LGN17" s="233"/>
      <c r="LGO17" s="235"/>
      <c r="LGQ17" s="234"/>
      <c r="LGR17" s="233"/>
      <c r="LGS17" s="235"/>
      <c r="LGU17" s="234"/>
      <c r="LGV17" s="233"/>
      <c r="LGW17" s="235"/>
      <c r="LGY17" s="234"/>
      <c r="LGZ17" s="233"/>
      <c r="LHA17" s="235"/>
      <c r="LHC17" s="234"/>
      <c r="LHD17" s="233"/>
      <c r="LHE17" s="235"/>
      <c r="LHG17" s="234"/>
      <c r="LHH17" s="233"/>
      <c r="LHI17" s="235"/>
      <c r="LHK17" s="234"/>
      <c r="LHL17" s="233"/>
      <c r="LHM17" s="235"/>
      <c r="LHO17" s="234"/>
      <c r="LHP17" s="233"/>
      <c r="LHQ17" s="235"/>
      <c r="LHS17" s="234"/>
      <c r="LHT17" s="233"/>
      <c r="LHU17" s="235"/>
      <c r="LHW17" s="234"/>
      <c r="LHX17" s="233"/>
      <c r="LHY17" s="235"/>
      <c r="LIA17" s="234"/>
      <c r="LIB17" s="233"/>
      <c r="LIC17" s="235"/>
      <c r="LIE17" s="234"/>
      <c r="LIF17" s="233"/>
      <c r="LIG17" s="235"/>
      <c r="LII17" s="234"/>
      <c r="LIJ17" s="233"/>
      <c r="LIK17" s="235"/>
      <c r="LIM17" s="234"/>
      <c r="LIN17" s="233"/>
      <c r="LIO17" s="235"/>
      <c r="LIQ17" s="234"/>
      <c r="LIR17" s="233"/>
      <c r="LIS17" s="235"/>
      <c r="LIU17" s="234"/>
      <c r="LIV17" s="233"/>
      <c r="LIW17" s="235"/>
      <c r="LIY17" s="234"/>
      <c r="LIZ17" s="233"/>
      <c r="LJA17" s="235"/>
      <c r="LJC17" s="234"/>
      <c r="LJD17" s="233"/>
      <c r="LJE17" s="235"/>
      <c r="LJG17" s="234"/>
      <c r="LJH17" s="233"/>
      <c r="LJI17" s="235"/>
      <c r="LJK17" s="234"/>
      <c r="LJL17" s="233"/>
      <c r="LJM17" s="235"/>
      <c r="LJO17" s="234"/>
      <c r="LJP17" s="233"/>
      <c r="LJQ17" s="235"/>
      <c r="LJS17" s="234"/>
      <c r="LJT17" s="233"/>
      <c r="LJU17" s="235"/>
      <c r="LJW17" s="234"/>
      <c r="LJX17" s="233"/>
      <c r="LJY17" s="235"/>
      <c r="LKA17" s="234"/>
      <c r="LKB17" s="233"/>
      <c r="LKC17" s="235"/>
      <c r="LKE17" s="234"/>
      <c r="LKF17" s="233"/>
      <c r="LKG17" s="235"/>
      <c r="LKI17" s="234"/>
      <c r="LKJ17" s="233"/>
      <c r="LKK17" s="235"/>
      <c r="LKM17" s="234"/>
      <c r="LKN17" s="233"/>
      <c r="LKO17" s="235"/>
      <c r="LKQ17" s="234"/>
      <c r="LKR17" s="233"/>
      <c r="LKS17" s="235"/>
      <c r="LKU17" s="234"/>
      <c r="LKV17" s="233"/>
      <c r="LKW17" s="235"/>
      <c r="LKY17" s="234"/>
      <c r="LKZ17" s="233"/>
      <c r="LLA17" s="235"/>
      <c r="LLC17" s="234"/>
      <c r="LLD17" s="233"/>
      <c r="LLE17" s="235"/>
      <c r="LLG17" s="234"/>
      <c r="LLH17" s="233"/>
      <c r="LLI17" s="235"/>
      <c r="LLK17" s="234"/>
      <c r="LLL17" s="233"/>
      <c r="LLM17" s="235"/>
      <c r="LLO17" s="234"/>
      <c r="LLP17" s="233"/>
      <c r="LLQ17" s="235"/>
      <c r="LLS17" s="234"/>
      <c r="LLT17" s="233"/>
      <c r="LLU17" s="235"/>
      <c r="LLW17" s="234"/>
      <c r="LLX17" s="233"/>
      <c r="LLY17" s="235"/>
      <c r="LMA17" s="234"/>
      <c r="LMB17" s="233"/>
      <c r="LMC17" s="235"/>
      <c r="LME17" s="234"/>
      <c r="LMF17" s="233"/>
      <c r="LMG17" s="235"/>
      <c r="LMI17" s="234"/>
      <c r="LMJ17" s="233"/>
      <c r="LMK17" s="235"/>
      <c r="LMM17" s="234"/>
      <c r="LMN17" s="233"/>
      <c r="LMO17" s="235"/>
      <c r="LMQ17" s="234"/>
      <c r="LMR17" s="233"/>
      <c r="LMS17" s="235"/>
      <c r="LMU17" s="234"/>
      <c r="LMV17" s="233"/>
      <c r="LMW17" s="235"/>
      <c r="LMY17" s="234"/>
      <c r="LMZ17" s="233"/>
      <c r="LNA17" s="235"/>
      <c r="LNC17" s="234"/>
      <c r="LND17" s="233"/>
      <c r="LNE17" s="235"/>
      <c r="LNG17" s="234"/>
      <c r="LNH17" s="233"/>
      <c r="LNI17" s="235"/>
      <c r="LNK17" s="234"/>
      <c r="LNL17" s="233"/>
      <c r="LNM17" s="235"/>
      <c r="LNO17" s="234"/>
      <c r="LNP17" s="233"/>
      <c r="LNQ17" s="235"/>
      <c r="LNS17" s="234"/>
      <c r="LNT17" s="233"/>
      <c r="LNU17" s="235"/>
      <c r="LNW17" s="234"/>
      <c r="LNX17" s="233"/>
      <c r="LNY17" s="235"/>
      <c r="LOA17" s="234"/>
      <c r="LOB17" s="233"/>
      <c r="LOC17" s="235"/>
      <c r="LOE17" s="234"/>
      <c r="LOF17" s="233"/>
      <c r="LOG17" s="235"/>
      <c r="LOI17" s="234"/>
      <c r="LOJ17" s="233"/>
      <c r="LOK17" s="235"/>
      <c r="LOM17" s="234"/>
      <c r="LON17" s="233"/>
      <c r="LOO17" s="235"/>
      <c r="LOQ17" s="234"/>
      <c r="LOR17" s="233"/>
      <c r="LOS17" s="235"/>
      <c r="LOU17" s="234"/>
      <c r="LOV17" s="233"/>
      <c r="LOW17" s="235"/>
      <c r="LOY17" s="234"/>
      <c r="LOZ17" s="233"/>
      <c r="LPA17" s="235"/>
      <c r="LPC17" s="234"/>
      <c r="LPD17" s="233"/>
      <c r="LPE17" s="235"/>
      <c r="LPG17" s="234"/>
      <c r="LPH17" s="233"/>
      <c r="LPI17" s="235"/>
      <c r="LPK17" s="234"/>
      <c r="LPL17" s="233"/>
      <c r="LPM17" s="235"/>
      <c r="LPO17" s="234"/>
      <c r="LPP17" s="233"/>
      <c r="LPQ17" s="235"/>
      <c r="LPS17" s="234"/>
      <c r="LPT17" s="233"/>
      <c r="LPU17" s="235"/>
      <c r="LPW17" s="234"/>
      <c r="LPX17" s="233"/>
      <c r="LPY17" s="235"/>
      <c r="LQA17" s="234"/>
      <c r="LQB17" s="233"/>
      <c r="LQC17" s="235"/>
      <c r="LQE17" s="234"/>
      <c r="LQF17" s="233"/>
      <c r="LQG17" s="235"/>
      <c r="LQI17" s="234"/>
      <c r="LQJ17" s="233"/>
      <c r="LQK17" s="235"/>
      <c r="LQM17" s="234"/>
      <c r="LQN17" s="233"/>
      <c r="LQO17" s="235"/>
      <c r="LQQ17" s="234"/>
      <c r="LQR17" s="233"/>
      <c r="LQS17" s="235"/>
      <c r="LQU17" s="234"/>
      <c r="LQV17" s="233"/>
      <c r="LQW17" s="235"/>
      <c r="LQY17" s="234"/>
      <c r="LQZ17" s="233"/>
      <c r="LRA17" s="235"/>
      <c r="LRC17" s="234"/>
      <c r="LRD17" s="233"/>
      <c r="LRE17" s="235"/>
      <c r="LRG17" s="234"/>
      <c r="LRH17" s="233"/>
      <c r="LRI17" s="235"/>
      <c r="LRK17" s="234"/>
      <c r="LRL17" s="233"/>
      <c r="LRM17" s="235"/>
      <c r="LRO17" s="234"/>
      <c r="LRP17" s="233"/>
      <c r="LRQ17" s="235"/>
      <c r="LRS17" s="234"/>
      <c r="LRT17" s="233"/>
      <c r="LRU17" s="235"/>
      <c r="LRW17" s="234"/>
      <c r="LRX17" s="233"/>
      <c r="LRY17" s="235"/>
      <c r="LSA17" s="234"/>
      <c r="LSB17" s="233"/>
      <c r="LSC17" s="235"/>
      <c r="LSE17" s="234"/>
      <c r="LSF17" s="233"/>
      <c r="LSG17" s="235"/>
      <c r="LSI17" s="234"/>
      <c r="LSJ17" s="233"/>
      <c r="LSK17" s="235"/>
      <c r="LSM17" s="234"/>
      <c r="LSN17" s="233"/>
      <c r="LSO17" s="235"/>
      <c r="LSQ17" s="234"/>
      <c r="LSR17" s="233"/>
      <c r="LSS17" s="235"/>
      <c r="LSU17" s="234"/>
      <c r="LSV17" s="233"/>
      <c r="LSW17" s="235"/>
      <c r="LSY17" s="234"/>
      <c r="LSZ17" s="233"/>
      <c r="LTA17" s="235"/>
      <c r="LTC17" s="234"/>
      <c r="LTD17" s="233"/>
      <c r="LTE17" s="235"/>
      <c r="LTG17" s="234"/>
      <c r="LTH17" s="233"/>
      <c r="LTI17" s="235"/>
      <c r="LTK17" s="234"/>
      <c r="LTL17" s="233"/>
      <c r="LTM17" s="235"/>
      <c r="LTO17" s="234"/>
      <c r="LTP17" s="233"/>
      <c r="LTQ17" s="235"/>
      <c r="LTS17" s="234"/>
      <c r="LTT17" s="233"/>
      <c r="LTU17" s="235"/>
      <c r="LTW17" s="234"/>
      <c r="LTX17" s="233"/>
      <c r="LTY17" s="235"/>
      <c r="LUA17" s="234"/>
      <c r="LUB17" s="233"/>
      <c r="LUC17" s="235"/>
      <c r="LUE17" s="234"/>
      <c r="LUF17" s="233"/>
      <c r="LUG17" s="235"/>
      <c r="LUI17" s="234"/>
      <c r="LUJ17" s="233"/>
      <c r="LUK17" s="235"/>
      <c r="LUM17" s="234"/>
      <c r="LUN17" s="233"/>
      <c r="LUO17" s="235"/>
      <c r="LUQ17" s="234"/>
      <c r="LUR17" s="233"/>
      <c r="LUS17" s="235"/>
      <c r="LUU17" s="234"/>
      <c r="LUV17" s="233"/>
      <c r="LUW17" s="235"/>
      <c r="LUY17" s="234"/>
      <c r="LUZ17" s="233"/>
      <c r="LVA17" s="235"/>
      <c r="LVC17" s="234"/>
      <c r="LVD17" s="233"/>
      <c r="LVE17" s="235"/>
      <c r="LVG17" s="234"/>
      <c r="LVH17" s="233"/>
      <c r="LVI17" s="235"/>
      <c r="LVK17" s="234"/>
      <c r="LVL17" s="233"/>
      <c r="LVM17" s="235"/>
      <c r="LVO17" s="234"/>
      <c r="LVP17" s="233"/>
      <c r="LVQ17" s="235"/>
      <c r="LVS17" s="234"/>
      <c r="LVT17" s="233"/>
      <c r="LVU17" s="235"/>
      <c r="LVW17" s="234"/>
      <c r="LVX17" s="233"/>
      <c r="LVY17" s="235"/>
      <c r="LWA17" s="234"/>
      <c r="LWB17" s="233"/>
      <c r="LWC17" s="235"/>
      <c r="LWE17" s="234"/>
      <c r="LWF17" s="233"/>
      <c r="LWG17" s="235"/>
      <c r="LWI17" s="234"/>
      <c r="LWJ17" s="233"/>
      <c r="LWK17" s="235"/>
      <c r="LWM17" s="234"/>
      <c r="LWN17" s="233"/>
      <c r="LWO17" s="235"/>
      <c r="LWQ17" s="234"/>
      <c r="LWR17" s="233"/>
      <c r="LWS17" s="235"/>
      <c r="LWU17" s="234"/>
      <c r="LWV17" s="233"/>
      <c r="LWW17" s="235"/>
      <c r="LWY17" s="234"/>
      <c r="LWZ17" s="233"/>
      <c r="LXA17" s="235"/>
      <c r="LXC17" s="234"/>
      <c r="LXD17" s="233"/>
      <c r="LXE17" s="235"/>
      <c r="LXG17" s="234"/>
      <c r="LXH17" s="233"/>
      <c r="LXI17" s="235"/>
      <c r="LXK17" s="234"/>
      <c r="LXL17" s="233"/>
      <c r="LXM17" s="235"/>
      <c r="LXO17" s="234"/>
      <c r="LXP17" s="233"/>
      <c r="LXQ17" s="235"/>
      <c r="LXS17" s="234"/>
      <c r="LXT17" s="233"/>
      <c r="LXU17" s="235"/>
      <c r="LXW17" s="234"/>
      <c r="LXX17" s="233"/>
      <c r="LXY17" s="235"/>
      <c r="LYA17" s="234"/>
      <c r="LYB17" s="233"/>
      <c r="LYC17" s="235"/>
      <c r="LYE17" s="234"/>
      <c r="LYF17" s="233"/>
      <c r="LYG17" s="235"/>
      <c r="LYI17" s="234"/>
      <c r="LYJ17" s="233"/>
      <c r="LYK17" s="235"/>
      <c r="LYM17" s="234"/>
      <c r="LYN17" s="233"/>
      <c r="LYO17" s="235"/>
      <c r="LYQ17" s="234"/>
      <c r="LYR17" s="233"/>
      <c r="LYS17" s="235"/>
      <c r="LYU17" s="234"/>
      <c r="LYV17" s="233"/>
      <c r="LYW17" s="235"/>
      <c r="LYY17" s="234"/>
      <c r="LYZ17" s="233"/>
      <c r="LZA17" s="235"/>
      <c r="LZC17" s="234"/>
      <c r="LZD17" s="233"/>
      <c r="LZE17" s="235"/>
      <c r="LZG17" s="234"/>
      <c r="LZH17" s="233"/>
      <c r="LZI17" s="235"/>
      <c r="LZK17" s="234"/>
      <c r="LZL17" s="233"/>
      <c r="LZM17" s="235"/>
      <c r="LZO17" s="234"/>
      <c r="LZP17" s="233"/>
      <c r="LZQ17" s="235"/>
      <c r="LZS17" s="234"/>
      <c r="LZT17" s="233"/>
      <c r="LZU17" s="235"/>
      <c r="LZW17" s="234"/>
      <c r="LZX17" s="233"/>
      <c r="LZY17" s="235"/>
      <c r="MAA17" s="234"/>
      <c r="MAB17" s="233"/>
      <c r="MAC17" s="235"/>
      <c r="MAE17" s="234"/>
      <c r="MAF17" s="233"/>
      <c r="MAG17" s="235"/>
      <c r="MAI17" s="234"/>
      <c r="MAJ17" s="233"/>
      <c r="MAK17" s="235"/>
      <c r="MAM17" s="234"/>
      <c r="MAN17" s="233"/>
      <c r="MAO17" s="235"/>
      <c r="MAQ17" s="234"/>
      <c r="MAR17" s="233"/>
      <c r="MAS17" s="235"/>
      <c r="MAU17" s="234"/>
      <c r="MAV17" s="233"/>
      <c r="MAW17" s="235"/>
      <c r="MAY17" s="234"/>
      <c r="MAZ17" s="233"/>
      <c r="MBA17" s="235"/>
      <c r="MBC17" s="234"/>
      <c r="MBD17" s="233"/>
      <c r="MBE17" s="235"/>
      <c r="MBG17" s="234"/>
      <c r="MBH17" s="233"/>
      <c r="MBI17" s="235"/>
      <c r="MBK17" s="234"/>
      <c r="MBL17" s="233"/>
      <c r="MBM17" s="235"/>
      <c r="MBO17" s="234"/>
      <c r="MBP17" s="233"/>
      <c r="MBQ17" s="235"/>
      <c r="MBS17" s="234"/>
      <c r="MBT17" s="233"/>
      <c r="MBU17" s="235"/>
      <c r="MBW17" s="234"/>
      <c r="MBX17" s="233"/>
      <c r="MBY17" s="235"/>
      <c r="MCA17" s="234"/>
      <c r="MCB17" s="233"/>
      <c r="MCC17" s="235"/>
      <c r="MCE17" s="234"/>
      <c r="MCF17" s="233"/>
      <c r="MCG17" s="235"/>
      <c r="MCI17" s="234"/>
      <c r="MCJ17" s="233"/>
      <c r="MCK17" s="235"/>
      <c r="MCM17" s="234"/>
      <c r="MCN17" s="233"/>
      <c r="MCO17" s="235"/>
      <c r="MCQ17" s="234"/>
      <c r="MCR17" s="233"/>
      <c r="MCS17" s="235"/>
      <c r="MCU17" s="234"/>
      <c r="MCV17" s="233"/>
      <c r="MCW17" s="235"/>
      <c r="MCY17" s="234"/>
      <c r="MCZ17" s="233"/>
      <c r="MDA17" s="235"/>
      <c r="MDC17" s="234"/>
      <c r="MDD17" s="233"/>
      <c r="MDE17" s="235"/>
      <c r="MDG17" s="234"/>
      <c r="MDH17" s="233"/>
      <c r="MDI17" s="235"/>
      <c r="MDK17" s="234"/>
      <c r="MDL17" s="233"/>
      <c r="MDM17" s="235"/>
      <c r="MDO17" s="234"/>
      <c r="MDP17" s="233"/>
      <c r="MDQ17" s="235"/>
      <c r="MDS17" s="234"/>
      <c r="MDT17" s="233"/>
      <c r="MDU17" s="235"/>
      <c r="MDW17" s="234"/>
      <c r="MDX17" s="233"/>
      <c r="MDY17" s="235"/>
      <c r="MEA17" s="234"/>
      <c r="MEB17" s="233"/>
      <c r="MEC17" s="235"/>
      <c r="MEE17" s="234"/>
      <c r="MEF17" s="233"/>
      <c r="MEG17" s="235"/>
      <c r="MEI17" s="234"/>
      <c r="MEJ17" s="233"/>
      <c r="MEK17" s="235"/>
      <c r="MEM17" s="234"/>
      <c r="MEN17" s="233"/>
      <c r="MEO17" s="235"/>
      <c r="MEQ17" s="234"/>
      <c r="MER17" s="233"/>
      <c r="MES17" s="235"/>
      <c r="MEU17" s="234"/>
      <c r="MEV17" s="233"/>
      <c r="MEW17" s="235"/>
      <c r="MEY17" s="234"/>
      <c r="MEZ17" s="233"/>
      <c r="MFA17" s="235"/>
      <c r="MFC17" s="234"/>
      <c r="MFD17" s="233"/>
      <c r="MFE17" s="235"/>
      <c r="MFG17" s="234"/>
      <c r="MFH17" s="233"/>
      <c r="MFI17" s="235"/>
      <c r="MFK17" s="234"/>
      <c r="MFL17" s="233"/>
      <c r="MFM17" s="235"/>
      <c r="MFO17" s="234"/>
      <c r="MFP17" s="233"/>
      <c r="MFQ17" s="235"/>
      <c r="MFS17" s="234"/>
      <c r="MFT17" s="233"/>
      <c r="MFU17" s="235"/>
      <c r="MFW17" s="234"/>
      <c r="MFX17" s="233"/>
      <c r="MFY17" s="235"/>
      <c r="MGA17" s="234"/>
      <c r="MGB17" s="233"/>
      <c r="MGC17" s="235"/>
      <c r="MGE17" s="234"/>
      <c r="MGF17" s="233"/>
      <c r="MGG17" s="235"/>
      <c r="MGI17" s="234"/>
      <c r="MGJ17" s="233"/>
      <c r="MGK17" s="235"/>
      <c r="MGM17" s="234"/>
      <c r="MGN17" s="233"/>
      <c r="MGO17" s="235"/>
      <c r="MGQ17" s="234"/>
      <c r="MGR17" s="233"/>
      <c r="MGS17" s="235"/>
      <c r="MGU17" s="234"/>
      <c r="MGV17" s="233"/>
      <c r="MGW17" s="235"/>
      <c r="MGY17" s="234"/>
      <c r="MGZ17" s="233"/>
      <c r="MHA17" s="235"/>
      <c r="MHC17" s="234"/>
      <c r="MHD17" s="233"/>
      <c r="MHE17" s="235"/>
      <c r="MHG17" s="234"/>
      <c r="MHH17" s="233"/>
      <c r="MHI17" s="235"/>
      <c r="MHK17" s="234"/>
      <c r="MHL17" s="233"/>
      <c r="MHM17" s="235"/>
      <c r="MHO17" s="234"/>
      <c r="MHP17" s="233"/>
      <c r="MHQ17" s="235"/>
      <c r="MHS17" s="234"/>
      <c r="MHT17" s="233"/>
      <c r="MHU17" s="235"/>
      <c r="MHW17" s="234"/>
      <c r="MHX17" s="233"/>
      <c r="MHY17" s="235"/>
      <c r="MIA17" s="234"/>
      <c r="MIB17" s="233"/>
      <c r="MIC17" s="235"/>
      <c r="MIE17" s="234"/>
      <c r="MIF17" s="233"/>
      <c r="MIG17" s="235"/>
      <c r="MII17" s="234"/>
      <c r="MIJ17" s="233"/>
      <c r="MIK17" s="235"/>
      <c r="MIM17" s="234"/>
      <c r="MIN17" s="233"/>
      <c r="MIO17" s="235"/>
      <c r="MIQ17" s="234"/>
      <c r="MIR17" s="233"/>
      <c r="MIS17" s="235"/>
      <c r="MIU17" s="234"/>
      <c r="MIV17" s="233"/>
      <c r="MIW17" s="235"/>
      <c r="MIY17" s="234"/>
      <c r="MIZ17" s="233"/>
      <c r="MJA17" s="235"/>
      <c r="MJC17" s="234"/>
      <c r="MJD17" s="233"/>
      <c r="MJE17" s="235"/>
      <c r="MJG17" s="234"/>
      <c r="MJH17" s="233"/>
      <c r="MJI17" s="235"/>
      <c r="MJK17" s="234"/>
      <c r="MJL17" s="233"/>
      <c r="MJM17" s="235"/>
      <c r="MJO17" s="234"/>
      <c r="MJP17" s="233"/>
      <c r="MJQ17" s="235"/>
      <c r="MJS17" s="234"/>
      <c r="MJT17" s="233"/>
      <c r="MJU17" s="235"/>
      <c r="MJW17" s="234"/>
      <c r="MJX17" s="233"/>
      <c r="MJY17" s="235"/>
      <c r="MKA17" s="234"/>
      <c r="MKB17" s="233"/>
      <c r="MKC17" s="235"/>
      <c r="MKE17" s="234"/>
      <c r="MKF17" s="233"/>
      <c r="MKG17" s="235"/>
      <c r="MKI17" s="234"/>
      <c r="MKJ17" s="233"/>
      <c r="MKK17" s="235"/>
      <c r="MKM17" s="234"/>
      <c r="MKN17" s="233"/>
      <c r="MKO17" s="235"/>
      <c r="MKQ17" s="234"/>
      <c r="MKR17" s="233"/>
      <c r="MKS17" s="235"/>
      <c r="MKU17" s="234"/>
      <c r="MKV17" s="233"/>
      <c r="MKW17" s="235"/>
      <c r="MKY17" s="234"/>
      <c r="MKZ17" s="233"/>
      <c r="MLA17" s="235"/>
      <c r="MLC17" s="234"/>
      <c r="MLD17" s="233"/>
      <c r="MLE17" s="235"/>
      <c r="MLG17" s="234"/>
      <c r="MLH17" s="233"/>
      <c r="MLI17" s="235"/>
      <c r="MLK17" s="234"/>
      <c r="MLL17" s="233"/>
      <c r="MLM17" s="235"/>
      <c r="MLO17" s="234"/>
      <c r="MLP17" s="233"/>
      <c r="MLQ17" s="235"/>
      <c r="MLS17" s="234"/>
      <c r="MLT17" s="233"/>
      <c r="MLU17" s="235"/>
      <c r="MLW17" s="234"/>
      <c r="MLX17" s="233"/>
      <c r="MLY17" s="235"/>
      <c r="MMA17" s="234"/>
      <c r="MMB17" s="233"/>
      <c r="MMC17" s="235"/>
      <c r="MME17" s="234"/>
      <c r="MMF17" s="233"/>
      <c r="MMG17" s="235"/>
      <c r="MMI17" s="234"/>
      <c r="MMJ17" s="233"/>
      <c r="MMK17" s="235"/>
      <c r="MMM17" s="234"/>
      <c r="MMN17" s="233"/>
      <c r="MMO17" s="235"/>
      <c r="MMQ17" s="234"/>
      <c r="MMR17" s="233"/>
      <c r="MMS17" s="235"/>
      <c r="MMU17" s="234"/>
      <c r="MMV17" s="233"/>
      <c r="MMW17" s="235"/>
      <c r="MMY17" s="234"/>
      <c r="MMZ17" s="233"/>
      <c r="MNA17" s="235"/>
      <c r="MNC17" s="234"/>
      <c r="MND17" s="233"/>
      <c r="MNE17" s="235"/>
      <c r="MNG17" s="234"/>
      <c r="MNH17" s="233"/>
      <c r="MNI17" s="235"/>
      <c r="MNK17" s="234"/>
      <c r="MNL17" s="233"/>
      <c r="MNM17" s="235"/>
      <c r="MNO17" s="234"/>
      <c r="MNP17" s="233"/>
      <c r="MNQ17" s="235"/>
      <c r="MNS17" s="234"/>
      <c r="MNT17" s="233"/>
      <c r="MNU17" s="235"/>
      <c r="MNW17" s="234"/>
      <c r="MNX17" s="233"/>
      <c r="MNY17" s="235"/>
      <c r="MOA17" s="234"/>
      <c r="MOB17" s="233"/>
      <c r="MOC17" s="235"/>
      <c r="MOE17" s="234"/>
      <c r="MOF17" s="233"/>
      <c r="MOG17" s="235"/>
      <c r="MOI17" s="234"/>
      <c r="MOJ17" s="233"/>
      <c r="MOK17" s="235"/>
      <c r="MOM17" s="234"/>
      <c r="MON17" s="233"/>
      <c r="MOO17" s="235"/>
      <c r="MOQ17" s="234"/>
      <c r="MOR17" s="233"/>
      <c r="MOS17" s="235"/>
      <c r="MOU17" s="234"/>
      <c r="MOV17" s="233"/>
      <c r="MOW17" s="235"/>
      <c r="MOY17" s="234"/>
      <c r="MOZ17" s="233"/>
      <c r="MPA17" s="235"/>
      <c r="MPC17" s="234"/>
      <c r="MPD17" s="233"/>
      <c r="MPE17" s="235"/>
      <c r="MPG17" s="234"/>
      <c r="MPH17" s="233"/>
      <c r="MPI17" s="235"/>
      <c r="MPK17" s="234"/>
      <c r="MPL17" s="233"/>
      <c r="MPM17" s="235"/>
      <c r="MPO17" s="234"/>
      <c r="MPP17" s="233"/>
      <c r="MPQ17" s="235"/>
      <c r="MPS17" s="234"/>
      <c r="MPT17" s="233"/>
      <c r="MPU17" s="235"/>
      <c r="MPW17" s="234"/>
      <c r="MPX17" s="233"/>
      <c r="MPY17" s="235"/>
      <c r="MQA17" s="234"/>
      <c r="MQB17" s="233"/>
      <c r="MQC17" s="235"/>
      <c r="MQE17" s="234"/>
      <c r="MQF17" s="233"/>
      <c r="MQG17" s="235"/>
      <c r="MQI17" s="234"/>
      <c r="MQJ17" s="233"/>
      <c r="MQK17" s="235"/>
      <c r="MQM17" s="234"/>
      <c r="MQN17" s="233"/>
      <c r="MQO17" s="235"/>
      <c r="MQQ17" s="234"/>
      <c r="MQR17" s="233"/>
      <c r="MQS17" s="235"/>
      <c r="MQU17" s="234"/>
      <c r="MQV17" s="233"/>
      <c r="MQW17" s="235"/>
      <c r="MQY17" s="234"/>
      <c r="MQZ17" s="233"/>
      <c r="MRA17" s="235"/>
      <c r="MRC17" s="234"/>
      <c r="MRD17" s="233"/>
      <c r="MRE17" s="235"/>
      <c r="MRG17" s="234"/>
      <c r="MRH17" s="233"/>
      <c r="MRI17" s="235"/>
      <c r="MRK17" s="234"/>
      <c r="MRL17" s="233"/>
      <c r="MRM17" s="235"/>
      <c r="MRO17" s="234"/>
      <c r="MRP17" s="233"/>
      <c r="MRQ17" s="235"/>
      <c r="MRS17" s="234"/>
      <c r="MRT17" s="233"/>
      <c r="MRU17" s="235"/>
      <c r="MRW17" s="234"/>
      <c r="MRX17" s="233"/>
      <c r="MRY17" s="235"/>
      <c r="MSA17" s="234"/>
      <c r="MSB17" s="233"/>
      <c r="MSC17" s="235"/>
      <c r="MSE17" s="234"/>
      <c r="MSF17" s="233"/>
      <c r="MSG17" s="235"/>
      <c r="MSI17" s="234"/>
      <c r="MSJ17" s="233"/>
      <c r="MSK17" s="235"/>
      <c r="MSM17" s="234"/>
      <c r="MSN17" s="233"/>
      <c r="MSO17" s="235"/>
      <c r="MSQ17" s="234"/>
      <c r="MSR17" s="233"/>
      <c r="MSS17" s="235"/>
      <c r="MSU17" s="234"/>
      <c r="MSV17" s="233"/>
      <c r="MSW17" s="235"/>
      <c r="MSY17" s="234"/>
      <c r="MSZ17" s="233"/>
      <c r="MTA17" s="235"/>
      <c r="MTC17" s="234"/>
      <c r="MTD17" s="233"/>
      <c r="MTE17" s="235"/>
      <c r="MTG17" s="234"/>
      <c r="MTH17" s="233"/>
      <c r="MTI17" s="235"/>
      <c r="MTK17" s="234"/>
      <c r="MTL17" s="233"/>
      <c r="MTM17" s="235"/>
      <c r="MTO17" s="234"/>
      <c r="MTP17" s="233"/>
      <c r="MTQ17" s="235"/>
      <c r="MTS17" s="234"/>
      <c r="MTT17" s="233"/>
      <c r="MTU17" s="235"/>
      <c r="MTW17" s="234"/>
      <c r="MTX17" s="233"/>
      <c r="MTY17" s="235"/>
      <c r="MUA17" s="234"/>
      <c r="MUB17" s="233"/>
      <c r="MUC17" s="235"/>
      <c r="MUE17" s="234"/>
      <c r="MUF17" s="233"/>
      <c r="MUG17" s="235"/>
      <c r="MUI17" s="234"/>
      <c r="MUJ17" s="233"/>
      <c r="MUK17" s="235"/>
      <c r="MUM17" s="234"/>
      <c r="MUN17" s="233"/>
      <c r="MUO17" s="235"/>
      <c r="MUQ17" s="234"/>
      <c r="MUR17" s="233"/>
      <c r="MUS17" s="235"/>
      <c r="MUU17" s="234"/>
      <c r="MUV17" s="233"/>
      <c r="MUW17" s="235"/>
      <c r="MUY17" s="234"/>
      <c r="MUZ17" s="233"/>
      <c r="MVA17" s="235"/>
      <c r="MVC17" s="234"/>
      <c r="MVD17" s="233"/>
      <c r="MVE17" s="235"/>
      <c r="MVG17" s="234"/>
      <c r="MVH17" s="233"/>
      <c r="MVI17" s="235"/>
      <c r="MVK17" s="234"/>
      <c r="MVL17" s="233"/>
      <c r="MVM17" s="235"/>
      <c r="MVO17" s="234"/>
      <c r="MVP17" s="233"/>
      <c r="MVQ17" s="235"/>
      <c r="MVS17" s="234"/>
      <c r="MVT17" s="233"/>
      <c r="MVU17" s="235"/>
      <c r="MVW17" s="234"/>
      <c r="MVX17" s="233"/>
      <c r="MVY17" s="235"/>
      <c r="MWA17" s="234"/>
      <c r="MWB17" s="233"/>
      <c r="MWC17" s="235"/>
      <c r="MWE17" s="234"/>
      <c r="MWF17" s="233"/>
      <c r="MWG17" s="235"/>
      <c r="MWI17" s="234"/>
      <c r="MWJ17" s="233"/>
      <c r="MWK17" s="235"/>
      <c r="MWM17" s="234"/>
      <c r="MWN17" s="233"/>
      <c r="MWO17" s="235"/>
      <c r="MWQ17" s="234"/>
      <c r="MWR17" s="233"/>
      <c r="MWS17" s="235"/>
      <c r="MWU17" s="234"/>
      <c r="MWV17" s="233"/>
      <c r="MWW17" s="235"/>
      <c r="MWY17" s="234"/>
      <c r="MWZ17" s="233"/>
      <c r="MXA17" s="235"/>
      <c r="MXC17" s="234"/>
      <c r="MXD17" s="233"/>
      <c r="MXE17" s="235"/>
      <c r="MXG17" s="234"/>
      <c r="MXH17" s="233"/>
      <c r="MXI17" s="235"/>
      <c r="MXK17" s="234"/>
      <c r="MXL17" s="233"/>
      <c r="MXM17" s="235"/>
      <c r="MXO17" s="234"/>
      <c r="MXP17" s="233"/>
      <c r="MXQ17" s="235"/>
      <c r="MXS17" s="234"/>
      <c r="MXT17" s="233"/>
      <c r="MXU17" s="235"/>
      <c r="MXW17" s="234"/>
      <c r="MXX17" s="233"/>
      <c r="MXY17" s="235"/>
      <c r="MYA17" s="234"/>
      <c r="MYB17" s="233"/>
      <c r="MYC17" s="235"/>
      <c r="MYE17" s="234"/>
      <c r="MYF17" s="233"/>
      <c r="MYG17" s="235"/>
      <c r="MYI17" s="234"/>
      <c r="MYJ17" s="233"/>
      <c r="MYK17" s="235"/>
      <c r="MYM17" s="234"/>
      <c r="MYN17" s="233"/>
      <c r="MYO17" s="235"/>
      <c r="MYQ17" s="234"/>
      <c r="MYR17" s="233"/>
      <c r="MYS17" s="235"/>
      <c r="MYU17" s="234"/>
      <c r="MYV17" s="233"/>
      <c r="MYW17" s="235"/>
      <c r="MYY17" s="234"/>
      <c r="MYZ17" s="233"/>
      <c r="MZA17" s="235"/>
      <c r="MZC17" s="234"/>
      <c r="MZD17" s="233"/>
      <c r="MZE17" s="235"/>
      <c r="MZG17" s="234"/>
      <c r="MZH17" s="233"/>
      <c r="MZI17" s="235"/>
      <c r="MZK17" s="234"/>
      <c r="MZL17" s="233"/>
      <c r="MZM17" s="235"/>
      <c r="MZO17" s="234"/>
      <c r="MZP17" s="233"/>
      <c r="MZQ17" s="235"/>
      <c r="MZS17" s="234"/>
      <c r="MZT17" s="233"/>
      <c r="MZU17" s="235"/>
      <c r="MZW17" s="234"/>
      <c r="MZX17" s="233"/>
      <c r="MZY17" s="235"/>
      <c r="NAA17" s="234"/>
      <c r="NAB17" s="233"/>
      <c r="NAC17" s="235"/>
      <c r="NAE17" s="234"/>
      <c r="NAF17" s="233"/>
      <c r="NAG17" s="235"/>
      <c r="NAI17" s="234"/>
      <c r="NAJ17" s="233"/>
      <c r="NAK17" s="235"/>
      <c r="NAM17" s="234"/>
      <c r="NAN17" s="233"/>
      <c r="NAO17" s="235"/>
      <c r="NAQ17" s="234"/>
      <c r="NAR17" s="233"/>
      <c r="NAS17" s="235"/>
      <c r="NAU17" s="234"/>
      <c r="NAV17" s="233"/>
      <c r="NAW17" s="235"/>
      <c r="NAY17" s="234"/>
      <c r="NAZ17" s="233"/>
      <c r="NBA17" s="235"/>
      <c r="NBC17" s="234"/>
      <c r="NBD17" s="233"/>
      <c r="NBE17" s="235"/>
      <c r="NBG17" s="234"/>
      <c r="NBH17" s="233"/>
      <c r="NBI17" s="235"/>
      <c r="NBK17" s="234"/>
      <c r="NBL17" s="233"/>
      <c r="NBM17" s="235"/>
      <c r="NBO17" s="234"/>
      <c r="NBP17" s="233"/>
      <c r="NBQ17" s="235"/>
      <c r="NBS17" s="234"/>
      <c r="NBT17" s="233"/>
      <c r="NBU17" s="235"/>
      <c r="NBW17" s="234"/>
      <c r="NBX17" s="233"/>
      <c r="NBY17" s="235"/>
      <c r="NCA17" s="234"/>
      <c r="NCB17" s="233"/>
      <c r="NCC17" s="235"/>
      <c r="NCE17" s="234"/>
      <c r="NCF17" s="233"/>
      <c r="NCG17" s="235"/>
      <c r="NCI17" s="234"/>
      <c r="NCJ17" s="233"/>
      <c r="NCK17" s="235"/>
      <c r="NCM17" s="234"/>
      <c r="NCN17" s="233"/>
      <c r="NCO17" s="235"/>
      <c r="NCQ17" s="234"/>
      <c r="NCR17" s="233"/>
      <c r="NCS17" s="235"/>
      <c r="NCU17" s="234"/>
      <c r="NCV17" s="233"/>
      <c r="NCW17" s="235"/>
      <c r="NCY17" s="234"/>
      <c r="NCZ17" s="233"/>
      <c r="NDA17" s="235"/>
      <c r="NDC17" s="234"/>
      <c r="NDD17" s="233"/>
      <c r="NDE17" s="235"/>
      <c r="NDG17" s="234"/>
      <c r="NDH17" s="233"/>
      <c r="NDI17" s="235"/>
      <c r="NDK17" s="234"/>
      <c r="NDL17" s="233"/>
      <c r="NDM17" s="235"/>
      <c r="NDO17" s="234"/>
      <c r="NDP17" s="233"/>
      <c r="NDQ17" s="235"/>
      <c r="NDS17" s="234"/>
      <c r="NDT17" s="233"/>
      <c r="NDU17" s="235"/>
      <c r="NDW17" s="234"/>
      <c r="NDX17" s="233"/>
      <c r="NDY17" s="235"/>
      <c r="NEA17" s="234"/>
      <c r="NEB17" s="233"/>
      <c r="NEC17" s="235"/>
      <c r="NEE17" s="234"/>
      <c r="NEF17" s="233"/>
      <c r="NEG17" s="235"/>
      <c r="NEI17" s="234"/>
      <c r="NEJ17" s="233"/>
      <c r="NEK17" s="235"/>
      <c r="NEM17" s="234"/>
      <c r="NEN17" s="233"/>
      <c r="NEO17" s="235"/>
      <c r="NEQ17" s="234"/>
      <c r="NER17" s="233"/>
      <c r="NES17" s="235"/>
      <c r="NEU17" s="234"/>
      <c r="NEV17" s="233"/>
      <c r="NEW17" s="235"/>
      <c r="NEY17" s="234"/>
      <c r="NEZ17" s="233"/>
      <c r="NFA17" s="235"/>
      <c r="NFC17" s="234"/>
      <c r="NFD17" s="233"/>
      <c r="NFE17" s="235"/>
      <c r="NFG17" s="234"/>
      <c r="NFH17" s="233"/>
      <c r="NFI17" s="235"/>
      <c r="NFK17" s="234"/>
      <c r="NFL17" s="233"/>
      <c r="NFM17" s="235"/>
      <c r="NFO17" s="234"/>
      <c r="NFP17" s="233"/>
      <c r="NFQ17" s="235"/>
      <c r="NFS17" s="234"/>
      <c r="NFT17" s="233"/>
      <c r="NFU17" s="235"/>
      <c r="NFW17" s="234"/>
      <c r="NFX17" s="233"/>
      <c r="NFY17" s="235"/>
      <c r="NGA17" s="234"/>
      <c r="NGB17" s="233"/>
      <c r="NGC17" s="235"/>
      <c r="NGE17" s="234"/>
      <c r="NGF17" s="233"/>
      <c r="NGG17" s="235"/>
      <c r="NGI17" s="234"/>
      <c r="NGJ17" s="233"/>
      <c r="NGK17" s="235"/>
      <c r="NGM17" s="234"/>
      <c r="NGN17" s="233"/>
      <c r="NGO17" s="235"/>
      <c r="NGQ17" s="234"/>
      <c r="NGR17" s="233"/>
      <c r="NGS17" s="235"/>
      <c r="NGU17" s="234"/>
      <c r="NGV17" s="233"/>
      <c r="NGW17" s="235"/>
      <c r="NGY17" s="234"/>
      <c r="NGZ17" s="233"/>
      <c r="NHA17" s="235"/>
      <c r="NHC17" s="234"/>
      <c r="NHD17" s="233"/>
      <c r="NHE17" s="235"/>
      <c r="NHG17" s="234"/>
      <c r="NHH17" s="233"/>
      <c r="NHI17" s="235"/>
      <c r="NHK17" s="234"/>
      <c r="NHL17" s="233"/>
      <c r="NHM17" s="235"/>
      <c r="NHO17" s="234"/>
      <c r="NHP17" s="233"/>
      <c r="NHQ17" s="235"/>
      <c r="NHS17" s="234"/>
      <c r="NHT17" s="233"/>
      <c r="NHU17" s="235"/>
      <c r="NHW17" s="234"/>
      <c r="NHX17" s="233"/>
      <c r="NHY17" s="235"/>
      <c r="NIA17" s="234"/>
      <c r="NIB17" s="233"/>
      <c r="NIC17" s="235"/>
      <c r="NIE17" s="234"/>
      <c r="NIF17" s="233"/>
      <c r="NIG17" s="235"/>
      <c r="NII17" s="234"/>
      <c r="NIJ17" s="233"/>
      <c r="NIK17" s="235"/>
      <c r="NIM17" s="234"/>
      <c r="NIN17" s="233"/>
      <c r="NIO17" s="235"/>
      <c r="NIQ17" s="234"/>
      <c r="NIR17" s="233"/>
      <c r="NIS17" s="235"/>
      <c r="NIU17" s="234"/>
      <c r="NIV17" s="233"/>
      <c r="NIW17" s="235"/>
      <c r="NIY17" s="234"/>
      <c r="NIZ17" s="233"/>
      <c r="NJA17" s="235"/>
      <c r="NJC17" s="234"/>
      <c r="NJD17" s="233"/>
      <c r="NJE17" s="235"/>
      <c r="NJG17" s="234"/>
      <c r="NJH17" s="233"/>
      <c r="NJI17" s="235"/>
      <c r="NJK17" s="234"/>
      <c r="NJL17" s="233"/>
      <c r="NJM17" s="235"/>
      <c r="NJO17" s="234"/>
      <c r="NJP17" s="233"/>
      <c r="NJQ17" s="235"/>
      <c r="NJS17" s="234"/>
      <c r="NJT17" s="233"/>
      <c r="NJU17" s="235"/>
      <c r="NJW17" s="234"/>
      <c r="NJX17" s="233"/>
      <c r="NJY17" s="235"/>
      <c r="NKA17" s="234"/>
      <c r="NKB17" s="233"/>
      <c r="NKC17" s="235"/>
      <c r="NKE17" s="234"/>
      <c r="NKF17" s="233"/>
      <c r="NKG17" s="235"/>
      <c r="NKI17" s="234"/>
      <c r="NKJ17" s="233"/>
      <c r="NKK17" s="235"/>
      <c r="NKM17" s="234"/>
      <c r="NKN17" s="233"/>
      <c r="NKO17" s="235"/>
      <c r="NKQ17" s="234"/>
      <c r="NKR17" s="233"/>
      <c r="NKS17" s="235"/>
      <c r="NKU17" s="234"/>
      <c r="NKV17" s="233"/>
      <c r="NKW17" s="235"/>
      <c r="NKY17" s="234"/>
      <c r="NKZ17" s="233"/>
      <c r="NLA17" s="235"/>
      <c r="NLC17" s="234"/>
      <c r="NLD17" s="233"/>
      <c r="NLE17" s="235"/>
      <c r="NLG17" s="234"/>
      <c r="NLH17" s="233"/>
      <c r="NLI17" s="235"/>
      <c r="NLK17" s="234"/>
      <c r="NLL17" s="233"/>
      <c r="NLM17" s="235"/>
      <c r="NLO17" s="234"/>
      <c r="NLP17" s="233"/>
      <c r="NLQ17" s="235"/>
      <c r="NLS17" s="234"/>
      <c r="NLT17" s="233"/>
      <c r="NLU17" s="235"/>
      <c r="NLW17" s="234"/>
      <c r="NLX17" s="233"/>
      <c r="NLY17" s="235"/>
      <c r="NMA17" s="234"/>
      <c r="NMB17" s="233"/>
      <c r="NMC17" s="235"/>
      <c r="NME17" s="234"/>
      <c r="NMF17" s="233"/>
      <c r="NMG17" s="235"/>
      <c r="NMI17" s="234"/>
      <c r="NMJ17" s="233"/>
      <c r="NMK17" s="235"/>
      <c r="NMM17" s="234"/>
      <c r="NMN17" s="233"/>
      <c r="NMO17" s="235"/>
      <c r="NMQ17" s="234"/>
      <c r="NMR17" s="233"/>
      <c r="NMS17" s="235"/>
      <c r="NMU17" s="234"/>
      <c r="NMV17" s="233"/>
      <c r="NMW17" s="235"/>
      <c r="NMY17" s="234"/>
      <c r="NMZ17" s="233"/>
      <c r="NNA17" s="235"/>
      <c r="NNC17" s="234"/>
      <c r="NND17" s="233"/>
      <c r="NNE17" s="235"/>
      <c r="NNG17" s="234"/>
      <c r="NNH17" s="233"/>
      <c r="NNI17" s="235"/>
      <c r="NNK17" s="234"/>
      <c r="NNL17" s="233"/>
      <c r="NNM17" s="235"/>
      <c r="NNO17" s="234"/>
      <c r="NNP17" s="233"/>
      <c r="NNQ17" s="235"/>
      <c r="NNS17" s="234"/>
      <c r="NNT17" s="233"/>
      <c r="NNU17" s="235"/>
      <c r="NNW17" s="234"/>
      <c r="NNX17" s="233"/>
      <c r="NNY17" s="235"/>
      <c r="NOA17" s="234"/>
      <c r="NOB17" s="233"/>
      <c r="NOC17" s="235"/>
      <c r="NOE17" s="234"/>
      <c r="NOF17" s="233"/>
      <c r="NOG17" s="235"/>
      <c r="NOI17" s="234"/>
      <c r="NOJ17" s="233"/>
      <c r="NOK17" s="235"/>
      <c r="NOM17" s="234"/>
      <c r="NON17" s="233"/>
      <c r="NOO17" s="235"/>
      <c r="NOQ17" s="234"/>
      <c r="NOR17" s="233"/>
      <c r="NOS17" s="235"/>
      <c r="NOU17" s="234"/>
      <c r="NOV17" s="233"/>
      <c r="NOW17" s="235"/>
      <c r="NOY17" s="234"/>
      <c r="NOZ17" s="233"/>
      <c r="NPA17" s="235"/>
      <c r="NPC17" s="234"/>
      <c r="NPD17" s="233"/>
      <c r="NPE17" s="235"/>
      <c r="NPG17" s="234"/>
      <c r="NPH17" s="233"/>
      <c r="NPI17" s="235"/>
      <c r="NPK17" s="234"/>
      <c r="NPL17" s="233"/>
      <c r="NPM17" s="235"/>
      <c r="NPO17" s="234"/>
      <c r="NPP17" s="233"/>
      <c r="NPQ17" s="235"/>
      <c r="NPS17" s="234"/>
      <c r="NPT17" s="233"/>
      <c r="NPU17" s="235"/>
      <c r="NPW17" s="234"/>
      <c r="NPX17" s="233"/>
      <c r="NPY17" s="235"/>
      <c r="NQA17" s="234"/>
      <c r="NQB17" s="233"/>
      <c r="NQC17" s="235"/>
      <c r="NQE17" s="234"/>
      <c r="NQF17" s="233"/>
      <c r="NQG17" s="235"/>
      <c r="NQI17" s="234"/>
      <c r="NQJ17" s="233"/>
      <c r="NQK17" s="235"/>
      <c r="NQM17" s="234"/>
      <c r="NQN17" s="233"/>
      <c r="NQO17" s="235"/>
      <c r="NQQ17" s="234"/>
      <c r="NQR17" s="233"/>
      <c r="NQS17" s="235"/>
      <c r="NQU17" s="234"/>
      <c r="NQV17" s="233"/>
      <c r="NQW17" s="235"/>
      <c r="NQY17" s="234"/>
      <c r="NQZ17" s="233"/>
      <c r="NRA17" s="235"/>
      <c r="NRC17" s="234"/>
      <c r="NRD17" s="233"/>
      <c r="NRE17" s="235"/>
      <c r="NRG17" s="234"/>
      <c r="NRH17" s="233"/>
      <c r="NRI17" s="235"/>
      <c r="NRK17" s="234"/>
      <c r="NRL17" s="233"/>
      <c r="NRM17" s="235"/>
      <c r="NRO17" s="234"/>
      <c r="NRP17" s="233"/>
      <c r="NRQ17" s="235"/>
      <c r="NRS17" s="234"/>
      <c r="NRT17" s="233"/>
      <c r="NRU17" s="235"/>
      <c r="NRW17" s="234"/>
      <c r="NRX17" s="233"/>
      <c r="NRY17" s="235"/>
      <c r="NSA17" s="234"/>
      <c r="NSB17" s="233"/>
      <c r="NSC17" s="235"/>
      <c r="NSE17" s="234"/>
      <c r="NSF17" s="233"/>
      <c r="NSG17" s="235"/>
      <c r="NSI17" s="234"/>
      <c r="NSJ17" s="233"/>
      <c r="NSK17" s="235"/>
      <c r="NSM17" s="234"/>
      <c r="NSN17" s="233"/>
      <c r="NSO17" s="235"/>
      <c r="NSQ17" s="234"/>
      <c r="NSR17" s="233"/>
      <c r="NSS17" s="235"/>
      <c r="NSU17" s="234"/>
      <c r="NSV17" s="233"/>
      <c r="NSW17" s="235"/>
      <c r="NSY17" s="234"/>
      <c r="NSZ17" s="233"/>
      <c r="NTA17" s="235"/>
      <c r="NTC17" s="234"/>
      <c r="NTD17" s="233"/>
      <c r="NTE17" s="235"/>
      <c r="NTG17" s="234"/>
      <c r="NTH17" s="233"/>
      <c r="NTI17" s="235"/>
      <c r="NTK17" s="234"/>
      <c r="NTL17" s="233"/>
      <c r="NTM17" s="235"/>
      <c r="NTO17" s="234"/>
      <c r="NTP17" s="233"/>
      <c r="NTQ17" s="235"/>
      <c r="NTS17" s="234"/>
      <c r="NTT17" s="233"/>
      <c r="NTU17" s="235"/>
      <c r="NTW17" s="234"/>
      <c r="NTX17" s="233"/>
      <c r="NTY17" s="235"/>
      <c r="NUA17" s="234"/>
      <c r="NUB17" s="233"/>
      <c r="NUC17" s="235"/>
      <c r="NUE17" s="234"/>
      <c r="NUF17" s="233"/>
      <c r="NUG17" s="235"/>
      <c r="NUI17" s="234"/>
      <c r="NUJ17" s="233"/>
      <c r="NUK17" s="235"/>
      <c r="NUM17" s="234"/>
      <c r="NUN17" s="233"/>
      <c r="NUO17" s="235"/>
      <c r="NUQ17" s="234"/>
      <c r="NUR17" s="233"/>
      <c r="NUS17" s="235"/>
      <c r="NUU17" s="234"/>
      <c r="NUV17" s="233"/>
      <c r="NUW17" s="235"/>
      <c r="NUY17" s="234"/>
      <c r="NUZ17" s="233"/>
      <c r="NVA17" s="235"/>
      <c r="NVC17" s="234"/>
      <c r="NVD17" s="233"/>
      <c r="NVE17" s="235"/>
      <c r="NVG17" s="234"/>
      <c r="NVH17" s="233"/>
      <c r="NVI17" s="235"/>
      <c r="NVK17" s="234"/>
      <c r="NVL17" s="233"/>
      <c r="NVM17" s="235"/>
      <c r="NVO17" s="234"/>
      <c r="NVP17" s="233"/>
      <c r="NVQ17" s="235"/>
      <c r="NVS17" s="234"/>
      <c r="NVT17" s="233"/>
      <c r="NVU17" s="235"/>
      <c r="NVW17" s="234"/>
      <c r="NVX17" s="233"/>
      <c r="NVY17" s="235"/>
      <c r="NWA17" s="234"/>
      <c r="NWB17" s="233"/>
      <c r="NWC17" s="235"/>
      <c r="NWE17" s="234"/>
      <c r="NWF17" s="233"/>
      <c r="NWG17" s="235"/>
      <c r="NWI17" s="234"/>
      <c r="NWJ17" s="233"/>
      <c r="NWK17" s="235"/>
      <c r="NWM17" s="234"/>
      <c r="NWN17" s="233"/>
      <c r="NWO17" s="235"/>
      <c r="NWQ17" s="234"/>
      <c r="NWR17" s="233"/>
      <c r="NWS17" s="235"/>
      <c r="NWU17" s="234"/>
      <c r="NWV17" s="233"/>
      <c r="NWW17" s="235"/>
      <c r="NWY17" s="234"/>
      <c r="NWZ17" s="233"/>
      <c r="NXA17" s="235"/>
      <c r="NXC17" s="234"/>
      <c r="NXD17" s="233"/>
      <c r="NXE17" s="235"/>
      <c r="NXG17" s="234"/>
      <c r="NXH17" s="233"/>
      <c r="NXI17" s="235"/>
      <c r="NXK17" s="234"/>
      <c r="NXL17" s="233"/>
      <c r="NXM17" s="235"/>
      <c r="NXO17" s="234"/>
      <c r="NXP17" s="233"/>
      <c r="NXQ17" s="235"/>
      <c r="NXS17" s="234"/>
      <c r="NXT17" s="233"/>
      <c r="NXU17" s="235"/>
      <c r="NXW17" s="234"/>
      <c r="NXX17" s="233"/>
      <c r="NXY17" s="235"/>
      <c r="NYA17" s="234"/>
      <c r="NYB17" s="233"/>
      <c r="NYC17" s="235"/>
      <c r="NYE17" s="234"/>
      <c r="NYF17" s="233"/>
      <c r="NYG17" s="235"/>
      <c r="NYI17" s="234"/>
      <c r="NYJ17" s="233"/>
      <c r="NYK17" s="235"/>
      <c r="NYM17" s="234"/>
      <c r="NYN17" s="233"/>
      <c r="NYO17" s="235"/>
      <c r="NYQ17" s="234"/>
      <c r="NYR17" s="233"/>
      <c r="NYS17" s="235"/>
      <c r="NYU17" s="234"/>
      <c r="NYV17" s="233"/>
      <c r="NYW17" s="235"/>
      <c r="NYY17" s="234"/>
      <c r="NYZ17" s="233"/>
      <c r="NZA17" s="235"/>
      <c r="NZC17" s="234"/>
      <c r="NZD17" s="233"/>
      <c r="NZE17" s="235"/>
      <c r="NZG17" s="234"/>
      <c r="NZH17" s="233"/>
      <c r="NZI17" s="235"/>
      <c r="NZK17" s="234"/>
      <c r="NZL17" s="233"/>
      <c r="NZM17" s="235"/>
      <c r="NZO17" s="234"/>
      <c r="NZP17" s="233"/>
      <c r="NZQ17" s="235"/>
      <c r="NZS17" s="234"/>
      <c r="NZT17" s="233"/>
      <c r="NZU17" s="235"/>
      <c r="NZW17" s="234"/>
      <c r="NZX17" s="233"/>
      <c r="NZY17" s="235"/>
      <c r="OAA17" s="234"/>
      <c r="OAB17" s="233"/>
      <c r="OAC17" s="235"/>
      <c r="OAE17" s="234"/>
      <c r="OAF17" s="233"/>
      <c r="OAG17" s="235"/>
      <c r="OAI17" s="234"/>
      <c r="OAJ17" s="233"/>
      <c r="OAK17" s="235"/>
      <c r="OAM17" s="234"/>
      <c r="OAN17" s="233"/>
      <c r="OAO17" s="235"/>
      <c r="OAQ17" s="234"/>
      <c r="OAR17" s="233"/>
      <c r="OAS17" s="235"/>
      <c r="OAU17" s="234"/>
      <c r="OAV17" s="233"/>
      <c r="OAW17" s="235"/>
      <c r="OAY17" s="234"/>
      <c r="OAZ17" s="233"/>
      <c r="OBA17" s="235"/>
      <c r="OBC17" s="234"/>
      <c r="OBD17" s="233"/>
      <c r="OBE17" s="235"/>
      <c r="OBG17" s="234"/>
      <c r="OBH17" s="233"/>
      <c r="OBI17" s="235"/>
      <c r="OBK17" s="234"/>
      <c r="OBL17" s="233"/>
      <c r="OBM17" s="235"/>
      <c r="OBO17" s="234"/>
      <c r="OBP17" s="233"/>
      <c r="OBQ17" s="235"/>
      <c r="OBS17" s="234"/>
      <c r="OBT17" s="233"/>
      <c r="OBU17" s="235"/>
      <c r="OBW17" s="234"/>
      <c r="OBX17" s="233"/>
      <c r="OBY17" s="235"/>
      <c r="OCA17" s="234"/>
      <c r="OCB17" s="233"/>
      <c r="OCC17" s="235"/>
      <c r="OCE17" s="234"/>
      <c r="OCF17" s="233"/>
      <c r="OCG17" s="235"/>
      <c r="OCI17" s="234"/>
      <c r="OCJ17" s="233"/>
      <c r="OCK17" s="235"/>
      <c r="OCM17" s="234"/>
      <c r="OCN17" s="233"/>
      <c r="OCO17" s="235"/>
      <c r="OCQ17" s="234"/>
      <c r="OCR17" s="233"/>
      <c r="OCS17" s="235"/>
      <c r="OCU17" s="234"/>
      <c r="OCV17" s="233"/>
      <c r="OCW17" s="235"/>
      <c r="OCY17" s="234"/>
      <c r="OCZ17" s="233"/>
      <c r="ODA17" s="235"/>
      <c r="ODC17" s="234"/>
      <c r="ODD17" s="233"/>
      <c r="ODE17" s="235"/>
      <c r="ODG17" s="234"/>
      <c r="ODH17" s="233"/>
      <c r="ODI17" s="235"/>
      <c r="ODK17" s="234"/>
      <c r="ODL17" s="233"/>
      <c r="ODM17" s="235"/>
      <c r="ODO17" s="234"/>
      <c r="ODP17" s="233"/>
      <c r="ODQ17" s="235"/>
      <c r="ODS17" s="234"/>
      <c r="ODT17" s="233"/>
      <c r="ODU17" s="235"/>
      <c r="ODW17" s="234"/>
      <c r="ODX17" s="233"/>
      <c r="ODY17" s="235"/>
      <c r="OEA17" s="234"/>
      <c r="OEB17" s="233"/>
      <c r="OEC17" s="235"/>
      <c r="OEE17" s="234"/>
      <c r="OEF17" s="233"/>
      <c r="OEG17" s="235"/>
      <c r="OEI17" s="234"/>
      <c r="OEJ17" s="233"/>
      <c r="OEK17" s="235"/>
      <c r="OEM17" s="234"/>
      <c r="OEN17" s="233"/>
      <c r="OEO17" s="235"/>
      <c r="OEQ17" s="234"/>
      <c r="OER17" s="233"/>
      <c r="OES17" s="235"/>
      <c r="OEU17" s="234"/>
      <c r="OEV17" s="233"/>
      <c r="OEW17" s="235"/>
      <c r="OEY17" s="234"/>
      <c r="OEZ17" s="233"/>
      <c r="OFA17" s="235"/>
      <c r="OFC17" s="234"/>
      <c r="OFD17" s="233"/>
      <c r="OFE17" s="235"/>
      <c r="OFG17" s="234"/>
      <c r="OFH17" s="233"/>
      <c r="OFI17" s="235"/>
      <c r="OFK17" s="234"/>
      <c r="OFL17" s="233"/>
      <c r="OFM17" s="235"/>
      <c r="OFO17" s="234"/>
      <c r="OFP17" s="233"/>
      <c r="OFQ17" s="235"/>
      <c r="OFS17" s="234"/>
      <c r="OFT17" s="233"/>
      <c r="OFU17" s="235"/>
      <c r="OFW17" s="234"/>
      <c r="OFX17" s="233"/>
      <c r="OFY17" s="235"/>
      <c r="OGA17" s="234"/>
      <c r="OGB17" s="233"/>
      <c r="OGC17" s="235"/>
      <c r="OGE17" s="234"/>
      <c r="OGF17" s="233"/>
      <c r="OGG17" s="235"/>
      <c r="OGI17" s="234"/>
      <c r="OGJ17" s="233"/>
      <c r="OGK17" s="235"/>
      <c r="OGM17" s="234"/>
      <c r="OGN17" s="233"/>
      <c r="OGO17" s="235"/>
      <c r="OGQ17" s="234"/>
      <c r="OGR17" s="233"/>
      <c r="OGS17" s="235"/>
      <c r="OGU17" s="234"/>
      <c r="OGV17" s="233"/>
      <c r="OGW17" s="235"/>
      <c r="OGY17" s="234"/>
      <c r="OGZ17" s="233"/>
      <c r="OHA17" s="235"/>
      <c r="OHC17" s="234"/>
      <c r="OHD17" s="233"/>
      <c r="OHE17" s="235"/>
      <c r="OHG17" s="234"/>
      <c r="OHH17" s="233"/>
      <c r="OHI17" s="235"/>
      <c r="OHK17" s="234"/>
      <c r="OHL17" s="233"/>
      <c r="OHM17" s="235"/>
      <c r="OHO17" s="234"/>
      <c r="OHP17" s="233"/>
      <c r="OHQ17" s="235"/>
      <c r="OHS17" s="234"/>
      <c r="OHT17" s="233"/>
      <c r="OHU17" s="235"/>
      <c r="OHW17" s="234"/>
      <c r="OHX17" s="233"/>
      <c r="OHY17" s="235"/>
      <c r="OIA17" s="234"/>
      <c r="OIB17" s="233"/>
      <c r="OIC17" s="235"/>
      <c r="OIE17" s="234"/>
      <c r="OIF17" s="233"/>
      <c r="OIG17" s="235"/>
      <c r="OII17" s="234"/>
      <c r="OIJ17" s="233"/>
      <c r="OIK17" s="235"/>
      <c r="OIM17" s="234"/>
      <c r="OIN17" s="233"/>
      <c r="OIO17" s="235"/>
      <c r="OIQ17" s="234"/>
      <c r="OIR17" s="233"/>
      <c r="OIS17" s="235"/>
      <c r="OIU17" s="234"/>
      <c r="OIV17" s="233"/>
      <c r="OIW17" s="235"/>
      <c r="OIY17" s="234"/>
      <c r="OIZ17" s="233"/>
      <c r="OJA17" s="235"/>
      <c r="OJC17" s="234"/>
      <c r="OJD17" s="233"/>
      <c r="OJE17" s="235"/>
      <c r="OJG17" s="234"/>
      <c r="OJH17" s="233"/>
      <c r="OJI17" s="235"/>
      <c r="OJK17" s="234"/>
      <c r="OJL17" s="233"/>
      <c r="OJM17" s="235"/>
      <c r="OJO17" s="234"/>
      <c r="OJP17" s="233"/>
      <c r="OJQ17" s="235"/>
      <c r="OJS17" s="234"/>
      <c r="OJT17" s="233"/>
      <c r="OJU17" s="235"/>
      <c r="OJW17" s="234"/>
      <c r="OJX17" s="233"/>
      <c r="OJY17" s="235"/>
      <c r="OKA17" s="234"/>
      <c r="OKB17" s="233"/>
      <c r="OKC17" s="235"/>
      <c r="OKE17" s="234"/>
      <c r="OKF17" s="233"/>
      <c r="OKG17" s="235"/>
      <c r="OKI17" s="234"/>
      <c r="OKJ17" s="233"/>
      <c r="OKK17" s="235"/>
      <c r="OKM17" s="234"/>
      <c r="OKN17" s="233"/>
      <c r="OKO17" s="235"/>
      <c r="OKQ17" s="234"/>
      <c r="OKR17" s="233"/>
      <c r="OKS17" s="235"/>
      <c r="OKU17" s="234"/>
      <c r="OKV17" s="233"/>
      <c r="OKW17" s="235"/>
      <c r="OKY17" s="234"/>
      <c r="OKZ17" s="233"/>
      <c r="OLA17" s="235"/>
      <c r="OLC17" s="234"/>
      <c r="OLD17" s="233"/>
      <c r="OLE17" s="235"/>
      <c r="OLG17" s="234"/>
      <c r="OLH17" s="233"/>
      <c r="OLI17" s="235"/>
      <c r="OLK17" s="234"/>
      <c r="OLL17" s="233"/>
      <c r="OLM17" s="235"/>
      <c r="OLO17" s="234"/>
      <c r="OLP17" s="233"/>
      <c r="OLQ17" s="235"/>
      <c r="OLS17" s="234"/>
      <c r="OLT17" s="233"/>
      <c r="OLU17" s="235"/>
      <c r="OLW17" s="234"/>
      <c r="OLX17" s="233"/>
      <c r="OLY17" s="235"/>
      <c r="OMA17" s="234"/>
      <c r="OMB17" s="233"/>
      <c r="OMC17" s="235"/>
      <c r="OME17" s="234"/>
      <c r="OMF17" s="233"/>
      <c r="OMG17" s="235"/>
      <c r="OMI17" s="234"/>
      <c r="OMJ17" s="233"/>
      <c r="OMK17" s="235"/>
      <c r="OMM17" s="234"/>
      <c r="OMN17" s="233"/>
      <c r="OMO17" s="235"/>
      <c r="OMQ17" s="234"/>
      <c r="OMR17" s="233"/>
      <c r="OMS17" s="235"/>
      <c r="OMU17" s="234"/>
      <c r="OMV17" s="233"/>
      <c r="OMW17" s="235"/>
      <c r="OMY17" s="234"/>
      <c r="OMZ17" s="233"/>
      <c r="ONA17" s="235"/>
      <c r="ONC17" s="234"/>
      <c r="OND17" s="233"/>
      <c r="ONE17" s="235"/>
      <c r="ONG17" s="234"/>
      <c r="ONH17" s="233"/>
      <c r="ONI17" s="235"/>
      <c r="ONK17" s="234"/>
      <c r="ONL17" s="233"/>
      <c r="ONM17" s="235"/>
      <c r="ONO17" s="234"/>
      <c r="ONP17" s="233"/>
      <c r="ONQ17" s="235"/>
      <c r="ONS17" s="234"/>
      <c r="ONT17" s="233"/>
      <c r="ONU17" s="235"/>
      <c r="ONW17" s="234"/>
      <c r="ONX17" s="233"/>
      <c r="ONY17" s="235"/>
      <c r="OOA17" s="234"/>
      <c r="OOB17" s="233"/>
      <c r="OOC17" s="235"/>
      <c r="OOE17" s="234"/>
      <c r="OOF17" s="233"/>
      <c r="OOG17" s="235"/>
      <c r="OOI17" s="234"/>
      <c r="OOJ17" s="233"/>
      <c r="OOK17" s="235"/>
      <c r="OOM17" s="234"/>
      <c r="OON17" s="233"/>
      <c r="OOO17" s="235"/>
      <c r="OOQ17" s="234"/>
      <c r="OOR17" s="233"/>
      <c r="OOS17" s="235"/>
      <c r="OOU17" s="234"/>
      <c r="OOV17" s="233"/>
      <c r="OOW17" s="235"/>
      <c r="OOY17" s="234"/>
      <c r="OOZ17" s="233"/>
      <c r="OPA17" s="235"/>
      <c r="OPC17" s="234"/>
      <c r="OPD17" s="233"/>
      <c r="OPE17" s="235"/>
      <c r="OPG17" s="234"/>
      <c r="OPH17" s="233"/>
      <c r="OPI17" s="235"/>
      <c r="OPK17" s="234"/>
      <c r="OPL17" s="233"/>
      <c r="OPM17" s="235"/>
      <c r="OPO17" s="234"/>
      <c r="OPP17" s="233"/>
      <c r="OPQ17" s="235"/>
      <c r="OPS17" s="234"/>
      <c r="OPT17" s="233"/>
      <c r="OPU17" s="235"/>
      <c r="OPW17" s="234"/>
      <c r="OPX17" s="233"/>
      <c r="OPY17" s="235"/>
      <c r="OQA17" s="234"/>
      <c r="OQB17" s="233"/>
      <c r="OQC17" s="235"/>
      <c r="OQE17" s="234"/>
      <c r="OQF17" s="233"/>
      <c r="OQG17" s="235"/>
      <c r="OQI17" s="234"/>
      <c r="OQJ17" s="233"/>
      <c r="OQK17" s="235"/>
      <c r="OQM17" s="234"/>
      <c r="OQN17" s="233"/>
      <c r="OQO17" s="235"/>
      <c r="OQQ17" s="234"/>
      <c r="OQR17" s="233"/>
      <c r="OQS17" s="235"/>
      <c r="OQU17" s="234"/>
      <c r="OQV17" s="233"/>
      <c r="OQW17" s="235"/>
      <c r="OQY17" s="234"/>
      <c r="OQZ17" s="233"/>
      <c r="ORA17" s="235"/>
      <c r="ORC17" s="234"/>
      <c r="ORD17" s="233"/>
      <c r="ORE17" s="235"/>
      <c r="ORG17" s="234"/>
      <c r="ORH17" s="233"/>
      <c r="ORI17" s="235"/>
      <c r="ORK17" s="234"/>
      <c r="ORL17" s="233"/>
      <c r="ORM17" s="235"/>
      <c r="ORO17" s="234"/>
      <c r="ORP17" s="233"/>
      <c r="ORQ17" s="235"/>
      <c r="ORS17" s="234"/>
      <c r="ORT17" s="233"/>
      <c r="ORU17" s="235"/>
      <c r="ORW17" s="234"/>
      <c r="ORX17" s="233"/>
      <c r="ORY17" s="235"/>
      <c r="OSA17" s="234"/>
      <c r="OSB17" s="233"/>
      <c r="OSC17" s="235"/>
      <c r="OSE17" s="234"/>
      <c r="OSF17" s="233"/>
      <c r="OSG17" s="235"/>
      <c r="OSI17" s="234"/>
      <c r="OSJ17" s="233"/>
      <c r="OSK17" s="235"/>
      <c r="OSM17" s="234"/>
      <c r="OSN17" s="233"/>
      <c r="OSO17" s="235"/>
      <c r="OSQ17" s="234"/>
      <c r="OSR17" s="233"/>
      <c r="OSS17" s="235"/>
      <c r="OSU17" s="234"/>
      <c r="OSV17" s="233"/>
      <c r="OSW17" s="235"/>
      <c r="OSY17" s="234"/>
      <c r="OSZ17" s="233"/>
      <c r="OTA17" s="235"/>
      <c r="OTC17" s="234"/>
      <c r="OTD17" s="233"/>
      <c r="OTE17" s="235"/>
      <c r="OTG17" s="234"/>
      <c r="OTH17" s="233"/>
      <c r="OTI17" s="235"/>
      <c r="OTK17" s="234"/>
      <c r="OTL17" s="233"/>
      <c r="OTM17" s="235"/>
      <c r="OTO17" s="234"/>
      <c r="OTP17" s="233"/>
      <c r="OTQ17" s="235"/>
      <c r="OTS17" s="234"/>
      <c r="OTT17" s="233"/>
      <c r="OTU17" s="235"/>
      <c r="OTW17" s="234"/>
      <c r="OTX17" s="233"/>
      <c r="OTY17" s="235"/>
      <c r="OUA17" s="234"/>
      <c r="OUB17" s="233"/>
      <c r="OUC17" s="235"/>
      <c r="OUE17" s="234"/>
      <c r="OUF17" s="233"/>
      <c r="OUG17" s="235"/>
      <c r="OUI17" s="234"/>
      <c r="OUJ17" s="233"/>
      <c r="OUK17" s="235"/>
      <c r="OUM17" s="234"/>
      <c r="OUN17" s="233"/>
      <c r="OUO17" s="235"/>
      <c r="OUQ17" s="234"/>
      <c r="OUR17" s="233"/>
      <c r="OUS17" s="235"/>
      <c r="OUU17" s="234"/>
      <c r="OUV17" s="233"/>
      <c r="OUW17" s="235"/>
      <c r="OUY17" s="234"/>
      <c r="OUZ17" s="233"/>
      <c r="OVA17" s="235"/>
      <c r="OVC17" s="234"/>
      <c r="OVD17" s="233"/>
      <c r="OVE17" s="235"/>
      <c r="OVG17" s="234"/>
      <c r="OVH17" s="233"/>
      <c r="OVI17" s="235"/>
      <c r="OVK17" s="234"/>
      <c r="OVL17" s="233"/>
      <c r="OVM17" s="235"/>
      <c r="OVO17" s="234"/>
      <c r="OVP17" s="233"/>
      <c r="OVQ17" s="235"/>
      <c r="OVS17" s="234"/>
      <c r="OVT17" s="233"/>
      <c r="OVU17" s="235"/>
      <c r="OVW17" s="234"/>
      <c r="OVX17" s="233"/>
      <c r="OVY17" s="235"/>
      <c r="OWA17" s="234"/>
      <c r="OWB17" s="233"/>
      <c r="OWC17" s="235"/>
      <c r="OWE17" s="234"/>
      <c r="OWF17" s="233"/>
      <c r="OWG17" s="235"/>
      <c r="OWI17" s="234"/>
      <c r="OWJ17" s="233"/>
      <c r="OWK17" s="235"/>
      <c r="OWM17" s="234"/>
      <c r="OWN17" s="233"/>
      <c r="OWO17" s="235"/>
      <c r="OWQ17" s="234"/>
      <c r="OWR17" s="233"/>
      <c r="OWS17" s="235"/>
      <c r="OWU17" s="234"/>
      <c r="OWV17" s="233"/>
      <c r="OWW17" s="235"/>
      <c r="OWY17" s="234"/>
      <c r="OWZ17" s="233"/>
      <c r="OXA17" s="235"/>
      <c r="OXC17" s="234"/>
      <c r="OXD17" s="233"/>
      <c r="OXE17" s="235"/>
      <c r="OXG17" s="234"/>
      <c r="OXH17" s="233"/>
      <c r="OXI17" s="235"/>
      <c r="OXK17" s="234"/>
      <c r="OXL17" s="233"/>
      <c r="OXM17" s="235"/>
      <c r="OXO17" s="234"/>
      <c r="OXP17" s="233"/>
      <c r="OXQ17" s="235"/>
      <c r="OXS17" s="234"/>
      <c r="OXT17" s="233"/>
      <c r="OXU17" s="235"/>
      <c r="OXW17" s="234"/>
      <c r="OXX17" s="233"/>
      <c r="OXY17" s="235"/>
      <c r="OYA17" s="234"/>
      <c r="OYB17" s="233"/>
      <c r="OYC17" s="235"/>
      <c r="OYE17" s="234"/>
      <c r="OYF17" s="233"/>
      <c r="OYG17" s="235"/>
      <c r="OYI17" s="234"/>
      <c r="OYJ17" s="233"/>
      <c r="OYK17" s="235"/>
      <c r="OYM17" s="234"/>
      <c r="OYN17" s="233"/>
      <c r="OYO17" s="235"/>
      <c r="OYQ17" s="234"/>
      <c r="OYR17" s="233"/>
      <c r="OYS17" s="235"/>
      <c r="OYU17" s="234"/>
      <c r="OYV17" s="233"/>
      <c r="OYW17" s="235"/>
      <c r="OYY17" s="234"/>
      <c r="OYZ17" s="233"/>
      <c r="OZA17" s="235"/>
      <c r="OZC17" s="234"/>
      <c r="OZD17" s="233"/>
      <c r="OZE17" s="235"/>
      <c r="OZG17" s="234"/>
      <c r="OZH17" s="233"/>
      <c r="OZI17" s="235"/>
      <c r="OZK17" s="234"/>
      <c r="OZL17" s="233"/>
      <c r="OZM17" s="235"/>
      <c r="OZO17" s="234"/>
      <c r="OZP17" s="233"/>
      <c r="OZQ17" s="235"/>
      <c r="OZS17" s="234"/>
      <c r="OZT17" s="233"/>
      <c r="OZU17" s="235"/>
      <c r="OZW17" s="234"/>
      <c r="OZX17" s="233"/>
      <c r="OZY17" s="235"/>
      <c r="PAA17" s="234"/>
      <c r="PAB17" s="233"/>
      <c r="PAC17" s="235"/>
      <c r="PAE17" s="234"/>
      <c r="PAF17" s="233"/>
      <c r="PAG17" s="235"/>
      <c r="PAI17" s="234"/>
      <c r="PAJ17" s="233"/>
      <c r="PAK17" s="235"/>
      <c r="PAM17" s="234"/>
      <c r="PAN17" s="233"/>
      <c r="PAO17" s="235"/>
      <c r="PAQ17" s="234"/>
      <c r="PAR17" s="233"/>
      <c r="PAS17" s="235"/>
      <c r="PAU17" s="234"/>
      <c r="PAV17" s="233"/>
      <c r="PAW17" s="235"/>
      <c r="PAY17" s="234"/>
      <c r="PAZ17" s="233"/>
      <c r="PBA17" s="235"/>
      <c r="PBC17" s="234"/>
      <c r="PBD17" s="233"/>
      <c r="PBE17" s="235"/>
      <c r="PBG17" s="234"/>
      <c r="PBH17" s="233"/>
      <c r="PBI17" s="235"/>
      <c r="PBK17" s="234"/>
      <c r="PBL17" s="233"/>
      <c r="PBM17" s="235"/>
      <c r="PBO17" s="234"/>
      <c r="PBP17" s="233"/>
      <c r="PBQ17" s="235"/>
      <c r="PBS17" s="234"/>
      <c r="PBT17" s="233"/>
      <c r="PBU17" s="235"/>
      <c r="PBW17" s="234"/>
      <c r="PBX17" s="233"/>
      <c r="PBY17" s="235"/>
      <c r="PCA17" s="234"/>
      <c r="PCB17" s="233"/>
      <c r="PCC17" s="235"/>
      <c r="PCE17" s="234"/>
      <c r="PCF17" s="233"/>
      <c r="PCG17" s="235"/>
      <c r="PCI17" s="234"/>
      <c r="PCJ17" s="233"/>
      <c r="PCK17" s="235"/>
      <c r="PCM17" s="234"/>
      <c r="PCN17" s="233"/>
      <c r="PCO17" s="235"/>
      <c r="PCQ17" s="234"/>
      <c r="PCR17" s="233"/>
      <c r="PCS17" s="235"/>
      <c r="PCU17" s="234"/>
      <c r="PCV17" s="233"/>
      <c r="PCW17" s="235"/>
      <c r="PCY17" s="234"/>
      <c r="PCZ17" s="233"/>
      <c r="PDA17" s="235"/>
      <c r="PDC17" s="234"/>
      <c r="PDD17" s="233"/>
      <c r="PDE17" s="235"/>
      <c r="PDG17" s="234"/>
      <c r="PDH17" s="233"/>
      <c r="PDI17" s="235"/>
      <c r="PDK17" s="234"/>
      <c r="PDL17" s="233"/>
      <c r="PDM17" s="235"/>
      <c r="PDO17" s="234"/>
      <c r="PDP17" s="233"/>
      <c r="PDQ17" s="235"/>
      <c r="PDS17" s="234"/>
      <c r="PDT17" s="233"/>
      <c r="PDU17" s="235"/>
      <c r="PDW17" s="234"/>
      <c r="PDX17" s="233"/>
      <c r="PDY17" s="235"/>
      <c r="PEA17" s="234"/>
      <c r="PEB17" s="233"/>
      <c r="PEC17" s="235"/>
      <c r="PEE17" s="234"/>
      <c r="PEF17" s="233"/>
      <c r="PEG17" s="235"/>
      <c r="PEI17" s="234"/>
      <c r="PEJ17" s="233"/>
      <c r="PEK17" s="235"/>
      <c r="PEM17" s="234"/>
      <c r="PEN17" s="233"/>
      <c r="PEO17" s="235"/>
      <c r="PEQ17" s="234"/>
      <c r="PER17" s="233"/>
      <c r="PES17" s="235"/>
      <c r="PEU17" s="234"/>
      <c r="PEV17" s="233"/>
      <c r="PEW17" s="235"/>
      <c r="PEY17" s="234"/>
      <c r="PEZ17" s="233"/>
      <c r="PFA17" s="235"/>
      <c r="PFC17" s="234"/>
      <c r="PFD17" s="233"/>
      <c r="PFE17" s="235"/>
      <c r="PFG17" s="234"/>
      <c r="PFH17" s="233"/>
      <c r="PFI17" s="235"/>
      <c r="PFK17" s="234"/>
      <c r="PFL17" s="233"/>
      <c r="PFM17" s="235"/>
      <c r="PFO17" s="234"/>
      <c r="PFP17" s="233"/>
      <c r="PFQ17" s="235"/>
      <c r="PFS17" s="234"/>
      <c r="PFT17" s="233"/>
      <c r="PFU17" s="235"/>
      <c r="PFW17" s="234"/>
      <c r="PFX17" s="233"/>
      <c r="PFY17" s="235"/>
      <c r="PGA17" s="234"/>
      <c r="PGB17" s="233"/>
      <c r="PGC17" s="235"/>
      <c r="PGE17" s="234"/>
      <c r="PGF17" s="233"/>
      <c r="PGG17" s="235"/>
      <c r="PGI17" s="234"/>
      <c r="PGJ17" s="233"/>
      <c r="PGK17" s="235"/>
      <c r="PGM17" s="234"/>
      <c r="PGN17" s="233"/>
      <c r="PGO17" s="235"/>
      <c r="PGQ17" s="234"/>
      <c r="PGR17" s="233"/>
      <c r="PGS17" s="235"/>
      <c r="PGU17" s="234"/>
      <c r="PGV17" s="233"/>
      <c r="PGW17" s="235"/>
      <c r="PGY17" s="234"/>
      <c r="PGZ17" s="233"/>
      <c r="PHA17" s="235"/>
      <c r="PHC17" s="234"/>
      <c r="PHD17" s="233"/>
      <c r="PHE17" s="235"/>
      <c r="PHG17" s="234"/>
      <c r="PHH17" s="233"/>
      <c r="PHI17" s="235"/>
      <c r="PHK17" s="234"/>
      <c r="PHL17" s="233"/>
      <c r="PHM17" s="235"/>
      <c r="PHO17" s="234"/>
      <c r="PHP17" s="233"/>
      <c r="PHQ17" s="235"/>
      <c r="PHS17" s="234"/>
      <c r="PHT17" s="233"/>
      <c r="PHU17" s="235"/>
      <c r="PHW17" s="234"/>
      <c r="PHX17" s="233"/>
      <c r="PHY17" s="235"/>
      <c r="PIA17" s="234"/>
      <c r="PIB17" s="233"/>
      <c r="PIC17" s="235"/>
      <c r="PIE17" s="234"/>
      <c r="PIF17" s="233"/>
      <c r="PIG17" s="235"/>
      <c r="PII17" s="234"/>
      <c r="PIJ17" s="233"/>
      <c r="PIK17" s="235"/>
      <c r="PIM17" s="234"/>
      <c r="PIN17" s="233"/>
      <c r="PIO17" s="235"/>
      <c r="PIQ17" s="234"/>
      <c r="PIR17" s="233"/>
      <c r="PIS17" s="235"/>
      <c r="PIU17" s="234"/>
      <c r="PIV17" s="233"/>
      <c r="PIW17" s="235"/>
      <c r="PIY17" s="234"/>
      <c r="PIZ17" s="233"/>
      <c r="PJA17" s="235"/>
      <c r="PJC17" s="234"/>
      <c r="PJD17" s="233"/>
      <c r="PJE17" s="235"/>
      <c r="PJG17" s="234"/>
      <c r="PJH17" s="233"/>
      <c r="PJI17" s="235"/>
      <c r="PJK17" s="234"/>
      <c r="PJL17" s="233"/>
      <c r="PJM17" s="235"/>
      <c r="PJO17" s="234"/>
      <c r="PJP17" s="233"/>
      <c r="PJQ17" s="235"/>
      <c r="PJS17" s="234"/>
      <c r="PJT17" s="233"/>
      <c r="PJU17" s="235"/>
      <c r="PJW17" s="234"/>
      <c r="PJX17" s="233"/>
      <c r="PJY17" s="235"/>
      <c r="PKA17" s="234"/>
      <c r="PKB17" s="233"/>
      <c r="PKC17" s="235"/>
      <c r="PKE17" s="234"/>
      <c r="PKF17" s="233"/>
      <c r="PKG17" s="235"/>
      <c r="PKI17" s="234"/>
      <c r="PKJ17" s="233"/>
      <c r="PKK17" s="235"/>
      <c r="PKM17" s="234"/>
      <c r="PKN17" s="233"/>
      <c r="PKO17" s="235"/>
      <c r="PKQ17" s="234"/>
      <c r="PKR17" s="233"/>
      <c r="PKS17" s="235"/>
      <c r="PKU17" s="234"/>
      <c r="PKV17" s="233"/>
      <c r="PKW17" s="235"/>
      <c r="PKY17" s="234"/>
      <c r="PKZ17" s="233"/>
      <c r="PLA17" s="235"/>
      <c r="PLC17" s="234"/>
      <c r="PLD17" s="233"/>
      <c r="PLE17" s="235"/>
      <c r="PLG17" s="234"/>
      <c r="PLH17" s="233"/>
      <c r="PLI17" s="235"/>
      <c r="PLK17" s="234"/>
      <c r="PLL17" s="233"/>
      <c r="PLM17" s="235"/>
      <c r="PLO17" s="234"/>
      <c r="PLP17" s="233"/>
      <c r="PLQ17" s="235"/>
      <c r="PLS17" s="234"/>
      <c r="PLT17" s="233"/>
      <c r="PLU17" s="235"/>
      <c r="PLW17" s="234"/>
      <c r="PLX17" s="233"/>
      <c r="PLY17" s="235"/>
      <c r="PMA17" s="234"/>
      <c r="PMB17" s="233"/>
      <c r="PMC17" s="235"/>
      <c r="PME17" s="234"/>
      <c r="PMF17" s="233"/>
      <c r="PMG17" s="235"/>
      <c r="PMI17" s="234"/>
      <c r="PMJ17" s="233"/>
      <c r="PMK17" s="235"/>
      <c r="PMM17" s="234"/>
      <c r="PMN17" s="233"/>
      <c r="PMO17" s="235"/>
      <c r="PMQ17" s="234"/>
      <c r="PMR17" s="233"/>
      <c r="PMS17" s="235"/>
      <c r="PMU17" s="234"/>
      <c r="PMV17" s="233"/>
      <c r="PMW17" s="235"/>
      <c r="PMY17" s="234"/>
      <c r="PMZ17" s="233"/>
      <c r="PNA17" s="235"/>
      <c r="PNC17" s="234"/>
      <c r="PND17" s="233"/>
      <c r="PNE17" s="235"/>
      <c r="PNG17" s="234"/>
      <c r="PNH17" s="233"/>
      <c r="PNI17" s="235"/>
      <c r="PNK17" s="234"/>
      <c r="PNL17" s="233"/>
      <c r="PNM17" s="235"/>
      <c r="PNO17" s="234"/>
      <c r="PNP17" s="233"/>
      <c r="PNQ17" s="235"/>
      <c r="PNS17" s="234"/>
      <c r="PNT17" s="233"/>
      <c r="PNU17" s="235"/>
      <c r="PNW17" s="234"/>
      <c r="PNX17" s="233"/>
      <c r="PNY17" s="235"/>
      <c r="POA17" s="234"/>
      <c r="POB17" s="233"/>
      <c r="POC17" s="235"/>
      <c r="POE17" s="234"/>
      <c r="POF17" s="233"/>
      <c r="POG17" s="235"/>
      <c r="POI17" s="234"/>
      <c r="POJ17" s="233"/>
      <c r="POK17" s="235"/>
      <c r="POM17" s="234"/>
      <c r="PON17" s="233"/>
      <c r="POO17" s="235"/>
      <c r="POQ17" s="234"/>
      <c r="POR17" s="233"/>
      <c r="POS17" s="235"/>
      <c r="POU17" s="234"/>
      <c r="POV17" s="233"/>
      <c r="POW17" s="235"/>
      <c r="POY17" s="234"/>
      <c r="POZ17" s="233"/>
      <c r="PPA17" s="235"/>
      <c r="PPC17" s="234"/>
      <c r="PPD17" s="233"/>
      <c r="PPE17" s="235"/>
      <c r="PPG17" s="234"/>
      <c r="PPH17" s="233"/>
      <c r="PPI17" s="235"/>
      <c r="PPK17" s="234"/>
      <c r="PPL17" s="233"/>
      <c r="PPM17" s="235"/>
      <c r="PPO17" s="234"/>
      <c r="PPP17" s="233"/>
      <c r="PPQ17" s="235"/>
      <c r="PPS17" s="234"/>
      <c r="PPT17" s="233"/>
      <c r="PPU17" s="235"/>
      <c r="PPW17" s="234"/>
      <c r="PPX17" s="233"/>
      <c r="PPY17" s="235"/>
      <c r="PQA17" s="234"/>
      <c r="PQB17" s="233"/>
      <c r="PQC17" s="235"/>
      <c r="PQE17" s="234"/>
      <c r="PQF17" s="233"/>
      <c r="PQG17" s="235"/>
      <c r="PQI17" s="234"/>
      <c r="PQJ17" s="233"/>
      <c r="PQK17" s="235"/>
      <c r="PQM17" s="234"/>
      <c r="PQN17" s="233"/>
      <c r="PQO17" s="235"/>
      <c r="PQQ17" s="234"/>
      <c r="PQR17" s="233"/>
      <c r="PQS17" s="235"/>
      <c r="PQU17" s="234"/>
      <c r="PQV17" s="233"/>
      <c r="PQW17" s="235"/>
      <c r="PQY17" s="234"/>
      <c r="PQZ17" s="233"/>
      <c r="PRA17" s="235"/>
      <c r="PRC17" s="234"/>
      <c r="PRD17" s="233"/>
      <c r="PRE17" s="235"/>
      <c r="PRG17" s="234"/>
      <c r="PRH17" s="233"/>
      <c r="PRI17" s="235"/>
      <c r="PRK17" s="234"/>
      <c r="PRL17" s="233"/>
      <c r="PRM17" s="235"/>
      <c r="PRO17" s="234"/>
      <c r="PRP17" s="233"/>
      <c r="PRQ17" s="235"/>
      <c r="PRS17" s="234"/>
      <c r="PRT17" s="233"/>
      <c r="PRU17" s="235"/>
      <c r="PRW17" s="234"/>
      <c r="PRX17" s="233"/>
      <c r="PRY17" s="235"/>
      <c r="PSA17" s="234"/>
      <c r="PSB17" s="233"/>
      <c r="PSC17" s="235"/>
      <c r="PSE17" s="234"/>
      <c r="PSF17" s="233"/>
      <c r="PSG17" s="235"/>
      <c r="PSI17" s="234"/>
      <c r="PSJ17" s="233"/>
      <c r="PSK17" s="235"/>
      <c r="PSM17" s="234"/>
      <c r="PSN17" s="233"/>
      <c r="PSO17" s="235"/>
      <c r="PSQ17" s="234"/>
      <c r="PSR17" s="233"/>
      <c r="PSS17" s="235"/>
      <c r="PSU17" s="234"/>
      <c r="PSV17" s="233"/>
      <c r="PSW17" s="235"/>
      <c r="PSY17" s="234"/>
      <c r="PSZ17" s="233"/>
      <c r="PTA17" s="235"/>
      <c r="PTC17" s="234"/>
      <c r="PTD17" s="233"/>
      <c r="PTE17" s="235"/>
      <c r="PTG17" s="234"/>
      <c r="PTH17" s="233"/>
      <c r="PTI17" s="235"/>
      <c r="PTK17" s="234"/>
      <c r="PTL17" s="233"/>
      <c r="PTM17" s="235"/>
      <c r="PTO17" s="234"/>
      <c r="PTP17" s="233"/>
      <c r="PTQ17" s="235"/>
      <c r="PTS17" s="234"/>
      <c r="PTT17" s="233"/>
      <c r="PTU17" s="235"/>
      <c r="PTW17" s="234"/>
      <c r="PTX17" s="233"/>
      <c r="PTY17" s="235"/>
      <c r="PUA17" s="234"/>
      <c r="PUB17" s="233"/>
      <c r="PUC17" s="235"/>
      <c r="PUE17" s="234"/>
      <c r="PUF17" s="233"/>
      <c r="PUG17" s="235"/>
      <c r="PUI17" s="234"/>
      <c r="PUJ17" s="233"/>
      <c r="PUK17" s="235"/>
      <c r="PUM17" s="234"/>
      <c r="PUN17" s="233"/>
      <c r="PUO17" s="235"/>
      <c r="PUQ17" s="234"/>
      <c r="PUR17" s="233"/>
      <c r="PUS17" s="235"/>
      <c r="PUU17" s="234"/>
      <c r="PUV17" s="233"/>
      <c r="PUW17" s="235"/>
      <c r="PUY17" s="234"/>
      <c r="PUZ17" s="233"/>
      <c r="PVA17" s="235"/>
      <c r="PVC17" s="234"/>
      <c r="PVD17" s="233"/>
      <c r="PVE17" s="235"/>
      <c r="PVG17" s="234"/>
      <c r="PVH17" s="233"/>
      <c r="PVI17" s="235"/>
      <c r="PVK17" s="234"/>
      <c r="PVL17" s="233"/>
      <c r="PVM17" s="235"/>
      <c r="PVO17" s="234"/>
      <c r="PVP17" s="233"/>
      <c r="PVQ17" s="235"/>
      <c r="PVS17" s="234"/>
      <c r="PVT17" s="233"/>
      <c r="PVU17" s="235"/>
      <c r="PVW17" s="234"/>
      <c r="PVX17" s="233"/>
      <c r="PVY17" s="235"/>
      <c r="PWA17" s="234"/>
      <c r="PWB17" s="233"/>
      <c r="PWC17" s="235"/>
      <c r="PWE17" s="234"/>
      <c r="PWF17" s="233"/>
      <c r="PWG17" s="235"/>
      <c r="PWI17" s="234"/>
      <c r="PWJ17" s="233"/>
      <c r="PWK17" s="235"/>
      <c r="PWM17" s="234"/>
      <c r="PWN17" s="233"/>
      <c r="PWO17" s="235"/>
      <c r="PWQ17" s="234"/>
      <c r="PWR17" s="233"/>
      <c r="PWS17" s="235"/>
      <c r="PWU17" s="234"/>
      <c r="PWV17" s="233"/>
      <c r="PWW17" s="235"/>
      <c r="PWY17" s="234"/>
      <c r="PWZ17" s="233"/>
      <c r="PXA17" s="235"/>
      <c r="PXC17" s="234"/>
      <c r="PXD17" s="233"/>
      <c r="PXE17" s="235"/>
      <c r="PXG17" s="234"/>
      <c r="PXH17" s="233"/>
      <c r="PXI17" s="235"/>
      <c r="PXK17" s="234"/>
      <c r="PXL17" s="233"/>
      <c r="PXM17" s="235"/>
      <c r="PXO17" s="234"/>
      <c r="PXP17" s="233"/>
      <c r="PXQ17" s="235"/>
      <c r="PXS17" s="234"/>
      <c r="PXT17" s="233"/>
      <c r="PXU17" s="235"/>
      <c r="PXW17" s="234"/>
      <c r="PXX17" s="233"/>
      <c r="PXY17" s="235"/>
      <c r="PYA17" s="234"/>
      <c r="PYB17" s="233"/>
      <c r="PYC17" s="235"/>
      <c r="PYE17" s="234"/>
      <c r="PYF17" s="233"/>
      <c r="PYG17" s="235"/>
      <c r="PYI17" s="234"/>
      <c r="PYJ17" s="233"/>
      <c r="PYK17" s="235"/>
      <c r="PYM17" s="234"/>
      <c r="PYN17" s="233"/>
      <c r="PYO17" s="235"/>
      <c r="PYQ17" s="234"/>
      <c r="PYR17" s="233"/>
      <c r="PYS17" s="235"/>
      <c r="PYU17" s="234"/>
      <c r="PYV17" s="233"/>
      <c r="PYW17" s="235"/>
      <c r="PYY17" s="234"/>
      <c r="PYZ17" s="233"/>
      <c r="PZA17" s="235"/>
      <c r="PZC17" s="234"/>
      <c r="PZD17" s="233"/>
      <c r="PZE17" s="235"/>
      <c r="PZG17" s="234"/>
      <c r="PZH17" s="233"/>
      <c r="PZI17" s="235"/>
      <c r="PZK17" s="234"/>
      <c r="PZL17" s="233"/>
      <c r="PZM17" s="235"/>
      <c r="PZO17" s="234"/>
      <c r="PZP17" s="233"/>
      <c r="PZQ17" s="235"/>
      <c r="PZS17" s="234"/>
      <c r="PZT17" s="233"/>
      <c r="PZU17" s="235"/>
      <c r="PZW17" s="234"/>
      <c r="PZX17" s="233"/>
      <c r="PZY17" s="235"/>
      <c r="QAA17" s="234"/>
      <c r="QAB17" s="233"/>
      <c r="QAC17" s="235"/>
      <c r="QAE17" s="234"/>
      <c r="QAF17" s="233"/>
      <c r="QAG17" s="235"/>
      <c r="QAI17" s="234"/>
      <c r="QAJ17" s="233"/>
      <c r="QAK17" s="235"/>
      <c r="QAM17" s="234"/>
      <c r="QAN17" s="233"/>
      <c r="QAO17" s="235"/>
      <c r="QAQ17" s="234"/>
      <c r="QAR17" s="233"/>
      <c r="QAS17" s="235"/>
      <c r="QAU17" s="234"/>
      <c r="QAV17" s="233"/>
      <c r="QAW17" s="235"/>
      <c r="QAY17" s="234"/>
      <c r="QAZ17" s="233"/>
      <c r="QBA17" s="235"/>
      <c r="QBC17" s="234"/>
      <c r="QBD17" s="233"/>
      <c r="QBE17" s="235"/>
      <c r="QBG17" s="234"/>
      <c r="QBH17" s="233"/>
      <c r="QBI17" s="235"/>
      <c r="QBK17" s="234"/>
      <c r="QBL17" s="233"/>
      <c r="QBM17" s="235"/>
      <c r="QBO17" s="234"/>
      <c r="QBP17" s="233"/>
      <c r="QBQ17" s="235"/>
      <c r="QBS17" s="234"/>
      <c r="QBT17" s="233"/>
      <c r="QBU17" s="235"/>
      <c r="QBW17" s="234"/>
      <c r="QBX17" s="233"/>
      <c r="QBY17" s="235"/>
      <c r="QCA17" s="234"/>
      <c r="QCB17" s="233"/>
      <c r="QCC17" s="235"/>
      <c r="QCE17" s="234"/>
      <c r="QCF17" s="233"/>
      <c r="QCG17" s="235"/>
      <c r="QCI17" s="234"/>
      <c r="QCJ17" s="233"/>
      <c r="QCK17" s="235"/>
      <c r="QCM17" s="234"/>
      <c r="QCN17" s="233"/>
      <c r="QCO17" s="235"/>
      <c r="QCQ17" s="234"/>
      <c r="QCR17" s="233"/>
      <c r="QCS17" s="235"/>
      <c r="QCU17" s="234"/>
      <c r="QCV17" s="233"/>
      <c r="QCW17" s="235"/>
      <c r="QCY17" s="234"/>
      <c r="QCZ17" s="233"/>
      <c r="QDA17" s="235"/>
      <c r="QDC17" s="234"/>
      <c r="QDD17" s="233"/>
      <c r="QDE17" s="235"/>
      <c r="QDG17" s="234"/>
      <c r="QDH17" s="233"/>
      <c r="QDI17" s="235"/>
      <c r="QDK17" s="234"/>
      <c r="QDL17" s="233"/>
      <c r="QDM17" s="235"/>
      <c r="QDO17" s="234"/>
      <c r="QDP17" s="233"/>
      <c r="QDQ17" s="235"/>
      <c r="QDS17" s="234"/>
      <c r="QDT17" s="233"/>
      <c r="QDU17" s="235"/>
      <c r="QDW17" s="234"/>
      <c r="QDX17" s="233"/>
      <c r="QDY17" s="235"/>
      <c r="QEA17" s="234"/>
      <c r="QEB17" s="233"/>
      <c r="QEC17" s="235"/>
      <c r="QEE17" s="234"/>
      <c r="QEF17" s="233"/>
      <c r="QEG17" s="235"/>
      <c r="QEI17" s="234"/>
      <c r="QEJ17" s="233"/>
      <c r="QEK17" s="235"/>
      <c r="QEM17" s="234"/>
      <c r="QEN17" s="233"/>
      <c r="QEO17" s="235"/>
      <c r="QEQ17" s="234"/>
      <c r="QER17" s="233"/>
      <c r="QES17" s="235"/>
      <c r="QEU17" s="234"/>
      <c r="QEV17" s="233"/>
      <c r="QEW17" s="235"/>
      <c r="QEY17" s="234"/>
      <c r="QEZ17" s="233"/>
      <c r="QFA17" s="235"/>
      <c r="QFC17" s="234"/>
      <c r="QFD17" s="233"/>
      <c r="QFE17" s="235"/>
      <c r="QFG17" s="234"/>
      <c r="QFH17" s="233"/>
      <c r="QFI17" s="235"/>
      <c r="QFK17" s="234"/>
      <c r="QFL17" s="233"/>
      <c r="QFM17" s="235"/>
      <c r="QFO17" s="234"/>
      <c r="QFP17" s="233"/>
      <c r="QFQ17" s="235"/>
      <c r="QFS17" s="234"/>
      <c r="QFT17" s="233"/>
      <c r="QFU17" s="235"/>
      <c r="QFW17" s="234"/>
      <c r="QFX17" s="233"/>
      <c r="QFY17" s="235"/>
      <c r="QGA17" s="234"/>
      <c r="QGB17" s="233"/>
      <c r="QGC17" s="235"/>
      <c r="QGE17" s="234"/>
      <c r="QGF17" s="233"/>
      <c r="QGG17" s="235"/>
      <c r="QGI17" s="234"/>
      <c r="QGJ17" s="233"/>
      <c r="QGK17" s="235"/>
      <c r="QGM17" s="234"/>
      <c r="QGN17" s="233"/>
      <c r="QGO17" s="235"/>
      <c r="QGQ17" s="234"/>
      <c r="QGR17" s="233"/>
      <c r="QGS17" s="235"/>
      <c r="QGU17" s="234"/>
      <c r="QGV17" s="233"/>
      <c r="QGW17" s="235"/>
      <c r="QGY17" s="234"/>
      <c r="QGZ17" s="233"/>
      <c r="QHA17" s="235"/>
      <c r="QHC17" s="234"/>
      <c r="QHD17" s="233"/>
      <c r="QHE17" s="235"/>
      <c r="QHG17" s="234"/>
      <c r="QHH17" s="233"/>
      <c r="QHI17" s="235"/>
      <c r="QHK17" s="234"/>
      <c r="QHL17" s="233"/>
      <c r="QHM17" s="235"/>
      <c r="QHO17" s="234"/>
      <c r="QHP17" s="233"/>
      <c r="QHQ17" s="235"/>
      <c r="QHS17" s="234"/>
      <c r="QHT17" s="233"/>
      <c r="QHU17" s="235"/>
      <c r="QHW17" s="234"/>
      <c r="QHX17" s="233"/>
      <c r="QHY17" s="235"/>
      <c r="QIA17" s="234"/>
      <c r="QIB17" s="233"/>
      <c r="QIC17" s="235"/>
      <c r="QIE17" s="234"/>
      <c r="QIF17" s="233"/>
      <c r="QIG17" s="235"/>
      <c r="QII17" s="234"/>
      <c r="QIJ17" s="233"/>
      <c r="QIK17" s="235"/>
      <c r="QIM17" s="234"/>
      <c r="QIN17" s="233"/>
      <c r="QIO17" s="235"/>
      <c r="QIQ17" s="234"/>
      <c r="QIR17" s="233"/>
      <c r="QIS17" s="235"/>
      <c r="QIU17" s="234"/>
      <c r="QIV17" s="233"/>
      <c r="QIW17" s="235"/>
      <c r="QIY17" s="234"/>
      <c r="QIZ17" s="233"/>
      <c r="QJA17" s="235"/>
      <c r="QJC17" s="234"/>
      <c r="QJD17" s="233"/>
      <c r="QJE17" s="235"/>
      <c r="QJG17" s="234"/>
      <c r="QJH17" s="233"/>
      <c r="QJI17" s="235"/>
      <c r="QJK17" s="234"/>
      <c r="QJL17" s="233"/>
      <c r="QJM17" s="235"/>
      <c r="QJO17" s="234"/>
      <c r="QJP17" s="233"/>
      <c r="QJQ17" s="235"/>
      <c r="QJS17" s="234"/>
      <c r="QJT17" s="233"/>
      <c r="QJU17" s="235"/>
      <c r="QJW17" s="234"/>
      <c r="QJX17" s="233"/>
      <c r="QJY17" s="235"/>
      <c r="QKA17" s="234"/>
      <c r="QKB17" s="233"/>
      <c r="QKC17" s="235"/>
      <c r="QKE17" s="234"/>
      <c r="QKF17" s="233"/>
      <c r="QKG17" s="235"/>
      <c r="QKI17" s="234"/>
      <c r="QKJ17" s="233"/>
      <c r="QKK17" s="235"/>
      <c r="QKM17" s="234"/>
      <c r="QKN17" s="233"/>
      <c r="QKO17" s="235"/>
      <c r="QKQ17" s="234"/>
      <c r="QKR17" s="233"/>
      <c r="QKS17" s="235"/>
      <c r="QKU17" s="234"/>
      <c r="QKV17" s="233"/>
      <c r="QKW17" s="235"/>
      <c r="QKY17" s="234"/>
      <c r="QKZ17" s="233"/>
      <c r="QLA17" s="235"/>
      <c r="QLC17" s="234"/>
      <c r="QLD17" s="233"/>
      <c r="QLE17" s="235"/>
      <c r="QLG17" s="234"/>
      <c r="QLH17" s="233"/>
      <c r="QLI17" s="235"/>
      <c r="QLK17" s="234"/>
      <c r="QLL17" s="233"/>
      <c r="QLM17" s="235"/>
      <c r="QLO17" s="234"/>
      <c r="QLP17" s="233"/>
      <c r="QLQ17" s="235"/>
      <c r="QLS17" s="234"/>
      <c r="QLT17" s="233"/>
      <c r="QLU17" s="235"/>
      <c r="QLW17" s="234"/>
      <c r="QLX17" s="233"/>
      <c r="QLY17" s="235"/>
      <c r="QMA17" s="234"/>
      <c r="QMB17" s="233"/>
      <c r="QMC17" s="235"/>
      <c r="QME17" s="234"/>
      <c r="QMF17" s="233"/>
      <c r="QMG17" s="235"/>
      <c r="QMI17" s="234"/>
      <c r="QMJ17" s="233"/>
      <c r="QMK17" s="235"/>
      <c r="QMM17" s="234"/>
      <c r="QMN17" s="233"/>
      <c r="QMO17" s="235"/>
      <c r="QMQ17" s="234"/>
      <c r="QMR17" s="233"/>
      <c r="QMS17" s="235"/>
      <c r="QMU17" s="234"/>
      <c r="QMV17" s="233"/>
      <c r="QMW17" s="235"/>
      <c r="QMY17" s="234"/>
      <c r="QMZ17" s="233"/>
      <c r="QNA17" s="235"/>
      <c r="QNC17" s="234"/>
      <c r="QND17" s="233"/>
      <c r="QNE17" s="235"/>
      <c r="QNG17" s="234"/>
      <c r="QNH17" s="233"/>
      <c r="QNI17" s="235"/>
      <c r="QNK17" s="234"/>
      <c r="QNL17" s="233"/>
      <c r="QNM17" s="235"/>
      <c r="QNO17" s="234"/>
      <c r="QNP17" s="233"/>
      <c r="QNQ17" s="235"/>
      <c r="QNS17" s="234"/>
      <c r="QNT17" s="233"/>
      <c r="QNU17" s="235"/>
      <c r="QNW17" s="234"/>
      <c r="QNX17" s="233"/>
      <c r="QNY17" s="235"/>
      <c r="QOA17" s="234"/>
      <c r="QOB17" s="233"/>
      <c r="QOC17" s="235"/>
      <c r="QOE17" s="234"/>
      <c r="QOF17" s="233"/>
      <c r="QOG17" s="235"/>
      <c r="QOI17" s="234"/>
      <c r="QOJ17" s="233"/>
      <c r="QOK17" s="235"/>
      <c r="QOM17" s="234"/>
      <c r="QON17" s="233"/>
      <c r="QOO17" s="235"/>
      <c r="QOQ17" s="234"/>
      <c r="QOR17" s="233"/>
      <c r="QOS17" s="235"/>
      <c r="QOU17" s="234"/>
      <c r="QOV17" s="233"/>
      <c r="QOW17" s="235"/>
      <c r="QOY17" s="234"/>
      <c r="QOZ17" s="233"/>
      <c r="QPA17" s="235"/>
      <c r="QPC17" s="234"/>
      <c r="QPD17" s="233"/>
      <c r="QPE17" s="235"/>
      <c r="QPG17" s="234"/>
      <c r="QPH17" s="233"/>
      <c r="QPI17" s="235"/>
      <c r="QPK17" s="234"/>
      <c r="QPL17" s="233"/>
      <c r="QPM17" s="235"/>
      <c r="QPO17" s="234"/>
      <c r="QPP17" s="233"/>
      <c r="QPQ17" s="235"/>
      <c r="QPS17" s="234"/>
      <c r="QPT17" s="233"/>
      <c r="QPU17" s="235"/>
      <c r="QPW17" s="234"/>
      <c r="QPX17" s="233"/>
      <c r="QPY17" s="235"/>
      <c r="QQA17" s="234"/>
      <c r="QQB17" s="233"/>
      <c r="QQC17" s="235"/>
      <c r="QQE17" s="234"/>
      <c r="QQF17" s="233"/>
      <c r="QQG17" s="235"/>
      <c r="QQI17" s="234"/>
      <c r="QQJ17" s="233"/>
      <c r="QQK17" s="235"/>
      <c r="QQM17" s="234"/>
      <c r="QQN17" s="233"/>
      <c r="QQO17" s="235"/>
      <c r="QQQ17" s="234"/>
      <c r="QQR17" s="233"/>
      <c r="QQS17" s="235"/>
      <c r="QQU17" s="234"/>
      <c r="QQV17" s="233"/>
      <c r="QQW17" s="235"/>
      <c r="QQY17" s="234"/>
      <c r="QQZ17" s="233"/>
      <c r="QRA17" s="235"/>
      <c r="QRC17" s="234"/>
      <c r="QRD17" s="233"/>
      <c r="QRE17" s="235"/>
      <c r="QRG17" s="234"/>
      <c r="QRH17" s="233"/>
      <c r="QRI17" s="235"/>
      <c r="QRK17" s="234"/>
      <c r="QRL17" s="233"/>
      <c r="QRM17" s="235"/>
      <c r="QRO17" s="234"/>
      <c r="QRP17" s="233"/>
      <c r="QRQ17" s="235"/>
      <c r="QRS17" s="234"/>
      <c r="QRT17" s="233"/>
      <c r="QRU17" s="235"/>
      <c r="QRW17" s="234"/>
      <c r="QRX17" s="233"/>
      <c r="QRY17" s="235"/>
      <c r="QSA17" s="234"/>
      <c r="QSB17" s="233"/>
      <c r="QSC17" s="235"/>
      <c r="QSE17" s="234"/>
      <c r="QSF17" s="233"/>
      <c r="QSG17" s="235"/>
      <c r="QSI17" s="234"/>
      <c r="QSJ17" s="233"/>
      <c r="QSK17" s="235"/>
      <c r="QSM17" s="234"/>
      <c r="QSN17" s="233"/>
      <c r="QSO17" s="235"/>
      <c r="QSQ17" s="234"/>
      <c r="QSR17" s="233"/>
      <c r="QSS17" s="235"/>
      <c r="QSU17" s="234"/>
      <c r="QSV17" s="233"/>
      <c r="QSW17" s="235"/>
      <c r="QSY17" s="234"/>
      <c r="QSZ17" s="233"/>
      <c r="QTA17" s="235"/>
      <c r="QTC17" s="234"/>
      <c r="QTD17" s="233"/>
      <c r="QTE17" s="235"/>
      <c r="QTG17" s="234"/>
      <c r="QTH17" s="233"/>
      <c r="QTI17" s="235"/>
      <c r="QTK17" s="234"/>
      <c r="QTL17" s="233"/>
      <c r="QTM17" s="235"/>
      <c r="QTO17" s="234"/>
      <c r="QTP17" s="233"/>
      <c r="QTQ17" s="235"/>
      <c r="QTS17" s="234"/>
      <c r="QTT17" s="233"/>
      <c r="QTU17" s="235"/>
      <c r="QTW17" s="234"/>
      <c r="QTX17" s="233"/>
      <c r="QTY17" s="235"/>
      <c r="QUA17" s="234"/>
      <c r="QUB17" s="233"/>
      <c r="QUC17" s="235"/>
      <c r="QUE17" s="234"/>
      <c r="QUF17" s="233"/>
      <c r="QUG17" s="235"/>
      <c r="QUI17" s="234"/>
      <c r="QUJ17" s="233"/>
      <c r="QUK17" s="235"/>
      <c r="QUM17" s="234"/>
      <c r="QUN17" s="233"/>
      <c r="QUO17" s="235"/>
      <c r="QUQ17" s="234"/>
      <c r="QUR17" s="233"/>
      <c r="QUS17" s="235"/>
      <c r="QUU17" s="234"/>
      <c r="QUV17" s="233"/>
      <c r="QUW17" s="235"/>
      <c r="QUY17" s="234"/>
      <c r="QUZ17" s="233"/>
      <c r="QVA17" s="235"/>
      <c r="QVC17" s="234"/>
      <c r="QVD17" s="233"/>
      <c r="QVE17" s="235"/>
      <c r="QVG17" s="234"/>
      <c r="QVH17" s="233"/>
      <c r="QVI17" s="235"/>
      <c r="QVK17" s="234"/>
      <c r="QVL17" s="233"/>
      <c r="QVM17" s="235"/>
      <c r="QVO17" s="234"/>
      <c r="QVP17" s="233"/>
      <c r="QVQ17" s="235"/>
      <c r="QVS17" s="234"/>
      <c r="QVT17" s="233"/>
      <c r="QVU17" s="235"/>
      <c r="QVW17" s="234"/>
      <c r="QVX17" s="233"/>
      <c r="QVY17" s="235"/>
      <c r="QWA17" s="234"/>
      <c r="QWB17" s="233"/>
      <c r="QWC17" s="235"/>
      <c r="QWE17" s="234"/>
      <c r="QWF17" s="233"/>
      <c r="QWG17" s="235"/>
      <c r="QWI17" s="234"/>
      <c r="QWJ17" s="233"/>
      <c r="QWK17" s="235"/>
      <c r="QWM17" s="234"/>
      <c r="QWN17" s="233"/>
      <c r="QWO17" s="235"/>
      <c r="QWQ17" s="234"/>
      <c r="QWR17" s="233"/>
      <c r="QWS17" s="235"/>
      <c r="QWU17" s="234"/>
      <c r="QWV17" s="233"/>
      <c r="QWW17" s="235"/>
      <c r="QWY17" s="234"/>
      <c r="QWZ17" s="233"/>
      <c r="QXA17" s="235"/>
      <c r="QXC17" s="234"/>
      <c r="QXD17" s="233"/>
      <c r="QXE17" s="235"/>
      <c r="QXG17" s="234"/>
      <c r="QXH17" s="233"/>
      <c r="QXI17" s="235"/>
      <c r="QXK17" s="234"/>
      <c r="QXL17" s="233"/>
      <c r="QXM17" s="235"/>
      <c r="QXO17" s="234"/>
      <c r="QXP17" s="233"/>
      <c r="QXQ17" s="235"/>
      <c r="QXS17" s="234"/>
      <c r="QXT17" s="233"/>
      <c r="QXU17" s="235"/>
      <c r="QXW17" s="234"/>
      <c r="QXX17" s="233"/>
      <c r="QXY17" s="235"/>
      <c r="QYA17" s="234"/>
      <c r="QYB17" s="233"/>
      <c r="QYC17" s="235"/>
      <c r="QYE17" s="234"/>
      <c r="QYF17" s="233"/>
      <c r="QYG17" s="235"/>
      <c r="QYI17" s="234"/>
      <c r="QYJ17" s="233"/>
      <c r="QYK17" s="235"/>
      <c r="QYM17" s="234"/>
      <c r="QYN17" s="233"/>
      <c r="QYO17" s="235"/>
      <c r="QYQ17" s="234"/>
      <c r="QYR17" s="233"/>
      <c r="QYS17" s="235"/>
      <c r="QYU17" s="234"/>
      <c r="QYV17" s="233"/>
      <c r="QYW17" s="235"/>
      <c r="QYY17" s="234"/>
      <c r="QYZ17" s="233"/>
      <c r="QZA17" s="235"/>
      <c r="QZC17" s="234"/>
      <c r="QZD17" s="233"/>
      <c r="QZE17" s="235"/>
      <c r="QZG17" s="234"/>
      <c r="QZH17" s="233"/>
      <c r="QZI17" s="235"/>
      <c r="QZK17" s="234"/>
      <c r="QZL17" s="233"/>
      <c r="QZM17" s="235"/>
      <c r="QZO17" s="234"/>
      <c r="QZP17" s="233"/>
      <c r="QZQ17" s="235"/>
      <c r="QZS17" s="234"/>
      <c r="QZT17" s="233"/>
      <c r="QZU17" s="235"/>
      <c r="QZW17" s="234"/>
      <c r="QZX17" s="233"/>
      <c r="QZY17" s="235"/>
      <c r="RAA17" s="234"/>
      <c r="RAB17" s="233"/>
      <c r="RAC17" s="235"/>
      <c r="RAE17" s="234"/>
      <c r="RAF17" s="233"/>
      <c r="RAG17" s="235"/>
      <c r="RAI17" s="234"/>
      <c r="RAJ17" s="233"/>
      <c r="RAK17" s="235"/>
      <c r="RAM17" s="234"/>
      <c r="RAN17" s="233"/>
      <c r="RAO17" s="235"/>
      <c r="RAQ17" s="234"/>
      <c r="RAR17" s="233"/>
      <c r="RAS17" s="235"/>
      <c r="RAU17" s="234"/>
      <c r="RAV17" s="233"/>
      <c r="RAW17" s="235"/>
      <c r="RAY17" s="234"/>
      <c r="RAZ17" s="233"/>
      <c r="RBA17" s="235"/>
      <c r="RBC17" s="234"/>
      <c r="RBD17" s="233"/>
      <c r="RBE17" s="235"/>
      <c r="RBG17" s="234"/>
      <c r="RBH17" s="233"/>
      <c r="RBI17" s="235"/>
      <c r="RBK17" s="234"/>
      <c r="RBL17" s="233"/>
      <c r="RBM17" s="235"/>
      <c r="RBO17" s="234"/>
      <c r="RBP17" s="233"/>
      <c r="RBQ17" s="235"/>
      <c r="RBS17" s="234"/>
      <c r="RBT17" s="233"/>
      <c r="RBU17" s="235"/>
      <c r="RBW17" s="234"/>
      <c r="RBX17" s="233"/>
      <c r="RBY17" s="235"/>
      <c r="RCA17" s="234"/>
      <c r="RCB17" s="233"/>
      <c r="RCC17" s="235"/>
      <c r="RCE17" s="234"/>
      <c r="RCF17" s="233"/>
      <c r="RCG17" s="235"/>
      <c r="RCI17" s="234"/>
      <c r="RCJ17" s="233"/>
      <c r="RCK17" s="235"/>
      <c r="RCM17" s="234"/>
      <c r="RCN17" s="233"/>
      <c r="RCO17" s="235"/>
      <c r="RCQ17" s="234"/>
      <c r="RCR17" s="233"/>
      <c r="RCS17" s="235"/>
      <c r="RCU17" s="234"/>
      <c r="RCV17" s="233"/>
      <c r="RCW17" s="235"/>
      <c r="RCY17" s="234"/>
      <c r="RCZ17" s="233"/>
      <c r="RDA17" s="235"/>
      <c r="RDC17" s="234"/>
      <c r="RDD17" s="233"/>
      <c r="RDE17" s="235"/>
      <c r="RDG17" s="234"/>
      <c r="RDH17" s="233"/>
      <c r="RDI17" s="235"/>
      <c r="RDK17" s="234"/>
      <c r="RDL17" s="233"/>
      <c r="RDM17" s="235"/>
      <c r="RDO17" s="234"/>
      <c r="RDP17" s="233"/>
      <c r="RDQ17" s="235"/>
      <c r="RDS17" s="234"/>
      <c r="RDT17" s="233"/>
      <c r="RDU17" s="235"/>
      <c r="RDW17" s="234"/>
      <c r="RDX17" s="233"/>
      <c r="RDY17" s="235"/>
      <c r="REA17" s="234"/>
      <c r="REB17" s="233"/>
      <c r="REC17" s="235"/>
      <c r="REE17" s="234"/>
      <c r="REF17" s="233"/>
      <c r="REG17" s="235"/>
      <c r="REI17" s="234"/>
      <c r="REJ17" s="233"/>
      <c r="REK17" s="235"/>
      <c r="REM17" s="234"/>
      <c r="REN17" s="233"/>
      <c r="REO17" s="235"/>
      <c r="REQ17" s="234"/>
      <c r="RER17" s="233"/>
      <c r="RES17" s="235"/>
      <c r="REU17" s="234"/>
      <c r="REV17" s="233"/>
      <c r="REW17" s="235"/>
      <c r="REY17" s="234"/>
      <c r="REZ17" s="233"/>
      <c r="RFA17" s="235"/>
      <c r="RFC17" s="234"/>
      <c r="RFD17" s="233"/>
      <c r="RFE17" s="235"/>
      <c r="RFG17" s="234"/>
      <c r="RFH17" s="233"/>
      <c r="RFI17" s="235"/>
      <c r="RFK17" s="234"/>
      <c r="RFL17" s="233"/>
      <c r="RFM17" s="235"/>
      <c r="RFO17" s="234"/>
      <c r="RFP17" s="233"/>
      <c r="RFQ17" s="235"/>
      <c r="RFS17" s="234"/>
      <c r="RFT17" s="233"/>
      <c r="RFU17" s="235"/>
      <c r="RFW17" s="234"/>
      <c r="RFX17" s="233"/>
      <c r="RFY17" s="235"/>
      <c r="RGA17" s="234"/>
      <c r="RGB17" s="233"/>
      <c r="RGC17" s="235"/>
      <c r="RGE17" s="234"/>
      <c r="RGF17" s="233"/>
      <c r="RGG17" s="235"/>
      <c r="RGI17" s="234"/>
      <c r="RGJ17" s="233"/>
      <c r="RGK17" s="235"/>
      <c r="RGM17" s="234"/>
      <c r="RGN17" s="233"/>
      <c r="RGO17" s="235"/>
      <c r="RGQ17" s="234"/>
      <c r="RGR17" s="233"/>
      <c r="RGS17" s="235"/>
      <c r="RGU17" s="234"/>
      <c r="RGV17" s="233"/>
      <c r="RGW17" s="235"/>
      <c r="RGY17" s="234"/>
      <c r="RGZ17" s="233"/>
      <c r="RHA17" s="235"/>
      <c r="RHC17" s="234"/>
      <c r="RHD17" s="233"/>
      <c r="RHE17" s="235"/>
      <c r="RHG17" s="234"/>
      <c r="RHH17" s="233"/>
      <c r="RHI17" s="235"/>
      <c r="RHK17" s="234"/>
      <c r="RHL17" s="233"/>
      <c r="RHM17" s="235"/>
      <c r="RHO17" s="234"/>
      <c r="RHP17" s="233"/>
      <c r="RHQ17" s="235"/>
      <c r="RHS17" s="234"/>
      <c r="RHT17" s="233"/>
      <c r="RHU17" s="235"/>
      <c r="RHW17" s="234"/>
      <c r="RHX17" s="233"/>
      <c r="RHY17" s="235"/>
      <c r="RIA17" s="234"/>
      <c r="RIB17" s="233"/>
      <c r="RIC17" s="235"/>
      <c r="RIE17" s="234"/>
      <c r="RIF17" s="233"/>
      <c r="RIG17" s="235"/>
      <c r="RII17" s="234"/>
      <c r="RIJ17" s="233"/>
      <c r="RIK17" s="235"/>
      <c r="RIM17" s="234"/>
      <c r="RIN17" s="233"/>
      <c r="RIO17" s="235"/>
      <c r="RIQ17" s="234"/>
      <c r="RIR17" s="233"/>
      <c r="RIS17" s="235"/>
      <c r="RIU17" s="234"/>
      <c r="RIV17" s="233"/>
      <c r="RIW17" s="235"/>
      <c r="RIY17" s="234"/>
      <c r="RIZ17" s="233"/>
      <c r="RJA17" s="235"/>
      <c r="RJC17" s="234"/>
      <c r="RJD17" s="233"/>
      <c r="RJE17" s="235"/>
      <c r="RJG17" s="234"/>
      <c r="RJH17" s="233"/>
      <c r="RJI17" s="235"/>
      <c r="RJK17" s="234"/>
      <c r="RJL17" s="233"/>
      <c r="RJM17" s="235"/>
      <c r="RJO17" s="234"/>
      <c r="RJP17" s="233"/>
      <c r="RJQ17" s="235"/>
      <c r="RJS17" s="234"/>
      <c r="RJT17" s="233"/>
      <c r="RJU17" s="235"/>
      <c r="RJW17" s="234"/>
      <c r="RJX17" s="233"/>
      <c r="RJY17" s="235"/>
      <c r="RKA17" s="234"/>
      <c r="RKB17" s="233"/>
      <c r="RKC17" s="235"/>
      <c r="RKE17" s="234"/>
      <c r="RKF17" s="233"/>
      <c r="RKG17" s="235"/>
      <c r="RKI17" s="234"/>
      <c r="RKJ17" s="233"/>
      <c r="RKK17" s="235"/>
      <c r="RKM17" s="234"/>
      <c r="RKN17" s="233"/>
      <c r="RKO17" s="235"/>
      <c r="RKQ17" s="234"/>
      <c r="RKR17" s="233"/>
      <c r="RKS17" s="235"/>
      <c r="RKU17" s="234"/>
      <c r="RKV17" s="233"/>
      <c r="RKW17" s="235"/>
      <c r="RKY17" s="234"/>
      <c r="RKZ17" s="233"/>
      <c r="RLA17" s="235"/>
      <c r="RLC17" s="234"/>
      <c r="RLD17" s="233"/>
      <c r="RLE17" s="235"/>
      <c r="RLG17" s="234"/>
      <c r="RLH17" s="233"/>
      <c r="RLI17" s="235"/>
      <c r="RLK17" s="234"/>
      <c r="RLL17" s="233"/>
      <c r="RLM17" s="235"/>
      <c r="RLO17" s="234"/>
      <c r="RLP17" s="233"/>
      <c r="RLQ17" s="235"/>
      <c r="RLS17" s="234"/>
      <c r="RLT17" s="233"/>
      <c r="RLU17" s="235"/>
      <c r="RLW17" s="234"/>
      <c r="RLX17" s="233"/>
      <c r="RLY17" s="235"/>
      <c r="RMA17" s="234"/>
      <c r="RMB17" s="233"/>
      <c r="RMC17" s="235"/>
      <c r="RME17" s="234"/>
      <c r="RMF17" s="233"/>
      <c r="RMG17" s="235"/>
      <c r="RMI17" s="234"/>
      <c r="RMJ17" s="233"/>
      <c r="RMK17" s="235"/>
      <c r="RMM17" s="234"/>
      <c r="RMN17" s="233"/>
      <c r="RMO17" s="235"/>
      <c r="RMQ17" s="234"/>
      <c r="RMR17" s="233"/>
      <c r="RMS17" s="235"/>
      <c r="RMU17" s="234"/>
      <c r="RMV17" s="233"/>
      <c r="RMW17" s="235"/>
      <c r="RMY17" s="234"/>
      <c r="RMZ17" s="233"/>
      <c r="RNA17" s="235"/>
      <c r="RNC17" s="234"/>
      <c r="RND17" s="233"/>
      <c r="RNE17" s="235"/>
      <c r="RNG17" s="234"/>
      <c r="RNH17" s="233"/>
      <c r="RNI17" s="235"/>
      <c r="RNK17" s="234"/>
      <c r="RNL17" s="233"/>
      <c r="RNM17" s="235"/>
      <c r="RNO17" s="234"/>
      <c r="RNP17" s="233"/>
      <c r="RNQ17" s="235"/>
      <c r="RNS17" s="234"/>
      <c r="RNT17" s="233"/>
      <c r="RNU17" s="235"/>
      <c r="RNW17" s="234"/>
      <c r="RNX17" s="233"/>
      <c r="RNY17" s="235"/>
      <c r="ROA17" s="234"/>
      <c r="ROB17" s="233"/>
      <c r="ROC17" s="235"/>
      <c r="ROE17" s="234"/>
      <c r="ROF17" s="233"/>
      <c r="ROG17" s="235"/>
      <c r="ROI17" s="234"/>
      <c r="ROJ17" s="233"/>
      <c r="ROK17" s="235"/>
      <c r="ROM17" s="234"/>
      <c r="RON17" s="233"/>
      <c r="ROO17" s="235"/>
      <c r="ROQ17" s="234"/>
      <c r="ROR17" s="233"/>
      <c r="ROS17" s="235"/>
      <c r="ROU17" s="234"/>
      <c r="ROV17" s="233"/>
      <c r="ROW17" s="235"/>
      <c r="ROY17" s="234"/>
      <c r="ROZ17" s="233"/>
      <c r="RPA17" s="235"/>
      <c r="RPC17" s="234"/>
      <c r="RPD17" s="233"/>
      <c r="RPE17" s="235"/>
      <c r="RPG17" s="234"/>
      <c r="RPH17" s="233"/>
      <c r="RPI17" s="235"/>
      <c r="RPK17" s="234"/>
      <c r="RPL17" s="233"/>
      <c r="RPM17" s="235"/>
      <c r="RPO17" s="234"/>
      <c r="RPP17" s="233"/>
      <c r="RPQ17" s="235"/>
      <c r="RPS17" s="234"/>
      <c r="RPT17" s="233"/>
      <c r="RPU17" s="235"/>
      <c r="RPW17" s="234"/>
      <c r="RPX17" s="233"/>
      <c r="RPY17" s="235"/>
      <c r="RQA17" s="234"/>
      <c r="RQB17" s="233"/>
      <c r="RQC17" s="235"/>
      <c r="RQE17" s="234"/>
      <c r="RQF17" s="233"/>
      <c r="RQG17" s="235"/>
      <c r="RQI17" s="234"/>
      <c r="RQJ17" s="233"/>
      <c r="RQK17" s="235"/>
      <c r="RQM17" s="234"/>
      <c r="RQN17" s="233"/>
      <c r="RQO17" s="235"/>
      <c r="RQQ17" s="234"/>
      <c r="RQR17" s="233"/>
      <c r="RQS17" s="235"/>
      <c r="RQU17" s="234"/>
      <c r="RQV17" s="233"/>
      <c r="RQW17" s="235"/>
      <c r="RQY17" s="234"/>
      <c r="RQZ17" s="233"/>
      <c r="RRA17" s="235"/>
      <c r="RRC17" s="234"/>
      <c r="RRD17" s="233"/>
      <c r="RRE17" s="235"/>
      <c r="RRG17" s="234"/>
      <c r="RRH17" s="233"/>
      <c r="RRI17" s="235"/>
      <c r="RRK17" s="234"/>
      <c r="RRL17" s="233"/>
      <c r="RRM17" s="235"/>
      <c r="RRO17" s="234"/>
      <c r="RRP17" s="233"/>
      <c r="RRQ17" s="235"/>
      <c r="RRS17" s="234"/>
      <c r="RRT17" s="233"/>
      <c r="RRU17" s="235"/>
      <c r="RRW17" s="234"/>
      <c r="RRX17" s="233"/>
      <c r="RRY17" s="235"/>
      <c r="RSA17" s="234"/>
      <c r="RSB17" s="233"/>
      <c r="RSC17" s="235"/>
      <c r="RSE17" s="234"/>
      <c r="RSF17" s="233"/>
      <c r="RSG17" s="235"/>
      <c r="RSI17" s="234"/>
      <c r="RSJ17" s="233"/>
      <c r="RSK17" s="235"/>
      <c r="RSM17" s="234"/>
      <c r="RSN17" s="233"/>
      <c r="RSO17" s="235"/>
      <c r="RSQ17" s="234"/>
      <c r="RSR17" s="233"/>
      <c r="RSS17" s="235"/>
      <c r="RSU17" s="234"/>
      <c r="RSV17" s="233"/>
      <c r="RSW17" s="235"/>
      <c r="RSY17" s="234"/>
      <c r="RSZ17" s="233"/>
      <c r="RTA17" s="235"/>
      <c r="RTC17" s="234"/>
      <c r="RTD17" s="233"/>
      <c r="RTE17" s="235"/>
      <c r="RTG17" s="234"/>
      <c r="RTH17" s="233"/>
      <c r="RTI17" s="235"/>
      <c r="RTK17" s="234"/>
      <c r="RTL17" s="233"/>
      <c r="RTM17" s="235"/>
      <c r="RTO17" s="234"/>
      <c r="RTP17" s="233"/>
      <c r="RTQ17" s="235"/>
      <c r="RTS17" s="234"/>
      <c r="RTT17" s="233"/>
      <c r="RTU17" s="235"/>
      <c r="RTW17" s="234"/>
      <c r="RTX17" s="233"/>
      <c r="RTY17" s="235"/>
      <c r="RUA17" s="234"/>
      <c r="RUB17" s="233"/>
      <c r="RUC17" s="235"/>
      <c r="RUE17" s="234"/>
      <c r="RUF17" s="233"/>
      <c r="RUG17" s="235"/>
      <c r="RUI17" s="234"/>
      <c r="RUJ17" s="233"/>
      <c r="RUK17" s="235"/>
      <c r="RUM17" s="234"/>
      <c r="RUN17" s="233"/>
      <c r="RUO17" s="235"/>
      <c r="RUQ17" s="234"/>
      <c r="RUR17" s="233"/>
      <c r="RUS17" s="235"/>
      <c r="RUU17" s="234"/>
      <c r="RUV17" s="233"/>
      <c r="RUW17" s="235"/>
      <c r="RUY17" s="234"/>
      <c r="RUZ17" s="233"/>
      <c r="RVA17" s="235"/>
      <c r="RVC17" s="234"/>
      <c r="RVD17" s="233"/>
      <c r="RVE17" s="235"/>
      <c r="RVG17" s="234"/>
      <c r="RVH17" s="233"/>
      <c r="RVI17" s="235"/>
      <c r="RVK17" s="234"/>
      <c r="RVL17" s="233"/>
      <c r="RVM17" s="235"/>
      <c r="RVO17" s="234"/>
      <c r="RVP17" s="233"/>
      <c r="RVQ17" s="235"/>
      <c r="RVS17" s="234"/>
      <c r="RVT17" s="233"/>
      <c r="RVU17" s="235"/>
      <c r="RVW17" s="234"/>
      <c r="RVX17" s="233"/>
      <c r="RVY17" s="235"/>
      <c r="RWA17" s="234"/>
      <c r="RWB17" s="233"/>
      <c r="RWC17" s="235"/>
      <c r="RWE17" s="234"/>
      <c r="RWF17" s="233"/>
      <c r="RWG17" s="235"/>
      <c r="RWI17" s="234"/>
      <c r="RWJ17" s="233"/>
      <c r="RWK17" s="235"/>
      <c r="RWM17" s="234"/>
      <c r="RWN17" s="233"/>
      <c r="RWO17" s="235"/>
      <c r="RWQ17" s="234"/>
      <c r="RWR17" s="233"/>
      <c r="RWS17" s="235"/>
      <c r="RWU17" s="234"/>
      <c r="RWV17" s="233"/>
      <c r="RWW17" s="235"/>
      <c r="RWY17" s="234"/>
      <c r="RWZ17" s="233"/>
      <c r="RXA17" s="235"/>
      <c r="RXC17" s="234"/>
      <c r="RXD17" s="233"/>
      <c r="RXE17" s="235"/>
      <c r="RXG17" s="234"/>
      <c r="RXH17" s="233"/>
      <c r="RXI17" s="235"/>
      <c r="RXK17" s="234"/>
      <c r="RXL17" s="233"/>
      <c r="RXM17" s="235"/>
      <c r="RXO17" s="234"/>
      <c r="RXP17" s="233"/>
      <c r="RXQ17" s="235"/>
      <c r="RXS17" s="234"/>
      <c r="RXT17" s="233"/>
      <c r="RXU17" s="235"/>
      <c r="RXW17" s="234"/>
      <c r="RXX17" s="233"/>
      <c r="RXY17" s="235"/>
      <c r="RYA17" s="234"/>
      <c r="RYB17" s="233"/>
      <c r="RYC17" s="235"/>
      <c r="RYE17" s="234"/>
      <c r="RYF17" s="233"/>
      <c r="RYG17" s="235"/>
      <c r="RYI17" s="234"/>
      <c r="RYJ17" s="233"/>
      <c r="RYK17" s="235"/>
      <c r="RYM17" s="234"/>
      <c r="RYN17" s="233"/>
      <c r="RYO17" s="235"/>
      <c r="RYQ17" s="234"/>
      <c r="RYR17" s="233"/>
      <c r="RYS17" s="235"/>
      <c r="RYU17" s="234"/>
      <c r="RYV17" s="233"/>
      <c r="RYW17" s="235"/>
      <c r="RYY17" s="234"/>
      <c r="RYZ17" s="233"/>
      <c r="RZA17" s="235"/>
      <c r="RZC17" s="234"/>
      <c r="RZD17" s="233"/>
      <c r="RZE17" s="235"/>
      <c r="RZG17" s="234"/>
      <c r="RZH17" s="233"/>
      <c r="RZI17" s="235"/>
      <c r="RZK17" s="234"/>
      <c r="RZL17" s="233"/>
      <c r="RZM17" s="235"/>
      <c r="RZO17" s="234"/>
      <c r="RZP17" s="233"/>
      <c r="RZQ17" s="235"/>
      <c r="RZS17" s="234"/>
      <c r="RZT17" s="233"/>
      <c r="RZU17" s="235"/>
      <c r="RZW17" s="234"/>
      <c r="RZX17" s="233"/>
      <c r="RZY17" s="235"/>
      <c r="SAA17" s="234"/>
      <c r="SAB17" s="233"/>
      <c r="SAC17" s="235"/>
      <c r="SAE17" s="234"/>
      <c r="SAF17" s="233"/>
      <c r="SAG17" s="235"/>
      <c r="SAI17" s="234"/>
      <c r="SAJ17" s="233"/>
      <c r="SAK17" s="235"/>
      <c r="SAM17" s="234"/>
      <c r="SAN17" s="233"/>
      <c r="SAO17" s="235"/>
      <c r="SAQ17" s="234"/>
      <c r="SAR17" s="233"/>
      <c r="SAS17" s="235"/>
      <c r="SAU17" s="234"/>
      <c r="SAV17" s="233"/>
      <c r="SAW17" s="235"/>
      <c r="SAY17" s="234"/>
      <c r="SAZ17" s="233"/>
      <c r="SBA17" s="235"/>
      <c r="SBC17" s="234"/>
      <c r="SBD17" s="233"/>
      <c r="SBE17" s="235"/>
      <c r="SBG17" s="234"/>
      <c r="SBH17" s="233"/>
      <c r="SBI17" s="235"/>
      <c r="SBK17" s="234"/>
      <c r="SBL17" s="233"/>
      <c r="SBM17" s="235"/>
      <c r="SBO17" s="234"/>
      <c r="SBP17" s="233"/>
      <c r="SBQ17" s="235"/>
      <c r="SBS17" s="234"/>
      <c r="SBT17" s="233"/>
      <c r="SBU17" s="235"/>
      <c r="SBW17" s="234"/>
      <c r="SBX17" s="233"/>
      <c r="SBY17" s="235"/>
      <c r="SCA17" s="234"/>
      <c r="SCB17" s="233"/>
      <c r="SCC17" s="235"/>
      <c r="SCE17" s="234"/>
      <c r="SCF17" s="233"/>
      <c r="SCG17" s="235"/>
      <c r="SCI17" s="234"/>
      <c r="SCJ17" s="233"/>
      <c r="SCK17" s="235"/>
      <c r="SCM17" s="234"/>
      <c r="SCN17" s="233"/>
      <c r="SCO17" s="235"/>
      <c r="SCQ17" s="234"/>
      <c r="SCR17" s="233"/>
      <c r="SCS17" s="235"/>
      <c r="SCU17" s="234"/>
      <c r="SCV17" s="233"/>
      <c r="SCW17" s="235"/>
      <c r="SCY17" s="234"/>
      <c r="SCZ17" s="233"/>
      <c r="SDA17" s="235"/>
      <c r="SDC17" s="234"/>
      <c r="SDD17" s="233"/>
      <c r="SDE17" s="235"/>
      <c r="SDG17" s="234"/>
      <c r="SDH17" s="233"/>
      <c r="SDI17" s="235"/>
      <c r="SDK17" s="234"/>
      <c r="SDL17" s="233"/>
      <c r="SDM17" s="235"/>
      <c r="SDO17" s="234"/>
      <c r="SDP17" s="233"/>
      <c r="SDQ17" s="235"/>
      <c r="SDS17" s="234"/>
      <c r="SDT17" s="233"/>
      <c r="SDU17" s="235"/>
      <c r="SDW17" s="234"/>
      <c r="SDX17" s="233"/>
      <c r="SDY17" s="235"/>
      <c r="SEA17" s="234"/>
      <c r="SEB17" s="233"/>
      <c r="SEC17" s="235"/>
      <c r="SEE17" s="234"/>
      <c r="SEF17" s="233"/>
      <c r="SEG17" s="235"/>
      <c r="SEI17" s="234"/>
      <c r="SEJ17" s="233"/>
      <c r="SEK17" s="235"/>
      <c r="SEM17" s="234"/>
      <c r="SEN17" s="233"/>
      <c r="SEO17" s="235"/>
      <c r="SEQ17" s="234"/>
      <c r="SER17" s="233"/>
      <c r="SES17" s="235"/>
      <c r="SEU17" s="234"/>
      <c r="SEV17" s="233"/>
      <c r="SEW17" s="235"/>
      <c r="SEY17" s="234"/>
      <c r="SEZ17" s="233"/>
      <c r="SFA17" s="235"/>
      <c r="SFC17" s="234"/>
      <c r="SFD17" s="233"/>
      <c r="SFE17" s="235"/>
      <c r="SFG17" s="234"/>
      <c r="SFH17" s="233"/>
      <c r="SFI17" s="235"/>
      <c r="SFK17" s="234"/>
      <c r="SFL17" s="233"/>
      <c r="SFM17" s="235"/>
      <c r="SFO17" s="234"/>
      <c r="SFP17" s="233"/>
      <c r="SFQ17" s="235"/>
      <c r="SFS17" s="234"/>
      <c r="SFT17" s="233"/>
      <c r="SFU17" s="235"/>
      <c r="SFW17" s="234"/>
      <c r="SFX17" s="233"/>
      <c r="SFY17" s="235"/>
      <c r="SGA17" s="234"/>
      <c r="SGB17" s="233"/>
      <c r="SGC17" s="235"/>
      <c r="SGE17" s="234"/>
      <c r="SGF17" s="233"/>
      <c r="SGG17" s="235"/>
      <c r="SGI17" s="234"/>
      <c r="SGJ17" s="233"/>
      <c r="SGK17" s="235"/>
      <c r="SGM17" s="234"/>
      <c r="SGN17" s="233"/>
      <c r="SGO17" s="235"/>
      <c r="SGQ17" s="234"/>
      <c r="SGR17" s="233"/>
      <c r="SGS17" s="235"/>
      <c r="SGU17" s="234"/>
      <c r="SGV17" s="233"/>
      <c r="SGW17" s="235"/>
      <c r="SGY17" s="234"/>
      <c r="SGZ17" s="233"/>
      <c r="SHA17" s="235"/>
      <c r="SHC17" s="234"/>
      <c r="SHD17" s="233"/>
      <c r="SHE17" s="235"/>
      <c r="SHG17" s="234"/>
      <c r="SHH17" s="233"/>
      <c r="SHI17" s="235"/>
      <c r="SHK17" s="234"/>
      <c r="SHL17" s="233"/>
      <c r="SHM17" s="235"/>
      <c r="SHO17" s="234"/>
      <c r="SHP17" s="233"/>
      <c r="SHQ17" s="235"/>
      <c r="SHS17" s="234"/>
      <c r="SHT17" s="233"/>
      <c r="SHU17" s="235"/>
      <c r="SHW17" s="234"/>
      <c r="SHX17" s="233"/>
      <c r="SHY17" s="235"/>
      <c r="SIA17" s="234"/>
      <c r="SIB17" s="233"/>
      <c r="SIC17" s="235"/>
      <c r="SIE17" s="234"/>
      <c r="SIF17" s="233"/>
      <c r="SIG17" s="235"/>
      <c r="SII17" s="234"/>
      <c r="SIJ17" s="233"/>
      <c r="SIK17" s="235"/>
      <c r="SIM17" s="234"/>
      <c r="SIN17" s="233"/>
      <c r="SIO17" s="235"/>
      <c r="SIQ17" s="234"/>
      <c r="SIR17" s="233"/>
      <c r="SIS17" s="235"/>
      <c r="SIU17" s="234"/>
      <c r="SIV17" s="233"/>
      <c r="SIW17" s="235"/>
      <c r="SIY17" s="234"/>
      <c r="SIZ17" s="233"/>
      <c r="SJA17" s="235"/>
      <c r="SJC17" s="234"/>
      <c r="SJD17" s="233"/>
      <c r="SJE17" s="235"/>
      <c r="SJG17" s="234"/>
      <c r="SJH17" s="233"/>
      <c r="SJI17" s="235"/>
      <c r="SJK17" s="234"/>
      <c r="SJL17" s="233"/>
      <c r="SJM17" s="235"/>
      <c r="SJO17" s="234"/>
      <c r="SJP17" s="233"/>
      <c r="SJQ17" s="235"/>
      <c r="SJS17" s="234"/>
      <c r="SJT17" s="233"/>
      <c r="SJU17" s="235"/>
      <c r="SJW17" s="234"/>
      <c r="SJX17" s="233"/>
      <c r="SJY17" s="235"/>
      <c r="SKA17" s="234"/>
      <c r="SKB17" s="233"/>
      <c r="SKC17" s="235"/>
      <c r="SKE17" s="234"/>
      <c r="SKF17" s="233"/>
      <c r="SKG17" s="235"/>
      <c r="SKI17" s="234"/>
      <c r="SKJ17" s="233"/>
      <c r="SKK17" s="235"/>
      <c r="SKM17" s="234"/>
      <c r="SKN17" s="233"/>
      <c r="SKO17" s="235"/>
      <c r="SKQ17" s="234"/>
      <c r="SKR17" s="233"/>
      <c r="SKS17" s="235"/>
      <c r="SKU17" s="234"/>
      <c r="SKV17" s="233"/>
      <c r="SKW17" s="235"/>
      <c r="SKY17" s="234"/>
      <c r="SKZ17" s="233"/>
      <c r="SLA17" s="235"/>
      <c r="SLC17" s="234"/>
      <c r="SLD17" s="233"/>
      <c r="SLE17" s="235"/>
      <c r="SLG17" s="234"/>
      <c r="SLH17" s="233"/>
      <c r="SLI17" s="235"/>
      <c r="SLK17" s="234"/>
      <c r="SLL17" s="233"/>
      <c r="SLM17" s="235"/>
      <c r="SLO17" s="234"/>
      <c r="SLP17" s="233"/>
      <c r="SLQ17" s="235"/>
      <c r="SLS17" s="234"/>
      <c r="SLT17" s="233"/>
      <c r="SLU17" s="235"/>
      <c r="SLW17" s="234"/>
      <c r="SLX17" s="233"/>
      <c r="SLY17" s="235"/>
      <c r="SMA17" s="234"/>
      <c r="SMB17" s="233"/>
      <c r="SMC17" s="235"/>
      <c r="SME17" s="234"/>
      <c r="SMF17" s="233"/>
      <c r="SMG17" s="235"/>
      <c r="SMI17" s="234"/>
      <c r="SMJ17" s="233"/>
      <c r="SMK17" s="235"/>
      <c r="SMM17" s="234"/>
      <c r="SMN17" s="233"/>
      <c r="SMO17" s="235"/>
      <c r="SMQ17" s="234"/>
      <c r="SMR17" s="233"/>
      <c r="SMS17" s="235"/>
      <c r="SMU17" s="234"/>
      <c r="SMV17" s="233"/>
      <c r="SMW17" s="235"/>
      <c r="SMY17" s="234"/>
      <c r="SMZ17" s="233"/>
      <c r="SNA17" s="235"/>
      <c r="SNC17" s="234"/>
      <c r="SND17" s="233"/>
      <c r="SNE17" s="235"/>
      <c r="SNG17" s="234"/>
      <c r="SNH17" s="233"/>
      <c r="SNI17" s="235"/>
      <c r="SNK17" s="234"/>
      <c r="SNL17" s="233"/>
      <c r="SNM17" s="235"/>
      <c r="SNO17" s="234"/>
      <c r="SNP17" s="233"/>
      <c r="SNQ17" s="235"/>
      <c r="SNS17" s="234"/>
      <c r="SNT17" s="233"/>
      <c r="SNU17" s="235"/>
      <c r="SNW17" s="234"/>
      <c r="SNX17" s="233"/>
      <c r="SNY17" s="235"/>
      <c r="SOA17" s="234"/>
      <c r="SOB17" s="233"/>
      <c r="SOC17" s="235"/>
      <c r="SOE17" s="234"/>
      <c r="SOF17" s="233"/>
      <c r="SOG17" s="235"/>
      <c r="SOI17" s="234"/>
      <c r="SOJ17" s="233"/>
      <c r="SOK17" s="235"/>
      <c r="SOM17" s="234"/>
      <c r="SON17" s="233"/>
      <c r="SOO17" s="235"/>
      <c r="SOQ17" s="234"/>
      <c r="SOR17" s="233"/>
      <c r="SOS17" s="235"/>
      <c r="SOU17" s="234"/>
      <c r="SOV17" s="233"/>
      <c r="SOW17" s="235"/>
      <c r="SOY17" s="234"/>
      <c r="SOZ17" s="233"/>
      <c r="SPA17" s="235"/>
      <c r="SPC17" s="234"/>
      <c r="SPD17" s="233"/>
      <c r="SPE17" s="235"/>
      <c r="SPG17" s="234"/>
      <c r="SPH17" s="233"/>
      <c r="SPI17" s="235"/>
      <c r="SPK17" s="234"/>
      <c r="SPL17" s="233"/>
      <c r="SPM17" s="235"/>
      <c r="SPO17" s="234"/>
      <c r="SPP17" s="233"/>
      <c r="SPQ17" s="235"/>
      <c r="SPS17" s="234"/>
      <c r="SPT17" s="233"/>
      <c r="SPU17" s="235"/>
      <c r="SPW17" s="234"/>
      <c r="SPX17" s="233"/>
      <c r="SPY17" s="235"/>
      <c r="SQA17" s="234"/>
      <c r="SQB17" s="233"/>
      <c r="SQC17" s="235"/>
      <c r="SQE17" s="234"/>
      <c r="SQF17" s="233"/>
      <c r="SQG17" s="235"/>
      <c r="SQI17" s="234"/>
      <c r="SQJ17" s="233"/>
      <c r="SQK17" s="235"/>
      <c r="SQM17" s="234"/>
      <c r="SQN17" s="233"/>
      <c r="SQO17" s="235"/>
      <c r="SQQ17" s="234"/>
      <c r="SQR17" s="233"/>
      <c r="SQS17" s="235"/>
      <c r="SQU17" s="234"/>
      <c r="SQV17" s="233"/>
      <c r="SQW17" s="235"/>
      <c r="SQY17" s="234"/>
      <c r="SQZ17" s="233"/>
      <c r="SRA17" s="235"/>
      <c r="SRC17" s="234"/>
      <c r="SRD17" s="233"/>
      <c r="SRE17" s="235"/>
      <c r="SRG17" s="234"/>
      <c r="SRH17" s="233"/>
      <c r="SRI17" s="235"/>
      <c r="SRK17" s="234"/>
      <c r="SRL17" s="233"/>
      <c r="SRM17" s="235"/>
      <c r="SRO17" s="234"/>
      <c r="SRP17" s="233"/>
      <c r="SRQ17" s="235"/>
      <c r="SRS17" s="234"/>
      <c r="SRT17" s="233"/>
      <c r="SRU17" s="235"/>
      <c r="SRW17" s="234"/>
      <c r="SRX17" s="233"/>
      <c r="SRY17" s="235"/>
      <c r="SSA17" s="234"/>
      <c r="SSB17" s="233"/>
      <c r="SSC17" s="235"/>
      <c r="SSE17" s="234"/>
      <c r="SSF17" s="233"/>
      <c r="SSG17" s="235"/>
      <c r="SSI17" s="234"/>
      <c r="SSJ17" s="233"/>
      <c r="SSK17" s="235"/>
      <c r="SSM17" s="234"/>
      <c r="SSN17" s="233"/>
      <c r="SSO17" s="235"/>
      <c r="SSQ17" s="234"/>
      <c r="SSR17" s="233"/>
      <c r="SSS17" s="235"/>
      <c r="SSU17" s="234"/>
      <c r="SSV17" s="233"/>
      <c r="SSW17" s="235"/>
      <c r="SSY17" s="234"/>
      <c r="SSZ17" s="233"/>
      <c r="STA17" s="235"/>
      <c r="STC17" s="234"/>
      <c r="STD17" s="233"/>
      <c r="STE17" s="235"/>
      <c r="STG17" s="234"/>
      <c r="STH17" s="233"/>
      <c r="STI17" s="235"/>
      <c r="STK17" s="234"/>
      <c r="STL17" s="233"/>
      <c r="STM17" s="235"/>
      <c r="STO17" s="234"/>
      <c r="STP17" s="233"/>
      <c r="STQ17" s="235"/>
      <c r="STS17" s="234"/>
      <c r="STT17" s="233"/>
      <c r="STU17" s="235"/>
      <c r="STW17" s="234"/>
      <c r="STX17" s="233"/>
      <c r="STY17" s="235"/>
      <c r="SUA17" s="234"/>
      <c r="SUB17" s="233"/>
      <c r="SUC17" s="235"/>
      <c r="SUE17" s="234"/>
      <c r="SUF17" s="233"/>
      <c r="SUG17" s="235"/>
      <c r="SUI17" s="234"/>
      <c r="SUJ17" s="233"/>
      <c r="SUK17" s="235"/>
      <c r="SUM17" s="234"/>
      <c r="SUN17" s="233"/>
      <c r="SUO17" s="235"/>
      <c r="SUQ17" s="234"/>
      <c r="SUR17" s="233"/>
      <c r="SUS17" s="235"/>
      <c r="SUU17" s="234"/>
      <c r="SUV17" s="233"/>
      <c r="SUW17" s="235"/>
      <c r="SUY17" s="234"/>
      <c r="SUZ17" s="233"/>
      <c r="SVA17" s="235"/>
      <c r="SVC17" s="234"/>
      <c r="SVD17" s="233"/>
      <c r="SVE17" s="235"/>
      <c r="SVG17" s="234"/>
      <c r="SVH17" s="233"/>
      <c r="SVI17" s="235"/>
      <c r="SVK17" s="234"/>
      <c r="SVL17" s="233"/>
      <c r="SVM17" s="235"/>
      <c r="SVO17" s="234"/>
      <c r="SVP17" s="233"/>
      <c r="SVQ17" s="235"/>
      <c r="SVS17" s="234"/>
      <c r="SVT17" s="233"/>
      <c r="SVU17" s="235"/>
      <c r="SVW17" s="234"/>
      <c r="SVX17" s="233"/>
      <c r="SVY17" s="235"/>
      <c r="SWA17" s="234"/>
      <c r="SWB17" s="233"/>
      <c r="SWC17" s="235"/>
      <c r="SWE17" s="234"/>
      <c r="SWF17" s="233"/>
      <c r="SWG17" s="235"/>
      <c r="SWI17" s="234"/>
      <c r="SWJ17" s="233"/>
      <c r="SWK17" s="235"/>
      <c r="SWM17" s="234"/>
      <c r="SWN17" s="233"/>
      <c r="SWO17" s="235"/>
      <c r="SWQ17" s="234"/>
      <c r="SWR17" s="233"/>
      <c r="SWS17" s="235"/>
      <c r="SWU17" s="234"/>
      <c r="SWV17" s="233"/>
      <c r="SWW17" s="235"/>
      <c r="SWY17" s="234"/>
      <c r="SWZ17" s="233"/>
      <c r="SXA17" s="235"/>
      <c r="SXC17" s="234"/>
      <c r="SXD17" s="233"/>
      <c r="SXE17" s="235"/>
      <c r="SXG17" s="234"/>
      <c r="SXH17" s="233"/>
      <c r="SXI17" s="235"/>
      <c r="SXK17" s="234"/>
      <c r="SXL17" s="233"/>
      <c r="SXM17" s="235"/>
      <c r="SXO17" s="234"/>
      <c r="SXP17" s="233"/>
      <c r="SXQ17" s="235"/>
      <c r="SXS17" s="234"/>
      <c r="SXT17" s="233"/>
      <c r="SXU17" s="235"/>
      <c r="SXW17" s="234"/>
      <c r="SXX17" s="233"/>
      <c r="SXY17" s="235"/>
      <c r="SYA17" s="234"/>
      <c r="SYB17" s="233"/>
      <c r="SYC17" s="235"/>
      <c r="SYE17" s="234"/>
      <c r="SYF17" s="233"/>
      <c r="SYG17" s="235"/>
      <c r="SYI17" s="234"/>
      <c r="SYJ17" s="233"/>
      <c r="SYK17" s="235"/>
      <c r="SYM17" s="234"/>
      <c r="SYN17" s="233"/>
      <c r="SYO17" s="235"/>
      <c r="SYQ17" s="234"/>
      <c r="SYR17" s="233"/>
      <c r="SYS17" s="235"/>
      <c r="SYU17" s="234"/>
      <c r="SYV17" s="233"/>
      <c r="SYW17" s="235"/>
      <c r="SYY17" s="234"/>
      <c r="SYZ17" s="233"/>
      <c r="SZA17" s="235"/>
      <c r="SZC17" s="234"/>
      <c r="SZD17" s="233"/>
      <c r="SZE17" s="235"/>
      <c r="SZG17" s="234"/>
      <c r="SZH17" s="233"/>
      <c r="SZI17" s="235"/>
      <c r="SZK17" s="234"/>
      <c r="SZL17" s="233"/>
      <c r="SZM17" s="235"/>
      <c r="SZO17" s="234"/>
      <c r="SZP17" s="233"/>
      <c r="SZQ17" s="235"/>
      <c r="SZS17" s="234"/>
      <c r="SZT17" s="233"/>
      <c r="SZU17" s="235"/>
      <c r="SZW17" s="234"/>
      <c r="SZX17" s="233"/>
      <c r="SZY17" s="235"/>
      <c r="TAA17" s="234"/>
      <c r="TAB17" s="233"/>
      <c r="TAC17" s="235"/>
      <c r="TAE17" s="234"/>
      <c r="TAF17" s="233"/>
      <c r="TAG17" s="235"/>
      <c r="TAI17" s="234"/>
      <c r="TAJ17" s="233"/>
      <c r="TAK17" s="235"/>
      <c r="TAM17" s="234"/>
      <c r="TAN17" s="233"/>
      <c r="TAO17" s="235"/>
      <c r="TAQ17" s="234"/>
      <c r="TAR17" s="233"/>
      <c r="TAS17" s="235"/>
      <c r="TAU17" s="234"/>
      <c r="TAV17" s="233"/>
      <c r="TAW17" s="235"/>
      <c r="TAY17" s="234"/>
      <c r="TAZ17" s="233"/>
      <c r="TBA17" s="235"/>
      <c r="TBC17" s="234"/>
      <c r="TBD17" s="233"/>
      <c r="TBE17" s="235"/>
      <c r="TBG17" s="234"/>
      <c r="TBH17" s="233"/>
      <c r="TBI17" s="235"/>
      <c r="TBK17" s="234"/>
      <c r="TBL17" s="233"/>
      <c r="TBM17" s="235"/>
      <c r="TBO17" s="234"/>
      <c r="TBP17" s="233"/>
      <c r="TBQ17" s="235"/>
      <c r="TBS17" s="234"/>
      <c r="TBT17" s="233"/>
      <c r="TBU17" s="235"/>
      <c r="TBW17" s="234"/>
      <c r="TBX17" s="233"/>
      <c r="TBY17" s="235"/>
      <c r="TCA17" s="234"/>
      <c r="TCB17" s="233"/>
      <c r="TCC17" s="235"/>
      <c r="TCE17" s="234"/>
      <c r="TCF17" s="233"/>
      <c r="TCG17" s="235"/>
      <c r="TCI17" s="234"/>
      <c r="TCJ17" s="233"/>
      <c r="TCK17" s="235"/>
      <c r="TCM17" s="234"/>
      <c r="TCN17" s="233"/>
      <c r="TCO17" s="235"/>
      <c r="TCQ17" s="234"/>
      <c r="TCR17" s="233"/>
      <c r="TCS17" s="235"/>
      <c r="TCU17" s="234"/>
      <c r="TCV17" s="233"/>
      <c r="TCW17" s="235"/>
      <c r="TCY17" s="234"/>
      <c r="TCZ17" s="233"/>
      <c r="TDA17" s="235"/>
      <c r="TDC17" s="234"/>
      <c r="TDD17" s="233"/>
      <c r="TDE17" s="235"/>
      <c r="TDG17" s="234"/>
      <c r="TDH17" s="233"/>
      <c r="TDI17" s="235"/>
      <c r="TDK17" s="234"/>
      <c r="TDL17" s="233"/>
      <c r="TDM17" s="235"/>
      <c r="TDO17" s="234"/>
      <c r="TDP17" s="233"/>
      <c r="TDQ17" s="235"/>
      <c r="TDS17" s="234"/>
      <c r="TDT17" s="233"/>
      <c r="TDU17" s="235"/>
      <c r="TDW17" s="234"/>
      <c r="TDX17" s="233"/>
      <c r="TDY17" s="235"/>
      <c r="TEA17" s="234"/>
      <c r="TEB17" s="233"/>
      <c r="TEC17" s="235"/>
      <c r="TEE17" s="234"/>
      <c r="TEF17" s="233"/>
      <c r="TEG17" s="235"/>
      <c r="TEI17" s="234"/>
      <c r="TEJ17" s="233"/>
      <c r="TEK17" s="235"/>
      <c r="TEM17" s="234"/>
      <c r="TEN17" s="233"/>
      <c r="TEO17" s="235"/>
      <c r="TEQ17" s="234"/>
      <c r="TER17" s="233"/>
      <c r="TES17" s="235"/>
      <c r="TEU17" s="234"/>
      <c r="TEV17" s="233"/>
      <c r="TEW17" s="235"/>
      <c r="TEY17" s="234"/>
      <c r="TEZ17" s="233"/>
      <c r="TFA17" s="235"/>
      <c r="TFC17" s="234"/>
      <c r="TFD17" s="233"/>
      <c r="TFE17" s="235"/>
      <c r="TFG17" s="234"/>
      <c r="TFH17" s="233"/>
      <c r="TFI17" s="235"/>
      <c r="TFK17" s="234"/>
      <c r="TFL17" s="233"/>
      <c r="TFM17" s="235"/>
      <c r="TFO17" s="234"/>
      <c r="TFP17" s="233"/>
      <c r="TFQ17" s="235"/>
      <c r="TFS17" s="234"/>
      <c r="TFT17" s="233"/>
      <c r="TFU17" s="235"/>
      <c r="TFW17" s="234"/>
      <c r="TFX17" s="233"/>
      <c r="TFY17" s="235"/>
      <c r="TGA17" s="234"/>
      <c r="TGB17" s="233"/>
      <c r="TGC17" s="235"/>
      <c r="TGE17" s="234"/>
      <c r="TGF17" s="233"/>
      <c r="TGG17" s="235"/>
      <c r="TGI17" s="234"/>
      <c r="TGJ17" s="233"/>
      <c r="TGK17" s="235"/>
      <c r="TGM17" s="234"/>
      <c r="TGN17" s="233"/>
      <c r="TGO17" s="235"/>
      <c r="TGQ17" s="234"/>
      <c r="TGR17" s="233"/>
      <c r="TGS17" s="235"/>
      <c r="TGU17" s="234"/>
      <c r="TGV17" s="233"/>
      <c r="TGW17" s="235"/>
      <c r="TGY17" s="234"/>
      <c r="TGZ17" s="233"/>
      <c r="THA17" s="235"/>
      <c r="THC17" s="234"/>
      <c r="THD17" s="233"/>
      <c r="THE17" s="235"/>
      <c r="THG17" s="234"/>
      <c r="THH17" s="233"/>
      <c r="THI17" s="235"/>
      <c r="THK17" s="234"/>
      <c r="THL17" s="233"/>
      <c r="THM17" s="235"/>
      <c r="THO17" s="234"/>
      <c r="THP17" s="233"/>
      <c r="THQ17" s="235"/>
      <c r="THS17" s="234"/>
      <c r="THT17" s="233"/>
      <c r="THU17" s="235"/>
      <c r="THW17" s="234"/>
      <c r="THX17" s="233"/>
      <c r="THY17" s="235"/>
      <c r="TIA17" s="234"/>
      <c r="TIB17" s="233"/>
      <c r="TIC17" s="235"/>
      <c r="TIE17" s="234"/>
      <c r="TIF17" s="233"/>
      <c r="TIG17" s="235"/>
      <c r="TII17" s="234"/>
      <c r="TIJ17" s="233"/>
      <c r="TIK17" s="235"/>
      <c r="TIM17" s="234"/>
      <c r="TIN17" s="233"/>
      <c r="TIO17" s="235"/>
      <c r="TIQ17" s="234"/>
      <c r="TIR17" s="233"/>
      <c r="TIS17" s="235"/>
      <c r="TIU17" s="234"/>
      <c r="TIV17" s="233"/>
      <c r="TIW17" s="235"/>
      <c r="TIY17" s="234"/>
      <c r="TIZ17" s="233"/>
      <c r="TJA17" s="235"/>
      <c r="TJC17" s="234"/>
      <c r="TJD17" s="233"/>
      <c r="TJE17" s="235"/>
      <c r="TJG17" s="234"/>
      <c r="TJH17" s="233"/>
      <c r="TJI17" s="235"/>
      <c r="TJK17" s="234"/>
      <c r="TJL17" s="233"/>
      <c r="TJM17" s="235"/>
      <c r="TJO17" s="234"/>
      <c r="TJP17" s="233"/>
      <c r="TJQ17" s="235"/>
      <c r="TJS17" s="234"/>
      <c r="TJT17" s="233"/>
      <c r="TJU17" s="235"/>
      <c r="TJW17" s="234"/>
      <c r="TJX17" s="233"/>
      <c r="TJY17" s="235"/>
      <c r="TKA17" s="234"/>
      <c r="TKB17" s="233"/>
      <c r="TKC17" s="235"/>
      <c r="TKE17" s="234"/>
      <c r="TKF17" s="233"/>
      <c r="TKG17" s="235"/>
      <c r="TKI17" s="234"/>
      <c r="TKJ17" s="233"/>
      <c r="TKK17" s="235"/>
      <c r="TKM17" s="234"/>
      <c r="TKN17" s="233"/>
      <c r="TKO17" s="235"/>
      <c r="TKQ17" s="234"/>
      <c r="TKR17" s="233"/>
      <c r="TKS17" s="235"/>
      <c r="TKU17" s="234"/>
      <c r="TKV17" s="233"/>
      <c r="TKW17" s="235"/>
      <c r="TKY17" s="234"/>
      <c r="TKZ17" s="233"/>
      <c r="TLA17" s="235"/>
      <c r="TLC17" s="234"/>
      <c r="TLD17" s="233"/>
      <c r="TLE17" s="235"/>
      <c r="TLG17" s="234"/>
      <c r="TLH17" s="233"/>
      <c r="TLI17" s="235"/>
      <c r="TLK17" s="234"/>
      <c r="TLL17" s="233"/>
      <c r="TLM17" s="235"/>
      <c r="TLO17" s="234"/>
      <c r="TLP17" s="233"/>
      <c r="TLQ17" s="235"/>
      <c r="TLS17" s="234"/>
      <c r="TLT17" s="233"/>
      <c r="TLU17" s="235"/>
      <c r="TLW17" s="234"/>
      <c r="TLX17" s="233"/>
      <c r="TLY17" s="235"/>
      <c r="TMA17" s="234"/>
      <c r="TMB17" s="233"/>
      <c r="TMC17" s="235"/>
      <c r="TME17" s="234"/>
      <c r="TMF17" s="233"/>
      <c r="TMG17" s="235"/>
      <c r="TMI17" s="234"/>
      <c r="TMJ17" s="233"/>
      <c r="TMK17" s="235"/>
      <c r="TMM17" s="234"/>
      <c r="TMN17" s="233"/>
      <c r="TMO17" s="235"/>
      <c r="TMQ17" s="234"/>
      <c r="TMR17" s="233"/>
      <c r="TMS17" s="235"/>
      <c r="TMU17" s="234"/>
      <c r="TMV17" s="233"/>
      <c r="TMW17" s="235"/>
      <c r="TMY17" s="234"/>
      <c r="TMZ17" s="233"/>
      <c r="TNA17" s="235"/>
      <c r="TNC17" s="234"/>
      <c r="TND17" s="233"/>
      <c r="TNE17" s="235"/>
      <c r="TNG17" s="234"/>
      <c r="TNH17" s="233"/>
      <c r="TNI17" s="235"/>
      <c r="TNK17" s="234"/>
      <c r="TNL17" s="233"/>
      <c r="TNM17" s="235"/>
      <c r="TNO17" s="234"/>
      <c r="TNP17" s="233"/>
      <c r="TNQ17" s="235"/>
      <c r="TNS17" s="234"/>
      <c r="TNT17" s="233"/>
      <c r="TNU17" s="235"/>
      <c r="TNW17" s="234"/>
      <c r="TNX17" s="233"/>
      <c r="TNY17" s="235"/>
      <c r="TOA17" s="234"/>
      <c r="TOB17" s="233"/>
      <c r="TOC17" s="235"/>
      <c r="TOE17" s="234"/>
      <c r="TOF17" s="233"/>
      <c r="TOG17" s="235"/>
      <c r="TOI17" s="234"/>
      <c r="TOJ17" s="233"/>
      <c r="TOK17" s="235"/>
      <c r="TOM17" s="234"/>
      <c r="TON17" s="233"/>
      <c r="TOO17" s="235"/>
      <c r="TOQ17" s="234"/>
      <c r="TOR17" s="233"/>
      <c r="TOS17" s="235"/>
      <c r="TOU17" s="234"/>
      <c r="TOV17" s="233"/>
      <c r="TOW17" s="235"/>
      <c r="TOY17" s="234"/>
      <c r="TOZ17" s="233"/>
      <c r="TPA17" s="235"/>
      <c r="TPC17" s="234"/>
      <c r="TPD17" s="233"/>
      <c r="TPE17" s="235"/>
      <c r="TPG17" s="234"/>
      <c r="TPH17" s="233"/>
      <c r="TPI17" s="235"/>
      <c r="TPK17" s="234"/>
      <c r="TPL17" s="233"/>
      <c r="TPM17" s="235"/>
      <c r="TPO17" s="234"/>
      <c r="TPP17" s="233"/>
      <c r="TPQ17" s="235"/>
      <c r="TPS17" s="234"/>
      <c r="TPT17" s="233"/>
      <c r="TPU17" s="235"/>
      <c r="TPW17" s="234"/>
      <c r="TPX17" s="233"/>
      <c r="TPY17" s="235"/>
      <c r="TQA17" s="234"/>
      <c r="TQB17" s="233"/>
      <c r="TQC17" s="235"/>
      <c r="TQE17" s="234"/>
      <c r="TQF17" s="233"/>
      <c r="TQG17" s="235"/>
      <c r="TQI17" s="234"/>
      <c r="TQJ17" s="233"/>
      <c r="TQK17" s="235"/>
      <c r="TQM17" s="234"/>
      <c r="TQN17" s="233"/>
      <c r="TQO17" s="235"/>
      <c r="TQQ17" s="234"/>
      <c r="TQR17" s="233"/>
      <c r="TQS17" s="235"/>
      <c r="TQU17" s="234"/>
      <c r="TQV17" s="233"/>
      <c r="TQW17" s="235"/>
      <c r="TQY17" s="234"/>
      <c r="TQZ17" s="233"/>
      <c r="TRA17" s="235"/>
      <c r="TRC17" s="234"/>
      <c r="TRD17" s="233"/>
      <c r="TRE17" s="235"/>
      <c r="TRG17" s="234"/>
      <c r="TRH17" s="233"/>
      <c r="TRI17" s="235"/>
      <c r="TRK17" s="234"/>
      <c r="TRL17" s="233"/>
      <c r="TRM17" s="235"/>
      <c r="TRO17" s="234"/>
      <c r="TRP17" s="233"/>
      <c r="TRQ17" s="235"/>
      <c r="TRS17" s="234"/>
      <c r="TRT17" s="233"/>
      <c r="TRU17" s="235"/>
      <c r="TRW17" s="234"/>
      <c r="TRX17" s="233"/>
      <c r="TRY17" s="235"/>
      <c r="TSA17" s="234"/>
      <c r="TSB17" s="233"/>
      <c r="TSC17" s="235"/>
      <c r="TSE17" s="234"/>
      <c r="TSF17" s="233"/>
      <c r="TSG17" s="235"/>
      <c r="TSI17" s="234"/>
      <c r="TSJ17" s="233"/>
      <c r="TSK17" s="235"/>
      <c r="TSM17" s="234"/>
      <c r="TSN17" s="233"/>
      <c r="TSO17" s="235"/>
      <c r="TSQ17" s="234"/>
      <c r="TSR17" s="233"/>
      <c r="TSS17" s="235"/>
      <c r="TSU17" s="234"/>
      <c r="TSV17" s="233"/>
      <c r="TSW17" s="235"/>
      <c r="TSY17" s="234"/>
      <c r="TSZ17" s="233"/>
      <c r="TTA17" s="235"/>
      <c r="TTC17" s="234"/>
      <c r="TTD17" s="233"/>
      <c r="TTE17" s="235"/>
      <c r="TTG17" s="234"/>
      <c r="TTH17" s="233"/>
      <c r="TTI17" s="235"/>
      <c r="TTK17" s="234"/>
      <c r="TTL17" s="233"/>
      <c r="TTM17" s="235"/>
      <c r="TTO17" s="234"/>
      <c r="TTP17" s="233"/>
      <c r="TTQ17" s="235"/>
      <c r="TTS17" s="234"/>
      <c r="TTT17" s="233"/>
      <c r="TTU17" s="235"/>
      <c r="TTW17" s="234"/>
      <c r="TTX17" s="233"/>
      <c r="TTY17" s="235"/>
      <c r="TUA17" s="234"/>
      <c r="TUB17" s="233"/>
      <c r="TUC17" s="235"/>
      <c r="TUE17" s="234"/>
      <c r="TUF17" s="233"/>
      <c r="TUG17" s="235"/>
      <c r="TUI17" s="234"/>
      <c r="TUJ17" s="233"/>
      <c r="TUK17" s="235"/>
      <c r="TUM17" s="234"/>
      <c r="TUN17" s="233"/>
      <c r="TUO17" s="235"/>
      <c r="TUQ17" s="234"/>
      <c r="TUR17" s="233"/>
      <c r="TUS17" s="235"/>
      <c r="TUU17" s="234"/>
      <c r="TUV17" s="233"/>
      <c r="TUW17" s="235"/>
      <c r="TUY17" s="234"/>
      <c r="TUZ17" s="233"/>
      <c r="TVA17" s="235"/>
      <c r="TVC17" s="234"/>
      <c r="TVD17" s="233"/>
      <c r="TVE17" s="235"/>
      <c r="TVG17" s="234"/>
      <c r="TVH17" s="233"/>
      <c r="TVI17" s="235"/>
      <c r="TVK17" s="234"/>
      <c r="TVL17" s="233"/>
      <c r="TVM17" s="235"/>
      <c r="TVO17" s="234"/>
      <c r="TVP17" s="233"/>
      <c r="TVQ17" s="235"/>
      <c r="TVS17" s="234"/>
      <c r="TVT17" s="233"/>
      <c r="TVU17" s="235"/>
      <c r="TVW17" s="234"/>
      <c r="TVX17" s="233"/>
      <c r="TVY17" s="235"/>
      <c r="TWA17" s="234"/>
      <c r="TWB17" s="233"/>
      <c r="TWC17" s="235"/>
      <c r="TWE17" s="234"/>
      <c r="TWF17" s="233"/>
      <c r="TWG17" s="235"/>
      <c r="TWI17" s="234"/>
      <c r="TWJ17" s="233"/>
      <c r="TWK17" s="235"/>
      <c r="TWM17" s="234"/>
      <c r="TWN17" s="233"/>
      <c r="TWO17" s="235"/>
      <c r="TWQ17" s="234"/>
      <c r="TWR17" s="233"/>
      <c r="TWS17" s="235"/>
      <c r="TWU17" s="234"/>
      <c r="TWV17" s="233"/>
      <c r="TWW17" s="235"/>
      <c r="TWY17" s="234"/>
      <c r="TWZ17" s="233"/>
      <c r="TXA17" s="235"/>
      <c r="TXC17" s="234"/>
      <c r="TXD17" s="233"/>
      <c r="TXE17" s="235"/>
      <c r="TXG17" s="234"/>
      <c r="TXH17" s="233"/>
      <c r="TXI17" s="235"/>
      <c r="TXK17" s="234"/>
      <c r="TXL17" s="233"/>
      <c r="TXM17" s="235"/>
      <c r="TXO17" s="234"/>
      <c r="TXP17" s="233"/>
      <c r="TXQ17" s="235"/>
      <c r="TXS17" s="234"/>
      <c r="TXT17" s="233"/>
      <c r="TXU17" s="235"/>
      <c r="TXW17" s="234"/>
      <c r="TXX17" s="233"/>
      <c r="TXY17" s="235"/>
      <c r="TYA17" s="234"/>
      <c r="TYB17" s="233"/>
      <c r="TYC17" s="235"/>
      <c r="TYE17" s="234"/>
      <c r="TYF17" s="233"/>
      <c r="TYG17" s="235"/>
      <c r="TYI17" s="234"/>
      <c r="TYJ17" s="233"/>
      <c r="TYK17" s="235"/>
      <c r="TYM17" s="234"/>
      <c r="TYN17" s="233"/>
      <c r="TYO17" s="235"/>
      <c r="TYQ17" s="234"/>
      <c r="TYR17" s="233"/>
      <c r="TYS17" s="235"/>
      <c r="TYU17" s="234"/>
      <c r="TYV17" s="233"/>
      <c r="TYW17" s="235"/>
      <c r="TYY17" s="234"/>
      <c r="TYZ17" s="233"/>
      <c r="TZA17" s="235"/>
      <c r="TZC17" s="234"/>
      <c r="TZD17" s="233"/>
      <c r="TZE17" s="235"/>
      <c r="TZG17" s="234"/>
      <c r="TZH17" s="233"/>
      <c r="TZI17" s="235"/>
      <c r="TZK17" s="234"/>
      <c r="TZL17" s="233"/>
      <c r="TZM17" s="235"/>
      <c r="TZO17" s="234"/>
      <c r="TZP17" s="233"/>
      <c r="TZQ17" s="235"/>
      <c r="TZS17" s="234"/>
      <c r="TZT17" s="233"/>
      <c r="TZU17" s="235"/>
      <c r="TZW17" s="234"/>
      <c r="TZX17" s="233"/>
      <c r="TZY17" s="235"/>
      <c r="UAA17" s="234"/>
      <c r="UAB17" s="233"/>
      <c r="UAC17" s="235"/>
      <c r="UAE17" s="234"/>
      <c r="UAF17" s="233"/>
      <c r="UAG17" s="235"/>
      <c r="UAI17" s="234"/>
      <c r="UAJ17" s="233"/>
      <c r="UAK17" s="235"/>
      <c r="UAM17" s="234"/>
      <c r="UAN17" s="233"/>
      <c r="UAO17" s="235"/>
      <c r="UAQ17" s="234"/>
      <c r="UAR17" s="233"/>
      <c r="UAS17" s="235"/>
      <c r="UAU17" s="234"/>
      <c r="UAV17" s="233"/>
      <c r="UAW17" s="235"/>
      <c r="UAY17" s="234"/>
      <c r="UAZ17" s="233"/>
      <c r="UBA17" s="235"/>
      <c r="UBC17" s="234"/>
      <c r="UBD17" s="233"/>
      <c r="UBE17" s="235"/>
      <c r="UBG17" s="234"/>
      <c r="UBH17" s="233"/>
      <c r="UBI17" s="235"/>
      <c r="UBK17" s="234"/>
      <c r="UBL17" s="233"/>
      <c r="UBM17" s="235"/>
      <c r="UBO17" s="234"/>
      <c r="UBP17" s="233"/>
      <c r="UBQ17" s="235"/>
      <c r="UBS17" s="234"/>
      <c r="UBT17" s="233"/>
      <c r="UBU17" s="235"/>
      <c r="UBW17" s="234"/>
      <c r="UBX17" s="233"/>
      <c r="UBY17" s="235"/>
      <c r="UCA17" s="234"/>
      <c r="UCB17" s="233"/>
      <c r="UCC17" s="235"/>
      <c r="UCE17" s="234"/>
      <c r="UCF17" s="233"/>
      <c r="UCG17" s="235"/>
      <c r="UCI17" s="234"/>
      <c r="UCJ17" s="233"/>
      <c r="UCK17" s="235"/>
      <c r="UCM17" s="234"/>
      <c r="UCN17" s="233"/>
      <c r="UCO17" s="235"/>
      <c r="UCQ17" s="234"/>
      <c r="UCR17" s="233"/>
      <c r="UCS17" s="235"/>
      <c r="UCU17" s="234"/>
      <c r="UCV17" s="233"/>
      <c r="UCW17" s="235"/>
      <c r="UCY17" s="234"/>
      <c r="UCZ17" s="233"/>
      <c r="UDA17" s="235"/>
      <c r="UDC17" s="234"/>
      <c r="UDD17" s="233"/>
      <c r="UDE17" s="235"/>
      <c r="UDG17" s="234"/>
      <c r="UDH17" s="233"/>
      <c r="UDI17" s="235"/>
      <c r="UDK17" s="234"/>
      <c r="UDL17" s="233"/>
      <c r="UDM17" s="235"/>
      <c r="UDO17" s="234"/>
      <c r="UDP17" s="233"/>
      <c r="UDQ17" s="235"/>
      <c r="UDS17" s="234"/>
      <c r="UDT17" s="233"/>
      <c r="UDU17" s="235"/>
      <c r="UDW17" s="234"/>
      <c r="UDX17" s="233"/>
      <c r="UDY17" s="235"/>
      <c r="UEA17" s="234"/>
      <c r="UEB17" s="233"/>
      <c r="UEC17" s="235"/>
      <c r="UEE17" s="234"/>
      <c r="UEF17" s="233"/>
      <c r="UEG17" s="235"/>
      <c r="UEI17" s="234"/>
      <c r="UEJ17" s="233"/>
      <c r="UEK17" s="235"/>
      <c r="UEM17" s="234"/>
      <c r="UEN17" s="233"/>
      <c r="UEO17" s="235"/>
      <c r="UEQ17" s="234"/>
      <c r="UER17" s="233"/>
      <c r="UES17" s="235"/>
      <c r="UEU17" s="234"/>
      <c r="UEV17" s="233"/>
      <c r="UEW17" s="235"/>
      <c r="UEY17" s="234"/>
      <c r="UEZ17" s="233"/>
      <c r="UFA17" s="235"/>
      <c r="UFC17" s="234"/>
      <c r="UFD17" s="233"/>
      <c r="UFE17" s="235"/>
      <c r="UFG17" s="234"/>
      <c r="UFH17" s="233"/>
      <c r="UFI17" s="235"/>
      <c r="UFK17" s="234"/>
      <c r="UFL17" s="233"/>
      <c r="UFM17" s="235"/>
      <c r="UFO17" s="234"/>
      <c r="UFP17" s="233"/>
      <c r="UFQ17" s="235"/>
      <c r="UFS17" s="234"/>
      <c r="UFT17" s="233"/>
      <c r="UFU17" s="235"/>
      <c r="UFW17" s="234"/>
      <c r="UFX17" s="233"/>
      <c r="UFY17" s="235"/>
      <c r="UGA17" s="234"/>
      <c r="UGB17" s="233"/>
      <c r="UGC17" s="235"/>
      <c r="UGE17" s="234"/>
      <c r="UGF17" s="233"/>
      <c r="UGG17" s="235"/>
      <c r="UGI17" s="234"/>
      <c r="UGJ17" s="233"/>
      <c r="UGK17" s="235"/>
      <c r="UGM17" s="234"/>
      <c r="UGN17" s="233"/>
      <c r="UGO17" s="235"/>
      <c r="UGQ17" s="234"/>
      <c r="UGR17" s="233"/>
      <c r="UGS17" s="235"/>
      <c r="UGU17" s="234"/>
      <c r="UGV17" s="233"/>
      <c r="UGW17" s="235"/>
      <c r="UGY17" s="234"/>
      <c r="UGZ17" s="233"/>
      <c r="UHA17" s="235"/>
      <c r="UHC17" s="234"/>
      <c r="UHD17" s="233"/>
      <c r="UHE17" s="235"/>
      <c r="UHG17" s="234"/>
      <c r="UHH17" s="233"/>
      <c r="UHI17" s="235"/>
      <c r="UHK17" s="234"/>
      <c r="UHL17" s="233"/>
      <c r="UHM17" s="235"/>
      <c r="UHO17" s="234"/>
      <c r="UHP17" s="233"/>
      <c r="UHQ17" s="235"/>
      <c r="UHS17" s="234"/>
      <c r="UHT17" s="233"/>
      <c r="UHU17" s="235"/>
      <c r="UHW17" s="234"/>
      <c r="UHX17" s="233"/>
      <c r="UHY17" s="235"/>
      <c r="UIA17" s="234"/>
      <c r="UIB17" s="233"/>
      <c r="UIC17" s="235"/>
      <c r="UIE17" s="234"/>
      <c r="UIF17" s="233"/>
      <c r="UIG17" s="235"/>
      <c r="UII17" s="234"/>
      <c r="UIJ17" s="233"/>
      <c r="UIK17" s="235"/>
      <c r="UIM17" s="234"/>
      <c r="UIN17" s="233"/>
      <c r="UIO17" s="235"/>
      <c r="UIQ17" s="234"/>
      <c r="UIR17" s="233"/>
      <c r="UIS17" s="235"/>
      <c r="UIU17" s="234"/>
      <c r="UIV17" s="233"/>
      <c r="UIW17" s="235"/>
      <c r="UIY17" s="234"/>
      <c r="UIZ17" s="233"/>
      <c r="UJA17" s="235"/>
      <c r="UJC17" s="234"/>
      <c r="UJD17" s="233"/>
      <c r="UJE17" s="235"/>
      <c r="UJG17" s="234"/>
      <c r="UJH17" s="233"/>
      <c r="UJI17" s="235"/>
      <c r="UJK17" s="234"/>
      <c r="UJL17" s="233"/>
      <c r="UJM17" s="235"/>
      <c r="UJO17" s="234"/>
      <c r="UJP17" s="233"/>
      <c r="UJQ17" s="235"/>
      <c r="UJS17" s="234"/>
      <c r="UJT17" s="233"/>
      <c r="UJU17" s="235"/>
      <c r="UJW17" s="234"/>
      <c r="UJX17" s="233"/>
      <c r="UJY17" s="235"/>
      <c r="UKA17" s="234"/>
      <c r="UKB17" s="233"/>
      <c r="UKC17" s="235"/>
      <c r="UKE17" s="234"/>
      <c r="UKF17" s="233"/>
      <c r="UKG17" s="235"/>
      <c r="UKI17" s="234"/>
      <c r="UKJ17" s="233"/>
      <c r="UKK17" s="235"/>
      <c r="UKM17" s="234"/>
      <c r="UKN17" s="233"/>
      <c r="UKO17" s="235"/>
      <c r="UKQ17" s="234"/>
      <c r="UKR17" s="233"/>
      <c r="UKS17" s="235"/>
      <c r="UKU17" s="234"/>
      <c r="UKV17" s="233"/>
      <c r="UKW17" s="235"/>
      <c r="UKY17" s="234"/>
      <c r="UKZ17" s="233"/>
      <c r="ULA17" s="235"/>
      <c r="ULC17" s="234"/>
      <c r="ULD17" s="233"/>
      <c r="ULE17" s="235"/>
      <c r="ULG17" s="234"/>
      <c r="ULH17" s="233"/>
      <c r="ULI17" s="235"/>
      <c r="ULK17" s="234"/>
      <c r="ULL17" s="233"/>
      <c r="ULM17" s="235"/>
      <c r="ULO17" s="234"/>
      <c r="ULP17" s="233"/>
      <c r="ULQ17" s="235"/>
      <c r="ULS17" s="234"/>
      <c r="ULT17" s="233"/>
      <c r="ULU17" s="235"/>
      <c r="ULW17" s="234"/>
      <c r="ULX17" s="233"/>
      <c r="ULY17" s="235"/>
      <c r="UMA17" s="234"/>
      <c r="UMB17" s="233"/>
      <c r="UMC17" s="235"/>
      <c r="UME17" s="234"/>
      <c r="UMF17" s="233"/>
      <c r="UMG17" s="235"/>
      <c r="UMI17" s="234"/>
      <c r="UMJ17" s="233"/>
      <c r="UMK17" s="235"/>
      <c r="UMM17" s="234"/>
      <c r="UMN17" s="233"/>
      <c r="UMO17" s="235"/>
      <c r="UMQ17" s="234"/>
      <c r="UMR17" s="233"/>
      <c r="UMS17" s="235"/>
      <c r="UMU17" s="234"/>
      <c r="UMV17" s="233"/>
      <c r="UMW17" s="235"/>
      <c r="UMY17" s="234"/>
      <c r="UMZ17" s="233"/>
      <c r="UNA17" s="235"/>
      <c r="UNC17" s="234"/>
      <c r="UND17" s="233"/>
      <c r="UNE17" s="235"/>
      <c r="UNG17" s="234"/>
      <c r="UNH17" s="233"/>
      <c r="UNI17" s="235"/>
      <c r="UNK17" s="234"/>
      <c r="UNL17" s="233"/>
      <c r="UNM17" s="235"/>
      <c r="UNO17" s="234"/>
      <c r="UNP17" s="233"/>
      <c r="UNQ17" s="235"/>
      <c r="UNS17" s="234"/>
      <c r="UNT17" s="233"/>
      <c r="UNU17" s="235"/>
      <c r="UNW17" s="234"/>
      <c r="UNX17" s="233"/>
      <c r="UNY17" s="235"/>
      <c r="UOA17" s="234"/>
      <c r="UOB17" s="233"/>
      <c r="UOC17" s="235"/>
      <c r="UOE17" s="234"/>
      <c r="UOF17" s="233"/>
      <c r="UOG17" s="235"/>
      <c r="UOI17" s="234"/>
      <c r="UOJ17" s="233"/>
      <c r="UOK17" s="235"/>
      <c r="UOM17" s="234"/>
      <c r="UON17" s="233"/>
      <c r="UOO17" s="235"/>
      <c r="UOQ17" s="234"/>
      <c r="UOR17" s="233"/>
      <c r="UOS17" s="235"/>
      <c r="UOU17" s="234"/>
      <c r="UOV17" s="233"/>
      <c r="UOW17" s="235"/>
      <c r="UOY17" s="234"/>
      <c r="UOZ17" s="233"/>
      <c r="UPA17" s="235"/>
      <c r="UPC17" s="234"/>
      <c r="UPD17" s="233"/>
      <c r="UPE17" s="235"/>
      <c r="UPG17" s="234"/>
      <c r="UPH17" s="233"/>
      <c r="UPI17" s="235"/>
      <c r="UPK17" s="234"/>
      <c r="UPL17" s="233"/>
      <c r="UPM17" s="235"/>
      <c r="UPO17" s="234"/>
      <c r="UPP17" s="233"/>
      <c r="UPQ17" s="235"/>
      <c r="UPS17" s="234"/>
      <c r="UPT17" s="233"/>
      <c r="UPU17" s="235"/>
      <c r="UPW17" s="234"/>
      <c r="UPX17" s="233"/>
      <c r="UPY17" s="235"/>
      <c r="UQA17" s="234"/>
      <c r="UQB17" s="233"/>
      <c r="UQC17" s="235"/>
      <c r="UQE17" s="234"/>
      <c r="UQF17" s="233"/>
      <c r="UQG17" s="235"/>
      <c r="UQI17" s="234"/>
      <c r="UQJ17" s="233"/>
      <c r="UQK17" s="235"/>
      <c r="UQM17" s="234"/>
      <c r="UQN17" s="233"/>
      <c r="UQO17" s="235"/>
      <c r="UQQ17" s="234"/>
      <c r="UQR17" s="233"/>
      <c r="UQS17" s="235"/>
      <c r="UQU17" s="234"/>
      <c r="UQV17" s="233"/>
      <c r="UQW17" s="235"/>
      <c r="UQY17" s="234"/>
      <c r="UQZ17" s="233"/>
      <c r="URA17" s="235"/>
      <c r="URC17" s="234"/>
      <c r="URD17" s="233"/>
      <c r="URE17" s="235"/>
      <c r="URG17" s="234"/>
      <c r="URH17" s="233"/>
      <c r="URI17" s="235"/>
      <c r="URK17" s="234"/>
      <c r="URL17" s="233"/>
      <c r="URM17" s="235"/>
      <c r="URO17" s="234"/>
      <c r="URP17" s="233"/>
      <c r="URQ17" s="235"/>
      <c r="URS17" s="234"/>
      <c r="URT17" s="233"/>
      <c r="URU17" s="235"/>
      <c r="URW17" s="234"/>
      <c r="URX17" s="233"/>
      <c r="URY17" s="235"/>
      <c r="USA17" s="234"/>
      <c r="USB17" s="233"/>
      <c r="USC17" s="235"/>
      <c r="USE17" s="234"/>
      <c r="USF17" s="233"/>
      <c r="USG17" s="235"/>
      <c r="USI17" s="234"/>
      <c r="USJ17" s="233"/>
      <c r="USK17" s="235"/>
      <c r="USM17" s="234"/>
      <c r="USN17" s="233"/>
      <c r="USO17" s="235"/>
      <c r="USQ17" s="234"/>
      <c r="USR17" s="233"/>
      <c r="USS17" s="235"/>
      <c r="USU17" s="234"/>
      <c r="USV17" s="233"/>
      <c r="USW17" s="235"/>
      <c r="USY17" s="234"/>
      <c r="USZ17" s="233"/>
      <c r="UTA17" s="235"/>
      <c r="UTC17" s="234"/>
      <c r="UTD17" s="233"/>
      <c r="UTE17" s="235"/>
      <c r="UTG17" s="234"/>
      <c r="UTH17" s="233"/>
      <c r="UTI17" s="235"/>
      <c r="UTK17" s="234"/>
      <c r="UTL17" s="233"/>
      <c r="UTM17" s="235"/>
      <c r="UTO17" s="234"/>
      <c r="UTP17" s="233"/>
      <c r="UTQ17" s="235"/>
      <c r="UTS17" s="234"/>
      <c r="UTT17" s="233"/>
      <c r="UTU17" s="235"/>
      <c r="UTW17" s="234"/>
      <c r="UTX17" s="233"/>
      <c r="UTY17" s="235"/>
      <c r="UUA17" s="234"/>
      <c r="UUB17" s="233"/>
      <c r="UUC17" s="235"/>
      <c r="UUE17" s="234"/>
      <c r="UUF17" s="233"/>
      <c r="UUG17" s="235"/>
      <c r="UUI17" s="234"/>
      <c r="UUJ17" s="233"/>
      <c r="UUK17" s="235"/>
      <c r="UUM17" s="234"/>
      <c r="UUN17" s="233"/>
      <c r="UUO17" s="235"/>
      <c r="UUQ17" s="234"/>
      <c r="UUR17" s="233"/>
      <c r="UUS17" s="235"/>
      <c r="UUU17" s="234"/>
      <c r="UUV17" s="233"/>
      <c r="UUW17" s="235"/>
      <c r="UUY17" s="234"/>
      <c r="UUZ17" s="233"/>
      <c r="UVA17" s="235"/>
      <c r="UVC17" s="234"/>
      <c r="UVD17" s="233"/>
      <c r="UVE17" s="235"/>
      <c r="UVG17" s="234"/>
      <c r="UVH17" s="233"/>
      <c r="UVI17" s="235"/>
      <c r="UVK17" s="234"/>
      <c r="UVL17" s="233"/>
      <c r="UVM17" s="235"/>
      <c r="UVO17" s="234"/>
      <c r="UVP17" s="233"/>
      <c r="UVQ17" s="235"/>
      <c r="UVS17" s="234"/>
      <c r="UVT17" s="233"/>
      <c r="UVU17" s="235"/>
      <c r="UVW17" s="234"/>
      <c r="UVX17" s="233"/>
      <c r="UVY17" s="235"/>
      <c r="UWA17" s="234"/>
      <c r="UWB17" s="233"/>
      <c r="UWC17" s="235"/>
      <c r="UWE17" s="234"/>
      <c r="UWF17" s="233"/>
      <c r="UWG17" s="235"/>
      <c r="UWI17" s="234"/>
      <c r="UWJ17" s="233"/>
      <c r="UWK17" s="235"/>
      <c r="UWM17" s="234"/>
      <c r="UWN17" s="233"/>
      <c r="UWO17" s="235"/>
      <c r="UWQ17" s="234"/>
      <c r="UWR17" s="233"/>
      <c r="UWS17" s="235"/>
      <c r="UWU17" s="234"/>
      <c r="UWV17" s="233"/>
      <c r="UWW17" s="235"/>
      <c r="UWY17" s="234"/>
      <c r="UWZ17" s="233"/>
      <c r="UXA17" s="235"/>
      <c r="UXC17" s="234"/>
      <c r="UXD17" s="233"/>
      <c r="UXE17" s="235"/>
      <c r="UXG17" s="234"/>
      <c r="UXH17" s="233"/>
      <c r="UXI17" s="235"/>
      <c r="UXK17" s="234"/>
      <c r="UXL17" s="233"/>
      <c r="UXM17" s="235"/>
      <c r="UXO17" s="234"/>
      <c r="UXP17" s="233"/>
      <c r="UXQ17" s="235"/>
      <c r="UXS17" s="234"/>
      <c r="UXT17" s="233"/>
      <c r="UXU17" s="235"/>
      <c r="UXW17" s="234"/>
      <c r="UXX17" s="233"/>
      <c r="UXY17" s="235"/>
      <c r="UYA17" s="234"/>
      <c r="UYB17" s="233"/>
      <c r="UYC17" s="235"/>
      <c r="UYE17" s="234"/>
      <c r="UYF17" s="233"/>
      <c r="UYG17" s="235"/>
      <c r="UYI17" s="234"/>
      <c r="UYJ17" s="233"/>
      <c r="UYK17" s="235"/>
      <c r="UYM17" s="234"/>
      <c r="UYN17" s="233"/>
      <c r="UYO17" s="235"/>
      <c r="UYQ17" s="234"/>
      <c r="UYR17" s="233"/>
      <c r="UYS17" s="235"/>
      <c r="UYU17" s="234"/>
      <c r="UYV17" s="233"/>
      <c r="UYW17" s="235"/>
      <c r="UYY17" s="234"/>
      <c r="UYZ17" s="233"/>
      <c r="UZA17" s="235"/>
      <c r="UZC17" s="234"/>
      <c r="UZD17" s="233"/>
      <c r="UZE17" s="235"/>
      <c r="UZG17" s="234"/>
      <c r="UZH17" s="233"/>
      <c r="UZI17" s="235"/>
      <c r="UZK17" s="234"/>
      <c r="UZL17" s="233"/>
      <c r="UZM17" s="235"/>
      <c r="UZO17" s="234"/>
      <c r="UZP17" s="233"/>
      <c r="UZQ17" s="235"/>
      <c r="UZS17" s="234"/>
      <c r="UZT17" s="233"/>
      <c r="UZU17" s="235"/>
      <c r="UZW17" s="234"/>
      <c r="UZX17" s="233"/>
      <c r="UZY17" s="235"/>
      <c r="VAA17" s="234"/>
      <c r="VAB17" s="233"/>
      <c r="VAC17" s="235"/>
      <c r="VAE17" s="234"/>
      <c r="VAF17" s="233"/>
      <c r="VAG17" s="235"/>
      <c r="VAI17" s="234"/>
      <c r="VAJ17" s="233"/>
      <c r="VAK17" s="235"/>
      <c r="VAM17" s="234"/>
      <c r="VAN17" s="233"/>
      <c r="VAO17" s="235"/>
      <c r="VAQ17" s="234"/>
      <c r="VAR17" s="233"/>
      <c r="VAS17" s="235"/>
      <c r="VAU17" s="234"/>
      <c r="VAV17" s="233"/>
      <c r="VAW17" s="235"/>
      <c r="VAY17" s="234"/>
      <c r="VAZ17" s="233"/>
      <c r="VBA17" s="235"/>
      <c r="VBC17" s="234"/>
      <c r="VBD17" s="233"/>
      <c r="VBE17" s="235"/>
      <c r="VBG17" s="234"/>
      <c r="VBH17" s="233"/>
      <c r="VBI17" s="235"/>
      <c r="VBK17" s="234"/>
      <c r="VBL17" s="233"/>
      <c r="VBM17" s="235"/>
      <c r="VBO17" s="234"/>
      <c r="VBP17" s="233"/>
      <c r="VBQ17" s="235"/>
      <c r="VBS17" s="234"/>
      <c r="VBT17" s="233"/>
      <c r="VBU17" s="235"/>
      <c r="VBW17" s="234"/>
      <c r="VBX17" s="233"/>
      <c r="VBY17" s="235"/>
      <c r="VCA17" s="234"/>
      <c r="VCB17" s="233"/>
      <c r="VCC17" s="235"/>
      <c r="VCE17" s="234"/>
      <c r="VCF17" s="233"/>
      <c r="VCG17" s="235"/>
      <c r="VCI17" s="234"/>
      <c r="VCJ17" s="233"/>
      <c r="VCK17" s="235"/>
      <c r="VCM17" s="234"/>
      <c r="VCN17" s="233"/>
      <c r="VCO17" s="235"/>
      <c r="VCQ17" s="234"/>
      <c r="VCR17" s="233"/>
      <c r="VCS17" s="235"/>
      <c r="VCU17" s="234"/>
      <c r="VCV17" s="233"/>
      <c r="VCW17" s="235"/>
      <c r="VCY17" s="234"/>
      <c r="VCZ17" s="233"/>
      <c r="VDA17" s="235"/>
      <c r="VDC17" s="234"/>
      <c r="VDD17" s="233"/>
      <c r="VDE17" s="235"/>
      <c r="VDG17" s="234"/>
      <c r="VDH17" s="233"/>
      <c r="VDI17" s="235"/>
      <c r="VDK17" s="234"/>
      <c r="VDL17" s="233"/>
      <c r="VDM17" s="235"/>
      <c r="VDO17" s="234"/>
      <c r="VDP17" s="233"/>
      <c r="VDQ17" s="235"/>
      <c r="VDS17" s="234"/>
      <c r="VDT17" s="233"/>
      <c r="VDU17" s="235"/>
      <c r="VDW17" s="234"/>
      <c r="VDX17" s="233"/>
      <c r="VDY17" s="235"/>
      <c r="VEA17" s="234"/>
      <c r="VEB17" s="233"/>
      <c r="VEC17" s="235"/>
      <c r="VEE17" s="234"/>
      <c r="VEF17" s="233"/>
      <c r="VEG17" s="235"/>
      <c r="VEI17" s="234"/>
      <c r="VEJ17" s="233"/>
      <c r="VEK17" s="235"/>
      <c r="VEM17" s="234"/>
      <c r="VEN17" s="233"/>
      <c r="VEO17" s="235"/>
      <c r="VEQ17" s="234"/>
      <c r="VER17" s="233"/>
      <c r="VES17" s="235"/>
      <c r="VEU17" s="234"/>
      <c r="VEV17" s="233"/>
      <c r="VEW17" s="235"/>
      <c r="VEY17" s="234"/>
      <c r="VEZ17" s="233"/>
      <c r="VFA17" s="235"/>
      <c r="VFC17" s="234"/>
      <c r="VFD17" s="233"/>
      <c r="VFE17" s="235"/>
      <c r="VFG17" s="234"/>
      <c r="VFH17" s="233"/>
      <c r="VFI17" s="235"/>
      <c r="VFK17" s="234"/>
      <c r="VFL17" s="233"/>
      <c r="VFM17" s="235"/>
      <c r="VFO17" s="234"/>
      <c r="VFP17" s="233"/>
      <c r="VFQ17" s="235"/>
      <c r="VFS17" s="234"/>
      <c r="VFT17" s="233"/>
      <c r="VFU17" s="235"/>
      <c r="VFW17" s="234"/>
      <c r="VFX17" s="233"/>
      <c r="VFY17" s="235"/>
      <c r="VGA17" s="234"/>
      <c r="VGB17" s="233"/>
      <c r="VGC17" s="235"/>
      <c r="VGE17" s="234"/>
      <c r="VGF17" s="233"/>
      <c r="VGG17" s="235"/>
      <c r="VGI17" s="234"/>
      <c r="VGJ17" s="233"/>
      <c r="VGK17" s="235"/>
      <c r="VGM17" s="234"/>
      <c r="VGN17" s="233"/>
      <c r="VGO17" s="235"/>
      <c r="VGQ17" s="234"/>
      <c r="VGR17" s="233"/>
      <c r="VGS17" s="235"/>
      <c r="VGU17" s="234"/>
      <c r="VGV17" s="233"/>
      <c r="VGW17" s="235"/>
      <c r="VGY17" s="234"/>
      <c r="VGZ17" s="233"/>
      <c r="VHA17" s="235"/>
      <c r="VHC17" s="234"/>
      <c r="VHD17" s="233"/>
      <c r="VHE17" s="235"/>
      <c r="VHG17" s="234"/>
      <c r="VHH17" s="233"/>
      <c r="VHI17" s="235"/>
      <c r="VHK17" s="234"/>
      <c r="VHL17" s="233"/>
      <c r="VHM17" s="235"/>
      <c r="VHO17" s="234"/>
      <c r="VHP17" s="233"/>
      <c r="VHQ17" s="235"/>
      <c r="VHS17" s="234"/>
      <c r="VHT17" s="233"/>
      <c r="VHU17" s="235"/>
      <c r="VHW17" s="234"/>
      <c r="VHX17" s="233"/>
      <c r="VHY17" s="235"/>
      <c r="VIA17" s="234"/>
      <c r="VIB17" s="233"/>
      <c r="VIC17" s="235"/>
      <c r="VIE17" s="234"/>
      <c r="VIF17" s="233"/>
      <c r="VIG17" s="235"/>
      <c r="VII17" s="234"/>
      <c r="VIJ17" s="233"/>
      <c r="VIK17" s="235"/>
      <c r="VIM17" s="234"/>
      <c r="VIN17" s="233"/>
      <c r="VIO17" s="235"/>
      <c r="VIQ17" s="234"/>
      <c r="VIR17" s="233"/>
      <c r="VIS17" s="235"/>
      <c r="VIU17" s="234"/>
      <c r="VIV17" s="233"/>
      <c r="VIW17" s="235"/>
      <c r="VIY17" s="234"/>
      <c r="VIZ17" s="233"/>
      <c r="VJA17" s="235"/>
      <c r="VJC17" s="234"/>
      <c r="VJD17" s="233"/>
      <c r="VJE17" s="235"/>
      <c r="VJG17" s="234"/>
      <c r="VJH17" s="233"/>
      <c r="VJI17" s="235"/>
      <c r="VJK17" s="234"/>
      <c r="VJL17" s="233"/>
      <c r="VJM17" s="235"/>
      <c r="VJO17" s="234"/>
      <c r="VJP17" s="233"/>
      <c r="VJQ17" s="235"/>
      <c r="VJS17" s="234"/>
      <c r="VJT17" s="233"/>
      <c r="VJU17" s="235"/>
      <c r="VJW17" s="234"/>
      <c r="VJX17" s="233"/>
      <c r="VJY17" s="235"/>
      <c r="VKA17" s="234"/>
      <c r="VKB17" s="233"/>
      <c r="VKC17" s="235"/>
      <c r="VKE17" s="234"/>
      <c r="VKF17" s="233"/>
      <c r="VKG17" s="235"/>
      <c r="VKI17" s="234"/>
      <c r="VKJ17" s="233"/>
      <c r="VKK17" s="235"/>
      <c r="VKM17" s="234"/>
      <c r="VKN17" s="233"/>
      <c r="VKO17" s="235"/>
      <c r="VKQ17" s="234"/>
      <c r="VKR17" s="233"/>
      <c r="VKS17" s="235"/>
      <c r="VKU17" s="234"/>
      <c r="VKV17" s="233"/>
      <c r="VKW17" s="235"/>
      <c r="VKY17" s="234"/>
      <c r="VKZ17" s="233"/>
      <c r="VLA17" s="235"/>
      <c r="VLC17" s="234"/>
      <c r="VLD17" s="233"/>
      <c r="VLE17" s="235"/>
      <c r="VLG17" s="234"/>
      <c r="VLH17" s="233"/>
      <c r="VLI17" s="235"/>
      <c r="VLK17" s="234"/>
      <c r="VLL17" s="233"/>
      <c r="VLM17" s="235"/>
      <c r="VLO17" s="234"/>
      <c r="VLP17" s="233"/>
      <c r="VLQ17" s="235"/>
      <c r="VLS17" s="234"/>
      <c r="VLT17" s="233"/>
      <c r="VLU17" s="235"/>
      <c r="VLW17" s="234"/>
      <c r="VLX17" s="233"/>
      <c r="VLY17" s="235"/>
      <c r="VMA17" s="234"/>
      <c r="VMB17" s="233"/>
      <c r="VMC17" s="235"/>
      <c r="VME17" s="234"/>
      <c r="VMF17" s="233"/>
      <c r="VMG17" s="235"/>
      <c r="VMI17" s="234"/>
      <c r="VMJ17" s="233"/>
      <c r="VMK17" s="235"/>
      <c r="VMM17" s="234"/>
      <c r="VMN17" s="233"/>
      <c r="VMO17" s="235"/>
      <c r="VMQ17" s="234"/>
      <c r="VMR17" s="233"/>
      <c r="VMS17" s="235"/>
      <c r="VMU17" s="234"/>
      <c r="VMV17" s="233"/>
      <c r="VMW17" s="235"/>
      <c r="VMY17" s="234"/>
      <c r="VMZ17" s="233"/>
      <c r="VNA17" s="235"/>
      <c r="VNC17" s="234"/>
      <c r="VND17" s="233"/>
      <c r="VNE17" s="235"/>
      <c r="VNG17" s="234"/>
      <c r="VNH17" s="233"/>
      <c r="VNI17" s="235"/>
      <c r="VNK17" s="234"/>
      <c r="VNL17" s="233"/>
      <c r="VNM17" s="235"/>
      <c r="VNO17" s="234"/>
      <c r="VNP17" s="233"/>
      <c r="VNQ17" s="235"/>
      <c r="VNS17" s="234"/>
      <c r="VNT17" s="233"/>
      <c r="VNU17" s="235"/>
      <c r="VNW17" s="234"/>
      <c r="VNX17" s="233"/>
      <c r="VNY17" s="235"/>
      <c r="VOA17" s="234"/>
      <c r="VOB17" s="233"/>
      <c r="VOC17" s="235"/>
      <c r="VOE17" s="234"/>
      <c r="VOF17" s="233"/>
      <c r="VOG17" s="235"/>
      <c r="VOI17" s="234"/>
      <c r="VOJ17" s="233"/>
      <c r="VOK17" s="235"/>
      <c r="VOM17" s="234"/>
      <c r="VON17" s="233"/>
      <c r="VOO17" s="235"/>
      <c r="VOQ17" s="234"/>
      <c r="VOR17" s="233"/>
      <c r="VOS17" s="235"/>
      <c r="VOU17" s="234"/>
      <c r="VOV17" s="233"/>
      <c r="VOW17" s="235"/>
      <c r="VOY17" s="234"/>
      <c r="VOZ17" s="233"/>
      <c r="VPA17" s="235"/>
      <c r="VPC17" s="234"/>
      <c r="VPD17" s="233"/>
      <c r="VPE17" s="235"/>
      <c r="VPG17" s="234"/>
      <c r="VPH17" s="233"/>
      <c r="VPI17" s="235"/>
      <c r="VPK17" s="234"/>
      <c r="VPL17" s="233"/>
      <c r="VPM17" s="235"/>
      <c r="VPO17" s="234"/>
      <c r="VPP17" s="233"/>
      <c r="VPQ17" s="235"/>
      <c r="VPS17" s="234"/>
      <c r="VPT17" s="233"/>
      <c r="VPU17" s="235"/>
      <c r="VPW17" s="234"/>
      <c r="VPX17" s="233"/>
      <c r="VPY17" s="235"/>
      <c r="VQA17" s="234"/>
      <c r="VQB17" s="233"/>
      <c r="VQC17" s="235"/>
      <c r="VQE17" s="234"/>
      <c r="VQF17" s="233"/>
      <c r="VQG17" s="235"/>
      <c r="VQI17" s="234"/>
      <c r="VQJ17" s="233"/>
      <c r="VQK17" s="235"/>
      <c r="VQM17" s="234"/>
      <c r="VQN17" s="233"/>
      <c r="VQO17" s="235"/>
      <c r="VQQ17" s="234"/>
      <c r="VQR17" s="233"/>
      <c r="VQS17" s="235"/>
      <c r="VQU17" s="234"/>
      <c r="VQV17" s="233"/>
      <c r="VQW17" s="235"/>
      <c r="VQY17" s="234"/>
      <c r="VQZ17" s="233"/>
      <c r="VRA17" s="235"/>
      <c r="VRC17" s="234"/>
      <c r="VRD17" s="233"/>
      <c r="VRE17" s="235"/>
      <c r="VRG17" s="234"/>
      <c r="VRH17" s="233"/>
      <c r="VRI17" s="235"/>
      <c r="VRK17" s="234"/>
      <c r="VRL17" s="233"/>
      <c r="VRM17" s="235"/>
      <c r="VRO17" s="234"/>
      <c r="VRP17" s="233"/>
      <c r="VRQ17" s="235"/>
      <c r="VRS17" s="234"/>
      <c r="VRT17" s="233"/>
      <c r="VRU17" s="235"/>
      <c r="VRW17" s="234"/>
      <c r="VRX17" s="233"/>
      <c r="VRY17" s="235"/>
      <c r="VSA17" s="234"/>
      <c r="VSB17" s="233"/>
      <c r="VSC17" s="235"/>
      <c r="VSE17" s="234"/>
      <c r="VSF17" s="233"/>
      <c r="VSG17" s="235"/>
      <c r="VSI17" s="234"/>
      <c r="VSJ17" s="233"/>
      <c r="VSK17" s="235"/>
      <c r="VSM17" s="234"/>
      <c r="VSN17" s="233"/>
      <c r="VSO17" s="235"/>
      <c r="VSQ17" s="234"/>
      <c r="VSR17" s="233"/>
      <c r="VSS17" s="235"/>
      <c r="VSU17" s="234"/>
      <c r="VSV17" s="233"/>
      <c r="VSW17" s="235"/>
      <c r="VSY17" s="234"/>
      <c r="VSZ17" s="233"/>
      <c r="VTA17" s="235"/>
      <c r="VTC17" s="234"/>
      <c r="VTD17" s="233"/>
      <c r="VTE17" s="235"/>
      <c r="VTG17" s="234"/>
      <c r="VTH17" s="233"/>
      <c r="VTI17" s="235"/>
      <c r="VTK17" s="234"/>
      <c r="VTL17" s="233"/>
      <c r="VTM17" s="235"/>
      <c r="VTO17" s="234"/>
      <c r="VTP17" s="233"/>
      <c r="VTQ17" s="235"/>
      <c r="VTS17" s="234"/>
      <c r="VTT17" s="233"/>
      <c r="VTU17" s="235"/>
      <c r="VTW17" s="234"/>
      <c r="VTX17" s="233"/>
      <c r="VTY17" s="235"/>
      <c r="VUA17" s="234"/>
      <c r="VUB17" s="233"/>
      <c r="VUC17" s="235"/>
      <c r="VUE17" s="234"/>
      <c r="VUF17" s="233"/>
      <c r="VUG17" s="235"/>
      <c r="VUI17" s="234"/>
      <c r="VUJ17" s="233"/>
      <c r="VUK17" s="235"/>
      <c r="VUM17" s="234"/>
      <c r="VUN17" s="233"/>
      <c r="VUO17" s="235"/>
      <c r="VUQ17" s="234"/>
      <c r="VUR17" s="233"/>
      <c r="VUS17" s="235"/>
      <c r="VUU17" s="234"/>
      <c r="VUV17" s="233"/>
      <c r="VUW17" s="235"/>
      <c r="VUY17" s="234"/>
      <c r="VUZ17" s="233"/>
      <c r="VVA17" s="235"/>
      <c r="VVC17" s="234"/>
      <c r="VVD17" s="233"/>
      <c r="VVE17" s="235"/>
      <c r="VVG17" s="234"/>
      <c r="VVH17" s="233"/>
      <c r="VVI17" s="235"/>
      <c r="VVK17" s="234"/>
      <c r="VVL17" s="233"/>
      <c r="VVM17" s="235"/>
      <c r="VVO17" s="234"/>
      <c r="VVP17" s="233"/>
      <c r="VVQ17" s="235"/>
      <c r="VVS17" s="234"/>
      <c r="VVT17" s="233"/>
      <c r="VVU17" s="235"/>
      <c r="VVW17" s="234"/>
      <c r="VVX17" s="233"/>
      <c r="VVY17" s="235"/>
      <c r="VWA17" s="234"/>
      <c r="VWB17" s="233"/>
      <c r="VWC17" s="235"/>
      <c r="VWE17" s="234"/>
      <c r="VWF17" s="233"/>
      <c r="VWG17" s="235"/>
      <c r="VWI17" s="234"/>
      <c r="VWJ17" s="233"/>
      <c r="VWK17" s="235"/>
      <c r="VWM17" s="234"/>
      <c r="VWN17" s="233"/>
      <c r="VWO17" s="235"/>
      <c r="VWQ17" s="234"/>
      <c r="VWR17" s="233"/>
      <c r="VWS17" s="235"/>
      <c r="VWU17" s="234"/>
      <c r="VWV17" s="233"/>
      <c r="VWW17" s="235"/>
      <c r="VWY17" s="234"/>
      <c r="VWZ17" s="233"/>
      <c r="VXA17" s="235"/>
      <c r="VXC17" s="234"/>
      <c r="VXD17" s="233"/>
      <c r="VXE17" s="235"/>
      <c r="VXG17" s="234"/>
      <c r="VXH17" s="233"/>
      <c r="VXI17" s="235"/>
      <c r="VXK17" s="234"/>
      <c r="VXL17" s="233"/>
      <c r="VXM17" s="235"/>
      <c r="VXO17" s="234"/>
      <c r="VXP17" s="233"/>
      <c r="VXQ17" s="235"/>
      <c r="VXS17" s="234"/>
      <c r="VXT17" s="233"/>
      <c r="VXU17" s="235"/>
      <c r="VXW17" s="234"/>
      <c r="VXX17" s="233"/>
      <c r="VXY17" s="235"/>
      <c r="VYA17" s="234"/>
      <c r="VYB17" s="233"/>
      <c r="VYC17" s="235"/>
      <c r="VYE17" s="234"/>
      <c r="VYF17" s="233"/>
      <c r="VYG17" s="235"/>
      <c r="VYI17" s="234"/>
      <c r="VYJ17" s="233"/>
      <c r="VYK17" s="235"/>
      <c r="VYM17" s="234"/>
      <c r="VYN17" s="233"/>
      <c r="VYO17" s="235"/>
      <c r="VYQ17" s="234"/>
      <c r="VYR17" s="233"/>
      <c r="VYS17" s="235"/>
      <c r="VYU17" s="234"/>
      <c r="VYV17" s="233"/>
      <c r="VYW17" s="235"/>
      <c r="VYY17" s="234"/>
      <c r="VYZ17" s="233"/>
      <c r="VZA17" s="235"/>
      <c r="VZC17" s="234"/>
      <c r="VZD17" s="233"/>
      <c r="VZE17" s="235"/>
      <c r="VZG17" s="234"/>
      <c r="VZH17" s="233"/>
      <c r="VZI17" s="235"/>
      <c r="VZK17" s="234"/>
      <c r="VZL17" s="233"/>
      <c r="VZM17" s="235"/>
      <c r="VZO17" s="234"/>
      <c r="VZP17" s="233"/>
      <c r="VZQ17" s="235"/>
      <c r="VZS17" s="234"/>
      <c r="VZT17" s="233"/>
      <c r="VZU17" s="235"/>
      <c r="VZW17" s="234"/>
      <c r="VZX17" s="233"/>
      <c r="VZY17" s="235"/>
      <c r="WAA17" s="234"/>
      <c r="WAB17" s="233"/>
      <c r="WAC17" s="235"/>
      <c r="WAE17" s="234"/>
      <c r="WAF17" s="233"/>
      <c r="WAG17" s="235"/>
      <c r="WAI17" s="234"/>
      <c r="WAJ17" s="233"/>
      <c r="WAK17" s="235"/>
      <c r="WAM17" s="234"/>
      <c r="WAN17" s="233"/>
      <c r="WAO17" s="235"/>
      <c r="WAQ17" s="234"/>
      <c r="WAR17" s="233"/>
      <c r="WAS17" s="235"/>
      <c r="WAU17" s="234"/>
      <c r="WAV17" s="233"/>
      <c r="WAW17" s="235"/>
      <c r="WAY17" s="234"/>
      <c r="WAZ17" s="233"/>
      <c r="WBA17" s="235"/>
      <c r="WBC17" s="234"/>
      <c r="WBD17" s="233"/>
      <c r="WBE17" s="235"/>
      <c r="WBG17" s="234"/>
      <c r="WBH17" s="233"/>
      <c r="WBI17" s="235"/>
      <c r="WBK17" s="234"/>
      <c r="WBL17" s="233"/>
      <c r="WBM17" s="235"/>
      <c r="WBO17" s="234"/>
      <c r="WBP17" s="233"/>
      <c r="WBQ17" s="235"/>
      <c r="WBS17" s="234"/>
      <c r="WBT17" s="233"/>
      <c r="WBU17" s="235"/>
      <c r="WBW17" s="234"/>
      <c r="WBX17" s="233"/>
      <c r="WBY17" s="235"/>
      <c r="WCA17" s="234"/>
      <c r="WCB17" s="233"/>
      <c r="WCC17" s="235"/>
      <c r="WCE17" s="234"/>
      <c r="WCF17" s="233"/>
      <c r="WCG17" s="235"/>
      <c r="WCI17" s="234"/>
      <c r="WCJ17" s="233"/>
      <c r="WCK17" s="235"/>
      <c r="WCM17" s="234"/>
      <c r="WCN17" s="233"/>
      <c r="WCO17" s="235"/>
      <c r="WCQ17" s="234"/>
      <c r="WCR17" s="233"/>
      <c r="WCS17" s="235"/>
      <c r="WCU17" s="234"/>
      <c r="WCV17" s="233"/>
      <c r="WCW17" s="235"/>
      <c r="WCY17" s="234"/>
      <c r="WCZ17" s="233"/>
      <c r="WDA17" s="235"/>
      <c r="WDC17" s="234"/>
      <c r="WDD17" s="233"/>
      <c r="WDE17" s="235"/>
      <c r="WDG17" s="234"/>
      <c r="WDH17" s="233"/>
      <c r="WDI17" s="235"/>
      <c r="WDK17" s="234"/>
      <c r="WDL17" s="233"/>
      <c r="WDM17" s="235"/>
      <c r="WDO17" s="234"/>
      <c r="WDP17" s="233"/>
      <c r="WDQ17" s="235"/>
      <c r="WDS17" s="234"/>
      <c r="WDT17" s="233"/>
      <c r="WDU17" s="235"/>
      <c r="WDW17" s="234"/>
      <c r="WDX17" s="233"/>
      <c r="WDY17" s="235"/>
      <c r="WEA17" s="234"/>
      <c r="WEB17" s="233"/>
      <c r="WEC17" s="235"/>
      <c r="WEE17" s="234"/>
      <c r="WEF17" s="233"/>
      <c r="WEG17" s="235"/>
      <c r="WEI17" s="234"/>
      <c r="WEJ17" s="233"/>
      <c r="WEK17" s="235"/>
      <c r="WEM17" s="234"/>
      <c r="WEN17" s="233"/>
      <c r="WEO17" s="235"/>
      <c r="WEQ17" s="234"/>
      <c r="WER17" s="233"/>
      <c r="WES17" s="235"/>
      <c r="WEU17" s="234"/>
      <c r="WEV17" s="233"/>
      <c r="WEW17" s="235"/>
      <c r="WEY17" s="234"/>
      <c r="WEZ17" s="233"/>
      <c r="WFA17" s="235"/>
      <c r="WFC17" s="234"/>
      <c r="WFD17" s="233"/>
      <c r="WFE17" s="235"/>
      <c r="WFG17" s="234"/>
      <c r="WFH17" s="233"/>
      <c r="WFI17" s="235"/>
      <c r="WFK17" s="234"/>
      <c r="WFL17" s="233"/>
      <c r="WFM17" s="235"/>
      <c r="WFO17" s="234"/>
      <c r="WFP17" s="233"/>
      <c r="WFQ17" s="235"/>
      <c r="WFS17" s="234"/>
      <c r="WFT17" s="233"/>
      <c r="WFU17" s="235"/>
      <c r="WFW17" s="234"/>
      <c r="WFX17" s="233"/>
      <c r="WFY17" s="235"/>
      <c r="WGA17" s="234"/>
      <c r="WGB17" s="233"/>
      <c r="WGC17" s="235"/>
      <c r="WGE17" s="234"/>
      <c r="WGF17" s="233"/>
      <c r="WGG17" s="235"/>
      <c r="WGI17" s="234"/>
      <c r="WGJ17" s="233"/>
      <c r="WGK17" s="235"/>
      <c r="WGM17" s="234"/>
      <c r="WGN17" s="233"/>
      <c r="WGO17" s="235"/>
      <c r="WGQ17" s="234"/>
      <c r="WGR17" s="233"/>
      <c r="WGS17" s="235"/>
      <c r="WGU17" s="234"/>
      <c r="WGV17" s="233"/>
      <c r="WGW17" s="235"/>
      <c r="WGY17" s="234"/>
      <c r="WGZ17" s="233"/>
      <c r="WHA17" s="235"/>
      <c r="WHC17" s="234"/>
      <c r="WHD17" s="233"/>
      <c r="WHE17" s="235"/>
      <c r="WHG17" s="234"/>
      <c r="WHH17" s="233"/>
      <c r="WHI17" s="235"/>
      <c r="WHK17" s="234"/>
      <c r="WHL17" s="233"/>
      <c r="WHM17" s="235"/>
      <c r="WHO17" s="234"/>
      <c r="WHP17" s="233"/>
      <c r="WHQ17" s="235"/>
      <c r="WHS17" s="234"/>
      <c r="WHT17" s="233"/>
      <c r="WHU17" s="235"/>
      <c r="WHW17" s="234"/>
      <c r="WHX17" s="233"/>
      <c r="WHY17" s="235"/>
      <c r="WIA17" s="234"/>
      <c r="WIB17" s="233"/>
      <c r="WIC17" s="235"/>
      <c r="WIE17" s="234"/>
      <c r="WIF17" s="233"/>
      <c r="WIG17" s="235"/>
      <c r="WII17" s="234"/>
      <c r="WIJ17" s="233"/>
      <c r="WIK17" s="235"/>
      <c r="WIM17" s="234"/>
      <c r="WIN17" s="233"/>
      <c r="WIO17" s="235"/>
      <c r="WIQ17" s="234"/>
      <c r="WIR17" s="233"/>
      <c r="WIS17" s="235"/>
      <c r="WIU17" s="234"/>
      <c r="WIV17" s="233"/>
      <c r="WIW17" s="235"/>
      <c r="WIY17" s="234"/>
      <c r="WIZ17" s="233"/>
      <c r="WJA17" s="235"/>
      <c r="WJC17" s="234"/>
      <c r="WJD17" s="233"/>
      <c r="WJE17" s="235"/>
      <c r="WJG17" s="234"/>
      <c r="WJH17" s="233"/>
      <c r="WJI17" s="235"/>
      <c r="WJK17" s="234"/>
      <c r="WJL17" s="233"/>
      <c r="WJM17" s="235"/>
      <c r="WJO17" s="234"/>
      <c r="WJP17" s="233"/>
      <c r="WJQ17" s="235"/>
      <c r="WJS17" s="234"/>
      <c r="WJT17" s="233"/>
      <c r="WJU17" s="235"/>
      <c r="WJW17" s="234"/>
      <c r="WJX17" s="233"/>
      <c r="WJY17" s="235"/>
      <c r="WKA17" s="234"/>
      <c r="WKB17" s="233"/>
      <c r="WKC17" s="235"/>
      <c r="WKE17" s="234"/>
      <c r="WKF17" s="233"/>
      <c r="WKG17" s="235"/>
      <c r="WKI17" s="234"/>
      <c r="WKJ17" s="233"/>
      <c r="WKK17" s="235"/>
      <c r="WKM17" s="234"/>
      <c r="WKN17" s="233"/>
      <c r="WKO17" s="235"/>
      <c r="WKQ17" s="234"/>
      <c r="WKR17" s="233"/>
      <c r="WKS17" s="235"/>
      <c r="WKU17" s="234"/>
      <c r="WKV17" s="233"/>
      <c r="WKW17" s="235"/>
      <c r="WKY17" s="234"/>
      <c r="WKZ17" s="233"/>
      <c r="WLA17" s="235"/>
      <c r="WLC17" s="234"/>
      <c r="WLD17" s="233"/>
      <c r="WLE17" s="235"/>
      <c r="WLG17" s="234"/>
      <c r="WLH17" s="233"/>
      <c r="WLI17" s="235"/>
      <c r="WLK17" s="234"/>
      <c r="WLL17" s="233"/>
      <c r="WLM17" s="235"/>
      <c r="WLO17" s="234"/>
      <c r="WLP17" s="233"/>
      <c r="WLQ17" s="235"/>
      <c r="WLS17" s="234"/>
      <c r="WLT17" s="233"/>
      <c r="WLU17" s="235"/>
      <c r="WLW17" s="234"/>
      <c r="WLX17" s="233"/>
      <c r="WLY17" s="235"/>
      <c r="WMA17" s="234"/>
      <c r="WMB17" s="233"/>
      <c r="WMC17" s="235"/>
      <c r="WME17" s="234"/>
      <c r="WMF17" s="233"/>
      <c r="WMG17" s="235"/>
      <c r="WMI17" s="234"/>
      <c r="WMJ17" s="233"/>
      <c r="WMK17" s="235"/>
      <c r="WMM17" s="234"/>
      <c r="WMN17" s="233"/>
      <c r="WMO17" s="235"/>
      <c r="WMQ17" s="234"/>
      <c r="WMR17" s="233"/>
      <c r="WMS17" s="235"/>
      <c r="WMU17" s="234"/>
      <c r="WMV17" s="233"/>
      <c r="WMW17" s="235"/>
      <c r="WMY17" s="234"/>
      <c r="WMZ17" s="233"/>
      <c r="WNA17" s="235"/>
      <c r="WNC17" s="234"/>
      <c r="WND17" s="233"/>
      <c r="WNE17" s="235"/>
      <c r="WNG17" s="234"/>
      <c r="WNH17" s="233"/>
      <c r="WNI17" s="235"/>
      <c r="WNK17" s="234"/>
      <c r="WNL17" s="233"/>
      <c r="WNM17" s="235"/>
      <c r="WNO17" s="234"/>
      <c r="WNP17" s="233"/>
      <c r="WNQ17" s="235"/>
      <c r="WNS17" s="234"/>
      <c r="WNT17" s="233"/>
      <c r="WNU17" s="235"/>
      <c r="WNW17" s="234"/>
      <c r="WNX17" s="233"/>
      <c r="WNY17" s="235"/>
      <c r="WOA17" s="234"/>
      <c r="WOB17" s="233"/>
      <c r="WOC17" s="235"/>
      <c r="WOE17" s="234"/>
      <c r="WOF17" s="233"/>
      <c r="WOG17" s="235"/>
      <c r="WOI17" s="234"/>
      <c r="WOJ17" s="233"/>
      <c r="WOK17" s="235"/>
      <c r="WOM17" s="234"/>
      <c r="WON17" s="233"/>
      <c r="WOO17" s="235"/>
      <c r="WOQ17" s="234"/>
      <c r="WOR17" s="233"/>
      <c r="WOS17" s="235"/>
      <c r="WOU17" s="234"/>
      <c r="WOV17" s="233"/>
      <c r="WOW17" s="235"/>
      <c r="WOY17" s="234"/>
      <c r="WOZ17" s="233"/>
      <c r="WPA17" s="235"/>
      <c r="WPC17" s="234"/>
      <c r="WPD17" s="233"/>
      <c r="WPE17" s="235"/>
      <c r="WPG17" s="234"/>
      <c r="WPH17" s="233"/>
      <c r="WPI17" s="235"/>
      <c r="WPK17" s="234"/>
      <c r="WPL17" s="233"/>
      <c r="WPM17" s="235"/>
      <c r="WPO17" s="234"/>
      <c r="WPP17" s="233"/>
      <c r="WPQ17" s="235"/>
      <c r="WPS17" s="234"/>
      <c r="WPT17" s="233"/>
      <c r="WPU17" s="235"/>
      <c r="WPW17" s="234"/>
      <c r="WPX17" s="233"/>
      <c r="WPY17" s="235"/>
      <c r="WQA17" s="234"/>
      <c r="WQB17" s="233"/>
      <c r="WQC17" s="235"/>
      <c r="WQE17" s="234"/>
      <c r="WQF17" s="233"/>
      <c r="WQG17" s="235"/>
      <c r="WQI17" s="234"/>
      <c r="WQJ17" s="233"/>
      <c r="WQK17" s="235"/>
      <c r="WQM17" s="234"/>
      <c r="WQN17" s="233"/>
      <c r="WQO17" s="235"/>
      <c r="WQQ17" s="234"/>
      <c r="WQR17" s="233"/>
      <c r="WQS17" s="235"/>
      <c r="WQU17" s="234"/>
      <c r="WQV17" s="233"/>
      <c r="WQW17" s="235"/>
      <c r="WQY17" s="234"/>
      <c r="WQZ17" s="233"/>
      <c r="WRA17" s="235"/>
      <c r="WRC17" s="234"/>
      <c r="WRD17" s="233"/>
      <c r="WRE17" s="235"/>
      <c r="WRG17" s="234"/>
      <c r="WRH17" s="233"/>
      <c r="WRI17" s="235"/>
      <c r="WRK17" s="234"/>
      <c r="WRL17" s="233"/>
      <c r="WRM17" s="235"/>
      <c r="WRO17" s="234"/>
      <c r="WRP17" s="233"/>
      <c r="WRQ17" s="235"/>
      <c r="WRS17" s="234"/>
      <c r="WRT17" s="233"/>
      <c r="WRU17" s="235"/>
      <c r="WRW17" s="234"/>
      <c r="WRX17" s="233"/>
      <c r="WRY17" s="235"/>
      <c r="WSA17" s="234"/>
      <c r="WSB17" s="233"/>
      <c r="WSC17" s="235"/>
      <c r="WSE17" s="234"/>
      <c r="WSF17" s="233"/>
      <c r="WSG17" s="235"/>
      <c r="WSI17" s="234"/>
      <c r="WSJ17" s="233"/>
      <c r="WSK17" s="235"/>
      <c r="WSM17" s="234"/>
      <c r="WSN17" s="233"/>
      <c r="WSO17" s="235"/>
      <c r="WSQ17" s="234"/>
      <c r="WSR17" s="233"/>
      <c r="WSS17" s="235"/>
      <c r="WSU17" s="234"/>
      <c r="WSV17" s="233"/>
      <c r="WSW17" s="235"/>
      <c r="WSY17" s="234"/>
      <c r="WSZ17" s="233"/>
      <c r="WTA17" s="235"/>
      <c r="WTC17" s="234"/>
      <c r="WTD17" s="233"/>
      <c r="WTE17" s="235"/>
      <c r="WTG17" s="234"/>
      <c r="WTH17" s="233"/>
      <c r="WTI17" s="235"/>
      <c r="WTK17" s="234"/>
      <c r="WTL17" s="233"/>
      <c r="WTM17" s="235"/>
      <c r="WTO17" s="234"/>
      <c r="WTP17" s="233"/>
      <c r="WTQ17" s="235"/>
      <c r="WTS17" s="234"/>
      <c r="WTT17" s="233"/>
      <c r="WTU17" s="235"/>
      <c r="WTW17" s="234"/>
      <c r="WTX17" s="233"/>
      <c r="WTY17" s="235"/>
      <c r="WUA17" s="234"/>
      <c r="WUB17" s="233"/>
      <c r="WUC17" s="235"/>
      <c r="WUE17" s="234"/>
      <c r="WUF17" s="233"/>
      <c r="WUG17" s="235"/>
      <c r="WUI17" s="234"/>
      <c r="WUJ17" s="233"/>
      <c r="WUK17" s="235"/>
      <c r="WUM17" s="234"/>
      <c r="WUN17" s="233"/>
      <c r="WUO17" s="235"/>
      <c r="WUQ17" s="234"/>
      <c r="WUR17" s="233"/>
      <c r="WUS17" s="235"/>
      <c r="WUU17" s="234"/>
      <c r="WUV17" s="233"/>
      <c r="WUW17" s="235"/>
      <c r="WUY17" s="234"/>
      <c r="WUZ17" s="233"/>
      <c r="WVA17" s="235"/>
      <c r="WVC17" s="234"/>
      <c r="WVD17" s="233"/>
      <c r="WVE17" s="235"/>
      <c r="WVG17" s="234"/>
      <c r="WVH17" s="233"/>
      <c r="WVI17" s="235"/>
      <c r="WVK17" s="234"/>
      <c r="WVL17" s="233"/>
      <c r="WVM17" s="235"/>
      <c r="WVO17" s="234"/>
      <c r="WVP17" s="233"/>
      <c r="WVQ17" s="235"/>
      <c r="WVS17" s="234"/>
      <c r="WVT17" s="233"/>
      <c r="WVU17" s="235"/>
      <c r="WVW17" s="234"/>
      <c r="WVX17" s="233"/>
      <c r="WVY17" s="235"/>
      <c r="WWA17" s="234"/>
      <c r="WWB17" s="233"/>
      <c r="WWC17" s="235"/>
      <c r="WWE17" s="234"/>
      <c r="WWF17" s="233"/>
      <c r="WWG17" s="235"/>
      <c r="WWI17" s="234"/>
      <c r="WWJ17" s="233"/>
      <c r="WWK17" s="235"/>
      <c r="WWM17" s="234"/>
      <c r="WWN17" s="233"/>
      <c r="WWO17" s="235"/>
      <c r="WWQ17" s="234"/>
      <c r="WWR17" s="233"/>
      <c r="WWS17" s="235"/>
      <c r="WWU17" s="234"/>
      <c r="WWV17" s="233"/>
      <c r="WWW17" s="235"/>
      <c r="WWY17" s="234"/>
      <c r="WWZ17" s="233"/>
      <c r="WXA17" s="235"/>
      <c r="WXC17" s="234"/>
      <c r="WXD17" s="233"/>
      <c r="WXE17" s="235"/>
      <c r="WXG17" s="234"/>
      <c r="WXH17" s="233"/>
      <c r="WXI17" s="235"/>
      <c r="WXK17" s="234"/>
      <c r="WXL17" s="233"/>
      <c r="WXM17" s="235"/>
      <c r="WXO17" s="234"/>
      <c r="WXP17" s="233"/>
      <c r="WXQ17" s="235"/>
      <c r="WXS17" s="234"/>
      <c r="WXT17" s="233"/>
      <c r="WXU17" s="235"/>
      <c r="WXW17" s="234"/>
      <c r="WXX17" s="233"/>
      <c r="WXY17" s="235"/>
      <c r="WYA17" s="234"/>
      <c r="WYB17" s="233"/>
      <c r="WYC17" s="235"/>
      <c r="WYE17" s="234"/>
      <c r="WYF17" s="233"/>
      <c r="WYG17" s="235"/>
      <c r="WYI17" s="234"/>
      <c r="WYJ17" s="233"/>
      <c r="WYK17" s="235"/>
      <c r="WYM17" s="234"/>
      <c r="WYN17" s="233"/>
      <c r="WYO17" s="235"/>
      <c r="WYQ17" s="234"/>
      <c r="WYR17" s="233"/>
      <c r="WYS17" s="235"/>
      <c r="WYU17" s="234"/>
      <c r="WYV17" s="233"/>
      <c r="WYW17" s="235"/>
      <c r="WYY17" s="234"/>
      <c r="WYZ17" s="233"/>
      <c r="WZA17" s="235"/>
      <c r="WZC17" s="234"/>
      <c r="WZD17" s="233"/>
      <c r="WZE17" s="235"/>
      <c r="WZG17" s="234"/>
      <c r="WZH17" s="233"/>
      <c r="WZI17" s="235"/>
      <c r="WZK17" s="234"/>
      <c r="WZL17" s="233"/>
      <c r="WZM17" s="235"/>
      <c r="WZO17" s="234"/>
      <c r="WZP17" s="233"/>
      <c r="WZQ17" s="235"/>
      <c r="WZS17" s="234"/>
      <c r="WZT17" s="233"/>
      <c r="WZU17" s="235"/>
      <c r="WZW17" s="234"/>
      <c r="WZX17" s="233"/>
      <c r="WZY17" s="235"/>
      <c r="XAA17" s="234"/>
      <c r="XAB17" s="233"/>
      <c r="XAC17" s="235"/>
      <c r="XAE17" s="234"/>
      <c r="XAF17" s="233"/>
      <c r="XAG17" s="235"/>
      <c r="XAI17" s="234"/>
      <c r="XAJ17" s="233"/>
      <c r="XAK17" s="235"/>
      <c r="XAM17" s="234"/>
      <c r="XAN17" s="233"/>
      <c r="XAO17" s="235"/>
      <c r="XAQ17" s="234"/>
      <c r="XAR17" s="233"/>
      <c r="XAS17" s="235"/>
      <c r="XAU17" s="234"/>
      <c r="XAV17" s="233"/>
      <c r="XAW17" s="235"/>
      <c r="XAY17" s="234"/>
      <c r="XAZ17" s="233"/>
      <c r="XBA17" s="235"/>
      <c r="XBC17" s="234"/>
      <c r="XBD17" s="233"/>
      <c r="XBE17" s="235"/>
      <c r="XBG17" s="234"/>
      <c r="XBH17" s="233"/>
      <c r="XBI17" s="235"/>
      <c r="XBK17" s="234"/>
      <c r="XBL17" s="233"/>
      <c r="XBM17" s="235"/>
      <c r="XBO17" s="234"/>
      <c r="XBP17" s="233"/>
      <c r="XBQ17" s="235"/>
      <c r="XBS17" s="234"/>
      <c r="XBT17" s="233"/>
      <c r="XBU17" s="235"/>
      <c r="XBW17" s="234"/>
      <c r="XBX17" s="233"/>
      <c r="XBY17" s="235"/>
      <c r="XCA17" s="234"/>
      <c r="XCB17" s="233"/>
      <c r="XCC17" s="235"/>
      <c r="XCE17" s="234"/>
      <c r="XCF17" s="233"/>
      <c r="XCG17" s="235"/>
      <c r="XCI17" s="234"/>
      <c r="XCJ17" s="233"/>
      <c r="XCK17" s="235"/>
      <c r="XCM17" s="234"/>
      <c r="XCN17" s="233"/>
      <c r="XCO17" s="235"/>
      <c r="XCQ17" s="234"/>
      <c r="XCR17" s="233"/>
      <c r="XCS17" s="235"/>
      <c r="XCU17" s="234"/>
      <c r="XCV17" s="233"/>
      <c r="XCW17" s="235"/>
      <c r="XCY17" s="234"/>
      <c r="XCZ17" s="233"/>
      <c r="XDA17" s="235"/>
      <c r="XDC17" s="234"/>
      <c r="XDD17" s="233"/>
      <c r="XDE17" s="235"/>
      <c r="XDG17" s="234"/>
      <c r="XDH17" s="233"/>
      <c r="XDI17" s="235"/>
      <c r="XDK17" s="234"/>
      <c r="XDL17" s="233"/>
      <c r="XDM17" s="235"/>
      <c r="XDO17" s="234"/>
      <c r="XDP17" s="233"/>
      <c r="XDQ17" s="235"/>
      <c r="XDS17" s="234"/>
      <c r="XDT17" s="233"/>
      <c r="XDU17" s="235"/>
      <c r="XDW17" s="234"/>
      <c r="XDX17" s="233"/>
      <c r="XDY17" s="235"/>
      <c r="XEA17" s="234"/>
      <c r="XEB17" s="233"/>
      <c r="XEC17" s="235"/>
      <c r="XEE17" s="234"/>
      <c r="XEF17" s="233"/>
      <c r="XEG17" s="235"/>
      <c r="XEI17" s="234"/>
      <c r="XEJ17" s="233"/>
      <c r="XEK17" s="235"/>
      <c r="XEM17" s="234"/>
      <c r="XEN17" s="233"/>
      <c r="XEO17" s="235"/>
      <c r="XEQ17" s="234"/>
      <c r="XER17" s="233"/>
      <c r="XES17" s="235"/>
      <c r="XEU17" s="234"/>
      <c r="XEV17" s="233"/>
      <c r="XEW17" s="235"/>
      <c r="XEY17" s="234"/>
      <c r="XEZ17" s="233"/>
      <c r="XFA17" s="235"/>
      <c r="XFC17" s="234"/>
      <c r="XFD17" s="233"/>
    </row>
    <row r="18" spans="1:16384" x14ac:dyDescent="0.3">
      <c r="A18" s="67"/>
      <c r="B18" s="21"/>
      <c r="C18" s="21"/>
      <c r="D18" s="21"/>
      <c r="E18" s="21"/>
      <c r="F18" s="21"/>
      <c r="G18" s="21"/>
      <c r="H18" s="128" t="s">
        <v>18</v>
      </c>
      <c r="I18" s="126">
        <f>SUM(I15:I17)</f>
        <v>1.901</v>
      </c>
      <c r="J18" s="21"/>
      <c r="K18" s="21"/>
      <c r="L18" s="21"/>
      <c r="M18" s="21"/>
      <c r="N18" s="21"/>
      <c r="O18" s="61"/>
    </row>
    <row r="19" spans="1:16384" ht="15" thickBot="1" x14ac:dyDescent="0.35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1"/>
    </row>
  </sheetData>
  <hyperlinks>
    <hyperlink ref="B4" location="'FR A0300'!A1" display="'FR A0300'!A1" xr:uid="{00000000-0004-0000-0F00-000000000000}"/>
    <hyperlink ref="E3" location="dFR_0300_006!A1" display="Drawing" xr:uid="{00000000-0004-0000-0F00-000001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234</v>
      </c>
    </row>
  </sheetData>
  <hyperlinks>
    <hyperlink ref="B1" location="FR_0300_006!A1" display="FR_0300_006" xr:uid="{00000000-0004-0000-1000-000000000000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99FF"/>
  </sheetPr>
  <dimension ref="A1:O18"/>
  <sheetViews>
    <sheetView workbookViewId="0">
      <selection activeCell="E11" sqref="E11:F11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3.109375" bestFit="1" customWidth="1"/>
    <col min="8" max="8" width="9.21875" bestFit="1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FR_0300_007_m+FR_0300_007_p</f>
        <v>1.9959815000000003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147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3.9919630000000006</v>
      </c>
      <c r="O5" s="61"/>
    </row>
    <row r="6" spans="1:15" x14ac:dyDescent="0.3">
      <c r="A6" s="119" t="s">
        <v>7</v>
      </c>
      <c r="B6" s="25" t="s">
        <v>237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238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241">
        <f>J11*K11*L11</f>
        <v>0.11021400000000001</v>
      </c>
      <c r="F11" s="16" t="s">
        <v>270</v>
      </c>
      <c r="G11" s="16"/>
      <c r="H11" s="15"/>
      <c r="I11" s="17" t="s">
        <v>229</v>
      </c>
      <c r="J11" s="91">
        <v>4.6800000000000001E-3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0.24798149999999999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0.24798149999999999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 t="s">
        <v>264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75">
        <v>36.6</v>
      </c>
      <c r="G16" s="24" t="s">
        <v>263</v>
      </c>
      <c r="H16" s="23">
        <v>3</v>
      </c>
      <c r="I16" s="29">
        <f t="shared" si="0"/>
        <v>1.0980000000000001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1.7480000000000002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100-000000000000}"/>
    <hyperlink ref="E3" location="dFR_0300_007!A1" display="Drawing" xr:uid="{00000000-0004-0000-1100-000001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237</v>
      </c>
    </row>
  </sheetData>
  <hyperlinks>
    <hyperlink ref="B1" location="FR_0300_007!A1" display="FR_0300_007" xr:uid="{00000000-0004-0000-12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8"/>
  <sheetViews>
    <sheetView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19" sqref="F19"/>
    </sheetView>
  </sheetViews>
  <sheetFormatPr baseColWidth="10" defaultColWidth="9.109375" defaultRowHeight="13.2" x14ac:dyDescent="0.25"/>
  <cols>
    <col min="1" max="1" width="17.44140625" style="4" bestFit="1" customWidth="1"/>
    <col min="2" max="2" width="28.6640625" style="8" bestFit="1" customWidth="1"/>
    <col min="3" max="3" width="14.44140625" style="4" bestFit="1" customWidth="1"/>
    <col min="4" max="4" width="10" style="4" bestFit="1" customWidth="1"/>
    <col min="5" max="5" width="23" style="4" customWidth="1"/>
    <col min="6" max="6" width="39.109375" style="41" customWidth="1"/>
    <col min="7" max="7" width="14" style="4" customWidth="1"/>
    <col min="8" max="8" width="11" style="4" bestFit="1" customWidth="1"/>
    <col min="9" max="13" width="10.44140625" style="1" customWidth="1"/>
    <col min="14" max="14" width="9.6640625" style="4" bestFit="1" customWidth="1"/>
    <col min="15" max="15" width="11.109375" style="8" customWidth="1"/>
    <col min="16" max="16384" width="9.109375" style="8"/>
  </cols>
  <sheetData>
    <row r="1" spans="1:15" ht="15" thickBot="1" x14ac:dyDescent="0.35">
      <c r="A1" s="51" t="s">
        <v>0</v>
      </c>
      <c r="B1" s="89" t="s">
        <v>44</v>
      </c>
      <c r="D1" s="42"/>
      <c r="M1" s="54" t="s">
        <v>48</v>
      </c>
      <c r="N1" s="43"/>
      <c r="O1" s="53" t="e">
        <f>#REF!</f>
        <v>#REF!</v>
      </c>
    </row>
    <row r="2" spans="1:15" s="10" customFormat="1" ht="15" thickBot="1" x14ac:dyDescent="0.35">
      <c r="A2" s="49" t="s">
        <v>49</v>
      </c>
      <c r="B2" s="88" t="s">
        <v>133</v>
      </c>
      <c r="C2" s="9"/>
      <c r="F2" s="38"/>
    </row>
    <row r="3" spans="1:15" s="10" customFormat="1" ht="15.6" thickTop="1" thickBot="1" x14ac:dyDescent="0.35">
      <c r="A3" s="50" t="s">
        <v>50</v>
      </c>
      <c r="B3" s="52">
        <v>2018</v>
      </c>
      <c r="C3" s="9"/>
      <c r="F3" s="38"/>
    </row>
    <row r="4" spans="1:15" s="10" customFormat="1" ht="15.6" thickTop="1" thickBot="1" x14ac:dyDescent="0.35">
      <c r="A4" s="48" t="s">
        <v>1</v>
      </c>
      <c r="B4" s="87">
        <v>81</v>
      </c>
      <c r="C4" s="9"/>
      <c r="D4" s="42" t="s">
        <v>51</v>
      </c>
      <c r="F4" s="38"/>
    </row>
    <row r="5" spans="1:15" s="36" customFormat="1" ht="15" thickTop="1" x14ac:dyDescent="0.3">
      <c r="A5" s="35"/>
      <c r="B5" s="39"/>
      <c r="C5" s="37"/>
      <c r="F5" s="40"/>
    </row>
    <row r="6" spans="1:15" s="34" customFormat="1" ht="49.5" customHeight="1" x14ac:dyDescent="0.25">
      <c r="A6" s="33" t="s">
        <v>52</v>
      </c>
      <c r="B6" s="45" t="s">
        <v>53</v>
      </c>
      <c r="C6" s="45" t="s">
        <v>54</v>
      </c>
      <c r="D6" s="45" t="s">
        <v>55</v>
      </c>
      <c r="E6" s="45" t="s">
        <v>56</v>
      </c>
      <c r="F6" s="45" t="s">
        <v>57</v>
      </c>
      <c r="G6" s="45" t="s">
        <v>58</v>
      </c>
      <c r="H6" s="47" t="s">
        <v>59</v>
      </c>
      <c r="I6" s="45" t="s">
        <v>17</v>
      </c>
      <c r="J6" s="45" t="s">
        <v>60</v>
      </c>
      <c r="K6" s="45" t="s">
        <v>61</v>
      </c>
      <c r="L6" s="45" t="s">
        <v>62</v>
      </c>
      <c r="M6" s="45" t="s">
        <v>63</v>
      </c>
      <c r="N6" s="46" t="s">
        <v>64</v>
      </c>
      <c r="O6" s="45" t="s">
        <v>65</v>
      </c>
    </row>
    <row r="7" spans="1:15" ht="14.4" x14ac:dyDescent="0.3">
      <c r="A7" s="98"/>
      <c r="B7" s="99" t="str">
        <f>'FR A0300'!B3</f>
        <v>Frame and Body</v>
      </c>
      <c r="C7" s="100" t="str">
        <f>FR_A0300</f>
        <v>FR A0300</v>
      </c>
      <c r="D7" s="100" t="s">
        <v>11</v>
      </c>
      <c r="E7" s="100"/>
      <c r="F7" s="101" t="str">
        <f>'FR A0300'!B4</f>
        <v>Pedal box</v>
      </c>
      <c r="G7" s="100"/>
      <c r="H7" s="102">
        <f t="shared" ref="H7:H21" si="0">SUM(J7:M7)</f>
        <v>57.217710573964986</v>
      </c>
      <c r="I7" s="103">
        <f>FR_A0300_q</f>
        <v>1</v>
      </c>
      <c r="J7" s="104">
        <f>FR_A0300_m</f>
        <v>17.12</v>
      </c>
      <c r="K7" s="104">
        <f>FR_A0300_p</f>
        <v>33.224999999999994</v>
      </c>
      <c r="L7" s="104">
        <f>FR_A0300_f</f>
        <v>3.8727105739649841</v>
      </c>
      <c r="M7" s="104">
        <f>FR_A0300_t</f>
        <v>3</v>
      </c>
      <c r="N7" s="105">
        <f t="shared" ref="N7:N21" si="1">H7*I7</f>
        <v>57.217710573964986</v>
      </c>
      <c r="O7" s="106"/>
    </row>
    <row r="8" spans="1:15" ht="14.4" x14ac:dyDescent="0.3">
      <c r="A8" s="107"/>
      <c r="B8" s="108" t="str">
        <f>'FR A0300'!B3</f>
        <v>Frame and Body</v>
      </c>
      <c r="C8" s="109" t="str">
        <f>FR_0300_000</f>
        <v>FR_0300_000</v>
      </c>
      <c r="D8" s="110" t="s">
        <v>11</v>
      </c>
      <c r="E8" s="110" t="str">
        <f>$F$7</f>
        <v>Pedal box</v>
      </c>
      <c r="F8" s="111" t="str">
        <f>FR_0300_000!B5</f>
        <v>Rail</v>
      </c>
      <c r="G8" s="110"/>
      <c r="H8" s="112">
        <f t="shared" si="0"/>
        <v>3.10793344</v>
      </c>
      <c r="I8" s="113">
        <f>FR_A0300_q*FR_0300_000_q</f>
        <v>2</v>
      </c>
      <c r="J8" s="114">
        <f>FR_0300_000_m</f>
        <v>0.8383334400000001</v>
      </c>
      <c r="K8" s="114">
        <f>FR_0300_000_p</f>
        <v>2.2696000000000001</v>
      </c>
      <c r="L8" s="114">
        <v>0</v>
      </c>
      <c r="M8" s="114">
        <v>0</v>
      </c>
      <c r="N8" s="115">
        <f t="shared" si="1"/>
        <v>6.2158668800000001</v>
      </c>
      <c r="O8" s="116"/>
    </row>
    <row r="9" spans="1:15" ht="14.4" x14ac:dyDescent="0.3">
      <c r="A9" s="107"/>
      <c r="B9" s="108" t="str">
        <f>'FR A0300'!$B$3</f>
        <v>Frame and Body</v>
      </c>
      <c r="C9" s="110" t="str">
        <f>FR_0300_001</f>
        <v>FR_0300_001</v>
      </c>
      <c r="D9" s="110" t="s">
        <v>11</v>
      </c>
      <c r="E9" s="110" t="str">
        <f t="shared" ref="E9:E21" si="2">$F$7</f>
        <v>Pedal box</v>
      </c>
      <c r="F9" s="111" t="str">
        <f>FR_0300_001!B5</f>
        <v>Brake pedal</v>
      </c>
      <c r="G9" s="110"/>
      <c r="H9" s="112">
        <f t="shared" si="0"/>
        <v>5.6870399999999997</v>
      </c>
      <c r="I9" s="117">
        <f>FR_A0300_q*FR_0300_001_q</f>
        <v>1</v>
      </c>
      <c r="J9" s="114">
        <f>FR_0300_001_m</f>
        <v>1.1390400000000001</v>
      </c>
      <c r="K9" s="114">
        <f>FR_0300_001_p</f>
        <v>4.548</v>
      </c>
      <c r="L9" s="114">
        <v>0</v>
      </c>
      <c r="M9" s="114">
        <v>0</v>
      </c>
      <c r="N9" s="115">
        <f t="shared" si="1"/>
        <v>5.6870399999999997</v>
      </c>
      <c r="O9" s="116"/>
    </row>
    <row r="10" spans="1:15" ht="14.4" x14ac:dyDescent="0.3">
      <c r="A10" s="107"/>
      <c r="B10" s="108" t="str">
        <f>'FR A0300'!$B$3</f>
        <v>Frame and Body</v>
      </c>
      <c r="C10" s="110" t="str">
        <f>FR_0300_002</f>
        <v>FR_0300_002</v>
      </c>
      <c r="D10" s="110" t="s">
        <v>11</v>
      </c>
      <c r="E10" s="110" t="str">
        <f t="shared" si="2"/>
        <v>Pedal box</v>
      </c>
      <c r="F10" s="208" t="str">
        <f>FR_0300_002!B5</f>
        <v>Accelerator Pedal</v>
      </c>
      <c r="G10" s="110"/>
      <c r="H10" s="112">
        <f t="shared" si="0"/>
        <v>4.8410399999999996</v>
      </c>
      <c r="I10" s="113">
        <f>FR_A0300_q*FR_0300_002_q</f>
        <v>1</v>
      </c>
      <c r="J10" s="114">
        <f>FR_0300_002_m</f>
        <v>1.1390400000000001</v>
      </c>
      <c r="K10" s="114">
        <f>FR_0300_002_p</f>
        <v>3.702</v>
      </c>
      <c r="L10" s="114">
        <v>0</v>
      </c>
      <c r="M10" s="114">
        <v>0</v>
      </c>
      <c r="N10" s="115">
        <f t="shared" si="1"/>
        <v>4.8410399999999996</v>
      </c>
      <c r="O10" s="116"/>
    </row>
    <row r="11" spans="1:15" ht="14.4" x14ac:dyDescent="0.3">
      <c r="A11" s="107"/>
      <c r="B11" s="108" t="str">
        <f>'FR A0300'!$B$3</f>
        <v>Frame and Body</v>
      </c>
      <c r="C11" s="110" t="str">
        <f>FR_0300_003</f>
        <v>FR_0300_003</v>
      </c>
      <c r="D11" s="110" t="s">
        <v>11</v>
      </c>
      <c r="E11" s="110" t="str">
        <f t="shared" si="2"/>
        <v>Pedal box</v>
      </c>
      <c r="F11" s="111" t="str">
        <f>FR_0300_003!B5</f>
        <v>Foot Top Support</v>
      </c>
      <c r="G11" s="110"/>
      <c r="H11" s="112">
        <f t="shared" si="0"/>
        <v>2.1023579199999998</v>
      </c>
      <c r="I11" s="113">
        <f>FR_A0300_q*FR_0300_003_q</f>
        <v>2</v>
      </c>
      <c r="J11" s="114">
        <f>FR_0300_003_m</f>
        <v>0.31095792</v>
      </c>
      <c r="K11" s="114">
        <f>FR_0300_003_p</f>
        <v>1.7913999999999999</v>
      </c>
      <c r="L11" s="114">
        <v>0</v>
      </c>
      <c r="M11" s="114">
        <v>0</v>
      </c>
      <c r="N11" s="115">
        <f t="shared" si="1"/>
        <v>4.2047158399999995</v>
      </c>
      <c r="O11" s="116"/>
    </row>
    <row r="12" spans="1:15" ht="14.4" x14ac:dyDescent="0.3">
      <c r="A12" s="107"/>
      <c r="B12" s="108" t="str">
        <f>'FR A0300'!$B$3</f>
        <v>Frame and Body</v>
      </c>
      <c r="C12" s="110" t="str">
        <f>FR_0300_004</f>
        <v>FR_0300_004</v>
      </c>
      <c r="D12" s="110" t="s">
        <v>11</v>
      </c>
      <c r="E12" s="110" t="str">
        <f t="shared" si="2"/>
        <v>Pedal box</v>
      </c>
      <c r="F12" s="111" t="str">
        <f>FR_0300_004!B5</f>
        <v>Heel Support</v>
      </c>
      <c r="G12" s="110"/>
      <c r="H12" s="112">
        <f t="shared" si="0"/>
        <v>2.0173139839999998</v>
      </c>
      <c r="I12" s="113">
        <f>FR_A0300_q*FR_0300_004_q</f>
        <v>2</v>
      </c>
      <c r="J12" s="114">
        <f>FR_0300_004_m</f>
        <v>0.27291398400000005</v>
      </c>
      <c r="K12" s="114">
        <f>FR_0300_004_p</f>
        <v>1.7444</v>
      </c>
      <c r="L12" s="114">
        <v>0</v>
      </c>
      <c r="M12" s="114">
        <v>0</v>
      </c>
      <c r="N12" s="115">
        <f t="shared" si="1"/>
        <v>4.0346279679999997</v>
      </c>
      <c r="O12" s="116"/>
    </row>
    <row r="13" spans="1:15" ht="14.4" x14ac:dyDescent="0.3">
      <c r="A13" s="107"/>
      <c r="B13" s="108" t="str">
        <f>'FR A0300'!$B$3</f>
        <v>Frame and Body</v>
      </c>
      <c r="C13" s="110" t="str">
        <f>FR_0300_005</f>
        <v>FR_0300_005</v>
      </c>
      <c r="D13" s="110" t="s">
        <v>11</v>
      </c>
      <c r="E13" s="110" t="str">
        <f t="shared" si="2"/>
        <v>Pedal box</v>
      </c>
      <c r="F13" s="111" t="str">
        <f>FR_0300_005!B5</f>
        <v>Brake Pedal Support</v>
      </c>
      <c r="G13" s="110"/>
      <c r="H13" s="112">
        <f t="shared" si="0"/>
        <v>3.1116406249999997</v>
      </c>
      <c r="I13" s="113">
        <f>FR_A0300_q*FR_0300_005_q</f>
        <v>2</v>
      </c>
      <c r="J13" s="114">
        <f>FR_0300_005_m</f>
        <v>0.46364062500000008</v>
      </c>
      <c r="K13" s="114">
        <f>FR_0300_005_p</f>
        <v>2.6479999999999997</v>
      </c>
      <c r="L13" s="114">
        <v>0</v>
      </c>
      <c r="M13" s="114">
        <v>0</v>
      </c>
      <c r="N13" s="115">
        <f t="shared" si="1"/>
        <v>6.2232812499999994</v>
      </c>
      <c r="O13" s="116"/>
    </row>
    <row r="14" spans="1:15" ht="14.4" x14ac:dyDescent="0.3">
      <c r="A14" s="107"/>
      <c r="B14" s="108" t="str">
        <f>'FR A0300'!$B$3</f>
        <v>Frame and Body</v>
      </c>
      <c r="C14" s="110" t="str">
        <f>FR_0300_006</f>
        <v>FR_0300_006</v>
      </c>
      <c r="D14" s="110" t="s">
        <v>11</v>
      </c>
      <c r="E14" s="110" t="str">
        <f t="shared" si="2"/>
        <v>Pedal box</v>
      </c>
      <c r="F14" s="111" t="str">
        <f>FR_0300_006!B5</f>
        <v>Brake over-travel switch support</v>
      </c>
      <c r="G14" s="110"/>
      <c r="H14" s="112">
        <f t="shared" si="0"/>
        <v>1.9716500000000001</v>
      </c>
      <c r="I14" s="113">
        <f>FR_A0300_q*FR_0300_006_q</f>
        <v>1</v>
      </c>
      <c r="J14" s="114">
        <f>FR_0300_006_m</f>
        <v>7.0650000000000018E-2</v>
      </c>
      <c r="K14" s="114">
        <f>FR_0300_006_p</f>
        <v>1.901</v>
      </c>
      <c r="L14" s="114">
        <v>0</v>
      </c>
      <c r="M14" s="114">
        <v>0</v>
      </c>
      <c r="N14" s="115">
        <f t="shared" si="1"/>
        <v>1.9716500000000001</v>
      </c>
      <c r="O14" s="116"/>
    </row>
    <row r="15" spans="1:15" ht="14.4" x14ac:dyDescent="0.3">
      <c r="A15" s="107"/>
      <c r="B15" s="108" t="str">
        <f>'FR A0300'!$B$3</f>
        <v>Frame and Body</v>
      </c>
      <c r="C15" s="110" t="str">
        <f>FR_0300_007</f>
        <v>FR_0300_007</v>
      </c>
      <c r="D15" s="110" t="s">
        <v>11</v>
      </c>
      <c r="E15" s="110" t="str">
        <f t="shared" si="2"/>
        <v>Pedal box</v>
      </c>
      <c r="F15" s="111" t="str">
        <f>FR_0300_007!B5</f>
        <v>Accelerator pedal support</v>
      </c>
      <c r="G15" s="118"/>
      <c r="H15" s="112">
        <f t="shared" si="0"/>
        <v>1.9959815000000003</v>
      </c>
      <c r="I15" s="113">
        <f>FR_A0300_q*FR_0300_007_q</f>
        <v>2</v>
      </c>
      <c r="J15" s="114">
        <f>FR_0300_007_m</f>
        <v>0.24798149999999999</v>
      </c>
      <c r="K15" s="114">
        <f>FR_0300_007_p</f>
        <v>1.7480000000000002</v>
      </c>
      <c r="L15" s="114">
        <v>0</v>
      </c>
      <c r="M15" s="114">
        <v>0</v>
      </c>
      <c r="N15" s="115">
        <f t="shared" si="1"/>
        <v>3.9919630000000006</v>
      </c>
      <c r="O15" s="116"/>
    </row>
    <row r="16" spans="1:15" ht="14.4" x14ac:dyDescent="0.3">
      <c r="A16" s="107"/>
      <c r="B16" s="108" t="str">
        <f>'FR A0300'!$B$3</f>
        <v>Frame and Body</v>
      </c>
      <c r="C16" s="110" t="str">
        <f>FR_0300_008</f>
        <v>FR_0300_008</v>
      </c>
      <c r="D16" s="110" t="s">
        <v>11</v>
      </c>
      <c r="E16" s="110" t="str">
        <f t="shared" si="2"/>
        <v>Pedal box</v>
      </c>
      <c r="F16" s="111" t="str">
        <f>FR_0300_008!B5</f>
        <v>Cable Support</v>
      </c>
      <c r="G16" s="110"/>
      <c r="H16" s="112">
        <f t="shared" si="0"/>
        <v>4.6954950875000003</v>
      </c>
      <c r="I16" s="113">
        <f>FR_A0300_q*FR_0300_008_q</f>
        <v>1</v>
      </c>
      <c r="J16" s="114">
        <f>FR_0300_008_m</f>
        <v>0.11549508750000001</v>
      </c>
      <c r="K16" s="114">
        <f>FR_0300_008_p</f>
        <v>4.58</v>
      </c>
      <c r="L16" s="114">
        <v>0</v>
      </c>
      <c r="M16" s="114">
        <v>0</v>
      </c>
      <c r="N16" s="115">
        <f t="shared" si="1"/>
        <v>4.6954950875000003</v>
      </c>
      <c r="O16" s="116"/>
    </row>
    <row r="17" spans="1:15" ht="14.4" x14ac:dyDescent="0.3">
      <c r="A17" s="107"/>
      <c r="B17" s="108" t="str">
        <f>'FR A0300'!$B$3</f>
        <v>Frame and Body</v>
      </c>
      <c r="C17" s="110" t="str">
        <f>FR_0300_009</f>
        <v>FR_0300_009</v>
      </c>
      <c r="D17" s="110" t="s">
        <v>11</v>
      </c>
      <c r="E17" s="110" t="str">
        <f t="shared" si="2"/>
        <v>Pedal box</v>
      </c>
      <c r="F17" s="111" t="str">
        <f>FR_0300_009!B5</f>
        <v>Internal Spacer</v>
      </c>
      <c r="G17" s="110"/>
      <c r="H17" s="112">
        <f t="shared" si="0"/>
        <v>0.72533112500000008</v>
      </c>
      <c r="I17" s="113">
        <f>FR_A0300_q*FR_0300_009_q</f>
        <v>2</v>
      </c>
      <c r="J17" s="114">
        <f>FR_0300_009_m</f>
        <v>2.3491125000000002E-2</v>
      </c>
      <c r="K17" s="114">
        <f>FR_0300_009_p</f>
        <v>0.70184000000000002</v>
      </c>
      <c r="L17" s="114">
        <v>0</v>
      </c>
      <c r="M17" s="114">
        <v>0</v>
      </c>
      <c r="N17" s="115">
        <f t="shared" si="1"/>
        <v>1.4506622500000002</v>
      </c>
      <c r="O17" s="116"/>
    </row>
    <row r="18" spans="1:15" ht="14.4" x14ac:dyDescent="0.3">
      <c r="A18" s="198"/>
      <c r="B18" s="108" t="str">
        <f>'FR A0300'!$B$3</f>
        <v>Frame and Body</v>
      </c>
      <c r="C18" s="199" t="str">
        <f>FR_0300_010</f>
        <v>FR_0300_010</v>
      </c>
      <c r="D18" s="110" t="s">
        <v>11</v>
      </c>
      <c r="E18" s="110" t="str">
        <f t="shared" si="2"/>
        <v>Pedal box</v>
      </c>
      <c r="F18" s="209" t="str">
        <f>FR_0300_010!B5</f>
        <v>External Spacer</v>
      </c>
      <c r="G18" s="199"/>
      <c r="H18" s="112">
        <f t="shared" si="0"/>
        <v>0.66667381250000002</v>
      </c>
      <c r="I18" s="113">
        <f>FR_A0300_q*FR_0300_010_q</f>
        <v>2</v>
      </c>
      <c r="J18" s="114">
        <f>FR_0300_010_m</f>
        <v>5.033812500000001E-3</v>
      </c>
      <c r="K18" s="114">
        <f>FR_0300_010_p</f>
        <v>0.66164000000000001</v>
      </c>
      <c r="L18" s="114">
        <v>0</v>
      </c>
      <c r="M18" s="114">
        <v>0</v>
      </c>
      <c r="N18" s="115">
        <f t="shared" si="1"/>
        <v>1.333347625</v>
      </c>
      <c r="O18" s="200"/>
    </row>
    <row r="19" spans="1:15" ht="14.4" x14ac:dyDescent="0.3">
      <c r="A19" s="198"/>
      <c r="B19" s="108" t="str">
        <f>'FR A0300'!$B$3</f>
        <v>Frame and Body</v>
      </c>
      <c r="C19" s="199" t="str">
        <f>FR_0300_011</f>
        <v>FR_0300_011</v>
      </c>
      <c r="D19" s="110" t="s">
        <v>11</v>
      </c>
      <c r="E19" s="110" t="str">
        <f t="shared" si="2"/>
        <v>Pedal box</v>
      </c>
      <c r="F19" s="209" t="str">
        <f>FR_0300_011!B5</f>
        <v>Rear Rail Mount</v>
      </c>
      <c r="G19" s="199"/>
      <c r="H19" s="112">
        <f t="shared" si="0"/>
        <v>0.85994725000000005</v>
      </c>
      <c r="I19" s="113">
        <f>FR_A0300_q*FR_0300_011_q</f>
        <v>4</v>
      </c>
      <c r="J19" s="114">
        <f>FR_0300_011_m</f>
        <v>5.4047250000000005E-2</v>
      </c>
      <c r="K19" s="114">
        <f>FR_0300_011_p</f>
        <v>0.80590000000000006</v>
      </c>
      <c r="L19" s="114">
        <v>0</v>
      </c>
      <c r="M19" s="114">
        <v>0</v>
      </c>
      <c r="N19" s="115">
        <f t="shared" si="1"/>
        <v>3.4397890000000002</v>
      </c>
      <c r="O19" s="200"/>
    </row>
    <row r="20" spans="1:15" ht="14.4" x14ac:dyDescent="0.3">
      <c r="A20" s="198"/>
      <c r="B20" s="108" t="str">
        <f>'FR A0300'!$B$3</f>
        <v>Frame and Body</v>
      </c>
      <c r="C20" s="199" t="str">
        <f>FR_0300_012</f>
        <v>FR_0300_012</v>
      </c>
      <c r="D20" s="110" t="s">
        <v>11</v>
      </c>
      <c r="E20" s="110" t="str">
        <f t="shared" si="2"/>
        <v>Pedal box</v>
      </c>
      <c r="F20" s="209" t="str">
        <f>FR_0300_012!B5</f>
        <v>Front Rail Mount</v>
      </c>
      <c r="G20" s="199"/>
      <c r="H20" s="112">
        <f t="shared" si="0"/>
        <v>0.79530246250000003</v>
      </c>
      <c r="I20" s="113">
        <f>FR_A0300_q*FR_0300_012_q</f>
        <v>4</v>
      </c>
      <c r="J20" s="114">
        <f>FR_0300_012_m</f>
        <v>7.0102462500000004E-2</v>
      </c>
      <c r="K20" s="114">
        <f>FR_0300_012_p</f>
        <v>0.72520000000000007</v>
      </c>
      <c r="L20" s="114">
        <v>0</v>
      </c>
      <c r="M20" s="114">
        <v>0</v>
      </c>
      <c r="N20" s="115">
        <f t="shared" si="1"/>
        <v>3.1812098500000001</v>
      </c>
      <c r="O20" s="200"/>
    </row>
    <row r="21" spans="1:15" ht="14.4" x14ac:dyDescent="0.3">
      <c r="A21" s="198"/>
      <c r="B21" s="108" t="str">
        <f>'FR A0300'!$B$3</f>
        <v>Frame and Body</v>
      </c>
      <c r="C21" s="199" t="str">
        <f>FR_0300_013</f>
        <v>FR_0300_013</v>
      </c>
      <c r="D21" s="110" t="s">
        <v>11</v>
      </c>
      <c r="E21" s="110" t="str">
        <f t="shared" si="2"/>
        <v>Pedal box</v>
      </c>
      <c r="F21" s="209" t="str">
        <f>FR_0300_013!B5</f>
        <v>Sheath for cable mount</v>
      </c>
      <c r="G21" s="199"/>
      <c r="H21" s="112">
        <f t="shared" si="0"/>
        <v>1.8554658250000002</v>
      </c>
      <c r="I21" s="113">
        <f>FR_A0300_q*FR_0300_013_q</f>
        <v>1</v>
      </c>
      <c r="J21" s="114">
        <f>FR_0300_013_m</f>
        <v>6.8565825000000011E-2</v>
      </c>
      <c r="K21" s="114">
        <f>FR_0300_013_p</f>
        <v>1.7869000000000002</v>
      </c>
      <c r="L21" s="114">
        <v>0</v>
      </c>
      <c r="M21" s="114">
        <v>0</v>
      </c>
      <c r="N21" s="115">
        <f t="shared" si="1"/>
        <v>1.8554658250000002</v>
      </c>
      <c r="O21" s="200"/>
    </row>
    <row r="22" spans="1:15" s="7" customFormat="1" ht="14.4" thickBot="1" x14ac:dyDescent="0.3">
      <c r="A22" s="201"/>
      <c r="B22" s="202" t="str">
        <f>'FR A0300'!B3</f>
        <v>Frame and Body</v>
      </c>
      <c r="C22" s="203"/>
      <c r="D22" s="203"/>
      <c r="E22" s="203"/>
      <c r="F22" s="202" t="s">
        <v>66</v>
      </c>
      <c r="G22" s="203"/>
      <c r="H22" s="204"/>
      <c r="I22" s="205"/>
      <c r="J22" s="206">
        <f>SUMPRODUCT($I7:$I17,J7:J17)</f>
        <v>23.898862275500004</v>
      </c>
      <c r="K22" s="206">
        <f>SUMPRODUCT($I7:$I17,K7:K17)</f>
        <v>69.762479999999996</v>
      </c>
      <c r="L22" s="206">
        <f>SUMPRODUCT($I7:$I17,L7:L17)</f>
        <v>3.8727105739649841</v>
      </c>
      <c r="M22" s="206">
        <f>SUMPRODUCT($I7:$I17,M7:M17)</f>
        <v>3</v>
      </c>
      <c r="N22" s="206">
        <f>SUM(N7:N17)</f>
        <v>100.53405284946498</v>
      </c>
      <c r="O22" s="207"/>
    </row>
    <row r="23" spans="1:15" ht="13.8" thickTop="1" x14ac:dyDescent="0.25">
      <c r="A23" s="6"/>
      <c r="B23" s="41"/>
      <c r="C23" s="8"/>
      <c r="D23" s="8"/>
      <c r="E23" s="8"/>
      <c r="F23" s="8"/>
      <c r="G23" s="8"/>
      <c r="H23" s="3"/>
      <c r="I23" s="8"/>
      <c r="J23" s="8"/>
      <c r="K23" s="8"/>
      <c r="L23" s="8"/>
      <c r="M23" s="8"/>
      <c r="N23" s="8"/>
    </row>
    <row r="24" spans="1:15" x14ac:dyDescent="0.25">
      <c r="A24" s="6"/>
      <c r="B24" s="41"/>
      <c r="C24" s="8"/>
      <c r="D24" s="8"/>
      <c r="E24" s="8"/>
      <c r="F24" s="8"/>
      <c r="G24" s="8"/>
      <c r="H24" s="3"/>
      <c r="I24" s="8"/>
      <c r="J24" s="8"/>
      <c r="K24" s="8"/>
      <c r="L24" s="8"/>
      <c r="M24" s="8"/>
      <c r="N24" s="8"/>
    </row>
    <row r="25" spans="1:15" x14ac:dyDescent="0.25">
      <c r="A25" s="6"/>
      <c r="B25" s="6"/>
      <c r="D25" s="8"/>
      <c r="E25" s="8"/>
      <c r="G25" s="8"/>
      <c r="H25" s="8"/>
      <c r="I25" s="3"/>
      <c r="J25" s="3"/>
      <c r="K25" s="3"/>
      <c r="L25" s="3"/>
      <c r="M25" s="3"/>
      <c r="N25" s="8"/>
    </row>
    <row r="26" spans="1:15" x14ac:dyDescent="0.25">
      <c r="A26" s="6"/>
      <c r="B26" s="6"/>
      <c r="D26" s="8"/>
      <c r="E26" s="8"/>
      <c r="G26" s="8"/>
      <c r="H26" s="8"/>
      <c r="I26" s="3"/>
      <c r="J26" s="3"/>
      <c r="K26" s="3"/>
      <c r="L26" s="3"/>
      <c r="M26" s="3"/>
      <c r="N26" s="44"/>
    </row>
    <row r="27" spans="1:15" x14ac:dyDescent="0.25">
      <c r="A27" s="6"/>
      <c r="B27" s="6"/>
      <c r="D27" s="8"/>
      <c r="E27" s="8"/>
      <c r="G27" s="8"/>
      <c r="H27" s="8"/>
      <c r="I27" s="3"/>
      <c r="J27" s="3"/>
      <c r="K27" s="3"/>
      <c r="L27" s="3"/>
      <c r="M27" s="3"/>
      <c r="N27" s="8"/>
    </row>
    <row r="28" spans="1:15" x14ac:dyDescent="0.25">
      <c r="A28" s="6"/>
      <c r="B28" s="6"/>
      <c r="D28" s="8"/>
      <c r="E28" s="8"/>
      <c r="G28" s="8"/>
      <c r="H28" s="8"/>
      <c r="I28" s="3"/>
      <c r="J28" s="3"/>
      <c r="K28" s="3"/>
      <c r="L28" s="3"/>
      <c r="M28" s="3"/>
      <c r="N28" s="44"/>
    </row>
    <row r="29" spans="1:15" x14ac:dyDescent="0.25">
      <c r="A29" s="6"/>
      <c r="B29" s="6"/>
      <c r="D29" s="8"/>
      <c r="E29" s="8"/>
      <c r="G29" s="8"/>
      <c r="H29" s="8"/>
      <c r="I29" s="3"/>
      <c r="J29" s="3"/>
      <c r="K29" s="3"/>
      <c r="L29" s="3"/>
      <c r="M29" s="3"/>
      <c r="N29" s="8"/>
    </row>
    <row r="30" spans="1:15" x14ac:dyDescent="0.25">
      <c r="A30" s="6"/>
      <c r="B30" s="6"/>
      <c r="D30" s="8"/>
      <c r="E30" s="8"/>
      <c r="G30" s="8"/>
      <c r="H30" s="8"/>
      <c r="I30" s="3"/>
      <c r="J30" s="3"/>
      <c r="K30" s="3"/>
      <c r="L30" s="3"/>
      <c r="M30" s="3"/>
      <c r="N30" s="8"/>
    </row>
    <row r="31" spans="1:15" x14ac:dyDescent="0.25">
      <c r="A31" s="6"/>
      <c r="B31" s="6"/>
      <c r="D31" s="8"/>
      <c r="E31" s="8"/>
      <c r="G31" s="8"/>
      <c r="H31" s="8"/>
      <c r="I31" s="3"/>
      <c r="J31" s="3"/>
      <c r="K31" s="3"/>
      <c r="L31" s="3"/>
      <c r="M31" s="3"/>
      <c r="N31" s="8"/>
    </row>
    <row r="32" spans="1:15" x14ac:dyDescent="0.25">
      <c r="A32" s="6"/>
      <c r="B32" s="6"/>
      <c r="D32" s="8"/>
      <c r="E32" s="8"/>
      <c r="G32" s="8"/>
      <c r="H32" s="8"/>
      <c r="I32" s="3"/>
      <c r="J32" s="3"/>
      <c r="K32" s="3"/>
      <c r="L32" s="3"/>
      <c r="M32" s="3"/>
      <c r="N32" s="8"/>
    </row>
    <row r="33" spans="1:14" x14ac:dyDescent="0.25">
      <c r="A33" s="6"/>
      <c r="B33" s="6"/>
      <c r="D33" s="8"/>
      <c r="E33" s="8"/>
      <c r="G33" s="8"/>
      <c r="H33" s="8"/>
      <c r="I33" s="3"/>
      <c r="J33" s="3"/>
      <c r="K33" s="3"/>
      <c r="L33" s="3"/>
      <c r="M33" s="3"/>
      <c r="N33" s="8"/>
    </row>
    <row r="34" spans="1:14" x14ac:dyDescent="0.25">
      <c r="A34" s="6"/>
      <c r="B34" s="6"/>
      <c r="D34" s="8"/>
      <c r="E34" s="8"/>
      <c r="G34" s="8"/>
      <c r="H34" s="8"/>
      <c r="I34" s="3"/>
      <c r="J34" s="3"/>
      <c r="K34" s="3"/>
      <c r="L34" s="3"/>
      <c r="M34" s="3"/>
      <c r="N34" s="8"/>
    </row>
    <row r="35" spans="1:14" x14ac:dyDescent="0.25">
      <c r="A35" s="6"/>
      <c r="B35" s="6"/>
      <c r="D35" s="8"/>
      <c r="E35" s="8"/>
      <c r="G35" s="8"/>
      <c r="H35" s="8"/>
      <c r="I35" s="3"/>
      <c r="J35" s="3"/>
      <c r="K35" s="3"/>
      <c r="L35" s="3"/>
      <c r="M35" s="3"/>
      <c r="N35" s="8"/>
    </row>
    <row r="36" spans="1:14" x14ac:dyDescent="0.25">
      <c r="A36" s="6"/>
      <c r="B36" s="6"/>
      <c r="D36" s="8"/>
      <c r="E36" s="8"/>
      <c r="G36" s="8"/>
      <c r="H36" s="8"/>
      <c r="I36" s="3"/>
      <c r="J36" s="3"/>
      <c r="K36" s="3"/>
      <c r="L36" s="3"/>
      <c r="M36" s="3"/>
      <c r="N36" s="8"/>
    </row>
    <row r="37" spans="1:14" x14ac:dyDescent="0.25">
      <c r="A37" s="6"/>
      <c r="B37" s="6"/>
      <c r="D37" s="8"/>
      <c r="E37" s="8"/>
      <c r="G37" s="8"/>
      <c r="H37" s="8"/>
      <c r="I37" s="3"/>
      <c r="J37" s="3"/>
      <c r="K37" s="3"/>
      <c r="L37" s="3"/>
      <c r="M37" s="3"/>
      <c r="N37" s="8"/>
    </row>
    <row r="38" spans="1:14" x14ac:dyDescent="0.25">
      <c r="A38" s="6"/>
      <c r="B38" s="6"/>
      <c r="D38" s="8"/>
      <c r="E38" s="8"/>
      <c r="G38" s="8"/>
      <c r="H38" s="8"/>
      <c r="I38" s="3"/>
      <c r="J38" s="3"/>
      <c r="K38" s="3"/>
      <c r="L38" s="3"/>
      <c r="M38" s="3"/>
      <c r="N38" s="8"/>
    </row>
    <row r="39" spans="1:14" x14ac:dyDescent="0.25">
      <c r="A39" s="6"/>
      <c r="B39" s="6"/>
      <c r="D39" s="8"/>
      <c r="E39" s="8"/>
      <c r="G39" s="8"/>
      <c r="H39" s="8"/>
      <c r="I39" s="3"/>
      <c r="J39" s="3"/>
      <c r="K39" s="3"/>
      <c r="L39" s="3"/>
      <c r="M39" s="3"/>
      <c r="N39" s="8"/>
    </row>
    <row r="40" spans="1:14" x14ac:dyDescent="0.25">
      <c r="A40" s="6"/>
      <c r="B40" s="6"/>
      <c r="D40" s="8"/>
      <c r="E40" s="8"/>
      <c r="G40" s="8"/>
      <c r="H40" s="8"/>
      <c r="I40" s="3"/>
      <c r="J40" s="3"/>
      <c r="K40" s="3"/>
      <c r="L40" s="3"/>
      <c r="M40" s="3"/>
      <c r="N40" s="8"/>
    </row>
    <row r="41" spans="1:14" x14ac:dyDescent="0.25">
      <c r="A41" s="6"/>
      <c r="B41" s="6"/>
      <c r="D41" s="8"/>
      <c r="E41" s="8"/>
      <c r="G41" s="8"/>
      <c r="H41" s="8"/>
      <c r="I41" s="3"/>
      <c r="J41" s="3"/>
      <c r="K41" s="3"/>
      <c r="L41" s="3"/>
      <c r="M41" s="3"/>
      <c r="N41" s="8"/>
    </row>
    <row r="42" spans="1:14" x14ac:dyDescent="0.25">
      <c r="A42" s="6"/>
      <c r="B42" s="6"/>
      <c r="D42" s="8"/>
      <c r="E42" s="8"/>
      <c r="G42" s="8"/>
      <c r="H42" s="8"/>
      <c r="I42" s="3"/>
      <c r="J42" s="3"/>
      <c r="K42" s="3"/>
      <c r="L42" s="3"/>
      <c r="M42" s="3"/>
      <c r="N42" s="8"/>
    </row>
    <row r="43" spans="1:14" x14ac:dyDescent="0.25">
      <c r="A43" s="6"/>
      <c r="B43" s="6"/>
      <c r="D43" s="8"/>
      <c r="E43" s="8"/>
      <c r="G43" s="8"/>
      <c r="H43" s="8"/>
      <c r="I43" s="3"/>
      <c r="J43" s="3"/>
      <c r="K43" s="3"/>
      <c r="L43" s="3"/>
      <c r="M43" s="3"/>
      <c r="N43" s="8"/>
    </row>
    <row r="44" spans="1:14" x14ac:dyDescent="0.25">
      <c r="A44" s="6"/>
      <c r="B44" s="6"/>
      <c r="D44" s="8"/>
      <c r="E44" s="8"/>
      <c r="G44" s="8"/>
      <c r="H44" s="8"/>
      <c r="I44" s="3"/>
      <c r="J44" s="3"/>
      <c r="K44" s="3"/>
      <c r="L44" s="3"/>
      <c r="M44" s="3"/>
      <c r="N44" s="8"/>
    </row>
    <row r="45" spans="1:14" x14ac:dyDescent="0.25">
      <c r="A45" s="6"/>
      <c r="B45" s="6"/>
      <c r="D45" s="8"/>
      <c r="E45" s="8"/>
      <c r="G45" s="8"/>
      <c r="H45" s="8"/>
      <c r="I45" s="3"/>
      <c r="J45" s="3"/>
      <c r="K45" s="3"/>
      <c r="L45" s="3"/>
      <c r="M45" s="3"/>
      <c r="N45" s="8"/>
    </row>
    <row r="46" spans="1:14" x14ac:dyDescent="0.25">
      <c r="A46" s="6"/>
      <c r="B46" s="6"/>
      <c r="D46" s="8"/>
      <c r="E46" s="8"/>
      <c r="G46" s="8"/>
      <c r="H46" s="8"/>
      <c r="I46" s="3"/>
      <c r="J46" s="3"/>
      <c r="K46" s="3"/>
      <c r="L46" s="3"/>
      <c r="M46" s="3"/>
      <c r="N46" s="8"/>
    </row>
    <row r="47" spans="1:14" x14ac:dyDescent="0.25">
      <c r="A47" s="6"/>
      <c r="B47" s="6"/>
      <c r="D47" s="8"/>
      <c r="E47" s="8"/>
      <c r="G47" s="8"/>
      <c r="H47" s="8"/>
      <c r="I47" s="3"/>
      <c r="J47" s="3"/>
      <c r="K47" s="3"/>
      <c r="L47" s="3"/>
      <c r="M47" s="3"/>
      <c r="N47" s="8"/>
    </row>
    <row r="48" spans="1:14" x14ac:dyDescent="0.25">
      <c r="A48" s="6"/>
      <c r="B48" s="6"/>
      <c r="D48" s="8"/>
      <c r="E48" s="8"/>
      <c r="G48" s="8"/>
      <c r="H48" s="8"/>
      <c r="I48" s="3"/>
      <c r="J48" s="3"/>
      <c r="K48" s="3"/>
      <c r="L48" s="3"/>
      <c r="M48" s="3"/>
      <c r="N48" s="8"/>
    </row>
    <row r="49" spans="1:14" x14ac:dyDescent="0.25">
      <c r="A49" s="6"/>
      <c r="B49" s="6"/>
      <c r="D49" s="8"/>
      <c r="E49" s="8"/>
      <c r="G49" s="8"/>
      <c r="H49" s="8"/>
      <c r="I49" s="3"/>
      <c r="J49" s="3"/>
      <c r="K49" s="3"/>
      <c r="L49" s="3"/>
      <c r="M49" s="3"/>
      <c r="N49" s="8"/>
    </row>
    <row r="50" spans="1:14" x14ac:dyDescent="0.25">
      <c r="A50" s="6"/>
      <c r="B50" s="6"/>
      <c r="D50" s="8"/>
      <c r="E50" s="8"/>
      <c r="G50" s="8"/>
      <c r="H50" s="8"/>
      <c r="I50" s="3"/>
      <c r="J50" s="3"/>
      <c r="K50" s="3"/>
      <c r="L50" s="3"/>
      <c r="M50" s="3"/>
      <c r="N50" s="8"/>
    </row>
    <row r="51" spans="1:14" x14ac:dyDescent="0.25">
      <c r="A51" s="6"/>
      <c r="B51" s="6"/>
      <c r="D51" s="8"/>
      <c r="E51" s="8"/>
      <c r="G51" s="8"/>
      <c r="H51" s="8"/>
      <c r="I51" s="3"/>
      <c r="J51" s="3"/>
      <c r="K51" s="3"/>
      <c r="L51" s="3"/>
      <c r="M51" s="3"/>
      <c r="N51" s="8"/>
    </row>
    <row r="52" spans="1:14" x14ac:dyDescent="0.25">
      <c r="A52" s="6"/>
      <c r="B52" s="6"/>
      <c r="D52" s="8"/>
      <c r="E52" s="8"/>
      <c r="G52" s="8"/>
      <c r="H52" s="8"/>
      <c r="I52" s="3"/>
      <c r="J52" s="3"/>
      <c r="K52" s="3"/>
      <c r="L52" s="3"/>
      <c r="M52" s="3"/>
      <c r="N52" s="8"/>
    </row>
    <row r="53" spans="1:14" s="4" customFormat="1" x14ac:dyDescent="0.25">
      <c r="A53" s="2"/>
      <c r="B53" s="6"/>
      <c r="F53" s="41"/>
      <c r="I53" s="1"/>
      <c r="J53" s="1"/>
      <c r="K53" s="1"/>
      <c r="L53" s="1"/>
      <c r="M53" s="1"/>
    </row>
    <row r="54" spans="1:14" s="4" customFormat="1" x14ac:dyDescent="0.25">
      <c r="A54" s="2"/>
      <c r="B54" s="6"/>
      <c r="F54" s="41"/>
      <c r="I54" s="1"/>
      <c r="J54" s="1"/>
      <c r="K54" s="1"/>
      <c r="L54" s="1"/>
      <c r="M54" s="1"/>
    </row>
    <row r="55" spans="1:14" s="4" customFormat="1" x14ac:dyDescent="0.25">
      <c r="A55" s="2"/>
      <c r="B55" s="6"/>
      <c r="F55" s="41"/>
      <c r="I55" s="1"/>
      <c r="J55" s="1"/>
      <c r="K55" s="1"/>
      <c r="L55" s="1"/>
      <c r="M55" s="1"/>
    </row>
    <row r="56" spans="1:14" s="4" customFormat="1" x14ac:dyDescent="0.25">
      <c r="A56" s="2"/>
      <c r="B56" s="6"/>
      <c r="F56" s="41"/>
      <c r="I56" s="1"/>
      <c r="J56" s="1"/>
      <c r="K56" s="1"/>
      <c r="L56" s="1"/>
      <c r="M56" s="1"/>
    </row>
    <row r="57" spans="1:14" s="4" customFormat="1" x14ac:dyDescent="0.25">
      <c r="A57" s="2"/>
      <c r="B57" s="6"/>
      <c r="F57" s="41"/>
      <c r="I57" s="1"/>
      <c r="J57" s="1"/>
      <c r="K57" s="1"/>
      <c r="L57" s="1"/>
      <c r="M57" s="1"/>
    </row>
    <row r="58" spans="1:14" s="4" customFormat="1" x14ac:dyDescent="0.25">
      <c r="A58" s="2"/>
      <c r="B58" s="6"/>
      <c r="F58" s="41"/>
      <c r="I58" s="1"/>
      <c r="J58" s="1"/>
      <c r="K58" s="1"/>
      <c r="L58" s="1"/>
      <c r="M58" s="1"/>
    </row>
    <row r="59" spans="1:14" s="4" customFormat="1" x14ac:dyDescent="0.25">
      <c r="A59" s="2"/>
      <c r="B59" s="6"/>
      <c r="F59" s="41"/>
      <c r="I59" s="1"/>
      <c r="J59" s="1"/>
      <c r="K59" s="1"/>
      <c r="L59" s="1"/>
      <c r="M59" s="1"/>
    </row>
    <row r="60" spans="1:14" s="4" customFormat="1" x14ac:dyDescent="0.25">
      <c r="A60" s="2"/>
      <c r="B60" s="6"/>
      <c r="F60" s="41"/>
      <c r="I60" s="1"/>
      <c r="J60" s="1"/>
      <c r="K60" s="1"/>
      <c r="L60" s="1"/>
      <c r="M60" s="1"/>
    </row>
    <row r="61" spans="1:14" s="4" customFormat="1" x14ac:dyDescent="0.25">
      <c r="A61" s="2"/>
      <c r="B61" s="6"/>
      <c r="F61" s="41"/>
      <c r="I61" s="1"/>
      <c r="J61" s="1"/>
      <c r="K61" s="1"/>
      <c r="L61" s="1"/>
      <c r="M61" s="1"/>
    </row>
    <row r="62" spans="1:14" s="4" customFormat="1" x14ac:dyDescent="0.25">
      <c r="A62" s="2"/>
      <c r="B62" s="6"/>
      <c r="F62" s="41"/>
      <c r="I62" s="1"/>
      <c r="J62" s="1"/>
      <c r="K62" s="1"/>
      <c r="L62" s="1"/>
      <c r="M62" s="1"/>
    </row>
    <row r="63" spans="1:14" s="5" customFormat="1" x14ac:dyDescent="0.25">
      <c r="A63" s="2"/>
      <c r="B63" s="6"/>
      <c r="C63" s="4"/>
      <c r="D63" s="4"/>
      <c r="E63" s="4"/>
      <c r="F63" s="41"/>
      <c r="G63" s="4"/>
      <c r="H63" s="4"/>
      <c r="I63" s="1"/>
      <c r="J63" s="1"/>
      <c r="K63" s="1"/>
      <c r="L63" s="1"/>
      <c r="M63" s="1"/>
      <c r="N63" s="4"/>
    </row>
    <row r="64" spans="1:14" s="5" customFormat="1" x14ac:dyDescent="0.25">
      <c r="A64" s="2"/>
      <c r="B64" s="6"/>
      <c r="C64" s="4"/>
      <c r="D64" s="4"/>
      <c r="E64" s="4"/>
      <c r="F64" s="41"/>
      <c r="G64" s="4"/>
      <c r="H64" s="4"/>
      <c r="I64" s="1"/>
      <c r="J64" s="1"/>
      <c r="K64" s="1"/>
      <c r="L64" s="1"/>
      <c r="M64" s="1"/>
      <c r="N64" s="4"/>
    </row>
    <row r="65" spans="1:14" s="5" customFormat="1" x14ac:dyDescent="0.25">
      <c r="A65" s="2"/>
      <c r="B65" s="6"/>
      <c r="C65" s="4"/>
      <c r="D65" s="4"/>
      <c r="E65" s="4"/>
      <c r="F65" s="41"/>
      <c r="G65" s="4"/>
      <c r="H65" s="4"/>
      <c r="I65" s="1"/>
      <c r="J65" s="1"/>
      <c r="K65" s="1"/>
      <c r="L65" s="1"/>
      <c r="M65" s="1"/>
      <c r="N65" s="4"/>
    </row>
    <row r="66" spans="1:14" s="5" customFormat="1" x14ac:dyDescent="0.25">
      <c r="A66" s="2"/>
      <c r="B66" s="6"/>
      <c r="C66" s="4"/>
      <c r="D66" s="4"/>
      <c r="E66" s="4"/>
      <c r="F66" s="41"/>
      <c r="G66" s="4"/>
      <c r="H66" s="4"/>
      <c r="I66" s="1"/>
      <c r="J66" s="1"/>
      <c r="K66" s="1"/>
      <c r="L66" s="1"/>
      <c r="M66" s="1"/>
      <c r="N66" s="4"/>
    </row>
    <row r="67" spans="1:14" s="5" customFormat="1" x14ac:dyDescent="0.25">
      <c r="A67" s="2"/>
      <c r="B67" s="6"/>
      <c r="C67" s="4"/>
      <c r="D67" s="4"/>
      <c r="E67" s="4"/>
      <c r="F67" s="41"/>
      <c r="G67" s="4"/>
      <c r="H67" s="4"/>
      <c r="I67" s="1"/>
      <c r="J67" s="1"/>
      <c r="K67" s="1"/>
      <c r="L67" s="1"/>
      <c r="M67" s="1"/>
      <c r="N67" s="4"/>
    </row>
    <row r="68" spans="1:14" s="5" customFormat="1" x14ac:dyDescent="0.25">
      <c r="A68" s="2"/>
      <c r="B68" s="6"/>
      <c r="C68" s="4"/>
      <c r="D68" s="4"/>
      <c r="E68" s="4"/>
      <c r="F68" s="41"/>
      <c r="G68" s="4"/>
      <c r="H68" s="4"/>
      <c r="I68" s="1"/>
      <c r="J68" s="1"/>
      <c r="K68" s="1"/>
      <c r="L68" s="1"/>
      <c r="M68" s="1"/>
      <c r="N68" s="4"/>
    </row>
    <row r="69" spans="1:14" s="5" customFormat="1" x14ac:dyDescent="0.25">
      <c r="A69" s="2"/>
      <c r="B69" s="6"/>
      <c r="C69" s="4"/>
      <c r="D69" s="4"/>
      <c r="E69" s="4"/>
      <c r="F69" s="41"/>
      <c r="G69" s="4"/>
      <c r="H69" s="4"/>
      <c r="I69" s="1"/>
      <c r="J69" s="1"/>
      <c r="K69" s="1"/>
      <c r="L69" s="1"/>
      <c r="M69" s="1"/>
      <c r="N69" s="4"/>
    </row>
    <row r="70" spans="1:14" s="5" customFormat="1" x14ac:dyDescent="0.25">
      <c r="A70" s="2"/>
      <c r="B70" s="6"/>
      <c r="C70" s="4"/>
      <c r="D70" s="4"/>
      <c r="E70" s="4"/>
      <c r="F70" s="41"/>
      <c r="G70" s="4"/>
      <c r="H70" s="4"/>
      <c r="I70" s="1"/>
      <c r="J70" s="1"/>
      <c r="K70" s="1"/>
      <c r="L70" s="1"/>
      <c r="M70" s="1"/>
      <c r="N70" s="4"/>
    </row>
    <row r="71" spans="1:14" s="5" customFormat="1" x14ac:dyDescent="0.25">
      <c r="A71" s="2"/>
      <c r="B71" s="6"/>
      <c r="C71" s="4"/>
      <c r="D71" s="4"/>
      <c r="E71" s="4"/>
      <c r="F71" s="41"/>
      <c r="G71" s="4"/>
      <c r="H71" s="4"/>
      <c r="I71" s="1"/>
      <c r="J71" s="1"/>
      <c r="K71" s="1"/>
      <c r="L71" s="1"/>
      <c r="M71" s="1"/>
      <c r="N71" s="4"/>
    </row>
    <row r="72" spans="1:14" s="5" customFormat="1" x14ac:dyDescent="0.25">
      <c r="A72" s="2"/>
      <c r="B72" s="6"/>
      <c r="C72" s="4"/>
      <c r="D72" s="4"/>
      <c r="E72" s="4"/>
      <c r="F72" s="41"/>
      <c r="G72" s="4"/>
      <c r="H72" s="4"/>
      <c r="I72" s="1"/>
      <c r="J72" s="1"/>
      <c r="K72" s="1"/>
      <c r="L72" s="1"/>
      <c r="M72" s="1"/>
      <c r="N72" s="4"/>
    </row>
    <row r="73" spans="1:14" s="5" customFormat="1" x14ac:dyDescent="0.25">
      <c r="A73" s="2"/>
      <c r="B73" s="6"/>
      <c r="C73" s="4"/>
      <c r="D73" s="4"/>
      <c r="E73" s="4"/>
      <c r="F73" s="41"/>
      <c r="G73" s="4"/>
      <c r="H73" s="4"/>
      <c r="I73" s="1"/>
      <c r="J73" s="1"/>
      <c r="K73" s="1"/>
      <c r="L73" s="1"/>
      <c r="M73" s="1"/>
      <c r="N73" s="4"/>
    </row>
    <row r="74" spans="1:14" s="5" customFormat="1" x14ac:dyDescent="0.25">
      <c r="A74" s="2"/>
      <c r="B74" s="6"/>
      <c r="C74" s="4"/>
      <c r="D74" s="4"/>
      <c r="E74" s="4"/>
      <c r="F74" s="41"/>
      <c r="G74" s="4"/>
      <c r="H74" s="4"/>
      <c r="I74" s="1"/>
      <c r="J74" s="1"/>
      <c r="K74" s="1"/>
      <c r="L74" s="1"/>
      <c r="M74" s="1"/>
      <c r="N74" s="4"/>
    </row>
    <row r="75" spans="1:14" s="5" customFormat="1" x14ac:dyDescent="0.25">
      <c r="A75" s="2"/>
      <c r="B75" s="6"/>
      <c r="C75" s="4"/>
      <c r="D75" s="4"/>
      <c r="E75" s="4"/>
      <c r="F75" s="41"/>
      <c r="G75" s="4"/>
      <c r="H75" s="4"/>
      <c r="I75" s="1"/>
      <c r="J75" s="1"/>
      <c r="K75" s="1"/>
      <c r="L75" s="1"/>
      <c r="M75" s="1"/>
      <c r="N75" s="4"/>
    </row>
    <row r="76" spans="1:14" s="5" customFormat="1" x14ac:dyDescent="0.25">
      <c r="A76" s="2"/>
      <c r="B76" s="6"/>
      <c r="C76" s="4"/>
      <c r="D76" s="4"/>
      <c r="E76" s="4"/>
      <c r="F76" s="41"/>
      <c r="G76" s="4"/>
      <c r="H76" s="4"/>
      <c r="I76" s="1"/>
      <c r="J76" s="1"/>
      <c r="K76" s="1"/>
      <c r="L76" s="1"/>
      <c r="M76" s="1"/>
      <c r="N76" s="4"/>
    </row>
    <row r="77" spans="1:14" s="5" customFormat="1" x14ac:dyDescent="0.25">
      <c r="A77" s="2"/>
      <c r="B77" s="6"/>
      <c r="C77" s="4"/>
      <c r="D77" s="4"/>
      <c r="E77" s="4"/>
      <c r="F77" s="41"/>
      <c r="G77" s="4"/>
      <c r="H77" s="4"/>
      <c r="I77" s="1"/>
      <c r="J77" s="1"/>
      <c r="K77" s="1"/>
      <c r="L77" s="1"/>
      <c r="M77" s="1"/>
      <c r="N77" s="4"/>
    </row>
    <row r="78" spans="1:14" s="5" customFormat="1" x14ac:dyDescent="0.25">
      <c r="A78" s="2"/>
      <c r="B78" s="6"/>
      <c r="C78" s="4"/>
      <c r="D78" s="4"/>
      <c r="E78" s="4"/>
      <c r="F78" s="41"/>
      <c r="G78" s="4"/>
      <c r="H78" s="4"/>
      <c r="I78" s="1"/>
      <c r="J78" s="1"/>
      <c r="K78" s="1"/>
      <c r="L78" s="1"/>
      <c r="M78" s="1"/>
      <c r="N78" s="4"/>
    </row>
    <row r="79" spans="1:14" s="5" customFormat="1" x14ac:dyDescent="0.25">
      <c r="A79" s="2"/>
      <c r="B79" s="6"/>
      <c r="C79" s="4"/>
      <c r="D79" s="4"/>
      <c r="E79" s="4"/>
      <c r="F79" s="41"/>
      <c r="G79" s="4"/>
      <c r="H79" s="4"/>
      <c r="I79" s="1"/>
      <c r="J79" s="1"/>
      <c r="K79" s="1"/>
      <c r="L79" s="1"/>
      <c r="M79" s="1"/>
      <c r="N79" s="4"/>
    </row>
    <row r="80" spans="1:14" s="5" customFormat="1" x14ac:dyDescent="0.25">
      <c r="A80" s="2"/>
      <c r="B80" s="6"/>
      <c r="C80" s="4"/>
      <c r="D80" s="4"/>
      <c r="E80" s="4"/>
      <c r="F80" s="41"/>
      <c r="G80" s="4"/>
      <c r="H80" s="4"/>
      <c r="I80" s="1"/>
      <c r="J80" s="1"/>
      <c r="K80" s="1"/>
      <c r="L80" s="1"/>
      <c r="M80" s="1"/>
      <c r="N80" s="4"/>
    </row>
    <row r="81" spans="1:14" s="5" customFormat="1" x14ac:dyDescent="0.25">
      <c r="A81" s="2"/>
      <c r="B81" s="6"/>
      <c r="C81" s="4"/>
      <c r="D81" s="4"/>
      <c r="E81" s="4"/>
      <c r="F81" s="41"/>
      <c r="G81" s="4"/>
      <c r="H81" s="4"/>
      <c r="I81" s="1"/>
      <c r="J81" s="1"/>
      <c r="K81" s="1"/>
      <c r="L81" s="1"/>
      <c r="M81" s="1"/>
      <c r="N81" s="4"/>
    </row>
    <row r="82" spans="1:14" s="5" customFormat="1" x14ac:dyDescent="0.25">
      <c r="A82" s="2"/>
      <c r="B82" s="6"/>
      <c r="C82" s="4"/>
      <c r="D82" s="4"/>
      <c r="E82" s="4"/>
      <c r="F82" s="41"/>
      <c r="G82" s="4"/>
      <c r="H82" s="4"/>
      <c r="I82" s="1"/>
      <c r="J82" s="1"/>
      <c r="K82" s="1"/>
      <c r="L82" s="1"/>
      <c r="M82" s="1"/>
      <c r="N82" s="4"/>
    </row>
    <row r="83" spans="1:14" s="5" customFormat="1" x14ac:dyDescent="0.25">
      <c r="A83" s="2"/>
      <c r="B83" s="6"/>
      <c r="C83" s="4"/>
      <c r="D83" s="4"/>
      <c r="E83" s="4"/>
      <c r="F83" s="41"/>
      <c r="G83" s="4"/>
      <c r="H83" s="4"/>
      <c r="I83" s="1"/>
      <c r="J83" s="1"/>
      <c r="K83" s="1"/>
      <c r="L83" s="1"/>
      <c r="M83" s="1"/>
      <c r="N83" s="4"/>
    </row>
    <row r="84" spans="1:14" s="5" customFormat="1" x14ac:dyDescent="0.25">
      <c r="A84" s="2"/>
      <c r="B84" s="6"/>
      <c r="C84" s="4"/>
      <c r="D84" s="4"/>
      <c r="E84" s="4"/>
      <c r="F84" s="41"/>
      <c r="G84" s="4"/>
      <c r="H84" s="4"/>
      <c r="I84" s="1"/>
      <c r="J84" s="1"/>
      <c r="K84" s="1"/>
      <c r="L84" s="1"/>
      <c r="M84" s="1"/>
      <c r="N84" s="4"/>
    </row>
    <row r="85" spans="1:14" s="5" customFormat="1" x14ac:dyDescent="0.25">
      <c r="A85" s="2"/>
      <c r="B85" s="6"/>
      <c r="C85" s="4"/>
      <c r="D85" s="4"/>
      <c r="E85" s="4"/>
      <c r="F85" s="41"/>
      <c r="G85" s="4"/>
      <c r="H85" s="4"/>
      <c r="I85" s="1"/>
      <c r="J85" s="1"/>
      <c r="K85" s="1"/>
      <c r="L85" s="1"/>
      <c r="M85" s="1"/>
      <c r="N85" s="4"/>
    </row>
    <row r="86" spans="1:14" s="5" customFormat="1" x14ac:dyDescent="0.25">
      <c r="A86" s="2"/>
      <c r="B86" s="6"/>
      <c r="C86" s="4"/>
      <c r="D86" s="4"/>
      <c r="E86" s="4"/>
      <c r="F86" s="41"/>
      <c r="G86" s="4"/>
      <c r="H86" s="4"/>
      <c r="I86" s="1"/>
      <c r="J86" s="1"/>
      <c r="K86" s="1"/>
      <c r="L86" s="1"/>
      <c r="M86" s="1"/>
      <c r="N86" s="4"/>
    </row>
    <row r="87" spans="1:14" s="5" customFormat="1" x14ac:dyDescent="0.25">
      <c r="A87" s="2"/>
      <c r="B87" s="6"/>
      <c r="C87" s="4"/>
      <c r="D87" s="4"/>
      <c r="E87" s="4"/>
      <c r="F87" s="41"/>
      <c r="G87" s="4"/>
      <c r="H87" s="4"/>
      <c r="I87" s="1"/>
      <c r="J87" s="1"/>
      <c r="K87" s="1"/>
      <c r="L87" s="1"/>
      <c r="M87" s="1"/>
      <c r="N87" s="4"/>
    </row>
    <row r="88" spans="1:14" s="5" customFormat="1" x14ac:dyDescent="0.25">
      <c r="A88" s="2"/>
      <c r="B88" s="6"/>
      <c r="C88" s="4"/>
      <c r="D88" s="4"/>
      <c r="E88" s="4"/>
      <c r="F88" s="41"/>
      <c r="G88" s="4"/>
      <c r="H88" s="4"/>
      <c r="I88" s="1"/>
      <c r="J88" s="1"/>
      <c r="K88" s="1"/>
      <c r="L88" s="1"/>
      <c r="M88" s="1"/>
      <c r="N88" s="4"/>
    </row>
    <row r="89" spans="1:14" s="5" customFormat="1" x14ac:dyDescent="0.25">
      <c r="A89" s="2"/>
      <c r="B89" s="6"/>
      <c r="C89" s="4"/>
      <c r="D89" s="4"/>
      <c r="E89" s="4"/>
      <c r="F89" s="41"/>
      <c r="G89" s="4"/>
      <c r="H89" s="4"/>
      <c r="I89" s="1"/>
      <c r="J89" s="1"/>
      <c r="K89" s="1"/>
      <c r="L89" s="1"/>
      <c r="M89" s="1"/>
      <c r="N89" s="4"/>
    </row>
    <row r="90" spans="1:14" s="5" customFormat="1" x14ac:dyDescent="0.25">
      <c r="A90" s="2"/>
      <c r="B90" s="6"/>
      <c r="C90" s="4"/>
      <c r="D90" s="4"/>
      <c r="E90" s="4"/>
      <c r="F90" s="41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5">
      <c r="A91" s="2"/>
      <c r="B91" s="6"/>
      <c r="C91" s="4"/>
      <c r="D91" s="4"/>
      <c r="E91" s="4"/>
      <c r="F91" s="41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5">
      <c r="A92" s="2"/>
      <c r="B92" s="6"/>
      <c r="C92" s="4"/>
      <c r="D92" s="4"/>
      <c r="E92" s="4"/>
      <c r="F92" s="41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5">
      <c r="A93" s="2"/>
      <c r="B93" s="6"/>
      <c r="C93" s="4"/>
      <c r="D93" s="4"/>
      <c r="E93" s="4"/>
      <c r="F93" s="41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5">
      <c r="A94" s="2"/>
      <c r="B94" s="6"/>
      <c r="C94" s="4"/>
      <c r="D94" s="4"/>
      <c r="E94" s="4"/>
      <c r="F94" s="41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5">
      <c r="A95" s="2"/>
      <c r="B95" s="6"/>
      <c r="C95" s="4"/>
      <c r="D95" s="4"/>
      <c r="E95" s="4"/>
      <c r="F95" s="41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5">
      <c r="A96" s="2"/>
      <c r="B96" s="6"/>
      <c r="C96" s="4"/>
      <c r="D96" s="4"/>
      <c r="E96" s="4"/>
      <c r="F96" s="41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5">
      <c r="A97" s="2"/>
      <c r="B97" s="6"/>
      <c r="C97" s="4"/>
      <c r="D97" s="4"/>
      <c r="E97" s="4"/>
      <c r="F97" s="41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5">
      <c r="A98" s="2"/>
      <c r="B98" s="6"/>
      <c r="C98" s="4"/>
      <c r="D98" s="4"/>
      <c r="E98" s="4"/>
      <c r="F98" s="41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5">
      <c r="A99" s="2"/>
      <c r="B99" s="6"/>
      <c r="C99" s="4"/>
      <c r="D99" s="4"/>
      <c r="E99" s="4"/>
      <c r="F99" s="41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5">
      <c r="A100" s="2"/>
      <c r="B100" s="6"/>
      <c r="C100" s="4"/>
      <c r="D100" s="4"/>
      <c r="E100" s="4"/>
      <c r="F100" s="41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5">
      <c r="A101" s="2"/>
      <c r="B101" s="6"/>
      <c r="C101" s="4"/>
      <c r="D101" s="4"/>
      <c r="E101" s="4"/>
      <c r="F101" s="41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5">
      <c r="A102" s="2"/>
      <c r="B102" s="6"/>
      <c r="C102" s="4"/>
      <c r="D102" s="4"/>
      <c r="E102" s="4"/>
      <c r="F102" s="41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5">
      <c r="A103" s="2"/>
      <c r="B103" s="6"/>
      <c r="C103" s="4"/>
      <c r="D103" s="4"/>
      <c r="E103" s="4"/>
      <c r="F103" s="41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5">
      <c r="A104" s="2"/>
      <c r="B104" s="6"/>
      <c r="C104" s="4"/>
      <c r="D104" s="4"/>
      <c r="E104" s="4"/>
      <c r="F104" s="41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5">
      <c r="A105" s="2"/>
      <c r="B105" s="6"/>
      <c r="C105" s="4"/>
      <c r="D105" s="4"/>
      <c r="E105" s="4"/>
      <c r="F105" s="41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5">
      <c r="A106" s="2"/>
      <c r="B106" s="6"/>
      <c r="C106" s="4"/>
      <c r="D106" s="4"/>
      <c r="E106" s="4"/>
      <c r="F106" s="41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5">
      <c r="A107" s="2"/>
      <c r="B107" s="6"/>
      <c r="C107" s="4"/>
      <c r="D107" s="4"/>
      <c r="E107" s="4"/>
      <c r="F107" s="41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5">
      <c r="A108" s="2"/>
      <c r="B108" s="6"/>
      <c r="C108" s="4"/>
      <c r="D108" s="4"/>
      <c r="E108" s="4"/>
      <c r="F108" s="41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5">
      <c r="A109" s="2"/>
      <c r="B109" s="6"/>
      <c r="C109" s="4"/>
      <c r="D109" s="4"/>
      <c r="E109" s="4"/>
      <c r="F109" s="41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5">
      <c r="A110" s="2"/>
      <c r="B110" s="6"/>
      <c r="C110" s="4"/>
      <c r="D110" s="4"/>
      <c r="E110" s="4"/>
      <c r="F110" s="41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5">
      <c r="A111" s="2"/>
      <c r="B111" s="6"/>
      <c r="C111" s="4"/>
      <c r="D111" s="4"/>
      <c r="E111" s="4"/>
      <c r="F111" s="41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5">
      <c r="A112" s="2"/>
      <c r="B112" s="6"/>
      <c r="C112" s="4"/>
      <c r="D112" s="4"/>
      <c r="E112" s="4"/>
      <c r="F112" s="41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5">
      <c r="A113" s="2"/>
      <c r="B113" s="6"/>
      <c r="C113" s="4"/>
      <c r="D113" s="4"/>
      <c r="E113" s="4"/>
      <c r="F113" s="41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5">
      <c r="A114" s="2"/>
      <c r="B114" s="6"/>
      <c r="C114" s="4"/>
      <c r="D114" s="4"/>
      <c r="E114" s="4"/>
      <c r="F114" s="41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5">
      <c r="A115" s="2"/>
      <c r="B115" s="6"/>
      <c r="C115" s="4"/>
      <c r="D115" s="4"/>
      <c r="E115" s="4"/>
      <c r="F115" s="41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5">
      <c r="A116" s="2"/>
      <c r="B116" s="6"/>
      <c r="C116" s="4"/>
      <c r="D116" s="4"/>
      <c r="E116" s="4"/>
      <c r="F116" s="41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5">
      <c r="A117" s="2"/>
      <c r="B117" s="6"/>
      <c r="C117" s="4"/>
      <c r="D117" s="4"/>
      <c r="E117" s="4"/>
      <c r="F117" s="41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5">
      <c r="A118" s="2"/>
      <c r="B118" s="6"/>
      <c r="C118" s="4"/>
      <c r="D118" s="4"/>
      <c r="E118" s="4"/>
      <c r="F118" s="41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5">
      <c r="A119" s="2"/>
      <c r="B119" s="6"/>
      <c r="C119" s="4"/>
      <c r="D119" s="4"/>
      <c r="E119" s="4"/>
      <c r="F119" s="41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5">
      <c r="A120" s="2"/>
      <c r="B120" s="6"/>
      <c r="C120" s="4"/>
      <c r="D120" s="4"/>
      <c r="E120" s="4"/>
      <c r="F120" s="41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5">
      <c r="A121" s="2"/>
      <c r="B121" s="6"/>
      <c r="C121" s="4"/>
      <c r="D121" s="4"/>
      <c r="E121" s="4"/>
      <c r="F121" s="41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5">
      <c r="A122" s="2"/>
      <c r="B122" s="6"/>
      <c r="C122" s="4"/>
      <c r="D122" s="4"/>
      <c r="E122" s="4"/>
      <c r="F122" s="41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5">
      <c r="A123" s="2"/>
      <c r="B123" s="6"/>
      <c r="C123" s="4"/>
      <c r="D123" s="4"/>
      <c r="E123" s="4"/>
      <c r="F123" s="41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5">
      <c r="A124" s="2"/>
      <c r="B124" s="6"/>
      <c r="C124" s="4"/>
      <c r="D124" s="4"/>
      <c r="E124" s="4"/>
      <c r="F124" s="41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5">
      <c r="A125" s="2"/>
      <c r="B125" s="6"/>
      <c r="C125" s="4"/>
      <c r="D125" s="4"/>
      <c r="E125" s="4"/>
      <c r="F125" s="41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5">
      <c r="A126" s="2"/>
      <c r="B126" s="6"/>
      <c r="C126" s="4"/>
      <c r="D126" s="4"/>
      <c r="E126" s="4"/>
      <c r="F126" s="41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5">
      <c r="A127" s="2"/>
      <c r="B127" s="6"/>
      <c r="C127" s="4"/>
      <c r="D127" s="4"/>
      <c r="E127" s="4"/>
      <c r="F127" s="41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5">
      <c r="A128" s="2"/>
      <c r="B128" s="6"/>
      <c r="C128" s="4"/>
      <c r="D128" s="4"/>
      <c r="E128" s="4"/>
      <c r="F128" s="41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5">
      <c r="A129" s="2"/>
      <c r="B129" s="6"/>
      <c r="C129" s="4"/>
      <c r="D129" s="4"/>
      <c r="E129" s="4"/>
      <c r="F129" s="41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5">
      <c r="A130" s="2"/>
      <c r="B130" s="6"/>
      <c r="C130" s="4"/>
      <c r="D130" s="4"/>
      <c r="E130" s="4"/>
      <c r="F130" s="41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5">
      <c r="A131" s="2"/>
      <c r="B131" s="6"/>
      <c r="C131" s="4"/>
      <c r="D131" s="4"/>
      <c r="E131" s="4"/>
      <c r="F131" s="41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5">
      <c r="A132" s="2"/>
      <c r="B132" s="6"/>
      <c r="C132" s="4"/>
      <c r="D132" s="4"/>
      <c r="E132" s="4"/>
      <c r="F132" s="41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5">
      <c r="A133" s="2"/>
      <c r="B133" s="6"/>
      <c r="C133" s="4"/>
      <c r="D133" s="4"/>
      <c r="E133" s="4"/>
      <c r="F133" s="41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5">
      <c r="A134" s="2"/>
      <c r="B134" s="6"/>
      <c r="C134" s="4"/>
      <c r="D134" s="4"/>
      <c r="E134" s="4"/>
      <c r="F134" s="41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5">
      <c r="A135" s="2"/>
      <c r="B135" s="6"/>
      <c r="C135" s="4"/>
      <c r="D135" s="4"/>
      <c r="E135" s="4"/>
      <c r="F135" s="41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5">
      <c r="A136" s="2"/>
      <c r="B136" s="6"/>
      <c r="C136" s="4"/>
      <c r="D136" s="4"/>
      <c r="E136" s="4"/>
      <c r="F136" s="41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5">
      <c r="A137" s="2"/>
      <c r="B137" s="6"/>
      <c r="C137" s="4"/>
      <c r="D137" s="4"/>
      <c r="E137" s="4"/>
      <c r="F137" s="41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5">
      <c r="A138" s="2"/>
      <c r="B138" s="6"/>
      <c r="C138" s="4"/>
      <c r="D138" s="4"/>
      <c r="E138" s="4"/>
      <c r="F138" s="41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5">
      <c r="A139" s="2"/>
      <c r="B139" s="6"/>
      <c r="C139" s="4"/>
      <c r="D139" s="4"/>
      <c r="E139" s="4"/>
      <c r="F139" s="41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5">
      <c r="A140" s="2"/>
      <c r="B140" s="6"/>
      <c r="C140" s="4"/>
      <c r="D140" s="4"/>
      <c r="E140" s="4"/>
      <c r="F140" s="41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5">
      <c r="A141" s="2"/>
      <c r="B141" s="6"/>
      <c r="C141" s="4"/>
      <c r="D141" s="4"/>
      <c r="E141" s="4"/>
      <c r="F141" s="41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5">
      <c r="A142" s="2"/>
      <c r="B142" s="6"/>
      <c r="C142" s="4"/>
      <c r="D142" s="4"/>
      <c r="E142" s="4"/>
      <c r="F142" s="41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5">
      <c r="A143" s="2"/>
      <c r="B143" s="6"/>
      <c r="C143" s="4"/>
      <c r="D143" s="4"/>
      <c r="E143" s="4"/>
      <c r="F143" s="41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5">
      <c r="A144" s="2"/>
      <c r="B144" s="6"/>
      <c r="C144" s="4"/>
      <c r="D144" s="4"/>
      <c r="E144" s="4"/>
      <c r="F144" s="41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5">
      <c r="A145" s="2"/>
      <c r="B145" s="6"/>
      <c r="C145" s="4"/>
      <c r="D145" s="4"/>
      <c r="E145" s="4"/>
      <c r="F145" s="41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5">
      <c r="A146" s="2"/>
      <c r="B146" s="6"/>
      <c r="C146" s="4"/>
      <c r="D146" s="4"/>
      <c r="E146" s="4"/>
      <c r="F146" s="41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5">
      <c r="A147" s="2"/>
      <c r="B147" s="6"/>
      <c r="C147" s="4"/>
      <c r="D147" s="4"/>
      <c r="E147" s="4"/>
      <c r="F147" s="41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5">
      <c r="A148" s="2"/>
      <c r="B148" s="6"/>
      <c r="C148" s="4"/>
      <c r="D148" s="4"/>
      <c r="E148" s="4"/>
      <c r="F148" s="41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5">
      <c r="A149" s="2"/>
      <c r="B149" s="6"/>
      <c r="C149" s="4"/>
      <c r="D149" s="4"/>
      <c r="E149" s="4"/>
      <c r="F149" s="41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5">
      <c r="A150" s="2"/>
      <c r="B150" s="6"/>
      <c r="C150" s="4"/>
      <c r="D150" s="4"/>
      <c r="E150" s="4"/>
      <c r="F150" s="41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5">
      <c r="A151" s="2"/>
      <c r="B151" s="6"/>
      <c r="C151" s="4"/>
      <c r="D151" s="4"/>
      <c r="E151" s="4"/>
      <c r="F151" s="41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5">
      <c r="A152" s="2"/>
      <c r="B152" s="6"/>
      <c r="C152" s="4"/>
      <c r="D152" s="4"/>
      <c r="E152" s="4"/>
      <c r="F152" s="41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5">
      <c r="A153" s="2"/>
      <c r="B153" s="6"/>
      <c r="C153" s="4"/>
      <c r="D153" s="4"/>
      <c r="E153" s="4"/>
      <c r="F153" s="41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5">
      <c r="A154" s="2"/>
      <c r="B154" s="6"/>
      <c r="C154" s="4"/>
      <c r="D154" s="4"/>
      <c r="E154" s="4"/>
      <c r="F154" s="41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5">
      <c r="A155" s="2"/>
      <c r="B155" s="6"/>
      <c r="C155" s="4"/>
      <c r="D155" s="4"/>
      <c r="E155" s="4"/>
      <c r="F155" s="41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5">
      <c r="A156" s="2"/>
      <c r="B156" s="6"/>
      <c r="C156" s="4"/>
      <c r="D156" s="4"/>
      <c r="E156" s="4"/>
      <c r="F156" s="41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5">
      <c r="A157" s="2"/>
      <c r="B157" s="6"/>
      <c r="C157" s="4"/>
      <c r="D157" s="4"/>
      <c r="E157" s="4"/>
      <c r="F157" s="41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5">
      <c r="A158" s="2"/>
      <c r="B158" s="6"/>
      <c r="C158" s="4"/>
      <c r="D158" s="4"/>
      <c r="E158" s="4"/>
      <c r="F158" s="41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5">
      <c r="A159" s="2"/>
      <c r="B159" s="6"/>
      <c r="C159" s="4"/>
      <c r="D159" s="4"/>
      <c r="E159" s="4"/>
      <c r="F159" s="41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5">
      <c r="A160" s="2"/>
      <c r="B160" s="6"/>
      <c r="C160" s="4"/>
      <c r="D160" s="4"/>
      <c r="E160" s="4"/>
      <c r="F160" s="41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5">
      <c r="A161" s="2"/>
      <c r="B161" s="6"/>
      <c r="C161" s="4"/>
      <c r="D161" s="4"/>
      <c r="E161" s="4"/>
      <c r="F161" s="41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5">
      <c r="A162" s="2"/>
      <c r="B162" s="6"/>
      <c r="C162" s="4"/>
      <c r="D162" s="4"/>
      <c r="E162" s="4"/>
      <c r="F162" s="41"/>
      <c r="G162" s="4"/>
      <c r="H162" s="4"/>
      <c r="I162" s="1"/>
      <c r="J162" s="1"/>
      <c r="K162" s="1"/>
      <c r="L162" s="1"/>
      <c r="M162" s="1"/>
      <c r="N162" s="4"/>
    </row>
    <row r="163" spans="1:14" s="5" customFormat="1" x14ac:dyDescent="0.25">
      <c r="A163" s="2"/>
      <c r="B163" s="6"/>
      <c r="C163" s="4"/>
      <c r="D163" s="4"/>
      <c r="E163" s="4"/>
      <c r="F163" s="41"/>
      <c r="G163" s="4"/>
      <c r="H163" s="4"/>
      <c r="I163" s="1"/>
      <c r="J163" s="1"/>
      <c r="K163" s="1"/>
      <c r="L163" s="1"/>
      <c r="M163" s="1"/>
      <c r="N163" s="4"/>
    </row>
    <row r="164" spans="1:14" s="5" customFormat="1" x14ac:dyDescent="0.25">
      <c r="A164" s="2"/>
      <c r="B164" s="6"/>
      <c r="C164" s="4"/>
      <c r="D164" s="4"/>
      <c r="E164" s="4"/>
      <c r="F164" s="41"/>
      <c r="G164" s="4"/>
      <c r="H164" s="4"/>
      <c r="I164" s="1"/>
      <c r="J164" s="1"/>
      <c r="K164" s="1"/>
      <c r="L164" s="1"/>
      <c r="M164" s="1"/>
      <c r="N164" s="4"/>
    </row>
    <row r="165" spans="1:14" s="5" customFormat="1" x14ac:dyDescent="0.25">
      <c r="A165" s="2"/>
      <c r="B165" s="6"/>
      <c r="C165" s="4"/>
      <c r="D165" s="4"/>
      <c r="E165" s="4"/>
      <c r="F165" s="41"/>
      <c r="G165" s="4"/>
      <c r="H165" s="4"/>
      <c r="I165" s="1"/>
      <c r="J165" s="1"/>
      <c r="K165" s="1"/>
      <c r="L165" s="1"/>
      <c r="M165" s="1"/>
      <c r="N165" s="4"/>
    </row>
    <row r="166" spans="1:14" s="5" customFormat="1" x14ac:dyDescent="0.25">
      <c r="A166" s="2"/>
      <c r="B166" s="6"/>
      <c r="C166" s="4"/>
      <c r="D166" s="4"/>
      <c r="E166" s="4"/>
      <c r="F166" s="41"/>
      <c r="G166" s="4"/>
      <c r="H166" s="4"/>
      <c r="I166" s="1"/>
      <c r="J166" s="1"/>
      <c r="K166" s="1"/>
      <c r="L166" s="1"/>
      <c r="M166" s="1"/>
      <c r="N166" s="4"/>
    </row>
    <row r="167" spans="1:14" s="5" customFormat="1" x14ac:dyDescent="0.25">
      <c r="A167" s="2"/>
      <c r="B167" s="6"/>
      <c r="C167" s="4"/>
      <c r="D167" s="4"/>
      <c r="E167" s="4"/>
      <c r="F167" s="41"/>
      <c r="G167" s="4"/>
      <c r="H167" s="4"/>
      <c r="I167" s="1"/>
      <c r="J167" s="1"/>
      <c r="K167" s="1"/>
      <c r="L167" s="1"/>
      <c r="M167" s="1"/>
      <c r="N167" s="4"/>
    </row>
    <row r="168" spans="1:14" s="5" customFormat="1" x14ac:dyDescent="0.25">
      <c r="A168" s="2"/>
      <c r="B168" s="6"/>
      <c r="C168" s="4"/>
      <c r="D168" s="4"/>
      <c r="E168" s="4"/>
      <c r="F168" s="41"/>
      <c r="G168" s="4"/>
      <c r="H168" s="4"/>
      <c r="I168" s="1"/>
      <c r="J168" s="1"/>
      <c r="K168" s="1"/>
      <c r="L168" s="1"/>
      <c r="M168" s="1"/>
      <c r="N168" s="4"/>
    </row>
  </sheetData>
  <hyperlinks>
    <hyperlink ref="F7" location="BR_A0001" display="BR_A0001" xr:uid="{00000000-0004-0000-0100-000000000000}"/>
    <hyperlink ref="F8" location="BR_01001" display="BR_01001" xr:uid="{00000000-0004-0000-0100-000001000000}"/>
    <hyperlink ref="F9" location="FR_0300_001!A1" display="FR_0300_001!A1" xr:uid="{00000000-0004-0000-0100-000002000000}"/>
    <hyperlink ref="F10" location="FR_0300_002!A1" display="FR_0300_002!A1" xr:uid="{00000000-0004-0000-0100-000003000000}"/>
    <hyperlink ref="F11" location="FR_0300_003!A1" display="FR_0300_003!A1" xr:uid="{00000000-0004-0000-0100-000004000000}"/>
    <hyperlink ref="F12" location="FR_0300_004!A1" display="FR_0300_004!A1" xr:uid="{00000000-0004-0000-0100-000005000000}"/>
    <hyperlink ref="F13" location="FR_0300_005!A1" display="FR_0300_005!A1" xr:uid="{00000000-0004-0000-0100-000006000000}"/>
    <hyperlink ref="F14" location="FR_0300_006!A1" display="FR_0300_006!A1" xr:uid="{00000000-0004-0000-0100-000007000000}"/>
    <hyperlink ref="F15" location="FR_0300_007!A1" display="FR_0300_007!A1" xr:uid="{00000000-0004-0000-0100-000008000000}"/>
    <hyperlink ref="F16" location="FR_0300_008!A1" display="FR_0300_008!A1" xr:uid="{00000000-0004-0000-0100-000009000000}"/>
    <hyperlink ref="F17" location="FR_0300_009!A1" display="FR_0300_009!A1" xr:uid="{00000000-0004-0000-0100-00000A000000}"/>
    <hyperlink ref="F18" location="FR_0300_010!A1" display="FR_0300_010!A1" xr:uid="{00000000-0004-0000-0100-00000B000000}"/>
    <hyperlink ref="F19" location="FR_0300_011!A1" display="FR_0300_011!A1" xr:uid="{00000000-0004-0000-0100-00000C000000}"/>
    <hyperlink ref="F20" location="FR_0300_012!A1" display="FR_0300_012!A1" xr:uid="{00000000-0004-0000-0100-00000D000000}"/>
    <hyperlink ref="F21" location="FR_0300_013!A1" display="FR_0300_013!A1" xr:uid="{00000000-0004-0000-0100-00000E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99FF"/>
  </sheetPr>
  <dimension ref="A1:O23"/>
  <sheetViews>
    <sheetView workbookViewId="0">
      <selection activeCell="E11" sqref="E11:F11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13.44140625" bestFit="1" customWidth="1"/>
    <col min="10" max="10" width="9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FR_0300_008_m+FR_0300_008_p</f>
        <v>4.6954950875000003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239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4.6954950875000003</v>
      </c>
      <c r="O5" s="61"/>
    </row>
    <row r="6" spans="1:15" x14ac:dyDescent="0.3">
      <c r="A6" s="119" t="s">
        <v>7</v>
      </c>
      <c r="B6" s="25" t="s">
        <v>241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240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241">
        <f>J11*K11*L11</f>
        <v>5.1331150000000006E-2</v>
      </c>
      <c r="F11" s="16" t="s">
        <v>270</v>
      </c>
      <c r="G11" s="16"/>
      <c r="H11" s="15"/>
      <c r="I11" s="17"/>
      <c r="J11" s="185">
        <v>5.0300000000000003E-5</v>
      </c>
      <c r="K11" s="18">
        <v>0.13</v>
      </c>
      <c r="L11" s="28">
        <v>7850</v>
      </c>
      <c r="M11" s="20">
        <v>1</v>
      </c>
      <c r="N11" s="29">
        <f>IF(J11="",D11*M11,D11*J11*K11*L11*M11)</f>
        <v>0.11549508750000001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0.11549508750000001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87">
        <v>1</v>
      </c>
      <c r="G15" s="30"/>
      <c r="H15" s="30"/>
      <c r="I15" s="29">
        <f t="shared" ref="I15:I21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256</v>
      </c>
      <c r="C16" s="30"/>
      <c r="D16" s="31">
        <v>0.1</v>
      </c>
      <c r="E16" s="24" t="s">
        <v>47</v>
      </c>
      <c r="F16" s="174">
        <v>4</v>
      </c>
      <c r="G16" s="24" t="s">
        <v>263</v>
      </c>
      <c r="H16" s="23">
        <v>3</v>
      </c>
      <c r="I16" s="29">
        <f t="shared" si="0"/>
        <v>1.2000000000000002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1">
        <v>30</v>
      </c>
      <c r="B17" s="195" t="s">
        <v>204</v>
      </c>
      <c r="C17" s="23"/>
      <c r="D17" s="29">
        <v>0.65</v>
      </c>
      <c r="E17" s="24" t="s">
        <v>35</v>
      </c>
      <c r="F17" s="23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95" t="s">
        <v>257</v>
      </c>
      <c r="C18" s="14"/>
      <c r="D18" s="29">
        <v>0.35</v>
      </c>
      <c r="E18" s="14" t="s">
        <v>258</v>
      </c>
      <c r="F18" s="32">
        <v>1</v>
      </c>
      <c r="G18" s="24"/>
      <c r="H18" s="23"/>
      <c r="I18" s="29">
        <f t="shared" si="0"/>
        <v>0.35</v>
      </c>
      <c r="J18" s="55"/>
      <c r="K18" s="55"/>
      <c r="L18" s="55"/>
      <c r="M18" s="55"/>
      <c r="N18" s="55"/>
      <c r="O18" s="61"/>
    </row>
    <row r="19" spans="1:15" x14ac:dyDescent="0.3">
      <c r="A19" s="80">
        <v>50</v>
      </c>
      <c r="B19" s="195" t="s">
        <v>259</v>
      </c>
      <c r="C19" s="192"/>
      <c r="D19" s="193">
        <v>0.1</v>
      </c>
      <c r="E19" s="192" t="s">
        <v>47</v>
      </c>
      <c r="F19" s="194">
        <v>0.8</v>
      </c>
      <c r="G19" s="24"/>
      <c r="H19" s="23"/>
      <c r="I19" s="29">
        <f t="shared" si="0"/>
        <v>8.0000000000000016E-2</v>
      </c>
      <c r="J19" s="55"/>
      <c r="K19" s="55"/>
      <c r="L19" s="55"/>
      <c r="M19" s="55"/>
      <c r="N19" s="55"/>
      <c r="O19" s="61"/>
    </row>
    <row r="20" spans="1:15" x14ac:dyDescent="0.3">
      <c r="A20" s="63">
        <v>60</v>
      </c>
      <c r="B20" s="195" t="s">
        <v>204</v>
      </c>
      <c r="C20" s="188"/>
      <c r="D20" s="189">
        <v>0.65</v>
      </c>
      <c r="E20" s="188" t="s">
        <v>35</v>
      </c>
      <c r="F20" s="186">
        <v>1</v>
      </c>
      <c r="G20" s="172"/>
      <c r="H20" s="173"/>
      <c r="I20" s="29">
        <f t="shared" si="0"/>
        <v>0.65</v>
      </c>
      <c r="J20" s="55"/>
      <c r="K20" s="55"/>
      <c r="L20" s="55"/>
      <c r="M20" s="55"/>
      <c r="N20" s="55"/>
      <c r="O20" s="61"/>
    </row>
    <row r="21" spans="1:15" x14ac:dyDescent="0.3">
      <c r="A21" s="81">
        <v>70</v>
      </c>
      <c r="B21" s="195" t="s">
        <v>257</v>
      </c>
      <c r="C21" s="190"/>
      <c r="D21" s="191">
        <v>0.35</v>
      </c>
      <c r="E21" s="190" t="s">
        <v>258</v>
      </c>
      <c r="F21" s="32">
        <v>1</v>
      </c>
      <c r="G21" s="24"/>
      <c r="H21" s="23"/>
      <c r="I21" s="29">
        <f t="shared" si="0"/>
        <v>0.35</v>
      </c>
      <c r="J21" s="55"/>
      <c r="K21" s="55"/>
      <c r="L21" s="55"/>
      <c r="M21" s="55"/>
      <c r="N21" s="55"/>
      <c r="O21" s="61"/>
    </row>
    <row r="22" spans="1:15" x14ac:dyDescent="0.3">
      <c r="A22" s="67"/>
      <c r="B22" s="21"/>
      <c r="C22" s="21"/>
      <c r="D22" s="21"/>
      <c r="E22" s="21"/>
      <c r="F22" s="21"/>
      <c r="G22" s="21"/>
      <c r="H22" s="128" t="s">
        <v>18</v>
      </c>
      <c r="I22" s="126">
        <f>SUM(I15:I21)</f>
        <v>4.58</v>
      </c>
      <c r="J22" s="21"/>
      <c r="K22" s="21"/>
      <c r="L22" s="21"/>
      <c r="M22" s="21"/>
      <c r="N22" s="21"/>
      <c r="O22" s="61"/>
    </row>
    <row r="23" spans="1:15" ht="15" thickBot="1" x14ac:dyDescent="0.35">
      <c r="A23" s="69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1"/>
    </row>
  </sheetData>
  <hyperlinks>
    <hyperlink ref="B4" location="'FR A0300'!A1" display="'FR A0300'!A1" xr:uid="{00000000-0004-0000-1300-000000000000}"/>
    <hyperlink ref="E3" location="dFR_0300_008!A1" display="Drawing" xr:uid="{00000000-0004-0000-1300-000001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99FF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260</v>
      </c>
      <c r="B1" s="84" t="s">
        <v>241</v>
      </c>
    </row>
  </sheetData>
  <hyperlinks>
    <hyperlink ref="B1" location="FR_0300_008!A1" display="FR_0300_008" xr:uid="{00000000-0004-0000-14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99FF"/>
  </sheetPr>
  <dimension ref="A1:O18"/>
  <sheetViews>
    <sheetView workbookViewId="0">
      <selection activeCell="E11" sqref="E11:F11"/>
    </sheetView>
  </sheetViews>
  <sheetFormatPr baseColWidth="10" defaultColWidth="9.109375" defaultRowHeight="14.4" x14ac:dyDescent="0.3"/>
  <cols>
    <col min="2" max="2" width="37.109375" bestFit="1" customWidth="1"/>
    <col min="5" max="5" width="11.21875" bestFit="1" customWidth="1"/>
    <col min="7" max="7" width="33.109375" bestFit="1" customWidth="1"/>
    <col min="9" max="9" width="10.33203125" bestFit="1" customWidth="1"/>
    <col min="10" max="10" width="9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FR_0300_009_m+FR_0300_009_p</f>
        <v>0.72533112500000008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242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1.4506622500000002</v>
      </c>
      <c r="O5" s="61"/>
    </row>
    <row r="6" spans="1:15" x14ac:dyDescent="0.3">
      <c r="A6" s="119" t="s">
        <v>7</v>
      </c>
      <c r="B6" s="25" t="s">
        <v>244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243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241">
        <f>J11*K11*L11</f>
        <v>1.0440500000000002E-2</v>
      </c>
      <c r="F11" s="16" t="s">
        <v>270</v>
      </c>
      <c r="G11" s="16"/>
      <c r="H11" s="15"/>
      <c r="I11" s="17"/>
      <c r="J11" s="185">
        <v>9.5000000000000005E-5</v>
      </c>
      <c r="K11" s="18">
        <v>1.4E-2</v>
      </c>
      <c r="L11" s="28">
        <v>7850</v>
      </c>
      <c r="M11" s="20">
        <v>1</v>
      </c>
      <c r="N11" s="29">
        <f>IF(J11="",D11*M11,D11*J11*K11*L11*M11)</f>
        <v>2.3491125000000002E-2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2.3491125000000002E-2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87">
        <v>1</v>
      </c>
      <c r="G15" s="30" t="s">
        <v>264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6" t="s">
        <v>205</v>
      </c>
      <c r="C16" s="14"/>
      <c r="D16" s="29">
        <v>0.04</v>
      </c>
      <c r="E16" s="14" t="s">
        <v>206</v>
      </c>
      <c r="F16" s="196">
        <v>0.432</v>
      </c>
      <c r="G16" s="24" t="s">
        <v>263</v>
      </c>
      <c r="H16" s="23">
        <v>3</v>
      </c>
      <c r="I16" s="29">
        <f t="shared" si="0"/>
        <v>5.1839999999999997E-2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0.70184000000000002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500-000000000000}"/>
    <hyperlink ref="E3" location="dFR_0300_009!A1" display="Drawing" xr:uid="{00000000-0004-0000-1500-000001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99FF"/>
  </sheetPr>
  <dimension ref="A1:B1"/>
  <sheetViews>
    <sheetView workbookViewId="0">
      <selection activeCell="M18" sqref="M18"/>
    </sheetView>
  </sheetViews>
  <sheetFormatPr baseColWidth="10" defaultRowHeight="14.4" x14ac:dyDescent="0.3"/>
  <sheetData>
    <row r="1" spans="1:2" x14ac:dyDescent="0.3">
      <c r="A1" t="s">
        <v>260</v>
      </c>
      <c r="B1" s="84" t="s">
        <v>244</v>
      </c>
    </row>
  </sheetData>
  <hyperlinks>
    <hyperlink ref="B1" location="FR_0300_009!A1" display="FR_0300_009" xr:uid="{00000000-0004-0000-1600-000000000000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99FF"/>
  </sheetPr>
  <dimension ref="A1:O18"/>
  <sheetViews>
    <sheetView workbookViewId="0">
      <selection activeCell="E11" sqref="E11:F11"/>
    </sheetView>
  </sheetViews>
  <sheetFormatPr baseColWidth="10" defaultColWidth="9.109375" defaultRowHeight="14.4" x14ac:dyDescent="0.3"/>
  <cols>
    <col min="2" max="2" width="35.33203125" bestFit="1" customWidth="1"/>
    <col min="5" max="5" width="11.21875" bestFit="1" customWidth="1"/>
    <col min="7" max="7" width="33.109375" bestFit="1" customWidth="1"/>
    <col min="10" max="10" width="9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FR_0300_010_m+FR_0300_010_p</f>
        <v>0.66667381250000002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247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1.333347625</v>
      </c>
      <c r="O5" s="61"/>
    </row>
    <row r="6" spans="1:15" x14ac:dyDescent="0.3">
      <c r="A6" s="119" t="s">
        <v>7</v>
      </c>
      <c r="B6" s="25" t="s">
        <v>245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246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241">
        <f>J11*K11*L11</f>
        <v>2.2372500000000001E-3</v>
      </c>
      <c r="F11" s="16" t="s">
        <v>270</v>
      </c>
      <c r="G11" s="16"/>
      <c r="H11" s="15"/>
      <c r="I11" s="17"/>
      <c r="J11" s="185">
        <v>9.5000000000000005E-5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5.033812500000001E-3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5.033812500000001E-3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87">
        <v>1</v>
      </c>
      <c r="G15" s="30" t="s">
        <v>264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95" t="s">
        <v>205</v>
      </c>
      <c r="C16" s="14"/>
      <c r="D16" s="29">
        <v>0.04</v>
      </c>
      <c r="E16" s="14" t="s">
        <v>206</v>
      </c>
      <c r="F16" s="196">
        <v>9.7000000000000003E-2</v>
      </c>
      <c r="G16" s="24" t="s">
        <v>263</v>
      </c>
      <c r="H16" s="23">
        <v>3</v>
      </c>
      <c r="I16" s="197">
        <f t="shared" si="0"/>
        <v>1.1640000000000001E-2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0.66164000000000001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700-000000000000}"/>
    <hyperlink ref="E3" location="dFR_0300_010!A1" display="Drawing" xr:uid="{00000000-0004-0000-1700-000001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99FF"/>
  </sheetPr>
  <dimension ref="A1:B1"/>
  <sheetViews>
    <sheetView workbookViewId="0">
      <selection activeCell="K16" sqref="K16"/>
    </sheetView>
  </sheetViews>
  <sheetFormatPr baseColWidth="10" defaultRowHeight="14.4" x14ac:dyDescent="0.3"/>
  <sheetData>
    <row r="1" spans="1:2" x14ac:dyDescent="0.3">
      <c r="A1" t="s">
        <v>260</v>
      </c>
      <c r="B1" s="84" t="s">
        <v>245</v>
      </c>
    </row>
  </sheetData>
  <hyperlinks>
    <hyperlink ref="B1" location="FR_0300_010!A1" display="FR_0300_002" xr:uid="{00000000-0004-0000-1800-000000000000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99FF"/>
  </sheetPr>
  <dimension ref="A1:O18"/>
  <sheetViews>
    <sheetView workbookViewId="0">
      <selection activeCell="E11" sqref="E11:F11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4.21875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FR_0300_011_m+FR_0300_011_p</f>
        <v>0.85994725000000005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4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250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3.4397890000000002</v>
      </c>
      <c r="O5" s="61"/>
    </row>
    <row r="6" spans="1:15" x14ac:dyDescent="0.3">
      <c r="A6" s="119" t="s">
        <v>7</v>
      </c>
      <c r="B6" s="25" t="s">
        <v>248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251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241">
        <f>J11*K11*L11</f>
        <v>2.4021000000000004E-2</v>
      </c>
      <c r="F11" s="16" t="s">
        <v>270</v>
      </c>
      <c r="G11" s="16"/>
      <c r="H11" s="15"/>
      <c r="I11" s="17"/>
      <c r="J11" s="180">
        <v>1.0200000000000001E-3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5.4047250000000005E-2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5.4047250000000005E-2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 t="s">
        <v>261</v>
      </c>
      <c r="H15" s="30">
        <v>0.25</v>
      </c>
      <c r="I15" s="31">
        <f t="shared" ref="I15:I16" si="0">IF(H15="",D15*F15,D15*F15*H15)</f>
        <v>0.32500000000000001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69">
        <v>16.03</v>
      </c>
      <c r="G16" s="24" t="s">
        <v>262</v>
      </c>
      <c r="H16" s="23">
        <v>3</v>
      </c>
      <c r="I16" s="29">
        <f t="shared" si="0"/>
        <v>0.48090000000000011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0.80590000000000006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900-000000000000}"/>
    <hyperlink ref="E3" location="dFR_0300_011!A1" display="Drawing" xr:uid="{00000000-0004-0000-19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99FF"/>
  </sheetPr>
  <dimension ref="A1:B1"/>
  <sheetViews>
    <sheetView workbookViewId="0">
      <selection activeCell="L19" sqref="L19"/>
    </sheetView>
  </sheetViews>
  <sheetFormatPr baseColWidth="10" defaultRowHeight="14.4" x14ac:dyDescent="0.3"/>
  <sheetData>
    <row r="1" spans="1:2" x14ac:dyDescent="0.3">
      <c r="A1" t="s">
        <v>260</v>
      </c>
      <c r="B1" s="84" t="s">
        <v>248</v>
      </c>
    </row>
  </sheetData>
  <hyperlinks>
    <hyperlink ref="B1" location="FR_0300_011!A1" display="FR_0300_011" xr:uid="{00000000-0004-0000-1A00-000000000000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99FF"/>
  </sheetPr>
  <dimension ref="A1:O18"/>
  <sheetViews>
    <sheetView workbookViewId="0">
      <selection activeCell="E11" sqref="E11:F11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3.10937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FR_0300_012_m+FR_0300_012_p</f>
        <v>0.79530246250000003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4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252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3.1812098500000001</v>
      </c>
      <c r="O5" s="61"/>
    </row>
    <row r="6" spans="1:15" x14ac:dyDescent="0.3">
      <c r="A6" s="119" t="s">
        <v>7</v>
      </c>
      <c r="B6" s="25" t="s">
        <v>249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253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241">
        <f>J11*K11*L11</f>
        <v>3.1156649999999998E-2</v>
      </c>
      <c r="F11" s="16" t="s">
        <v>270</v>
      </c>
      <c r="G11" s="16"/>
      <c r="H11" s="15"/>
      <c r="I11" s="17"/>
      <c r="J11" s="180">
        <v>1.323E-3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7.0102462500000004E-2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7.0102462500000004E-2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 t="s">
        <v>261</v>
      </c>
      <c r="H15" s="30">
        <v>0.25</v>
      </c>
      <c r="I15" s="31">
        <f t="shared" ref="I15:I16" si="0">IF(H15="",D15*F15,D15*F15*H15)</f>
        <v>0.32500000000000001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69">
        <v>13.34</v>
      </c>
      <c r="G16" s="24" t="s">
        <v>263</v>
      </c>
      <c r="H16" s="23">
        <v>3</v>
      </c>
      <c r="I16" s="29">
        <f t="shared" si="0"/>
        <v>0.4002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0.72520000000000007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B00-000000000000}"/>
    <hyperlink ref="E3" location="dFR_0300_012!A1" display="Drawing" xr:uid="{00000000-0004-0000-1B00-00000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249</v>
      </c>
    </row>
  </sheetData>
  <hyperlinks>
    <hyperlink ref="B1" location="FR_0300_012!A1" display="FR_0300_012" xr:uid="{00000000-0004-0000-1C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CC"/>
    <pageSetUpPr fitToPage="1"/>
  </sheetPr>
  <dimension ref="A1:O112"/>
  <sheetViews>
    <sheetView zoomScale="75" zoomScaleNormal="75" zoomScaleSheetLayoutView="80" workbookViewId="0">
      <selection activeCell="B10" sqref="B10"/>
    </sheetView>
  </sheetViews>
  <sheetFormatPr baseColWidth="10" defaultColWidth="9.109375" defaultRowHeight="14.4" x14ac:dyDescent="0.3"/>
  <cols>
    <col min="1" max="1" width="11.44140625"/>
    <col min="2" max="2" width="37.88671875" customWidth="1"/>
    <col min="3" max="3" width="55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92" t="s">
        <v>0</v>
      </c>
      <c r="B2" s="11" t="s">
        <v>44</v>
      </c>
      <c r="C2" s="55"/>
      <c r="D2" s="55"/>
      <c r="E2" s="55" t="s">
        <v>134</v>
      </c>
      <c r="F2" s="55"/>
      <c r="G2" s="55"/>
      <c r="H2" s="55"/>
      <c r="I2" s="55"/>
      <c r="J2" s="92" t="s">
        <v>1</v>
      </c>
      <c r="K2" s="77">
        <v>81</v>
      </c>
      <c r="L2" s="55"/>
      <c r="M2" s="92" t="s">
        <v>2</v>
      </c>
      <c r="N2" s="90">
        <f>FR_A0300_pa+FR_A0300_m+FR_A0300_p+FR_A0300_f+FR_A0300_t</f>
        <v>110.34386514946497</v>
      </c>
      <c r="O2" s="61"/>
    </row>
    <row r="3" spans="1:15" x14ac:dyDescent="0.3">
      <c r="A3" s="92" t="s">
        <v>3</v>
      </c>
      <c r="B3" s="11" t="s">
        <v>137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92" t="s">
        <v>4</v>
      </c>
      <c r="N3" s="76">
        <v>1</v>
      </c>
      <c r="O3" s="61"/>
    </row>
    <row r="4" spans="1:15" x14ac:dyDescent="0.3">
      <c r="A4" s="92" t="s">
        <v>5</v>
      </c>
      <c r="B4" s="56" t="s">
        <v>138</v>
      </c>
      <c r="C4" s="55"/>
      <c r="D4" s="55"/>
      <c r="E4" s="55"/>
      <c r="F4" s="55"/>
      <c r="G4" s="55"/>
      <c r="H4" s="55"/>
      <c r="I4" s="55"/>
      <c r="J4" s="95" t="s">
        <v>6</v>
      </c>
      <c r="K4" s="55"/>
      <c r="L4" s="55"/>
      <c r="M4" s="55"/>
      <c r="N4" s="55"/>
      <c r="O4" s="61"/>
    </row>
    <row r="5" spans="1:15" x14ac:dyDescent="0.3">
      <c r="A5" s="92" t="s">
        <v>7</v>
      </c>
      <c r="B5" s="13" t="s">
        <v>139</v>
      </c>
      <c r="C5" s="55"/>
      <c r="D5" s="55"/>
      <c r="E5" s="55"/>
      <c r="F5" s="55"/>
      <c r="G5" s="55"/>
      <c r="H5" s="55"/>
      <c r="I5" s="55"/>
      <c r="J5" s="95" t="s">
        <v>8</v>
      </c>
      <c r="K5" s="55"/>
      <c r="L5" s="55"/>
      <c r="M5" s="92" t="s">
        <v>9</v>
      </c>
      <c r="N5" s="73">
        <f>N2*N3</f>
        <v>110.34386514946497</v>
      </c>
      <c r="O5" s="61"/>
    </row>
    <row r="6" spans="1:15" x14ac:dyDescent="0.3">
      <c r="A6" s="92" t="s">
        <v>10</v>
      </c>
      <c r="B6" s="11" t="s">
        <v>11</v>
      </c>
      <c r="C6" s="55"/>
      <c r="D6" s="55"/>
      <c r="E6" s="55"/>
      <c r="F6" s="55"/>
      <c r="G6" s="55"/>
      <c r="H6" s="55"/>
      <c r="I6" s="55"/>
      <c r="J6" s="95" t="s">
        <v>12</v>
      </c>
      <c r="K6" s="55"/>
      <c r="L6" s="55"/>
      <c r="M6" s="55"/>
      <c r="N6" s="55"/>
      <c r="O6" s="61"/>
    </row>
    <row r="7" spans="1:15" x14ac:dyDescent="0.3">
      <c r="A7" s="92" t="s">
        <v>13</v>
      </c>
      <c r="B7" s="11" t="s">
        <v>140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62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131" t="s">
        <v>14</v>
      </c>
      <c r="B9" s="131" t="s">
        <v>15</v>
      </c>
      <c r="C9" s="92" t="s">
        <v>16</v>
      </c>
      <c r="D9" s="92" t="s">
        <v>17</v>
      </c>
      <c r="E9" s="92" t="s">
        <v>18</v>
      </c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4">
        <v>10</v>
      </c>
      <c r="B10" s="133" t="s">
        <v>141</v>
      </c>
      <c r="C10" s="129">
        <f>FR_0300_000!N2</f>
        <v>3.10793344</v>
      </c>
      <c r="D10" s="184">
        <f>FR_0300_000_q</f>
        <v>2</v>
      </c>
      <c r="E10" s="73">
        <f>C10*D10</f>
        <v>6.2158668800000001</v>
      </c>
      <c r="F10" s="55"/>
      <c r="G10" s="55"/>
      <c r="H10" s="55"/>
      <c r="I10" s="55"/>
      <c r="J10" s="55"/>
      <c r="K10" s="55"/>
      <c r="L10" s="55"/>
      <c r="M10" s="55"/>
      <c r="N10" s="55"/>
      <c r="O10" s="61"/>
    </row>
    <row r="11" spans="1:15" x14ac:dyDescent="0.3">
      <c r="A11" s="14">
        <v>20</v>
      </c>
      <c r="B11" s="178" t="s">
        <v>142</v>
      </c>
      <c r="C11" s="129">
        <f>FR_0300_001!N2</f>
        <v>5.6870399999999997</v>
      </c>
      <c r="D11" s="72">
        <f>FR_0300_001_q</f>
        <v>1</v>
      </c>
      <c r="E11" s="73">
        <f t="shared" ref="E11:E23" si="0">C11*D11</f>
        <v>5.6870399999999997</v>
      </c>
      <c r="F11" s="56"/>
      <c r="G11" s="56"/>
      <c r="H11" s="56"/>
      <c r="I11" s="56"/>
      <c r="J11" s="56"/>
      <c r="K11" s="56"/>
      <c r="L11" s="56"/>
      <c r="M11" s="56"/>
      <c r="N11" s="56"/>
      <c r="O11" s="61"/>
    </row>
    <row r="12" spans="1:15" x14ac:dyDescent="0.3">
      <c r="A12" s="14">
        <v>30</v>
      </c>
      <c r="B12" s="178" t="s">
        <v>143</v>
      </c>
      <c r="C12" s="129">
        <f>FR_0300_002!N2</f>
        <v>4.8410399999999996</v>
      </c>
      <c r="D12" s="72">
        <f>FR_0300_002_q</f>
        <v>1</v>
      </c>
      <c r="E12" s="73">
        <f t="shared" si="0"/>
        <v>4.8410399999999996</v>
      </c>
      <c r="F12" s="56"/>
      <c r="G12" s="56"/>
      <c r="H12" s="56"/>
      <c r="I12" s="56"/>
      <c r="J12" s="56"/>
      <c r="K12" s="56"/>
      <c r="L12" s="56"/>
      <c r="M12" s="56"/>
      <c r="N12" s="56"/>
      <c r="O12" s="64"/>
    </row>
    <row r="13" spans="1:15" x14ac:dyDescent="0.3">
      <c r="A13" s="14">
        <v>40</v>
      </c>
      <c r="B13" s="182" t="s">
        <v>152</v>
      </c>
      <c r="C13" s="129">
        <f>FR_0300_003!N2</f>
        <v>2.1023579199999998</v>
      </c>
      <c r="D13" s="72">
        <f>FR_0300_003_q</f>
        <v>2</v>
      </c>
      <c r="E13" s="73">
        <f t="shared" si="0"/>
        <v>4.2047158399999995</v>
      </c>
      <c r="F13" s="56"/>
      <c r="G13" s="56"/>
      <c r="H13" s="56"/>
      <c r="I13" s="56"/>
      <c r="J13" s="56"/>
      <c r="K13" s="56"/>
      <c r="L13" s="56"/>
      <c r="M13" s="56"/>
      <c r="N13" s="56"/>
      <c r="O13" s="64"/>
    </row>
    <row r="14" spans="1:15" x14ac:dyDescent="0.3">
      <c r="A14" s="14">
        <v>50</v>
      </c>
      <c r="B14" s="182" t="s">
        <v>144</v>
      </c>
      <c r="C14" s="129">
        <f>FR_0300_004!N2</f>
        <v>2.0173139839999998</v>
      </c>
      <c r="D14" s="72">
        <f>FR_0300_004_q</f>
        <v>2</v>
      </c>
      <c r="E14" s="73">
        <f t="shared" si="0"/>
        <v>4.0346279679999997</v>
      </c>
      <c r="F14" s="56"/>
      <c r="G14" s="56"/>
      <c r="H14" s="56"/>
      <c r="I14" s="56"/>
      <c r="J14" s="56"/>
      <c r="K14" s="56"/>
      <c r="L14" s="56"/>
      <c r="M14" s="56"/>
      <c r="N14" s="56"/>
      <c r="O14" s="64"/>
    </row>
    <row r="15" spans="1:15" x14ac:dyDescent="0.3">
      <c r="A15" s="14">
        <v>60</v>
      </c>
      <c r="B15" s="182" t="s">
        <v>145</v>
      </c>
      <c r="C15" s="129">
        <f>FR_0300_005!N2</f>
        <v>3.1116406249999997</v>
      </c>
      <c r="D15" s="72">
        <f>FR_0300_005_q</f>
        <v>2</v>
      </c>
      <c r="E15" s="73">
        <f t="shared" si="0"/>
        <v>6.2232812499999994</v>
      </c>
      <c r="F15" s="56"/>
      <c r="G15" s="56"/>
      <c r="H15" s="56"/>
      <c r="I15" s="56"/>
      <c r="J15" s="56"/>
      <c r="K15" s="56"/>
      <c r="L15" s="56"/>
      <c r="M15" s="56"/>
      <c r="N15" s="56"/>
      <c r="O15" s="64"/>
    </row>
    <row r="16" spans="1:15" x14ac:dyDescent="0.3">
      <c r="A16" s="14">
        <v>70</v>
      </c>
      <c r="B16" s="182" t="s">
        <v>146</v>
      </c>
      <c r="C16" s="129">
        <f>FR_0300_006!N2</f>
        <v>1.9716500000000001</v>
      </c>
      <c r="D16" s="72">
        <f>FR_0300_006_q</f>
        <v>1</v>
      </c>
      <c r="E16" s="73">
        <f t="shared" si="0"/>
        <v>1.9716500000000001</v>
      </c>
      <c r="F16" s="56"/>
      <c r="G16" s="56"/>
      <c r="H16" s="56"/>
      <c r="I16" s="56"/>
      <c r="J16" s="56"/>
      <c r="K16" s="56"/>
      <c r="L16" s="56"/>
      <c r="M16" s="56"/>
      <c r="N16" s="56"/>
      <c r="O16" s="64"/>
    </row>
    <row r="17" spans="1:15" x14ac:dyDescent="0.3">
      <c r="A17" s="14">
        <v>80</v>
      </c>
      <c r="B17" s="182" t="s">
        <v>147</v>
      </c>
      <c r="C17" s="129">
        <f>FR_0300_007!N2</f>
        <v>1.9959815000000003</v>
      </c>
      <c r="D17" s="72">
        <f>FR_0300_007_q</f>
        <v>2</v>
      </c>
      <c r="E17" s="73">
        <f t="shared" si="0"/>
        <v>3.9919630000000006</v>
      </c>
      <c r="F17" s="56"/>
      <c r="G17" s="56"/>
      <c r="H17" s="56"/>
      <c r="I17" s="56"/>
      <c r="J17" s="56"/>
      <c r="K17" s="56"/>
      <c r="L17" s="56"/>
      <c r="M17" s="56"/>
      <c r="N17" s="56"/>
      <c r="O17" s="64"/>
    </row>
    <row r="18" spans="1:15" x14ac:dyDescent="0.3">
      <c r="A18" s="14">
        <v>90</v>
      </c>
      <c r="B18" s="182" t="s">
        <v>148</v>
      </c>
      <c r="C18" s="129">
        <f>FR_0300_008!N2</f>
        <v>4.6954950875000003</v>
      </c>
      <c r="D18" s="72">
        <f>FR_0300_008_q</f>
        <v>1</v>
      </c>
      <c r="E18" s="73">
        <f t="shared" si="0"/>
        <v>4.6954950875000003</v>
      </c>
      <c r="F18" s="56"/>
      <c r="G18" s="56"/>
      <c r="H18" s="56"/>
      <c r="I18" s="56"/>
      <c r="J18" s="56"/>
      <c r="K18" s="56"/>
      <c r="L18" s="56"/>
      <c r="M18" s="56"/>
      <c r="N18" s="56"/>
      <c r="O18" s="64"/>
    </row>
    <row r="19" spans="1:15" x14ac:dyDescent="0.3">
      <c r="A19" s="14">
        <v>100</v>
      </c>
      <c r="B19" s="182" t="s">
        <v>149</v>
      </c>
      <c r="C19" s="129">
        <f>FR_0300_009!N2</f>
        <v>0.72533112500000008</v>
      </c>
      <c r="D19" s="72">
        <f>FR_0300_009_q</f>
        <v>2</v>
      </c>
      <c r="E19" s="73">
        <f t="shared" si="0"/>
        <v>1.4506622500000002</v>
      </c>
      <c r="F19" s="56"/>
      <c r="G19" s="56"/>
      <c r="H19" s="56"/>
      <c r="I19" s="56"/>
      <c r="J19" s="56"/>
      <c r="K19" s="56"/>
      <c r="L19" s="56"/>
      <c r="M19" s="56"/>
      <c r="N19" s="56"/>
      <c r="O19" s="64"/>
    </row>
    <row r="20" spans="1:15" x14ac:dyDescent="0.3">
      <c r="A20" s="14">
        <v>110</v>
      </c>
      <c r="B20" s="182" t="s">
        <v>150</v>
      </c>
      <c r="C20" s="129">
        <f>FR_0300_010!N2</f>
        <v>0.66667381250000002</v>
      </c>
      <c r="D20" s="72">
        <f>FR_0300_010_q</f>
        <v>2</v>
      </c>
      <c r="E20" s="73">
        <f t="shared" si="0"/>
        <v>1.333347625</v>
      </c>
      <c r="F20" s="56"/>
      <c r="G20" s="56"/>
      <c r="H20" s="56"/>
      <c r="I20" s="56"/>
      <c r="J20" s="56"/>
      <c r="K20" s="56"/>
      <c r="L20" s="56"/>
      <c r="M20" s="56"/>
      <c r="N20" s="56"/>
      <c r="O20" s="64"/>
    </row>
    <row r="21" spans="1:15" x14ac:dyDescent="0.3">
      <c r="A21" s="14">
        <v>120</v>
      </c>
      <c r="B21" s="182" t="s">
        <v>155</v>
      </c>
      <c r="C21" s="129">
        <f>FR_0300_011!N2</f>
        <v>0.85994725000000005</v>
      </c>
      <c r="D21" s="72">
        <f>FR_0300_011_q</f>
        <v>4</v>
      </c>
      <c r="E21" s="73">
        <f t="shared" si="0"/>
        <v>3.4397890000000002</v>
      </c>
      <c r="F21" s="56"/>
      <c r="G21" s="56"/>
      <c r="H21" s="56"/>
      <c r="I21" s="56"/>
      <c r="J21" s="56"/>
      <c r="K21" s="56"/>
      <c r="L21" s="56"/>
      <c r="M21" s="56"/>
      <c r="N21" s="56"/>
      <c r="O21" s="64"/>
    </row>
    <row r="22" spans="1:15" x14ac:dyDescent="0.3">
      <c r="A22" s="14">
        <v>130</v>
      </c>
      <c r="B22" s="182" t="s">
        <v>156</v>
      </c>
      <c r="C22" s="129">
        <f>FR_0300_012!N2</f>
        <v>0.79530246250000003</v>
      </c>
      <c r="D22" s="72">
        <f>FR_0300_012_q</f>
        <v>4</v>
      </c>
      <c r="E22" s="73">
        <f t="shared" si="0"/>
        <v>3.1812098500000001</v>
      </c>
      <c r="F22" s="56"/>
      <c r="G22" s="56"/>
      <c r="H22" s="56"/>
      <c r="I22" s="56"/>
      <c r="J22" s="56"/>
      <c r="K22" s="56"/>
      <c r="L22" s="56"/>
      <c r="M22" s="56"/>
      <c r="N22" s="56"/>
      <c r="O22" s="64"/>
    </row>
    <row r="23" spans="1:15" x14ac:dyDescent="0.3">
      <c r="A23" s="14">
        <v>140</v>
      </c>
      <c r="B23" s="182" t="s">
        <v>151</v>
      </c>
      <c r="C23" s="129">
        <f>FR_0300_013!N2</f>
        <v>1.8554658250000002</v>
      </c>
      <c r="D23" s="72">
        <f>FR_0300_013_q</f>
        <v>1</v>
      </c>
      <c r="E23" s="73">
        <f t="shared" si="0"/>
        <v>1.8554658250000002</v>
      </c>
      <c r="F23" s="56"/>
      <c r="G23" s="56"/>
      <c r="H23" s="56"/>
      <c r="I23" s="56"/>
      <c r="J23" s="56"/>
      <c r="K23" s="56"/>
      <c r="L23" s="56"/>
      <c r="M23" s="56"/>
      <c r="N23" s="56"/>
      <c r="O23" s="64"/>
    </row>
    <row r="24" spans="1:15" ht="15" thickBot="1" x14ac:dyDescent="0.35">
      <c r="A24" s="62"/>
      <c r="B24" s="132"/>
      <c r="C24" s="55"/>
      <c r="D24" s="93" t="s">
        <v>18</v>
      </c>
      <c r="E24" s="94">
        <f>SUM(E10:E23)</f>
        <v>53.126154575499996</v>
      </c>
      <c r="F24" s="56"/>
      <c r="G24" s="56"/>
      <c r="H24" s="56"/>
      <c r="I24" s="56"/>
      <c r="J24" s="56"/>
      <c r="K24" s="56"/>
      <c r="L24" s="56"/>
      <c r="M24" s="56"/>
      <c r="N24" s="56"/>
      <c r="O24" s="61"/>
    </row>
    <row r="25" spans="1:15" x14ac:dyDescent="0.3">
      <c r="A25" s="62"/>
      <c r="B25" s="13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61"/>
    </row>
    <row r="26" spans="1:15" x14ac:dyDescent="0.3">
      <c r="A26" s="137" t="s">
        <v>14</v>
      </c>
      <c r="B26" s="137" t="s">
        <v>19</v>
      </c>
      <c r="C26" s="137" t="s">
        <v>20</v>
      </c>
      <c r="D26" s="134" t="s">
        <v>21</v>
      </c>
      <c r="E26" s="92" t="s">
        <v>22</v>
      </c>
      <c r="F26" s="92" t="s">
        <v>23</v>
      </c>
      <c r="G26" s="92" t="s">
        <v>24</v>
      </c>
      <c r="H26" s="92" t="s">
        <v>25</v>
      </c>
      <c r="I26" s="92" t="s">
        <v>26</v>
      </c>
      <c r="J26" s="92" t="s">
        <v>27</v>
      </c>
      <c r="K26" s="92" t="s">
        <v>28</v>
      </c>
      <c r="L26" s="92" t="s">
        <v>29</v>
      </c>
      <c r="M26" s="92" t="s">
        <v>17</v>
      </c>
      <c r="N26" s="92" t="s">
        <v>18</v>
      </c>
      <c r="O26" s="61"/>
    </row>
    <row r="27" spans="1:15" x14ac:dyDescent="0.3">
      <c r="A27" s="138">
        <v>10</v>
      </c>
      <c r="B27" s="221" t="s">
        <v>153</v>
      </c>
      <c r="C27" s="222" t="s">
        <v>154</v>
      </c>
      <c r="D27" s="140">
        <v>4.28</v>
      </c>
      <c r="E27" s="138">
        <v>15</v>
      </c>
      <c r="F27" s="138" t="s">
        <v>30</v>
      </c>
      <c r="G27" s="138">
        <v>10</v>
      </c>
      <c r="H27" s="223" t="s">
        <v>30</v>
      </c>
      <c r="I27" s="224"/>
      <c r="J27" s="225"/>
      <c r="K27" s="223"/>
      <c r="L27" s="226"/>
      <c r="M27" s="223">
        <v>4</v>
      </c>
      <c r="N27" s="140">
        <f t="shared" ref="N27:N28" si="1">M27*D27</f>
        <v>17.12</v>
      </c>
      <c r="O27" s="61"/>
    </row>
    <row r="28" spans="1:15" x14ac:dyDescent="0.3">
      <c r="A28" s="227">
        <v>20</v>
      </c>
      <c r="B28" s="219" t="s">
        <v>267</v>
      </c>
      <c r="C28" s="227" t="s">
        <v>268</v>
      </c>
      <c r="D28" s="228">
        <v>10</v>
      </c>
      <c r="E28" s="227">
        <f>F34</f>
        <v>0.18</v>
      </c>
      <c r="F28" s="227" t="s">
        <v>188</v>
      </c>
      <c r="G28" s="227"/>
      <c r="H28" s="229"/>
      <c r="I28" s="230"/>
      <c r="J28" s="231"/>
      <c r="K28" s="229"/>
      <c r="L28" s="232"/>
      <c r="M28" s="229">
        <f>E28</f>
        <v>0.18</v>
      </c>
      <c r="N28" s="140">
        <f t="shared" si="1"/>
        <v>1.7999999999999998</v>
      </c>
      <c r="O28" s="61"/>
    </row>
    <row r="29" spans="1:15" x14ac:dyDescent="0.3">
      <c r="A29" s="67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20" t="s">
        <v>18</v>
      </c>
      <c r="N29" s="97">
        <f>SUM(N27:N27)</f>
        <v>17.12</v>
      </c>
      <c r="O29" s="61"/>
    </row>
    <row r="30" spans="1:15" x14ac:dyDescent="0.3">
      <c r="A30" s="62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61"/>
    </row>
    <row r="31" spans="1:15" s="22" customFormat="1" x14ac:dyDescent="0.3">
      <c r="A31" s="92" t="s">
        <v>14</v>
      </c>
      <c r="B31" s="92" t="s">
        <v>31</v>
      </c>
      <c r="C31" s="92" t="s">
        <v>20</v>
      </c>
      <c r="D31" s="92" t="s">
        <v>21</v>
      </c>
      <c r="E31" s="92" t="s">
        <v>32</v>
      </c>
      <c r="F31" s="92" t="s">
        <v>17</v>
      </c>
      <c r="G31" s="92" t="s">
        <v>33</v>
      </c>
      <c r="H31" s="92" t="s">
        <v>34</v>
      </c>
      <c r="I31" s="92" t="s">
        <v>18</v>
      </c>
      <c r="J31" s="21"/>
      <c r="K31" s="21"/>
      <c r="L31" s="21"/>
      <c r="M31" s="21"/>
      <c r="N31" s="21"/>
      <c r="O31" s="68"/>
    </row>
    <row r="32" spans="1:15" x14ac:dyDescent="0.3">
      <c r="A32" s="72">
        <v>10</v>
      </c>
      <c r="B32" s="72" t="s">
        <v>157</v>
      </c>
      <c r="C32" s="72" t="s">
        <v>158</v>
      </c>
      <c r="D32" s="73">
        <v>0.15</v>
      </c>
      <c r="E32" s="72" t="s">
        <v>47</v>
      </c>
      <c r="F32" s="74">
        <f>2.7*8+1.8*8</f>
        <v>36</v>
      </c>
      <c r="G32" s="74"/>
      <c r="H32" s="74"/>
      <c r="I32" s="73">
        <f t="shared" ref="I32:I72" si="2">IF(H32="",D32*F32,D32*F32*H32)</f>
        <v>5.3999999999999995</v>
      </c>
      <c r="J32" s="55"/>
      <c r="K32" s="55"/>
      <c r="L32" s="55"/>
      <c r="M32" s="55"/>
      <c r="N32" s="55"/>
      <c r="O32" s="61"/>
    </row>
    <row r="33" spans="1:15" x14ac:dyDescent="0.3">
      <c r="A33" s="72">
        <v>20</v>
      </c>
      <c r="B33" s="72" t="s">
        <v>157</v>
      </c>
      <c r="C33" s="72" t="s">
        <v>183</v>
      </c>
      <c r="D33" s="73">
        <v>0.15</v>
      </c>
      <c r="E33" s="72" t="s">
        <v>47</v>
      </c>
      <c r="F33" s="74">
        <f>2*2.1</f>
        <v>4.2</v>
      </c>
      <c r="G33" s="74"/>
      <c r="H33" s="74"/>
      <c r="I33" s="73">
        <f t="shared" si="2"/>
        <v>0.63</v>
      </c>
      <c r="J33" s="55"/>
      <c r="K33" s="55"/>
      <c r="L33" s="55"/>
      <c r="M33" s="55"/>
      <c r="N33" s="55"/>
      <c r="O33" s="61"/>
    </row>
    <row r="34" spans="1:15" x14ac:dyDescent="0.3">
      <c r="A34" s="72">
        <v>30</v>
      </c>
      <c r="B34" s="147" t="s">
        <v>186</v>
      </c>
      <c r="C34" s="72" t="s">
        <v>187</v>
      </c>
      <c r="D34" s="73">
        <v>5.25</v>
      </c>
      <c r="E34" s="75" t="s">
        <v>188</v>
      </c>
      <c r="F34" s="74">
        <f>0.02*9</f>
        <v>0.18</v>
      </c>
      <c r="G34" s="72"/>
      <c r="H34" s="72"/>
      <c r="I34" s="73">
        <f t="shared" si="2"/>
        <v>0.94499999999999995</v>
      </c>
      <c r="J34" s="55"/>
      <c r="K34" s="55"/>
      <c r="L34" s="55"/>
      <c r="M34" s="55"/>
      <c r="N34" s="55"/>
      <c r="O34" s="61"/>
    </row>
    <row r="35" spans="1:15" x14ac:dyDescent="0.3">
      <c r="A35" s="72">
        <v>40</v>
      </c>
      <c r="B35" s="75" t="s">
        <v>159</v>
      </c>
      <c r="C35" s="72" t="s">
        <v>160</v>
      </c>
      <c r="D35" s="73">
        <v>0.06</v>
      </c>
      <c r="E35" s="72"/>
      <c r="F35" s="74">
        <v>2</v>
      </c>
      <c r="G35" s="72"/>
      <c r="H35" s="72"/>
      <c r="I35" s="73">
        <f t="shared" si="2"/>
        <v>0.12</v>
      </c>
      <c r="J35" s="55"/>
      <c r="K35" s="55"/>
      <c r="L35" s="55"/>
      <c r="M35" s="55"/>
      <c r="N35" s="55"/>
      <c r="O35" s="61"/>
    </row>
    <row r="36" spans="1:15" x14ac:dyDescent="0.3">
      <c r="A36" s="72">
        <v>50</v>
      </c>
      <c r="B36" s="75" t="s">
        <v>178</v>
      </c>
      <c r="C36" s="72" t="s">
        <v>161</v>
      </c>
      <c r="D36" s="73">
        <v>0.75</v>
      </c>
      <c r="E36" s="72"/>
      <c r="F36" s="74">
        <v>4</v>
      </c>
      <c r="G36" s="72"/>
      <c r="H36" s="72"/>
      <c r="I36" s="73">
        <f t="shared" si="2"/>
        <v>3</v>
      </c>
      <c r="J36" s="55"/>
      <c r="K36" s="55"/>
      <c r="L36" s="55"/>
      <c r="M36" s="55"/>
      <c r="N36" s="55"/>
      <c r="O36" s="61"/>
    </row>
    <row r="37" spans="1:15" x14ac:dyDescent="0.3">
      <c r="A37" s="72">
        <v>60</v>
      </c>
      <c r="B37" s="75" t="s">
        <v>163</v>
      </c>
      <c r="C37" s="72" t="s">
        <v>161</v>
      </c>
      <c r="D37" s="73">
        <v>0.25</v>
      </c>
      <c r="E37" s="72"/>
      <c r="F37" s="74">
        <v>4</v>
      </c>
      <c r="G37" s="72"/>
      <c r="H37" s="72"/>
      <c r="I37" s="73">
        <f t="shared" si="2"/>
        <v>1</v>
      </c>
      <c r="J37" s="55"/>
      <c r="K37" s="55"/>
      <c r="L37" s="55"/>
      <c r="M37" s="55"/>
      <c r="N37" s="55"/>
      <c r="O37" s="61"/>
    </row>
    <row r="38" spans="1:15" x14ac:dyDescent="0.3">
      <c r="A38" s="72">
        <v>70</v>
      </c>
      <c r="B38" s="75" t="s">
        <v>159</v>
      </c>
      <c r="C38" s="72" t="s">
        <v>164</v>
      </c>
      <c r="D38" s="73">
        <v>0.06</v>
      </c>
      <c r="E38" s="72"/>
      <c r="F38" s="74">
        <v>2</v>
      </c>
      <c r="G38" s="72"/>
      <c r="H38" s="72"/>
      <c r="I38" s="73">
        <f t="shared" si="2"/>
        <v>0.12</v>
      </c>
      <c r="J38" s="55"/>
      <c r="K38" s="55"/>
      <c r="L38" s="55"/>
      <c r="M38" s="55"/>
      <c r="N38" s="55"/>
      <c r="O38" s="61"/>
    </row>
    <row r="39" spans="1:15" x14ac:dyDescent="0.3">
      <c r="A39" s="72">
        <v>80</v>
      </c>
      <c r="B39" s="75" t="s">
        <v>178</v>
      </c>
      <c r="C39" s="72" t="s">
        <v>165</v>
      </c>
      <c r="D39" s="73">
        <v>0.75</v>
      </c>
      <c r="E39" s="72"/>
      <c r="F39" s="74">
        <v>2</v>
      </c>
      <c r="G39" s="72"/>
      <c r="H39" s="72"/>
      <c r="I39" s="73">
        <f t="shared" si="2"/>
        <v>1.5</v>
      </c>
      <c r="J39" s="55"/>
      <c r="K39" s="55"/>
      <c r="L39" s="55"/>
      <c r="M39" s="55"/>
      <c r="N39" s="55"/>
      <c r="O39" s="61"/>
    </row>
    <row r="40" spans="1:15" x14ac:dyDescent="0.3">
      <c r="A40" s="72">
        <v>90</v>
      </c>
      <c r="B40" s="75" t="s">
        <v>163</v>
      </c>
      <c r="C40" s="72" t="s">
        <v>165</v>
      </c>
      <c r="D40" s="73">
        <v>0.25</v>
      </c>
      <c r="E40" s="72"/>
      <c r="F40" s="74">
        <v>2</v>
      </c>
      <c r="G40" s="72"/>
      <c r="H40" s="72"/>
      <c r="I40" s="73">
        <f t="shared" si="2"/>
        <v>0.5</v>
      </c>
      <c r="J40" s="55"/>
      <c r="K40" s="55"/>
      <c r="L40" s="55"/>
      <c r="M40" s="55"/>
      <c r="N40" s="55"/>
      <c r="O40" s="61"/>
    </row>
    <row r="41" spans="1:15" x14ac:dyDescent="0.3">
      <c r="A41" s="72">
        <v>100</v>
      </c>
      <c r="B41" s="75" t="s">
        <v>159</v>
      </c>
      <c r="C41" s="72" t="s">
        <v>166</v>
      </c>
      <c r="D41" s="73">
        <v>0.06</v>
      </c>
      <c r="E41" s="72"/>
      <c r="F41" s="74">
        <v>2</v>
      </c>
      <c r="G41" s="72"/>
      <c r="H41" s="72"/>
      <c r="I41" s="73">
        <f t="shared" si="2"/>
        <v>0.12</v>
      </c>
      <c r="J41" s="55"/>
      <c r="K41" s="55"/>
      <c r="L41" s="55"/>
      <c r="M41" s="55"/>
      <c r="N41" s="55"/>
      <c r="O41" s="61"/>
    </row>
    <row r="42" spans="1:15" x14ac:dyDescent="0.3">
      <c r="A42" s="72">
        <v>110</v>
      </c>
      <c r="B42" s="75" t="s">
        <v>178</v>
      </c>
      <c r="C42" s="72" t="s">
        <v>167</v>
      </c>
      <c r="D42" s="73">
        <v>0.75</v>
      </c>
      <c r="E42" s="72"/>
      <c r="F42" s="74">
        <v>2</v>
      </c>
      <c r="G42" s="72"/>
      <c r="H42" s="72"/>
      <c r="I42" s="73">
        <f t="shared" si="2"/>
        <v>1.5</v>
      </c>
      <c r="J42" s="55"/>
      <c r="K42" s="55"/>
      <c r="L42" s="55"/>
      <c r="M42" s="55"/>
      <c r="N42" s="55"/>
      <c r="O42" s="61"/>
    </row>
    <row r="43" spans="1:15" x14ac:dyDescent="0.3">
      <c r="A43" s="72">
        <v>120</v>
      </c>
      <c r="B43" s="75" t="s">
        <v>163</v>
      </c>
      <c r="C43" s="72" t="s">
        <v>167</v>
      </c>
      <c r="D43" s="73">
        <v>0.25</v>
      </c>
      <c r="E43" s="72"/>
      <c r="F43" s="74">
        <v>2</v>
      </c>
      <c r="G43" s="72"/>
      <c r="H43" s="72"/>
      <c r="I43" s="73">
        <f t="shared" si="2"/>
        <v>0.5</v>
      </c>
      <c r="J43" s="55"/>
      <c r="K43" s="55"/>
      <c r="L43" s="55"/>
      <c r="M43" s="55"/>
      <c r="N43" s="55"/>
      <c r="O43" s="61"/>
    </row>
    <row r="44" spans="1:15" x14ac:dyDescent="0.3">
      <c r="A44" s="72">
        <v>130</v>
      </c>
      <c r="B44" s="75" t="s">
        <v>159</v>
      </c>
      <c r="C44" s="72" t="s">
        <v>168</v>
      </c>
      <c r="D44" s="73">
        <v>0.06</v>
      </c>
      <c r="E44" s="72"/>
      <c r="F44" s="74">
        <v>4</v>
      </c>
      <c r="G44" s="72"/>
      <c r="H44" s="72"/>
      <c r="I44" s="73">
        <f t="shared" si="2"/>
        <v>0.24</v>
      </c>
      <c r="J44" s="55"/>
      <c r="K44" s="55"/>
      <c r="L44" s="55"/>
      <c r="M44" s="55"/>
      <c r="N44" s="55"/>
      <c r="O44" s="61"/>
    </row>
    <row r="45" spans="1:15" x14ac:dyDescent="0.3">
      <c r="A45" s="72">
        <v>140</v>
      </c>
      <c r="B45" s="139" t="s">
        <v>159</v>
      </c>
      <c r="C45" s="138" t="s">
        <v>169</v>
      </c>
      <c r="D45" s="140">
        <v>0.06</v>
      </c>
      <c r="E45" s="138"/>
      <c r="F45" s="141">
        <v>1</v>
      </c>
      <c r="G45" s="138"/>
      <c r="H45" s="72"/>
      <c r="I45" s="73">
        <f t="shared" si="2"/>
        <v>0.06</v>
      </c>
      <c r="J45" s="55"/>
      <c r="K45" s="55"/>
      <c r="L45" s="55"/>
      <c r="M45" s="55"/>
      <c r="N45" s="55"/>
      <c r="O45" s="61"/>
    </row>
    <row r="46" spans="1:15" x14ac:dyDescent="0.3">
      <c r="A46" s="72">
        <v>150</v>
      </c>
      <c r="B46" s="24" t="s">
        <v>178</v>
      </c>
      <c r="C46" s="145" t="s">
        <v>172</v>
      </c>
      <c r="D46" s="140">
        <v>0.75</v>
      </c>
      <c r="E46" s="23"/>
      <c r="F46" s="23">
        <v>1</v>
      </c>
      <c r="G46" s="14"/>
      <c r="H46" s="130"/>
      <c r="I46" s="73">
        <f t="shared" si="2"/>
        <v>0.75</v>
      </c>
      <c r="J46" s="55"/>
      <c r="K46" s="55"/>
      <c r="L46" s="55"/>
      <c r="M46" s="55"/>
      <c r="N46" s="55"/>
      <c r="O46" s="61"/>
    </row>
    <row r="47" spans="1:15" x14ac:dyDescent="0.3">
      <c r="A47" s="72">
        <v>160</v>
      </c>
      <c r="B47" s="24" t="s">
        <v>163</v>
      </c>
      <c r="C47" s="23" t="s">
        <v>172</v>
      </c>
      <c r="D47" s="140">
        <v>0.25</v>
      </c>
      <c r="E47" s="23"/>
      <c r="F47" s="23">
        <v>1</v>
      </c>
      <c r="G47" s="14"/>
      <c r="H47" s="130"/>
      <c r="I47" s="73">
        <f t="shared" si="2"/>
        <v>0.25</v>
      </c>
      <c r="J47" s="55"/>
      <c r="K47" s="55"/>
      <c r="L47" s="55"/>
      <c r="M47" s="55"/>
      <c r="N47" s="55"/>
      <c r="O47" s="61"/>
    </row>
    <row r="48" spans="1:15" x14ac:dyDescent="0.3">
      <c r="A48" s="72">
        <v>170</v>
      </c>
      <c r="B48" s="142" t="s">
        <v>159</v>
      </c>
      <c r="C48" s="136" t="s">
        <v>170</v>
      </c>
      <c r="D48" s="143">
        <v>0.06</v>
      </c>
      <c r="E48" s="136"/>
      <c r="F48" s="144">
        <v>1</v>
      </c>
      <c r="G48" s="136"/>
      <c r="H48" s="72"/>
      <c r="I48" s="73">
        <f t="shared" si="2"/>
        <v>0.06</v>
      </c>
      <c r="J48" s="55"/>
      <c r="K48" s="55"/>
      <c r="L48" s="55"/>
      <c r="M48" s="55"/>
      <c r="N48" s="55"/>
      <c r="O48" s="61"/>
    </row>
    <row r="49" spans="1:15" x14ac:dyDescent="0.3">
      <c r="A49" s="72">
        <v>180</v>
      </c>
      <c r="B49" s="75" t="s">
        <v>178</v>
      </c>
      <c r="C49" s="72" t="s">
        <v>171</v>
      </c>
      <c r="D49" s="73">
        <v>0.75</v>
      </c>
      <c r="E49" s="72"/>
      <c r="F49" s="74">
        <v>1</v>
      </c>
      <c r="G49" s="72"/>
      <c r="H49" s="72"/>
      <c r="I49" s="73">
        <f t="shared" si="2"/>
        <v>0.75</v>
      </c>
      <c r="J49" s="55"/>
      <c r="K49" s="55"/>
      <c r="L49" s="55"/>
      <c r="M49" s="55"/>
      <c r="N49" s="55"/>
      <c r="O49" s="61"/>
    </row>
    <row r="50" spans="1:15" x14ac:dyDescent="0.3">
      <c r="A50" s="72">
        <v>190</v>
      </c>
      <c r="B50" s="75" t="s">
        <v>163</v>
      </c>
      <c r="C50" s="72" t="s">
        <v>171</v>
      </c>
      <c r="D50" s="73">
        <v>0.25</v>
      </c>
      <c r="E50" s="72"/>
      <c r="F50" s="74">
        <v>1</v>
      </c>
      <c r="G50" s="72"/>
      <c r="H50" s="72"/>
      <c r="I50" s="73">
        <f t="shared" si="2"/>
        <v>0.25</v>
      </c>
      <c r="J50" s="55"/>
      <c r="K50" s="55"/>
      <c r="L50" s="55"/>
      <c r="M50" s="55"/>
      <c r="N50" s="55"/>
      <c r="O50" s="61"/>
    </row>
    <row r="51" spans="1:15" x14ac:dyDescent="0.3">
      <c r="A51" s="72">
        <v>200</v>
      </c>
      <c r="B51" s="142" t="s">
        <v>159</v>
      </c>
      <c r="C51" s="72" t="s">
        <v>190</v>
      </c>
      <c r="D51" s="73">
        <v>0.06</v>
      </c>
      <c r="E51" s="72"/>
      <c r="F51" s="74">
        <v>1</v>
      </c>
      <c r="G51" s="72"/>
      <c r="H51" s="72"/>
      <c r="I51" s="73">
        <f t="shared" si="2"/>
        <v>0.06</v>
      </c>
      <c r="J51" s="55"/>
      <c r="K51" s="55"/>
      <c r="L51" s="55"/>
      <c r="M51" s="55"/>
      <c r="N51" s="55"/>
      <c r="O51" s="61"/>
    </row>
    <row r="52" spans="1:15" x14ac:dyDescent="0.3">
      <c r="A52" s="72">
        <v>210</v>
      </c>
      <c r="B52" s="75" t="s">
        <v>178</v>
      </c>
      <c r="C52" s="72" t="s">
        <v>191</v>
      </c>
      <c r="D52" s="73">
        <v>0.75</v>
      </c>
      <c r="E52" s="72"/>
      <c r="F52" s="74">
        <v>2</v>
      </c>
      <c r="G52" s="72"/>
      <c r="H52" s="72"/>
      <c r="I52" s="73">
        <f t="shared" si="2"/>
        <v>1.5</v>
      </c>
      <c r="J52" s="55"/>
      <c r="K52" s="55"/>
      <c r="L52" s="55"/>
      <c r="M52" s="55"/>
      <c r="N52" s="55"/>
      <c r="O52" s="61"/>
    </row>
    <row r="53" spans="1:15" x14ac:dyDescent="0.3">
      <c r="A53" s="72">
        <v>220</v>
      </c>
      <c r="B53" s="75" t="s">
        <v>163</v>
      </c>
      <c r="C53" s="72" t="s">
        <v>191</v>
      </c>
      <c r="D53" s="73">
        <v>0.25</v>
      </c>
      <c r="E53" s="72"/>
      <c r="F53" s="74">
        <v>2</v>
      </c>
      <c r="G53" s="72"/>
      <c r="H53" s="72"/>
      <c r="I53" s="73">
        <f t="shared" si="2"/>
        <v>0.5</v>
      </c>
      <c r="J53" s="55"/>
      <c r="K53" s="55"/>
      <c r="L53" s="55"/>
      <c r="M53" s="55"/>
      <c r="N53" s="55"/>
      <c r="O53" s="61"/>
    </row>
    <row r="54" spans="1:15" x14ac:dyDescent="0.3">
      <c r="A54" s="72">
        <v>230</v>
      </c>
      <c r="B54" s="142" t="s">
        <v>159</v>
      </c>
      <c r="C54" s="72" t="s">
        <v>173</v>
      </c>
      <c r="D54" s="73">
        <v>0.06</v>
      </c>
      <c r="E54" s="72"/>
      <c r="F54" s="74">
        <v>1</v>
      </c>
      <c r="G54" s="72"/>
      <c r="H54" s="72"/>
      <c r="I54" s="73">
        <f t="shared" si="2"/>
        <v>0.06</v>
      </c>
      <c r="J54" s="55"/>
      <c r="K54" s="55"/>
      <c r="L54" s="55"/>
      <c r="M54" s="55"/>
      <c r="N54" s="55"/>
      <c r="O54" s="61"/>
    </row>
    <row r="55" spans="1:15" x14ac:dyDescent="0.3">
      <c r="A55" s="72">
        <v>240</v>
      </c>
      <c r="B55" s="75" t="s">
        <v>178</v>
      </c>
      <c r="C55" s="72" t="s">
        <v>174</v>
      </c>
      <c r="D55" s="73">
        <v>0.75</v>
      </c>
      <c r="E55" s="72"/>
      <c r="F55" s="74">
        <v>1</v>
      </c>
      <c r="G55" s="72"/>
      <c r="H55" s="72"/>
      <c r="I55" s="73">
        <f t="shared" si="2"/>
        <v>0.75</v>
      </c>
      <c r="J55" s="55"/>
      <c r="K55" s="55"/>
      <c r="L55" s="55"/>
      <c r="M55" s="55"/>
      <c r="N55" s="55"/>
      <c r="O55" s="61"/>
    </row>
    <row r="56" spans="1:15" x14ac:dyDescent="0.3">
      <c r="A56" s="72">
        <v>250</v>
      </c>
      <c r="B56" s="75" t="s">
        <v>163</v>
      </c>
      <c r="C56" s="72" t="s">
        <v>174</v>
      </c>
      <c r="D56" s="73">
        <v>0.25</v>
      </c>
      <c r="E56" s="72"/>
      <c r="F56" s="74">
        <v>1</v>
      </c>
      <c r="G56" s="72"/>
      <c r="H56" s="72"/>
      <c r="I56" s="73">
        <f t="shared" si="2"/>
        <v>0.25</v>
      </c>
      <c r="J56" s="55"/>
      <c r="K56" s="55"/>
      <c r="L56" s="55"/>
      <c r="M56" s="55"/>
      <c r="N56" s="55"/>
      <c r="O56" s="61"/>
    </row>
    <row r="57" spans="1:15" s="12" customFormat="1" x14ac:dyDescent="0.3">
      <c r="A57" s="72">
        <v>260</v>
      </c>
      <c r="B57" s="142" t="s">
        <v>159</v>
      </c>
      <c r="C57" s="72" t="s">
        <v>175</v>
      </c>
      <c r="D57" s="73">
        <v>0.06</v>
      </c>
      <c r="E57" s="72"/>
      <c r="F57" s="74">
        <v>1</v>
      </c>
      <c r="G57" s="72"/>
      <c r="H57" s="72"/>
      <c r="I57" s="73">
        <f t="shared" si="2"/>
        <v>0.06</v>
      </c>
      <c r="J57" s="56"/>
      <c r="K57" s="56"/>
      <c r="L57" s="56"/>
      <c r="M57" s="56"/>
      <c r="N57" s="56"/>
      <c r="O57" s="65"/>
    </row>
    <row r="58" spans="1:15" s="12" customFormat="1" x14ac:dyDescent="0.3">
      <c r="A58" s="72">
        <v>270</v>
      </c>
      <c r="B58" s="75" t="s">
        <v>178</v>
      </c>
      <c r="C58" s="72" t="s">
        <v>176</v>
      </c>
      <c r="D58" s="73">
        <v>0.75</v>
      </c>
      <c r="E58" s="72"/>
      <c r="F58" s="74">
        <v>1</v>
      </c>
      <c r="G58" s="72"/>
      <c r="H58" s="72"/>
      <c r="I58" s="73">
        <f t="shared" si="2"/>
        <v>0.75</v>
      </c>
      <c r="J58" s="56"/>
      <c r="K58" s="56"/>
      <c r="L58" s="56"/>
      <c r="M58" s="56"/>
      <c r="N58" s="56"/>
      <c r="O58" s="65"/>
    </row>
    <row r="59" spans="1:15" s="12" customFormat="1" x14ac:dyDescent="0.3">
      <c r="A59" s="72">
        <v>280</v>
      </c>
      <c r="B59" s="75" t="s">
        <v>163</v>
      </c>
      <c r="C59" s="72" t="s">
        <v>176</v>
      </c>
      <c r="D59" s="73">
        <v>0.25</v>
      </c>
      <c r="E59" s="72"/>
      <c r="F59" s="74">
        <v>1</v>
      </c>
      <c r="G59" s="72"/>
      <c r="H59" s="72"/>
      <c r="I59" s="73">
        <f t="shared" si="2"/>
        <v>0.25</v>
      </c>
      <c r="J59" s="56"/>
      <c r="K59" s="56"/>
      <c r="L59" s="56"/>
      <c r="M59" s="56"/>
      <c r="N59" s="56"/>
      <c r="O59" s="65"/>
    </row>
    <row r="60" spans="1:15" s="12" customFormat="1" x14ac:dyDescent="0.3">
      <c r="A60" s="72">
        <v>290</v>
      </c>
      <c r="B60" s="142" t="s">
        <v>159</v>
      </c>
      <c r="C60" s="72" t="s">
        <v>179</v>
      </c>
      <c r="D60" s="73">
        <v>0.06</v>
      </c>
      <c r="E60" s="72"/>
      <c r="F60" s="74">
        <v>4</v>
      </c>
      <c r="G60" s="72"/>
      <c r="H60" s="72"/>
      <c r="I60" s="73">
        <f t="shared" si="2"/>
        <v>0.24</v>
      </c>
      <c r="J60" s="56"/>
      <c r="K60" s="56"/>
      <c r="L60" s="56"/>
      <c r="M60" s="56"/>
      <c r="N60" s="56"/>
      <c r="O60" s="65"/>
    </row>
    <row r="61" spans="1:15" s="12" customFormat="1" x14ac:dyDescent="0.3">
      <c r="A61" s="72">
        <v>300</v>
      </c>
      <c r="B61" s="75" t="s">
        <v>178</v>
      </c>
      <c r="C61" s="72" t="s">
        <v>180</v>
      </c>
      <c r="D61" s="73">
        <v>0.75</v>
      </c>
      <c r="E61" s="72"/>
      <c r="F61" s="74">
        <v>4</v>
      </c>
      <c r="G61" s="72"/>
      <c r="H61" s="72"/>
      <c r="I61" s="73">
        <f t="shared" si="2"/>
        <v>3</v>
      </c>
      <c r="J61" s="56"/>
      <c r="K61" s="56"/>
      <c r="L61" s="56"/>
      <c r="M61" s="56"/>
      <c r="N61" s="56"/>
      <c r="O61" s="65"/>
    </row>
    <row r="62" spans="1:15" s="12" customFormat="1" x14ac:dyDescent="0.3">
      <c r="A62" s="72">
        <v>310</v>
      </c>
      <c r="B62" s="75" t="s">
        <v>163</v>
      </c>
      <c r="C62" s="72" t="s">
        <v>180</v>
      </c>
      <c r="D62" s="73">
        <v>0.25</v>
      </c>
      <c r="E62" s="72"/>
      <c r="F62" s="74">
        <v>4</v>
      </c>
      <c r="G62" s="72"/>
      <c r="H62" s="72"/>
      <c r="I62" s="73">
        <f t="shared" si="2"/>
        <v>1</v>
      </c>
      <c r="J62" s="56"/>
      <c r="K62" s="56"/>
      <c r="L62" s="56"/>
      <c r="M62" s="56"/>
      <c r="N62" s="56"/>
      <c r="O62" s="65"/>
    </row>
    <row r="63" spans="1:15" s="12" customFormat="1" x14ac:dyDescent="0.3">
      <c r="A63" s="72">
        <v>320</v>
      </c>
      <c r="B63" s="142" t="s">
        <v>159</v>
      </c>
      <c r="C63" s="72" t="s">
        <v>181</v>
      </c>
      <c r="D63" s="73">
        <v>0.06</v>
      </c>
      <c r="E63" s="72"/>
      <c r="F63" s="74">
        <v>2</v>
      </c>
      <c r="G63" s="72"/>
      <c r="H63" s="72"/>
      <c r="I63" s="73">
        <f t="shared" si="2"/>
        <v>0.12</v>
      </c>
      <c r="J63" s="56"/>
      <c r="K63" s="56"/>
      <c r="L63" s="56"/>
      <c r="M63" s="56"/>
      <c r="N63" s="56"/>
      <c r="O63" s="65"/>
    </row>
    <row r="64" spans="1:15" s="12" customFormat="1" x14ac:dyDescent="0.3">
      <c r="A64" s="72">
        <v>330</v>
      </c>
      <c r="B64" s="75" t="s">
        <v>178</v>
      </c>
      <c r="C64" s="72" t="s">
        <v>196</v>
      </c>
      <c r="D64" s="73">
        <v>0.75</v>
      </c>
      <c r="E64" s="72"/>
      <c r="F64" s="74">
        <v>2</v>
      </c>
      <c r="G64" s="72"/>
      <c r="H64" s="72"/>
      <c r="I64" s="73">
        <f t="shared" si="2"/>
        <v>1.5</v>
      </c>
      <c r="J64" s="56"/>
      <c r="K64" s="56"/>
      <c r="L64" s="56"/>
      <c r="M64" s="56"/>
      <c r="N64" s="56"/>
      <c r="O64" s="65"/>
    </row>
    <row r="65" spans="1:15" s="12" customFormat="1" x14ac:dyDescent="0.3">
      <c r="A65" s="72">
        <v>340</v>
      </c>
      <c r="B65" s="75" t="s">
        <v>163</v>
      </c>
      <c r="C65" s="72" t="s">
        <v>196</v>
      </c>
      <c r="D65" s="73">
        <v>0.25</v>
      </c>
      <c r="E65" s="72"/>
      <c r="F65" s="74">
        <v>2</v>
      </c>
      <c r="G65" s="72"/>
      <c r="H65" s="72"/>
      <c r="I65" s="73">
        <f t="shared" si="2"/>
        <v>0.5</v>
      </c>
      <c r="J65" s="56"/>
      <c r="K65" s="56"/>
      <c r="L65" s="56"/>
      <c r="M65" s="56"/>
      <c r="N65" s="56"/>
      <c r="O65" s="65"/>
    </row>
    <row r="66" spans="1:15" s="12" customFormat="1" x14ac:dyDescent="0.3">
      <c r="A66" s="72">
        <v>350</v>
      </c>
      <c r="B66" s="142" t="s">
        <v>159</v>
      </c>
      <c r="C66" s="72" t="s">
        <v>182</v>
      </c>
      <c r="D66" s="73">
        <v>0.06</v>
      </c>
      <c r="E66" s="72"/>
      <c r="F66" s="74">
        <v>2</v>
      </c>
      <c r="G66" s="72"/>
      <c r="H66" s="72"/>
      <c r="I66" s="73">
        <f t="shared" si="2"/>
        <v>0.12</v>
      </c>
      <c r="J66" s="56"/>
      <c r="K66" s="56"/>
      <c r="L66" s="56"/>
      <c r="M66" s="56"/>
      <c r="N66" s="56"/>
      <c r="O66" s="65"/>
    </row>
    <row r="67" spans="1:15" s="12" customFormat="1" x14ac:dyDescent="0.3">
      <c r="A67" s="72">
        <v>360</v>
      </c>
      <c r="B67" s="146" t="s">
        <v>162</v>
      </c>
      <c r="C67" s="72" t="s">
        <v>197</v>
      </c>
      <c r="D67" s="73">
        <v>1.5</v>
      </c>
      <c r="E67" s="72"/>
      <c r="F67" s="74">
        <v>2</v>
      </c>
      <c r="G67" s="72"/>
      <c r="H67" s="72"/>
      <c r="I67" s="73">
        <f t="shared" si="2"/>
        <v>3</v>
      </c>
      <c r="J67" s="56"/>
      <c r="K67" s="56"/>
      <c r="L67" s="56"/>
      <c r="M67" s="56"/>
      <c r="N67" s="56"/>
      <c r="O67" s="65"/>
    </row>
    <row r="68" spans="1:15" s="12" customFormat="1" x14ac:dyDescent="0.3">
      <c r="A68" s="72">
        <v>370</v>
      </c>
      <c r="B68" s="75" t="s">
        <v>163</v>
      </c>
      <c r="C68" s="72" t="s">
        <v>197</v>
      </c>
      <c r="D68" s="73">
        <v>0.25</v>
      </c>
      <c r="E68" s="72"/>
      <c r="F68" s="74">
        <v>2</v>
      </c>
      <c r="G68" s="72"/>
      <c r="H68" s="72"/>
      <c r="I68" s="73">
        <f t="shared" si="2"/>
        <v>0.5</v>
      </c>
      <c r="J68" s="56"/>
      <c r="K68" s="56"/>
      <c r="L68" s="56"/>
      <c r="M68" s="56"/>
      <c r="N68" s="56"/>
      <c r="O68" s="65"/>
    </row>
    <row r="69" spans="1:15" s="12" customFormat="1" x14ac:dyDescent="0.3">
      <c r="A69" s="72">
        <v>380</v>
      </c>
      <c r="B69" s="142" t="s">
        <v>159</v>
      </c>
      <c r="C69" s="72" t="s">
        <v>184</v>
      </c>
      <c r="D69" s="73">
        <v>0.06</v>
      </c>
      <c r="E69" s="72"/>
      <c r="F69" s="74">
        <v>1</v>
      </c>
      <c r="G69" s="72"/>
      <c r="H69" s="72"/>
      <c r="I69" s="73">
        <f t="shared" si="2"/>
        <v>0.06</v>
      </c>
      <c r="J69" s="56"/>
      <c r="K69" s="56"/>
      <c r="L69" s="56"/>
      <c r="M69" s="56"/>
      <c r="N69" s="56"/>
      <c r="O69" s="65"/>
    </row>
    <row r="70" spans="1:15" s="12" customFormat="1" x14ac:dyDescent="0.3">
      <c r="A70" s="72">
        <v>390</v>
      </c>
      <c r="B70" s="75" t="s">
        <v>178</v>
      </c>
      <c r="C70" s="72" t="s">
        <v>185</v>
      </c>
      <c r="D70" s="73">
        <v>0.75</v>
      </c>
      <c r="E70" s="72"/>
      <c r="F70" s="74">
        <v>1</v>
      </c>
      <c r="G70" s="72"/>
      <c r="H70" s="72"/>
      <c r="I70" s="73">
        <f t="shared" si="2"/>
        <v>0.75</v>
      </c>
      <c r="J70" s="56"/>
      <c r="K70" s="56"/>
      <c r="L70" s="56"/>
      <c r="M70" s="56"/>
      <c r="N70" s="56"/>
      <c r="O70" s="65"/>
    </row>
    <row r="71" spans="1:15" s="22" customFormat="1" x14ac:dyDescent="0.3">
      <c r="A71" s="72">
        <v>400</v>
      </c>
      <c r="B71" s="166" t="s">
        <v>159</v>
      </c>
      <c r="C71" s="161" t="s">
        <v>198</v>
      </c>
      <c r="D71" s="140">
        <v>0.06</v>
      </c>
      <c r="E71" s="138"/>
      <c r="F71" s="141">
        <v>1</v>
      </c>
      <c r="G71" s="141"/>
      <c r="H71" s="141"/>
      <c r="I71" s="73">
        <f t="shared" si="2"/>
        <v>0.06</v>
      </c>
      <c r="J71" s="56"/>
      <c r="K71" s="56"/>
      <c r="L71" s="56"/>
      <c r="M71" s="56"/>
      <c r="N71" s="56"/>
      <c r="O71" s="68"/>
    </row>
    <row r="72" spans="1:15" s="22" customFormat="1" x14ac:dyDescent="0.3">
      <c r="A72" s="72">
        <v>410</v>
      </c>
      <c r="B72" s="167" t="s">
        <v>177</v>
      </c>
      <c r="C72" s="163" t="s">
        <v>199</v>
      </c>
      <c r="D72" s="164">
        <v>0.5</v>
      </c>
      <c r="E72" s="162"/>
      <c r="F72" s="165">
        <v>1</v>
      </c>
      <c r="G72" s="165"/>
      <c r="H72" s="165"/>
      <c r="I72" s="129">
        <f t="shared" si="2"/>
        <v>0.5</v>
      </c>
      <c r="J72" s="56"/>
      <c r="K72" s="56"/>
      <c r="L72" s="56"/>
      <c r="M72" s="56"/>
      <c r="N72" s="56"/>
      <c r="O72" s="68"/>
    </row>
    <row r="73" spans="1:15" x14ac:dyDescent="0.3">
      <c r="A73" s="67"/>
      <c r="B73" s="21"/>
      <c r="C73" s="21"/>
      <c r="D73" s="21"/>
      <c r="E73" s="21"/>
      <c r="F73" s="21"/>
      <c r="G73" s="21"/>
      <c r="H73" s="96" t="s">
        <v>18</v>
      </c>
      <c r="I73" s="94">
        <f>SUM(I32:I72)</f>
        <v>33.224999999999994</v>
      </c>
      <c r="J73" s="55"/>
      <c r="K73" s="55"/>
      <c r="L73" s="55"/>
      <c r="M73" s="55"/>
      <c r="N73" s="55"/>
      <c r="O73" s="61"/>
    </row>
    <row r="74" spans="1:15" x14ac:dyDescent="0.3">
      <c r="A74" s="62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61"/>
    </row>
    <row r="75" spans="1:15" x14ac:dyDescent="0.3">
      <c r="A75" s="92" t="s">
        <v>14</v>
      </c>
      <c r="B75" s="92" t="s">
        <v>36</v>
      </c>
      <c r="C75" s="92" t="s">
        <v>20</v>
      </c>
      <c r="D75" s="92" t="s">
        <v>21</v>
      </c>
      <c r="E75" s="92" t="s">
        <v>22</v>
      </c>
      <c r="F75" s="92" t="s">
        <v>23</v>
      </c>
      <c r="G75" s="92" t="s">
        <v>24</v>
      </c>
      <c r="H75" s="92" t="s">
        <v>25</v>
      </c>
      <c r="I75" s="92" t="s">
        <v>17</v>
      </c>
      <c r="J75" s="92" t="s">
        <v>18</v>
      </c>
      <c r="K75" s="55"/>
      <c r="L75" s="55"/>
      <c r="M75" s="55"/>
      <c r="N75" s="55"/>
      <c r="O75" s="61"/>
    </row>
    <row r="76" spans="1:15" s="150" customFormat="1" x14ac:dyDescent="0.3">
      <c r="A76" s="152">
        <v>10</v>
      </c>
      <c r="B76" s="152" t="s">
        <v>189</v>
      </c>
      <c r="C76" s="152" t="s">
        <v>161</v>
      </c>
      <c r="D76" s="73">
        <f>0.8/105154*E76^2*G76*SQRT(G76)+(0.003*EXP(0.319*E76))</f>
        <v>0.2106451163693987</v>
      </c>
      <c r="E76" s="152">
        <v>8</v>
      </c>
      <c r="F76" s="152" t="s">
        <v>30</v>
      </c>
      <c r="G76" s="152">
        <v>50</v>
      </c>
      <c r="H76" s="152" t="s">
        <v>30</v>
      </c>
      <c r="I76" s="152">
        <v>4</v>
      </c>
      <c r="J76" s="151">
        <f t="shared" ref="J76:J105" si="3">I76*D76</f>
        <v>0.8425804654775948</v>
      </c>
      <c r="K76" s="148"/>
      <c r="L76" s="148"/>
      <c r="M76" s="148"/>
      <c r="N76" s="148"/>
      <c r="O76" s="149"/>
    </row>
    <row r="77" spans="1:15" s="150" customFormat="1" x14ac:dyDescent="0.3">
      <c r="A77" s="152">
        <v>20</v>
      </c>
      <c r="B77" s="152" t="s">
        <v>37</v>
      </c>
      <c r="C77" s="152" t="s">
        <v>161</v>
      </c>
      <c r="D77" s="73">
        <v>0.01</v>
      </c>
      <c r="E77" s="152"/>
      <c r="F77" s="152"/>
      <c r="G77" s="152"/>
      <c r="H77" s="152"/>
      <c r="I77" s="152">
        <v>8</v>
      </c>
      <c r="J77" s="151">
        <f t="shared" si="3"/>
        <v>0.08</v>
      </c>
      <c r="K77" s="148"/>
      <c r="L77" s="148"/>
      <c r="M77" s="148"/>
      <c r="N77" s="148"/>
      <c r="O77" s="149"/>
    </row>
    <row r="78" spans="1:15" s="150" customFormat="1" x14ac:dyDescent="0.3">
      <c r="A78" s="152">
        <v>30</v>
      </c>
      <c r="B78" s="152" t="s">
        <v>38</v>
      </c>
      <c r="C78" s="152" t="s">
        <v>161</v>
      </c>
      <c r="D78" s="73">
        <f>(0.009*EXP(0.2*E78))</f>
        <v>4.4577291819556032E-2</v>
      </c>
      <c r="E78" s="152">
        <v>8</v>
      </c>
      <c r="F78" s="152" t="s">
        <v>30</v>
      </c>
      <c r="G78" s="152"/>
      <c r="H78" s="152"/>
      <c r="I78" s="152">
        <v>4</v>
      </c>
      <c r="J78" s="151">
        <f t="shared" si="3"/>
        <v>0.17830916727822413</v>
      </c>
      <c r="K78" s="148"/>
      <c r="L78" s="148"/>
      <c r="M78" s="148"/>
      <c r="N78" s="148"/>
      <c r="O78" s="149"/>
    </row>
    <row r="79" spans="1:15" s="150" customFormat="1" x14ac:dyDescent="0.3">
      <c r="A79" s="152">
        <v>40</v>
      </c>
      <c r="B79" s="152" t="s">
        <v>189</v>
      </c>
      <c r="C79" s="72" t="s">
        <v>165</v>
      </c>
      <c r="D79" s="73">
        <f>0.8/105154*E79^2*G79*SQRT(G79)+(0.003*EXP(0.319*E79))</f>
        <v>0.2106451163693987</v>
      </c>
      <c r="E79" s="152">
        <v>8</v>
      </c>
      <c r="F79" s="152" t="s">
        <v>30</v>
      </c>
      <c r="G79" s="152">
        <v>50</v>
      </c>
      <c r="H79" s="152" t="s">
        <v>30</v>
      </c>
      <c r="I79" s="152">
        <v>2</v>
      </c>
      <c r="J79" s="151">
        <f t="shared" si="3"/>
        <v>0.4212902327387974</v>
      </c>
      <c r="K79" s="148"/>
      <c r="L79" s="148"/>
      <c r="M79" s="148"/>
      <c r="N79" s="148"/>
      <c r="O79" s="149"/>
    </row>
    <row r="80" spans="1:15" s="150" customFormat="1" x14ac:dyDescent="0.3">
      <c r="A80" s="152">
        <v>50</v>
      </c>
      <c r="B80" s="152" t="s">
        <v>37</v>
      </c>
      <c r="C80" s="72" t="s">
        <v>165</v>
      </c>
      <c r="D80" s="73">
        <v>0.01</v>
      </c>
      <c r="E80" s="152"/>
      <c r="F80" s="152"/>
      <c r="G80" s="152"/>
      <c r="H80" s="152"/>
      <c r="I80" s="152">
        <v>4</v>
      </c>
      <c r="J80" s="151">
        <f t="shared" si="3"/>
        <v>0.04</v>
      </c>
      <c r="K80" s="148"/>
      <c r="L80" s="148"/>
      <c r="M80" s="148"/>
      <c r="N80" s="148"/>
      <c r="O80" s="149"/>
    </row>
    <row r="81" spans="1:15" s="150" customFormat="1" x14ac:dyDescent="0.3">
      <c r="A81" s="152">
        <v>60</v>
      </c>
      <c r="B81" s="152" t="s">
        <v>38</v>
      </c>
      <c r="C81" s="72" t="s">
        <v>165</v>
      </c>
      <c r="D81" s="73">
        <f>(0.009*EXP(0.2*E81))</f>
        <v>4.4577291819556032E-2</v>
      </c>
      <c r="E81" s="152">
        <v>8</v>
      </c>
      <c r="F81" s="152" t="s">
        <v>30</v>
      </c>
      <c r="G81" s="152"/>
      <c r="H81" s="152"/>
      <c r="I81" s="152">
        <v>2</v>
      </c>
      <c r="J81" s="151">
        <f t="shared" si="3"/>
        <v>8.9154583639112064E-2</v>
      </c>
      <c r="K81" s="148"/>
      <c r="L81" s="148"/>
      <c r="M81" s="148"/>
      <c r="N81" s="148"/>
      <c r="O81" s="149"/>
    </row>
    <row r="82" spans="1:15" s="150" customFormat="1" x14ac:dyDescent="0.3">
      <c r="A82" s="152">
        <v>70</v>
      </c>
      <c r="B82" s="152" t="s">
        <v>189</v>
      </c>
      <c r="C82" s="72" t="s">
        <v>167</v>
      </c>
      <c r="D82" s="73">
        <f>0.8/105154*E82^2*G82*SQRT(G82)+(0.003*EXP(0.319*E82))</f>
        <v>0.2106451163693987</v>
      </c>
      <c r="E82" s="152">
        <v>8</v>
      </c>
      <c r="F82" s="152" t="s">
        <v>30</v>
      </c>
      <c r="G82" s="152">
        <v>50</v>
      </c>
      <c r="H82" s="152" t="s">
        <v>30</v>
      </c>
      <c r="I82" s="152">
        <v>2</v>
      </c>
      <c r="J82" s="151">
        <f t="shared" si="3"/>
        <v>0.4212902327387974</v>
      </c>
      <c r="K82" s="148"/>
      <c r="L82" s="148"/>
      <c r="M82" s="148"/>
      <c r="N82" s="148"/>
      <c r="O82" s="149"/>
    </row>
    <row r="83" spans="1:15" s="150" customFormat="1" x14ac:dyDescent="0.3">
      <c r="A83" s="152">
        <v>80</v>
      </c>
      <c r="B83" s="152" t="s">
        <v>37</v>
      </c>
      <c r="C83" s="72" t="s">
        <v>167</v>
      </c>
      <c r="D83" s="73">
        <v>0.01</v>
      </c>
      <c r="E83" s="152"/>
      <c r="F83" s="152"/>
      <c r="G83" s="152"/>
      <c r="H83" s="152"/>
      <c r="I83" s="152">
        <v>4</v>
      </c>
      <c r="J83" s="151">
        <f t="shared" si="3"/>
        <v>0.04</v>
      </c>
      <c r="K83" s="148"/>
      <c r="L83" s="148"/>
      <c r="M83" s="148"/>
      <c r="N83" s="148"/>
      <c r="O83" s="149"/>
    </row>
    <row r="84" spans="1:15" s="150" customFormat="1" x14ac:dyDescent="0.3">
      <c r="A84" s="152">
        <v>90</v>
      </c>
      <c r="B84" s="152" t="s">
        <v>38</v>
      </c>
      <c r="C84" s="72" t="s">
        <v>167</v>
      </c>
      <c r="D84" s="73">
        <f>(0.009*EXP(0.2*E84))</f>
        <v>4.4577291819556032E-2</v>
      </c>
      <c r="E84" s="152">
        <v>8</v>
      </c>
      <c r="F84" s="152" t="s">
        <v>30</v>
      </c>
      <c r="G84" s="152"/>
      <c r="H84" s="152"/>
      <c r="I84" s="152">
        <v>2</v>
      </c>
      <c r="J84" s="151">
        <f t="shared" si="3"/>
        <v>8.9154583639112064E-2</v>
      </c>
      <c r="K84" s="148"/>
      <c r="L84" s="148"/>
      <c r="M84" s="148"/>
      <c r="N84" s="148"/>
      <c r="O84" s="149"/>
    </row>
    <row r="85" spans="1:15" s="150" customFormat="1" x14ac:dyDescent="0.3">
      <c r="A85" s="152">
        <v>100</v>
      </c>
      <c r="B85" s="160" t="s">
        <v>194</v>
      </c>
      <c r="C85" s="145" t="s">
        <v>172</v>
      </c>
      <c r="D85" s="73">
        <v>0</v>
      </c>
      <c r="E85" s="152"/>
      <c r="F85" s="152"/>
      <c r="G85" s="152"/>
      <c r="H85" s="152"/>
      <c r="I85" s="152"/>
      <c r="J85" s="151">
        <f t="shared" si="3"/>
        <v>0</v>
      </c>
      <c r="K85" s="148"/>
      <c r="L85" s="148"/>
      <c r="M85" s="148"/>
      <c r="N85" s="148"/>
      <c r="O85" s="149"/>
    </row>
    <row r="86" spans="1:15" s="150" customFormat="1" x14ac:dyDescent="0.3">
      <c r="A86" s="152">
        <v>110</v>
      </c>
      <c r="B86" s="152" t="s">
        <v>37</v>
      </c>
      <c r="C86" s="145" t="s">
        <v>172</v>
      </c>
      <c r="D86" s="73">
        <v>0.01</v>
      </c>
      <c r="E86" s="152"/>
      <c r="F86" s="152"/>
      <c r="G86" s="152"/>
      <c r="H86" s="152"/>
      <c r="I86" s="152">
        <v>4</v>
      </c>
      <c r="J86" s="151">
        <f t="shared" si="3"/>
        <v>0.04</v>
      </c>
      <c r="K86" s="148"/>
      <c r="L86" s="148"/>
      <c r="M86" s="148"/>
      <c r="N86" s="148"/>
      <c r="O86" s="149"/>
    </row>
    <row r="87" spans="1:15" s="150" customFormat="1" x14ac:dyDescent="0.3">
      <c r="A87" s="152">
        <v>120</v>
      </c>
      <c r="B87" s="152" t="s">
        <v>38</v>
      </c>
      <c r="C87" s="145" t="s">
        <v>172</v>
      </c>
      <c r="D87" s="73">
        <f>(0.009*EXP(0.2*E87))</f>
        <v>6.6501504890375845E-2</v>
      </c>
      <c r="E87" s="152">
        <v>10</v>
      </c>
      <c r="F87" s="152"/>
      <c r="G87" s="152"/>
      <c r="H87" s="152"/>
      <c r="I87" s="152">
        <v>1</v>
      </c>
      <c r="J87" s="151">
        <f t="shared" si="3"/>
        <v>6.6501504890375845E-2</v>
      </c>
      <c r="K87" s="148"/>
      <c r="L87" s="148"/>
      <c r="M87" s="148"/>
      <c r="N87" s="148"/>
      <c r="O87" s="149"/>
    </row>
    <row r="88" spans="1:15" s="150" customFormat="1" x14ac:dyDescent="0.3">
      <c r="A88" s="152">
        <v>130</v>
      </c>
      <c r="B88" s="160" t="s">
        <v>194</v>
      </c>
      <c r="C88" s="72" t="s">
        <v>171</v>
      </c>
      <c r="D88" s="73">
        <v>0</v>
      </c>
      <c r="E88" s="152"/>
      <c r="F88" s="152"/>
      <c r="G88" s="152"/>
      <c r="H88" s="152"/>
      <c r="I88" s="152"/>
      <c r="J88" s="151">
        <f t="shared" si="3"/>
        <v>0</v>
      </c>
      <c r="K88" s="148"/>
      <c r="L88" s="148"/>
      <c r="M88" s="148"/>
      <c r="N88" s="148"/>
      <c r="O88" s="149"/>
    </row>
    <row r="89" spans="1:15" s="150" customFormat="1" x14ac:dyDescent="0.3">
      <c r="A89" s="152">
        <v>140</v>
      </c>
      <c r="B89" s="152" t="s">
        <v>37</v>
      </c>
      <c r="C89" s="72" t="s">
        <v>171</v>
      </c>
      <c r="D89" s="73">
        <v>0.01</v>
      </c>
      <c r="E89" s="152"/>
      <c r="F89" s="152"/>
      <c r="G89" s="152"/>
      <c r="H89" s="152"/>
      <c r="I89" s="152">
        <v>4</v>
      </c>
      <c r="J89" s="151">
        <f t="shared" si="3"/>
        <v>0.04</v>
      </c>
      <c r="K89" s="148"/>
      <c r="L89" s="148"/>
      <c r="M89" s="148"/>
      <c r="N89" s="148"/>
      <c r="O89" s="149"/>
    </row>
    <row r="90" spans="1:15" s="150" customFormat="1" x14ac:dyDescent="0.3">
      <c r="A90" s="152">
        <v>150</v>
      </c>
      <c r="B90" s="152" t="s">
        <v>38</v>
      </c>
      <c r="C90" s="72" t="s">
        <v>171</v>
      </c>
      <c r="D90" s="73">
        <f>(0.009*EXP(0.2*E90))</f>
        <v>6.6501504890375845E-2</v>
      </c>
      <c r="E90" s="152">
        <v>10</v>
      </c>
      <c r="F90" s="152"/>
      <c r="G90" s="152"/>
      <c r="H90" s="152"/>
      <c r="I90" s="152">
        <v>1</v>
      </c>
      <c r="J90" s="151">
        <f t="shared" si="3"/>
        <v>6.6501504890375845E-2</v>
      </c>
      <c r="K90" s="148"/>
      <c r="L90" s="148"/>
      <c r="M90" s="148"/>
      <c r="N90" s="148"/>
      <c r="O90" s="149"/>
    </row>
    <row r="91" spans="1:15" s="150" customFormat="1" x14ac:dyDescent="0.3">
      <c r="A91" s="152">
        <v>160</v>
      </c>
      <c r="B91" s="152" t="s">
        <v>189</v>
      </c>
      <c r="C91" s="152" t="s">
        <v>191</v>
      </c>
      <c r="D91" s="73">
        <f>0.8/105154*E91^2*G91*SQRT(G91)+(0.003*EXP(0.319*E91))</f>
        <v>5.3783567080586181E-2</v>
      </c>
      <c r="E91" s="152">
        <v>4</v>
      </c>
      <c r="F91" s="152" t="s">
        <v>30</v>
      </c>
      <c r="G91" s="152">
        <v>50</v>
      </c>
      <c r="H91" s="152" t="s">
        <v>30</v>
      </c>
      <c r="I91" s="152">
        <v>1</v>
      </c>
      <c r="J91" s="151">
        <f t="shared" si="3"/>
        <v>5.3783567080586181E-2</v>
      </c>
      <c r="K91" s="148"/>
      <c r="L91" s="148"/>
      <c r="M91" s="148"/>
      <c r="N91" s="148"/>
      <c r="O91" s="149"/>
    </row>
    <row r="92" spans="1:15" s="150" customFormat="1" x14ac:dyDescent="0.3">
      <c r="A92" s="152">
        <v>170</v>
      </c>
      <c r="B92" s="152" t="s">
        <v>192</v>
      </c>
      <c r="C92" s="152" t="s">
        <v>191</v>
      </c>
      <c r="D92" s="73">
        <f>0.1*E92</f>
        <v>0.4</v>
      </c>
      <c r="E92" s="152">
        <v>4</v>
      </c>
      <c r="F92" s="152" t="s">
        <v>30</v>
      </c>
      <c r="G92" s="152"/>
      <c r="H92" s="152"/>
      <c r="I92" s="152">
        <v>2</v>
      </c>
      <c r="J92" s="151">
        <f t="shared" si="3"/>
        <v>0.8</v>
      </c>
      <c r="K92" s="148"/>
      <c r="L92" s="148"/>
      <c r="M92" s="148"/>
      <c r="N92" s="148"/>
      <c r="O92" s="149"/>
    </row>
    <row r="93" spans="1:15" s="150" customFormat="1" x14ac:dyDescent="0.3">
      <c r="A93" s="152">
        <v>180</v>
      </c>
      <c r="B93" s="152" t="s">
        <v>38</v>
      </c>
      <c r="C93" s="152" t="s">
        <v>191</v>
      </c>
      <c r="D93" s="73">
        <f>(0.009*EXP(0.2*E93))</f>
        <v>2.0029868356432209E-2</v>
      </c>
      <c r="E93" s="152">
        <v>4</v>
      </c>
      <c r="F93" s="152"/>
      <c r="G93" s="152"/>
      <c r="H93" s="152"/>
      <c r="I93" s="152">
        <v>1</v>
      </c>
      <c r="J93" s="151">
        <f t="shared" si="3"/>
        <v>2.0029868356432209E-2</v>
      </c>
      <c r="K93" s="148"/>
      <c r="L93" s="148"/>
      <c r="M93" s="148"/>
      <c r="N93" s="148"/>
      <c r="O93" s="149"/>
    </row>
    <row r="94" spans="1:15" s="150" customFormat="1" x14ac:dyDescent="0.3">
      <c r="A94" s="152">
        <v>190</v>
      </c>
      <c r="B94" s="152" t="s">
        <v>189</v>
      </c>
      <c r="C94" s="72" t="s">
        <v>174</v>
      </c>
      <c r="D94" s="73">
        <f>0.8/105154*E94^2*G94*SQRT(G94)+(0.003*EXP(0.319*E94))</f>
        <v>8.9628250610286439E-2</v>
      </c>
      <c r="E94" s="152">
        <v>6</v>
      </c>
      <c r="F94" s="152" t="s">
        <v>30</v>
      </c>
      <c r="G94" s="152">
        <v>40</v>
      </c>
      <c r="H94" s="152" t="s">
        <v>30</v>
      </c>
      <c r="I94" s="152">
        <v>1</v>
      </c>
      <c r="J94" s="151">
        <f t="shared" si="3"/>
        <v>8.9628250610286439E-2</v>
      </c>
      <c r="K94" s="148"/>
      <c r="L94" s="148"/>
      <c r="M94" s="148"/>
      <c r="N94" s="148"/>
      <c r="O94" s="149"/>
    </row>
    <row r="95" spans="1:15" s="150" customFormat="1" x14ac:dyDescent="0.3">
      <c r="A95" s="152">
        <v>200</v>
      </c>
      <c r="B95" s="152" t="s">
        <v>37</v>
      </c>
      <c r="C95" s="72" t="s">
        <v>174</v>
      </c>
      <c r="D95" s="73">
        <v>0.01</v>
      </c>
      <c r="E95" s="152"/>
      <c r="F95" s="152"/>
      <c r="G95" s="152"/>
      <c r="H95" s="152"/>
      <c r="I95" s="152">
        <v>2</v>
      </c>
      <c r="J95" s="151">
        <f t="shared" si="3"/>
        <v>0.02</v>
      </c>
      <c r="K95" s="148"/>
      <c r="L95" s="148"/>
      <c r="M95" s="148"/>
      <c r="N95" s="148"/>
      <c r="O95" s="149"/>
    </row>
    <row r="96" spans="1:15" s="150" customFormat="1" x14ac:dyDescent="0.3">
      <c r="A96" s="152">
        <v>210</v>
      </c>
      <c r="B96" s="152" t="s">
        <v>38</v>
      </c>
      <c r="C96" s="72" t="s">
        <v>174</v>
      </c>
      <c r="D96" s="73">
        <f>(0.009*EXP(0.2*E96))</f>
        <v>2.9881052304628931E-2</v>
      </c>
      <c r="E96" s="152">
        <v>6</v>
      </c>
      <c r="F96" s="152" t="s">
        <v>30</v>
      </c>
      <c r="G96" s="152"/>
      <c r="H96" s="152"/>
      <c r="I96" s="152">
        <v>1</v>
      </c>
      <c r="J96" s="151">
        <f t="shared" si="3"/>
        <v>2.9881052304628931E-2</v>
      </c>
      <c r="K96" s="148"/>
      <c r="L96" s="148"/>
      <c r="M96" s="148"/>
      <c r="N96" s="148"/>
      <c r="O96" s="149"/>
    </row>
    <row r="97" spans="1:15" s="150" customFormat="1" x14ac:dyDescent="0.3">
      <c r="A97" s="152">
        <v>220</v>
      </c>
      <c r="B97" s="152" t="s">
        <v>37</v>
      </c>
      <c r="C97" s="72" t="s">
        <v>176</v>
      </c>
      <c r="D97" s="73">
        <v>0.01</v>
      </c>
      <c r="E97" s="152"/>
      <c r="F97" s="152"/>
      <c r="G97" s="152"/>
      <c r="H97" s="152"/>
      <c r="I97" s="152">
        <v>2</v>
      </c>
      <c r="J97" s="151">
        <f t="shared" si="3"/>
        <v>0.02</v>
      </c>
      <c r="K97" s="148"/>
      <c r="L97" s="148"/>
      <c r="M97" s="148"/>
      <c r="N97" s="148"/>
      <c r="O97" s="149"/>
    </row>
    <row r="98" spans="1:15" s="150" customFormat="1" x14ac:dyDescent="0.3">
      <c r="A98" s="152">
        <v>230</v>
      </c>
      <c r="B98" s="152" t="s">
        <v>38</v>
      </c>
      <c r="C98" s="72" t="s">
        <v>176</v>
      </c>
      <c r="D98" s="73">
        <f>(0.009*EXP(0.2*E98))</f>
        <v>4.4577291819556032E-2</v>
      </c>
      <c r="E98" s="152">
        <v>8</v>
      </c>
      <c r="F98" s="152" t="s">
        <v>30</v>
      </c>
      <c r="G98" s="152"/>
      <c r="H98" s="152"/>
      <c r="I98" s="152">
        <v>2</v>
      </c>
      <c r="J98" s="151">
        <f t="shared" si="3"/>
        <v>8.9154583639112064E-2</v>
      </c>
      <c r="K98" s="148"/>
      <c r="L98" s="148"/>
      <c r="M98" s="148"/>
      <c r="N98" s="148"/>
      <c r="O98" s="149"/>
    </row>
    <row r="99" spans="1:15" x14ac:dyDescent="0.3">
      <c r="A99" s="152">
        <v>240</v>
      </c>
      <c r="B99" s="159" t="s">
        <v>193</v>
      </c>
      <c r="C99" s="72" t="s">
        <v>180</v>
      </c>
      <c r="D99" s="73">
        <v>0</v>
      </c>
      <c r="E99" s="153"/>
      <c r="F99" s="155"/>
      <c r="G99" s="153"/>
      <c r="H99" s="153"/>
      <c r="I99" s="156"/>
      <c r="J99" s="151">
        <f t="shared" si="3"/>
        <v>0</v>
      </c>
      <c r="K99" s="55"/>
      <c r="L99" s="55"/>
      <c r="M99" s="55"/>
      <c r="N99" s="55"/>
      <c r="O99" s="61"/>
    </row>
    <row r="100" spans="1:15" x14ac:dyDescent="0.3">
      <c r="A100" s="152">
        <v>250</v>
      </c>
      <c r="B100" s="152" t="s">
        <v>37</v>
      </c>
      <c r="C100" s="72" t="s">
        <v>180</v>
      </c>
      <c r="D100" s="73">
        <v>0.01</v>
      </c>
      <c r="E100" s="154"/>
      <c r="F100" s="157"/>
      <c r="G100" s="154"/>
      <c r="H100" s="154"/>
      <c r="I100" s="158">
        <v>4</v>
      </c>
      <c r="J100" s="151">
        <f t="shared" si="3"/>
        <v>0.04</v>
      </c>
      <c r="K100" s="57"/>
      <c r="L100" s="57"/>
      <c r="M100" s="57"/>
      <c r="N100" s="57"/>
      <c r="O100" s="61"/>
    </row>
    <row r="101" spans="1:15" x14ac:dyDescent="0.3">
      <c r="A101" s="152">
        <v>260</v>
      </c>
      <c r="B101" s="152" t="s">
        <v>38</v>
      </c>
      <c r="C101" s="72" t="s">
        <v>180</v>
      </c>
      <c r="D101" s="73">
        <f>(0.009*EXP(0.2*E101))</f>
        <v>2.9881052304628931E-2</v>
      </c>
      <c r="E101" s="154">
        <v>6</v>
      </c>
      <c r="F101" s="157"/>
      <c r="G101" s="154"/>
      <c r="H101" s="154"/>
      <c r="I101" s="158">
        <v>4</v>
      </c>
      <c r="J101" s="151">
        <f t="shared" si="3"/>
        <v>0.11952420921851573</v>
      </c>
      <c r="K101" s="57"/>
      <c r="L101" s="57"/>
      <c r="M101" s="57"/>
      <c r="N101" s="57"/>
      <c r="O101" s="61"/>
    </row>
    <row r="102" spans="1:15" x14ac:dyDescent="0.3">
      <c r="A102" s="152">
        <v>270</v>
      </c>
      <c r="B102" s="159" t="s">
        <v>193</v>
      </c>
      <c r="C102" s="72" t="s">
        <v>195</v>
      </c>
      <c r="D102" s="73">
        <v>0</v>
      </c>
      <c r="E102" s="154"/>
      <c r="F102" s="157"/>
      <c r="G102" s="154"/>
      <c r="H102" s="154"/>
      <c r="I102" s="158"/>
      <c r="J102" s="151">
        <f t="shared" si="3"/>
        <v>0</v>
      </c>
      <c r="K102" s="57"/>
      <c r="L102" s="57"/>
      <c r="M102" s="57"/>
      <c r="N102" s="57"/>
      <c r="O102" s="61"/>
    </row>
    <row r="103" spans="1:15" x14ac:dyDescent="0.3">
      <c r="A103" s="152">
        <v>280</v>
      </c>
      <c r="B103" s="152" t="s">
        <v>37</v>
      </c>
      <c r="C103" s="72" t="s">
        <v>195</v>
      </c>
      <c r="D103" s="73">
        <v>0.01</v>
      </c>
      <c r="E103" s="154">
        <v>6</v>
      </c>
      <c r="F103" s="157"/>
      <c r="G103" s="154"/>
      <c r="H103" s="154"/>
      <c r="I103" s="158">
        <v>4</v>
      </c>
      <c r="J103" s="151">
        <f t="shared" si="3"/>
        <v>0.04</v>
      </c>
      <c r="K103" s="57"/>
      <c r="L103" s="57"/>
      <c r="M103" s="57"/>
      <c r="N103" s="57"/>
      <c r="O103" s="61"/>
    </row>
    <row r="104" spans="1:15" x14ac:dyDescent="0.3">
      <c r="A104" s="152">
        <v>290</v>
      </c>
      <c r="B104" s="152" t="s">
        <v>38</v>
      </c>
      <c r="C104" s="72" t="s">
        <v>195</v>
      </c>
      <c r="D104" s="73">
        <f>(0.009*EXP(0.2*E104))</f>
        <v>2.9881052304628931E-2</v>
      </c>
      <c r="E104" s="154">
        <v>6</v>
      </c>
      <c r="F104" s="157"/>
      <c r="G104" s="154"/>
      <c r="H104" s="154"/>
      <c r="I104" s="158">
        <v>4</v>
      </c>
      <c r="J104" s="151">
        <f t="shared" si="3"/>
        <v>0.11952420921851573</v>
      </c>
      <c r="K104" s="57"/>
      <c r="L104" s="57"/>
      <c r="M104" s="57"/>
      <c r="N104" s="57"/>
      <c r="O104" s="61"/>
    </row>
    <row r="105" spans="1:15" x14ac:dyDescent="0.3">
      <c r="A105" s="152">
        <v>300</v>
      </c>
      <c r="B105" s="152" t="s">
        <v>189</v>
      </c>
      <c r="C105" s="72" t="s">
        <v>185</v>
      </c>
      <c r="D105" s="73">
        <f>1.25/105154*E105^2*G105*SQRT(G105)+(0.005*EXP(0.319*E105))</f>
        <v>1.640255824451772E-2</v>
      </c>
      <c r="E105" s="154">
        <v>3</v>
      </c>
      <c r="F105" s="157"/>
      <c r="G105" s="154">
        <v>10</v>
      </c>
      <c r="H105" s="154"/>
      <c r="I105" s="158">
        <v>1</v>
      </c>
      <c r="J105" s="151">
        <f t="shared" si="3"/>
        <v>1.640255824451772E-2</v>
      </c>
      <c r="K105" s="57"/>
      <c r="L105" s="57"/>
      <c r="M105" s="57"/>
      <c r="N105" s="57"/>
      <c r="O105" s="61"/>
    </row>
    <row r="106" spans="1:15" x14ac:dyDescent="0.3">
      <c r="A106" s="67"/>
      <c r="B106" s="21"/>
      <c r="C106" s="21"/>
      <c r="D106" s="21"/>
      <c r="E106" s="21"/>
      <c r="F106" s="21"/>
      <c r="G106" s="21"/>
      <c r="H106" s="21"/>
      <c r="I106" s="93" t="s">
        <v>18</v>
      </c>
      <c r="J106" s="94">
        <f>SUM(J76:J105)</f>
        <v>3.8727105739649841</v>
      </c>
      <c r="K106" s="55"/>
      <c r="L106" s="55"/>
      <c r="M106" s="55"/>
      <c r="N106" s="55"/>
      <c r="O106" s="61"/>
    </row>
    <row r="107" spans="1:15" x14ac:dyDescent="0.3">
      <c r="A107" s="62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61"/>
    </row>
    <row r="108" spans="1:15" x14ac:dyDescent="0.3">
      <c r="A108" s="92" t="s">
        <v>14</v>
      </c>
      <c r="B108" s="92" t="s">
        <v>39</v>
      </c>
      <c r="C108" s="92" t="s">
        <v>20</v>
      </c>
      <c r="D108" s="92" t="s">
        <v>21</v>
      </c>
      <c r="E108" s="92" t="s">
        <v>32</v>
      </c>
      <c r="F108" s="92" t="s">
        <v>17</v>
      </c>
      <c r="G108" s="92" t="s">
        <v>40</v>
      </c>
      <c r="H108" s="92" t="s">
        <v>41</v>
      </c>
      <c r="I108" s="92" t="s">
        <v>18</v>
      </c>
      <c r="J108" s="21"/>
      <c r="K108" s="55"/>
      <c r="L108" s="55"/>
      <c r="M108" s="55"/>
      <c r="N108" s="55"/>
      <c r="O108" s="61"/>
    </row>
    <row r="109" spans="1:15" x14ac:dyDescent="0.3">
      <c r="A109" s="72">
        <v>10</v>
      </c>
      <c r="B109" s="72" t="s">
        <v>42</v>
      </c>
      <c r="C109" s="72" t="s">
        <v>200</v>
      </c>
      <c r="D109" s="73">
        <v>500</v>
      </c>
      <c r="E109" s="72" t="s">
        <v>43</v>
      </c>
      <c r="F109" s="72">
        <v>18</v>
      </c>
      <c r="G109" s="72">
        <v>3000</v>
      </c>
      <c r="H109" s="72">
        <v>1</v>
      </c>
      <c r="I109" s="73">
        <f>D109*F109/G109*H109</f>
        <v>3</v>
      </c>
      <c r="J109" s="21"/>
      <c r="K109" s="55"/>
      <c r="L109" s="55"/>
      <c r="M109" s="55"/>
      <c r="N109" s="55"/>
      <c r="O109" s="61"/>
    </row>
    <row r="110" spans="1:15" x14ac:dyDescent="0.3">
      <c r="A110" s="67"/>
      <c r="B110" s="21"/>
      <c r="C110" s="21"/>
      <c r="D110" s="21"/>
      <c r="E110" s="21"/>
      <c r="F110" s="21"/>
      <c r="G110" s="21"/>
      <c r="H110" s="96" t="s">
        <v>18</v>
      </c>
      <c r="I110" s="97">
        <f>SUM(I109:I109)</f>
        <v>3</v>
      </c>
      <c r="J110" s="21"/>
      <c r="K110" s="55"/>
      <c r="L110" s="55"/>
      <c r="M110" s="55"/>
      <c r="N110" s="55"/>
      <c r="O110" s="61"/>
    </row>
    <row r="111" spans="1:15" ht="15" thickBot="1" x14ac:dyDescent="0.35">
      <c r="A111" s="69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1"/>
    </row>
    <row r="112" spans="1:15" x14ac:dyDescent="0.3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</row>
  </sheetData>
  <hyperlinks>
    <hyperlink ref="B10" location="FR_0300_000" display="Rail" xr:uid="{00000000-0004-0000-0200-000000000000}"/>
    <hyperlink ref="B11" location="FR_0300_001!A1" display="Brake pedal " xr:uid="{00000000-0004-0000-0200-000001000000}"/>
    <hyperlink ref="B13" location="FR_0300_003!A1" display="Foot top support " xr:uid="{00000000-0004-0000-0200-000002000000}"/>
    <hyperlink ref="B12" location="FR_0300_002!A1" display="Accelerator pedal" xr:uid="{00000000-0004-0000-0200-000003000000}"/>
    <hyperlink ref="B14" location="FR_0300_004!A1" display="Heel support" xr:uid="{00000000-0004-0000-0200-000004000000}"/>
    <hyperlink ref="B15" location="FR_0300_005!A1" display="Brake pedal support" xr:uid="{00000000-0004-0000-0200-000005000000}"/>
    <hyperlink ref="B16" location="FR_0300_006!A1" display="Brake over-travel switch support" xr:uid="{00000000-0004-0000-0200-000006000000}"/>
    <hyperlink ref="B17" location="FR_0300_007!A1" display="Accelerator pedal support" xr:uid="{00000000-0004-0000-0200-000007000000}"/>
    <hyperlink ref="B18" location="FR_0300_008!A1" display="Cable support" xr:uid="{00000000-0004-0000-0200-000008000000}"/>
    <hyperlink ref="B19" location="FR_0300_009!A1" display="internal spacer" xr:uid="{00000000-0004-0000-0200-000009000000}"/>
    <hyperlink ref="B20" location="FR_0300_010!A1" display="external spacer" xr:uid="{00000000-0004-0000-0200-00000A000000}"/>
    <hyperlink ref="B21" location="FR_0300_011!A1" display="Rear rail mount" xr:uid="{00000000-0004-0000-0200-00000B000000}"/>
    <hyperlink ref="B22" location="FR_0300_012!A1" display="Front rail mount" xr:uid="{00000000-0004-0000-0200-00000C000000}"/>
    <hyperlink ref="B23" location="FR_0300_013!A1" display="Sheath for cable mount" xr:uid="{00000000-0004-0000-0200-00000D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111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99FF"/>
  </sheetPr>
  <dimension ref="A1:O18"/>
  <sheetViews>
    <sheetView tabSelected="1" workbookViewId="0">
      <selection activeCell="G22" sqref="G22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17.77734375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FR_0300_013_m+FR_0300_013_p</f>
        <v>1.8554658250000002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151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1.8554658250000002</v>
      </c>
      <c r="O5" s="61"/>
    </row>
    <row r="6" spans="1:15" x14ac:dyDescent="0.3">
      <c r="A6" s="119" t="s">
        <v>7</v>
      </c>
      <c r="B6" s="25" t="s">
        <v>254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255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241">
        <f>J11*K11*L11</f>
        <v>3.0473700000000003E-2</v>
      </c>
      <c r="F11" s="16" t="s">
        <v>270</v>
      </c>
      <c r="G11" s="16"/>
      <c r="H11" s="15"/>
      <c r="I11" s="17"/>
      <c r="J11" s="180">
        <v>1.294E-3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6.8565825000000011E-2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6.8565825000000011E-2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/>
      <c r="H15" s="30"/>
      <c r="I15" s="31">
        <f t="shared" ref="I15:I16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69">
        <v>16.23</v>
      </c>
      <c r="G16" s="24" t="s">
        <v>263</v>
      </c>
      <c r="H16" s="23">
        <v>3</v>
      </c>
      <c r="I16" s="29">
        <f t="shared" si="0"/>
        <v>0.4869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1.7869000000000002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D00-000000000000}"/>
    <hyperlink ref="E3" location="dFR_0300_013!A1" display="Drawing" xr:uid="{00000000-0004-0000-1D00-000001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254</v>
      </c>
    </row>
  </sheetData>
  <hyperlinks>
    <hyperlink ref="B1" location="FR_0300_013!A1" display="FR_0300_013" xr:uid="{00000000-0004-0000-1E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FF"/>
    <pageSetUpPr fitToPage="1"/>
  </sheetPr>
  <dimension ref="A1:O21"/>
  <sheetViews>
    <sheetView zoomScale="75" zoomScaleNormal="75" workbookViewId="0">
      <selection activeCell="E11" sqref="E11:F11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4" width="10.5546875"/>
    <col min="5" max="5" width="11.5546875" bestFit="1" customWidth="1"/>
    <col min="6" max="6" width="10.5546875"/>
    <col min="7" max="7" width="18.33203125" bestFit="1" customWidth="1"/>
    <col min="8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FR_0300_000_m+FR_0300_000_p</f>
        <v>3.10793344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141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6.2158668800000001</v>
      </c>
      <c r="O5" s="61"/>
    </row>
    <row r="6" spans="1:15" x14ac:dyDescent="0.3">
      <c r="A6" s="119" t="s">
        <v>7</v>
      </c>
      <c r="B6" s="25" t="s">
        <v>201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202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203</v>
      </c>
      <c r="C11" s="16"/>
      <c r="D11" s="29">
        <v>4.2</v>
      </c>
      <c r="E11" s="241">
        <f>J11*K11*L11</f>
        <v>0.19960320000000001</v>
      </c>
      <c r="F11" s="16" t="s">
        <v>270</v>
      </c>
      <c r="G11" s="16"/>
      <c r="H11" s="15"/>
      <c r="I11" s="17"/>
      <c r="J11" s="181">
        <v>1.84E-4</v>
      </c>
      <c r="K11" s="18">
        <v>0.4</v>
      </c>
      <c r="L11" s="28">
        <v>2712</v>
      </c>
      <c r="M11" s="20">
        <v>1</v>
      </c>
      <c r="N11" s="29">
        <f>IF(J11="",D11*M11,D11*J11*K11*L11*M11)</f>
        <v>0.8383334400000001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0.8383334400000001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/>
      <c r="H15" s="30"/>
      <c r="I15" s="31">
        <f t="shared" ref="I15:I18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6" t="s">
        <v>205</v>
      </c>
      <c r="C16" s="14" t="s">
        <v>208</v>
      </c>
      <c r="D16" s="29">
        <v>0.04</v>
      </c>
      <c r="E16" s="14" t="s">
        <v>206</v>
      </c>
      <c r="F16" s="169">
        <v>3.45</v>
      </c>
      <c r="G16" s="24" t="s">
        <v>269</v>
      </c>
      <c r="H16" s="23">
        <v>1</v>
      </c>
      <c r="I16" s="29">
        <f t="shared" si="0"/>
        <v>0.13800000000000001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1">
        <v>30</v>
      </c>
      <c r="B17" s="146" t="s">
        <v>204</v>
      </c>
      <c r="C17" s="23"/>
      <c r="D17" s="29">
        <v>0.65</v>
      </c>
      <c r="E17" s="24" t="s">
        <v>35</v>
      </c>
      <c r="F17" s="170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46" t="s">
        <v>205</v>
      </c>
      <c r="C18" s="14" t="s">
        <v>207</v>
      </c>
      <c r="D18" s="29">
        <v>0.04</v>
      </c>
      <c r="E18" s="14" t="s">
        <v>206</v>
      </c>
      <c r="F18" s="169">
        <v>4.54</v>
      </c>
      <c r="G18" s="24" t="s">
        <v>269</v>
      </c>
      <c r="H18" s="23">
        <v>1</v>
      </c>
      <c r="I18" s="29">
        <f t="shared" si="0"/>
        <v>0.18160000000000001</v>
      </c>
      <c r="J18" s="55"/>
      <c r="K18" s="55"/>
      <c r="L18" s="55"/>
      <c r="M18" s="55"/>
      <c r="N18" s="55"/>
      <c r="O18" s="61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2.2696000000000001</v>
      </c>
      <c r="J19" s="21"/>
      <c r="K19" s="21"/>
      <c r="L19" s="21"/>
      <c r="M19" s="21"/>
      <c r="N19" s="21"/>
      <c r="O19" s="61"/>
    </row>
    <row r="20" spans="1:15" x14ac:dyDescent="0.3">
      <c r="A20" s="62"/>
      <c r="B20" s="55"/>
      <c r="C20" s="55"/>
      <c r="D20" s="55"/>
      <c r="E20" s="55"/>
      <c r="F20" s="55"/>
      <c r="G20" s="55"/>
      <c r="H20" s="55"/>
      <c r="I20" s="56"/>
      <c r="J20" s="55"/>
      <c r="K20" s="55"/>
      <c r="L20" s="55"/>
      <c r="M20" s="55"/>
      <c r="N20" s="55"/>
      <c r="O20" s="61"/>
    </row>
    <row r="21" spans="1:15" ht="15" thickBot="1" x14ac:dyDescent="0.35">
      <c r="A21" s="69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1"/>
    </row>
  </sheetData>
  <hyperlinks>
    <hyperlink ref="B4" location="'FR A0300'!A1" display="'FR A0300'!A1" xr:uid="{00000000-0004-0000-0300-000000000000}"/>
    <hyperlink ref="E3" location="dBR_01001" display="Drawing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FF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150" t="s">
        <v>93</v>
      </c>
      <c r="B1" s="178" t="s">
        <v>201</v>
      </c>
    </row>
  </sheetData>
  <hyperlinks>
    <hyperlink ref="B1" location="FR_0300_000!A1" display="FR_0300_000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FF"/>
  </sheetPr>
  <dimension ref="A1:O22"/>
  <sheetViews>
    <sheetView zoomScale="85" zoomScaleNormal="85" workbookViewId="0">
      <selection activeCell="E11" sqref="E11:F11"/>
    </sheetView>
  </sheetViews>
  <sheetFormatPr baseColWidth="10" defaultColWidth="9.109375" defaultRowHeight="14.4" x14ac:dyDescent="0.3"/>
  <cols>
    <col min="1" max="1" width="10.21875" bestFit="1" customWidth="1"/>
    <col min="2" max="2" width="32.21875" customWidth="1"/>
    <col min="3" max="3" width="19.44140625" bestFit="1" customWidth="1"/>
    <col min="5" max="5" width="11.6640625" bestFit="1" customWidth="1"/>
    <col min="7" max="7" width="18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FR_0300_001_m+FR_0300_001_p</f>
        <v>5.6870399999999997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209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5.6870399999999997</v>
      </c>
      <c r="O5" s="61"/>
    </row>
    <row r="6" spans="1:15" x14ac:dyDescent="0.3">
      <c r="A6" s="119" t="s">
        <v>7</v>
      </c>
      <c r="B6" s="25" t="s">
        <v>215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210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203</v>
      </c>
      <c r="C11" s="16"/>
      <c r="D11" s="29">
        <v>4.2</v>
      </c>
      <c r="E11" s="241">
        <f>J11*K11*L11</f>
        <v>0.2712</v>
      </c>
      <c r="F11" s="16" t="s">
        <v>270</v>
      </c>
      <c r="G11" s="16"/>
      <c r="H11" s="15"/>
      <c r="I11" s="17"/>
      <c r="J11" s="91">
        <v>5.0000000000000001E-3</v>
      </c>
      <c r="K11" s="18">
        <v>0.02</v>
      </c>
      <c r="L11" s="28">
        <v>2712</v>
      </c>
      <c r="M11" s="20">
        <v>1</v>
      </c>
      <c r="N11" s="29">
        <f>IF(J11="",D11*M11,D11*J11*K11*L11*M11)</f>
        <v>1.1390400000000001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1.1390400000000001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74">
        <v>1</v>
      </c>
      <c r="G15" s="30"/>
      <c r="H15" s="30"/>
      <c r="I15" s="29">
        <f t="shared" ref="I15:I20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6" t="s">
        <v>205</v>
      </c>
      <c r="C16" s="14" t="s">
        <v>213</v>
      </c>
      <c r="D16" s="29">
        <v>0.04</v>
      </c>
      <c r="E16" s="14" t="s">
        <v>206</v>
      </c>
      <c r="F16" s="175">
        <v>18.3</v>
      </c>
      <c r="G16" s="24" t="s">
        <v>269</v>
      </c>
      <c r="H16" s="23">
        <v>1</v>
      </c>
      <c r="I16" s="29">
        <f t="shared" si="0"/>
        <v>0.7320000000000001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0">
        <v>30</v>
      </c>
      <c r="B17" s="146" t="s">
        <v>204</v>
      </c>
      <c r="C17" s="23"/>
      <c r="D17" s="29">
        <v>0.65</v>
      </c>
      <c r="E17" s="24" t="s">
        <v>35</v>
      </c>
      <c r="F17" s="176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46" t="s">
        <v>205</v>
      </c>
      <c r="C18" s="14" t="s">
        <v>211</v>
      </c>
      <c r="D18" s="29">
        <v>0.04</v>
      </c>
      <c r="E18" s="14" t="s">
        <v>206</v>
      </c>
      <c r="F18" s="175">
        <v>14.2</v>
      </c>
      <c r="G18" s="24" t="s">
        <v>269</v>
      </c>
      <c r="H18" s="23">
        <v>1</v>
      </c>
      <c r="I18" s="29">
        <f t="shared" si="0"/>
        <v>0.56799999999999995</v>
      </c>
      <c r="J18" s="55"/>
      <c r="K18" s="55"/>
      <c r="L18" s="55"/>
      <c r="M18" s="55"/>
      <c r="N18" s="55"/>
      <c r="O18" s="61"/>
    </row>
    <row r="19" spans="1:15" x14ac:dyDescent="0.3">
      <c r="A19" s="80">
        <v>50</v>
      </c>
      <c r="B19" s="146" t="s">
        <v>204</v>
      </c>
      <c r="C19" s="171"/>
      <c r="D19" s="29">
        <v>0.65</v>
      </c>
      <c r="E19" s="24" t="s">
        <v>35</v>
      </c>
      <c r="F19" s="177">
        <v>1</v>
      </c>
      <c r="G19" s="172"/>
      <c r="H19" s="173"/>
      <c r="I19" s="29">
        <f t="shared" si="0"/>
        <v>0.65</v>
      </c>
      <c r="J19" s="55"/>
      <c r="K19" s="55"/>
      <c r="L19" s="55"/>
      <c r="M19" s="55"/>
      <c r="N19" s="55"/>
      <c r="O19" s="61"/>
    </row>
    <row r="20" spans="1:15" x14ac:dyDescent="0.3">
      <c r="A20" s="63">
        <v>60</v>
      </c>
      <c r="B20" s="146" t="s">
        <v>205</v>
      </c>
      <c r="C20" s="14" t="s">
        <v>212</v>
      </c>
      <c r="D20" s="29">
        <v>0.04</v>
      </c>
      <c r="E20" s="14" t="s">
        <v>206</v>
      </c>
      <c r="F20" s="175">
        <v>16.2</v>
      </c>
      <c r="G20" s="24" t="s">
        <v>269</v>
      </c>
      <c r="H20" s="23">
        <v>1</v>
      </c>
      <c r="I20" s="29">
        <f t="shared" si="0"/>
        <v>0.64800000000000002</v>
      </c>
      <c r="J20" s="55"/>
      <c r="K20" s="55"/>
      <c r="L20" s="55"/>
      <c r="M20" s="55"/>
      <c r="N20" s="55"/>
      <c r="O20" s="61"/>
    </row>
    <row r="21" spans="1:15" x14ac:dyDescent="0.3">
      <c r="A21" s="67"/>
      <c r="B21" s="21"/>
      <c r="C21" s="21"/>
      <c r="D21" s="21"/>
      <c r="E21" s="21"/>
      <c r="F21" s="21"/>
      <c r="G21" s="21"/>
      <c r="H21" s="128" t="s">
        <v>18</v>
      </c>
      <c r="I21" s="126">
        <f>SUM(I15:I20)</f>
        <v>4.548</v>
      </c>
      <c r="J21" s="21"/>
      <c r="K21" s="21"/>
      <c r="L21" s="21"/>
      <c r="M21" s="21"/>
      <c r="N21" s="21"/>
      <c r="O21" s="61"/>
    </row>
    <row r="22" spans="1:15" ht="15" thickBot="1" x14ac:dyDescent="0.35">
      <c r="A22" s="69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1"/>
    </row>
  </sheetData>
  <hyperlinks>
    <hyperlink ref="B4" location="'FR A0300'!A1" display="'FR A0300'!A1" xr:uid="{00000000-0004-0000-0500-000000000000}"/>
    <hyperlink ref="E3" location="dFR_0300_001!A1" display="Drawing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88671875" bestFit="1" customWidth="1"/>
    <col min="2" max="2" width="13.109375" bestFit="1" customWidth="1"/>
  </cols>
  <sheetData>
    <row r="1" spans="1:2" x14ac:dyDescent="0.3">
      <c r="A1" s="150" t="s">
        <v>214</v>
      </c>
      <c r="B1" s="178" t="s">
        <v>215</v>
      </c>
    </row>
  </sheetData>
  <hyperlinks>
    <hyperlink ref="B1" location="FR_0300_001!A1" display="FR_A0300_001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99FF"/>
  </sheetPr>
  <dimension ref="A1:O20"/>
  <sheetViews>
    <sheetView workbookViewId="0">
      <selection activeCell="E11" sqref="E11:F11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17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FR_0300_002_m+FR_0300_002_p</f>
        <v>4.8410399999999996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216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4.8410399999999996</v>
      </c>
      <c r="O5" s="61"/>
    </row>
    <row r="6" spans="1:15" x14ac:dyDescent="0.3">
      <c r="A6" s="119" t="s">
        <v>7</v>
      </c>
      <c r="B6" s="25" t="s">
        <v>218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217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203</v>
      </c>
      <c r="C11" s="16"/>
      <c r="D11" s="29">
        <v>4.2</v>
      </c>
      <c r="E11" s="241">
        <f>J11*K11*L11</f>
        <v>0.2712</v>
      </c>
      <c r="F11" s="16" t="s">
        <v>270</v>
      </c>
      <c r="G11" s="16"/>
      <c r="H11" s="15"/>
      <c r="I11" s="17"/>
      <c r="J11" s="91">
        <v>5.0000000000000001E-3</v>
      </c>
      <c r="K11" s="18">
        <v>0.02</v>
      </c>
      <c r="L11" s="28">
        <v>2712</v>
      </c>
      <c r="M11" s="20">
        <v>1</v>
      </c>
      <c r="N11" s="29">
        <f>IF(J11="",D11*M11,D11*J11*K11*L11*M11)</f>
        <v>1.1390400000000001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1.1390400000000001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74">
        <v>1</v>
      </c>
      <c r="G15" s="30"/>
      <c r="H15" s="30"/>
      <c r="I15" s="31">
        <f t="shared" ref="I15:I18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6" t="s">
        <v>205</v>
      </c>
      <c r="C16" s="14" t="s">
        <v>213</v>
      </c>
      <c r="D16" s="29">
        <v>0.04</v>
      </c>
      <c r="E16" s="14" t="s">
        <v>206</v>
      </c>
      <c r="F16" s="175">
        <v>43.6</v>
      </c>
      <c r="G16" s="24" t="s">
        <v>269</v>
      </c>
      <c r="H16" s="23">
        <v>1</v>
      </c>
      <c r="I16" s="29">
        <f t="shared" si="0"/>
        <v>1.744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0">
        <v>30</v>
      </c>
      <c r="B17" s="146" t="s">
        <v>204</v>
      </c>
      <c r="C17" s="23"/>
      <c r="D17" s="29">
        <v>0.65</v>
      </c>
      <c r="E17" s="24" t="s">
        <v>35</v>
      </c>
      <c r="F17" s="176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46" t="s">
        <v>205</v>
      </c>
      <c r="C18" s="14" t="s">
        <v>219</v>
      </c>
      <c r="D18" s="29">
        <v>0.04</v>
      </c>
      <c r="E18" s="14" t="s">
        <v>206</v>
      </c>
      <c r="F18" s="175">
        <v>0.2</v>
      </c>
      <c r="G18" s="24" t="s">
        <v>269</v>
      </c>
      <c r="H18" s="23">
        <v>1</v>
      </c>
      <c r="I18" s="29">
        <f t="shared" si="0"/>
        <v>8.0000000000000002E-3</v>
      </c>
      <c r="J18" s="55"/>
      <c r="K18" s="55"/>
      <c r="L18" s="55"/>
      <c r="M18" s="55"/>
      <c r="N18" s="55"/>
      <c r="O18" s="61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3.702</v>
      </c>
      <c r="J19" s="21"/>
      <c r="K19" s="21"/>
      <c r="L19" s="21"/>
      <c r="M19" s="21"/>
      <c r="N19" s="21"/>
      <c r="O19" s="61"/>
    </row>
    <row r="20" spans="1:15" ht="15" thickBot="1" x14ac:dyDescent="0.35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1"/>
    </row>
  </sheetData>
  <hyperlinks>
    <hyperlink ref="B4" location="'FR A0300'!A1" display="'FR A0300'!A1" xr:uid="{00000000-0004-0000-0700-000000000000}"/>
    <hyperlink ref="E3" location="dFR_0300_002!A1" display="Drawing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218</v>
      </c>
    </row>
  </sheetData>
  <hyperlinks>
    <hyperlink ref="B1" location="FR_0300_002!A1" display="FR_0300_002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31</vt:i4>
      </vt:variant>
      <vt:variant>
        <vt:lpstr>Plages nommées</vt:lpstr>
      </vt:variant>
      <vt:variant>
        <vt:i4>74</vt:i4>
      </vt:variant>
    </vt:vector>
  </HeadingPairs>
  <TitlesOfParts>
    <vt:vector size="105" baseType="lpstr">
      <vt:lpstr>Instructions</vt:lpstr>
      <vt:lpstr>BOM</vt:lpstr>
      <vt:lpstr>FR A0300</vt:lpstr>
      <vt:lpstr>FR_0300_000</vt:lpstr>
      <vt:lpstr>dFR_0300_000</vt:lpstr>
      <vt:lpstr>FR_0300_001</vt:lpstr>
      <vt:lpstr>dFR_0300_001</vt:lpstr>
      <vt:lpstr>FR_0300_002</vt:lpstr>
      <vt:lpstr>dFR_0300_002</vt:lpstr>
      <vt:lpstr>FR_0300_003</vt:lpstr>
      <vt:lpstr>dFR_0300_003</vt:lpstr>
      <vt:lpstr>FR_0300_004</vt:lpstr>
      <vt:lpstr>dFR_0300_004</vt:lpstr>
      <vt:lpstr>FR_0300_005</vt:lpstr>
      <vt:lpstr>dFR_0300_005</vt:lpstr>
      <vt:lpstr>FR_0300_006</vt:lpstr>
      <vt:lpstr>dFR_0300_006</vt:lpstr>
      <vt:lpstr>FR_0300_007</vt:lpstr>
      <vt:lpstr>dFR_0300_007</vt:lpstr>
      <vt:lpstr>FR_0300_008</vt:lpstr>
      <vt:lpstr>dFR_0300_008</vt:lpstr>
      <vt:lpstr>FR_0300_009</vt:lpstr>
      <vt:lpstr>dFR_0300_009</vt:lpstr>
      <vt:lpstr>FR_0300_010</vt:lpstr>
      <vt:lpstr>dFR_0300_010</vt:lpstr>
      <vt:lpstr>FR_0300_011</vt:lpstr>
      <vt:lpstr>dFR_0300_011</vt:lpstr>
      <vt:lpstr>FR_0300_012</vt:lpstr>
      <vt:lpstr>dFR_0300_012</vt:lpstr>
      <vt:lpstr>FR_0300_013</vt:lpstr>
      <vt:lpstr>dFR_0300_013</vt:lpstr>
      <vt:lpstr>BOM!Car</vt:lpstr>
      <vt:lpstr>BOM!CompCode</vt:lpstr>
      <vt:lpstr>dBR_01001</vt:lpstr>
      <vt:lpstr>dEL_01001</vt:lpstr>
      <vt:lpstr>FR_0300_000</vt:lpstr>
      <vt:lpstr>FR_0300_000_m</vt:lpstr>
      <vt:lpstr>FR_0300_000_p</vt:lpstr>
      <vt:lpstr>FR_0300_000_q</vt:lpstr>
      <vt:lpstr>FR_0300_001</vt:lpstr>
      <vt:lpstr>FR_0300_001_m</vt:lpstr>
      <vt:lpstr>FR_0300_001_p</vt:lpstr>
      <vt:lpstr>FR_0300_001_q</vt:lpstr>
      <vt:lpstr>FR_0300_002</vt:lpstr>
      <vt:lpstr>FR_0300_002_m</vt:lpstr>
      <vt:lpstr>FR_0300_002_p</vt:lpstr>
      <vt:lpstr>FR_0300_002_q</vt:lpstr>
      <vt:lpstr>FR_0300_003</vt:lpstr>
      <vt:lpstr>FR_0300_003_m</vt:lpstr>
      <vt:lpstr>FR_0300_003_p</vt:lpstr>
      <vt:lpstr>FR_0300_003_q</vt:lpstr>
      <vt:lpstr>FR_0300_004</vt:lpstr>
      <vt:lpstr>FR_0300_004_m</vt:lpstr>
      <vt:lpstr>FR_0300_004_p</vt:lpstr>
      <vt:lpstr>FR_0300_004_q</vt:lpstr>
      <vt:lpstr>FR_0300_005</vt:lpstr>
      <vt:lpstr>FR_0300_005_m</vt:lpstr>
      <vt:lpstr>FR_0300_005_p</vt:lpstr>
      <vt:lpstr>FR_0300_005_q</vt:lpstr>
      <vt:lpstr>FR_0300_006</vt:lpstr>
      <vt:lpstr>FR_0300_006_m</vt:lpstr>
      <vt:lpstr>FR_0300_006_p</vt:lpstr>
      <vt:lpstr>FR_0300_006_q</vt:lpstr>
      <vt:lpstr>FR_0300_007</vt:lpstr>
      <vt:lpstr>FR_0300_007_m</vt:lpstr>
      <vt:lpstr>FR_0300_007_p</vt:lpstr>
      <vt:lpstr>FR_0300_007_q</vt:lpstr>
      <vt:lpstr>FR_0300_008</vt:lpstr>
      <vt:lpstr>FR_0300_008_m</vt:lpstr>
      <vt:lpstr>FR_0300_008_p</vt:lpstr>
      <vt:lpstr>FR_0300_008_q</vt:lpstr>
      <vt:lpstr>FR_0300_009</vt:lpstr>
      <vt:lpstr>FR_0300_009_m</vt:lpstr>
      <vt:lpstr>FR_0300_009_p</vt:lpstr>
      <vt:lpstr>FR_0300_009_q</vt:lpstr>
      <vt:lpstr>FR_0300_010</vt:lpstr>
      <vt:lpstr>FR_0300_010_m</vt:lpstr>
      <vt:lpstr>FR_0300_010_p</vt:lpstr>
      <vt:lpstr>FR_0300_010_q</vt:lpstr>
      <vt:lpstr>FR_0300_011</vt:lpstr>
      <vt:lpstr>FR_0300_011_m</vt:lpstr>
      <vt:lpstr>FR_0300_011_p</vt:lpstr>
      <vt:lpstr>FR_0300_011_q</vt:lpstr>
      <vt:lpstr>FR_0300_012</vt:lpstr>
      <vt:lpstr>FR_0300_012_m</vt:lpstr>
      <vt:lpstr>FR_0300_012_p</vt:lpstr>
      <vt:lpstr>FR_0300_012_q</vt:lpstr>
      <vt:lpstr>FR_0300_013</vt:lpstr>
      <vt:lpstr>FR_0300_013_m</vt:lpstr>
      <vt:lpstr>FR_0300_013_p</vt:lpstr>
      <vt:lpstr>FR_0300_013_q</vt:lpstr>
      <vt:lpstr>FR_A0300</vt:lpstr>
      <vt:lpstr>FR_A0300_001</vt:lpstr>
      <vt:lpstr>FR_A0300_001_m</vt:lpstr>
      <vt:lpstr>FR_A0300_001_p</vt:lpstr>
      <vt:lpstr>FR_A0300_001_q</vt:lpstr>
      <vt:lpstr>FR_A0300_f</vt:lpstr>
      <vt:lpstr>FR_A0300_m</vt:lpstr>
      <vt:lpstr>FR_A0300_p</vt:lpstr>
      <vt:lpstr>FR_A0300_pa</vt:lpstr>
      <vt:lpstr>FR_A0300_q</vt:lpstr>
      <vt:lpstr>FR_A0300_t</vt:lpstr>
      <vt:lpstr>BOM!Impression_des_titres</vt:lpstr>
      <vt:lpstr>P_N_Base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2018-04-06T07:20:30Z</dcterms:modified>
  <dc:language>fr-FR</dc:language>
</cp:coreProperties>
</file>