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0" yWindow="0" windowWidth="24240" windowHeight="13620" firstSheet="2" activeTab="2"/>
  </bookViews>
  <sheets>
    <sheet name="Instructions" sheetId="1" r:id="rId1"/>
    <sheet name="BOM" sheetId="2" r:id="rId2"/>
    <sheet name="EL_A0100" sheetId="3" r:id="rId3"/>
    <sheet name="EL_01001" sheetId="4" r:id="rId4"/>
    <sheet name="dEL_01001" sheetId="5" r:id="rId5"/>
    <sheet name="EL_01002" sheetId="6" r:id="rId6"/>
    <sheet name="dEL_01002" sheetId="7" r:id="rId7"/>
    <sheet name="EL_01003" sheetId="8" r:id="rId8"/>
    <sheet name="dEL_01003" sheetId="9" r:id="rId9"/>
    <sheet name="EL_01004" sheetId="10" r:id="rId10"/>
    <sheet name="dEL_01004" sheetId="11" r:id="rId11"/>
    <sheet name="EL_01005" sheetId="12" r:id="rId12"/>
    <sheet name="dEL_01005" sheetId="13" r:id="rId13"/>
    <sheet name="EL_01006" sheetId="14" r:id="rId14"/>
    <sheet name="dEL_01006" sheetId="15" r:id="rId1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 localSheetId="3">EL_01001!$B$6</definedName>
    <definedName name="BR_01001" localSheetId="9">EL_01004!$B$6</definedName>
    <definedName name="BR_01001_f" localSheetId="3">EL_01001!#REF!</definedName>
    <definedName name="BR_01001_f" localSheetId="9">EL_01004!#REF!</definedName>
    <definedName name="BR_01001_m" localSheetId="3">EL_01001!$N$12</definedName>
    <definedName name="BR_01001_m" localSheetId="9">EL_01004!$N$12</definedName>
    <definedName name="BR_01001_p" localSheetId="3">EL_01001!$I$17</definedName>
    <definedName name="BR_01001_p" localSheetId="9">EL_01004!$I$17</definedName>
    <definedName name="BR_01001_q" localSheetId="3">EL_01001!$N$3</definedName>
    <definedName name="BR_01001_q" localSheetId="9">EL_01004!$N$3</definedName>
    <definedName name="BR_01001_t" localSheetId="3">EL_01001!#REF!</definedName>
    <definedName name="BR_01001_t" localSheetId="9">EL_01004!#REF!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 localSheetId="4">dEL_01001!$B$1</definedName>
    <definedName name="dBR_01001" localSheetId="6">dEL_01002!$B$1</definedName>
    <definedName name="dBR_01001" localSheetId="8">dEL_01003!$B$1</definedName>
    <definedName name="dBR_01001" localSheetId="10">dEL_01004!$B$1</definedName>
    <definedName name="dBR_01001" localSheetId="12">dEL_01005!$B$1</definedName>
    <definedName name="dBR_01001" localSheetId="14">dEL_01006!$B$1</definedName>
    <definedName name="dBR_01001">#REF!</definedName>
    <definedName name="dede">#REF!</definedName>
    <definedName name="dEL_01001" localSheetId="4">dEL_01001!$B$1</definedName>
    <definedName name="dEL_01001" localSheetId="6">dEL_01002!$B$1</definedName>
    <definedName name="dEL_01001" localSheetId="8">dEL_01003!$B$1</definedName>
    <definedName name="dEL_01001" localSheetId="10">dEL_01004!$B$1</definedName>
    <definedName name="dEL_01001" localSheetId="12">dEL_01005!$B$1</definedName>
    <definedName name="dEL_01001" localSheetId="14">dEL_01006!$B$1</definedName>
    <definedName name="dEL_01001">#REF!</definedName>
    <definedName name="dEL_01002" localSheetId="8">dEL_01003!$B$1</definedName>
    <definedName name="dEL_01002" localSheetId="10">dEL_01004!$B$1</definedName>
    <definedName name="dEL_01002" localSheetId="12">dEL_01005!$B$1</definedName>
    <definedName name="dEL_01002" localSheetId="14">dEL_01006!$B$1</definedName>
    <definedName name="dEL_01002">dEL_01002!$B$1</definedName>
    <definedName name="dEL_01003" localSheetId="10">dEL_01004!$B$1</definedName>
    <definedName name="dEL_01003" localSheetId="12">dEL_01005!$B$1</definedName>
    <definedName name="dEL_01003" localSheetId="14">dEL_01006!$B$1</definedName>
    <definedName name="dEL_01003">dEL_01003!$B$1</definedName>
    <definedName name="dEL_01005" localSheetId="14">dEL_01006!$B$1</definedName>
    <definedName name="dEL_01005">dEL_01005!$B$1</definedName>
    <definedName name="dEL_01006">dEL_01006!$B$1</definedName>
    <definedName name="dqwdqd">#REF!</definedName>
    <definedName name="eded">#REF!</definedName>
    <definedName name="EL_01001" localSheetId="3">EL_01001!$B$6</definedName>
    <definedName name="EL_01001" localSheetId="9">EL_01004!$B$6</definedName>
    <definedName name="EL_01001">#REF!</definedName>
    <definedName name="EL_01001_f" localSheetId="3">EL_01001!#REF!</definedName>
    <definedName name="EL_01001_f" localSheetId="9">EL_01004!#REF!</definedName>
    <definedName name="EL_01001_f">#REF!</definedName>
    <definedName name="EL_01001_m" localSheetId="3">EL_01001!$N$12</definedName>
    <definedName name="EL_01001_m" localSheetId="9">EL_01004!$N$12</definedName>
    <definedName name="EL_01001_m">#REF!</definedName>
    <definedName name="EL_01001_p" localSheetId="3">EL_01001!$I$17</definedName>
    <definedName name="EL_01001_p" localSheetId="9">EL_01004!$I$17</definedName>
    <definedName name="EL_01001_p">#REF!</definedName>
    <definedName name="EL_01001_q" localSheetId="3">EL_01001!$N$3</definedName>
    <definedName name="EL_01001_q" localSheetId="9">EL_01004!$N$3</definedName>
    <definedName name="EL_01001_q">#REF!</definedName>
    <definedName name="EL_01001_t" localSheetId="3">EL_01001!#REF!</definedName>
    <definedName name="EL_01001_t" localSheetId="9">EL_01004!#REF!</definedName>
    <definedName name="EL_01001_t">#REF!</definedName>
    <definedName name="EL_01002" localSheetId="7">EL_01003!$B$6</definedName>
    <definedName name="EL_01002" localSheetId="11">EL_01005!$B$6</definedName>
    <definedName name="EL_01002" localSheetId="13">EL_01006!$B$6</definedName>
    <definedName name="EL_01002">EL_01002!$B$6</definedName>
    <definedName name="EL_01002_m" localSheetId="7">EL_01003!$N$12</definedName>
    <definedName name="EL_01002_m" localSheetId="11">EL_01005!$N$12</definedName>
    <definedName name="EL_01002_m" localSheetId="13">EL_01006!$N$12</definedName>
    <definedName name="EL_01002_m">EL_01002!$N$12</definedName>
    <definedName name="EL_01002_p" localSheetId="7">EL_01003!$I$17</definedName>
    <definedName name="EL_01002_p" localSheetId="11">EL_01005!$I$17</definedName>
    <definedName name="EL_01002_p" localSheetId="13">EL_01006!$I$17</definedName>
    <definedName name="EL_01002_p">EL_01002!$I$17</definedName>
    <definedName name="EL_01003" localSheetId="11">EL_01005!$B$6</definedName>
    <definedName name="EL_01003" localSheetId="13">EL_01006!$B$6</definedName>
    <definedName name="EL_01003">EL_01003!$B$6</definedName>
    <definedName name="EL_01003_m" localSheetId="11">EL_01005!$N$12</definedName>
    <definedName name="EL_01003_m" localSheetId="13">EL_01006!$N$12</definedName>
    <definedName name="EL_01003_m">EL_01003!$N$12</definedName>
    <definedName name="EL_01003_p" localSheetId="11">EL_01005!$I$17</definedName>
    <definedName name="EL_01003_p" localSheetId="13">EL_01006!$I$17</definedName>
    <definedName name="EL_01003_p">EL_01003!$I$17</definedName>
    <definedName name="EL_01004">EL_01004!$B$6</definedName>
    <definedName name="EL_01004_f">EL_01004!#REF!</definedName>
    <definedName name="EL_01004_m">EL_01004!$N$12</definedName>
    <definedName name="EL_01004_p">EL_01004!$I$17</definedName>
    <definedName name="EL_01004_t">EL_01004!#REF!</definedName>
    <definedName name="EL_01005" localSheetId="13">EL_01006!$B$6</definedName>
    <definedName name="EL_01005">EL_01005!$B$6</definedName>
    <definedName name="EL_01005_m" localSheetId="13">EL_01006!$N$12</definedName>
    <definedName name="EL_01005_m">EL_01005!$N$12</definedName>
    <definedName name="EL_01005_p" localSheetId="13">EL_01006!$I$17</definedName>
    <definedName name="EL_01005_p">EL_01005!$I$17</definedName>
    <definedName name="EL_01006">EL_01006!$B$6</definedName>
    <definedName name="EL_01006_m">EL_01006!$N$12</definedName>
    <definedName name="EL_01006_p">EL_01006!$I$17</definedName>
    <definedName name="EL_02001" localSheetId="3">EL_01001!#REF!</definedName>
    <definedName name="EL_02001" localSheetId="5">EL_01002!#REF!</definedName>
    <definedName name="EL_02001" localSheetId="7">EL_01003!#REF!</definedName>
    <definedName name="EL_02001" localSheetId="9">EL_01004!#REF!</definedName>
    <definedName name="EL_02001" localSheetId="11">EL_01005!#REF!</definedName>
    <definedName name="EL_02001" localSheetId="13">EL_01006!#REF!</definedName>
    <definedName name="EL_02001">#REF!</definedName>
    <definedName name="EL_02001_f" localSheetId="3">EL_01001!#REF!</definedName>
    <definedName name="EL_02001_f" localSheetId="5">EL_01002!#REF!</definedName>
    <definedName name="EL_02001_f" localSheetId="7">EL_01003!#REF!</definedName>
    <definedName name="EL_02001_f" localSheetId="9">EL_01004!#REF!</definedName>
    <definedName name="EL_02001_f" localSheetId="11">EL_01005!#REF!</definedName>
    <definedName name="EL_02001_f" localSheetId="13">EL_01006!#REF!</definedName>
    <definedName name="EL_02001_f">#REF!</definedName>
    <definedName name="EL_02001_m" localSheetId="3">EL_01001!#REF!</definedName>
    <definedName name="EL_02001_m" localSheetId="5">EL_01002!#REF!</definedName>
    <definedName name="EL_02001_m" localSheetId="7">EL_01003!#REF!</definedName>
    <definedName name="EL_02001_m" localSheetId="9">EL_01004!#REF!</definedName>
    <definedName name="EL_02001_m" localSheetId="11">EL_01005!#REF!</definedName>
    <definedName name="EL_02001_m" localSheetId="13">EL_01006!#REF!</definedName>
    <definedName name="EL_02001_m">#REF!</definedName>
    <definedName name="EL_02001_p" localSheetId="3">EL_01001!#REF!</definedName>
    <definedName name="EL_02001_p" localSheetId="5">EL_01002!#REF!</definedName>
    <definedName name="EL_02001_p" localSheetId="7">EL_01003!#REF!</definedName>
    <definedName name="EL_02001_p" localSheetId="9">EL_01004!#REF!</definedName>
    <definedName name="EL_02001_p" localSheetId="11">EL_01005!#REF!</definedName>
    <definedName name="EL_02001_p" localSheetId="13">EL_01006!#REF!</definedName>
    <definedName name="EL_02001_p">#REF!</definedName>
    <definedName name="EL_02001_q" localSheetId="3">EL_01001!#REF!</definedName>
    <definedName name="EL_02001_q" localSheetId="5">EL_01002!#REF!</definedName>
    <definedName name="EL_02001_q" localSheetId="7">EL_01003!#REF!</definedName>
    <definedName name="EL_02001_q" localSheetId="9">EL_01004!#REF!</definedName>
    <definedName name="EL_02001_q" localSheetId="11">EL_01005!#REF!</definedName>
    <definedName name="EL_02001_q" localSheetId="13">EL_01006!#REF!</definedName>
    <definedName name="EL_02001_q">#REF!</definedName>
    <definedName name="EL_02001_t" localSheetId="3">EL_01001!#REF!</definedName>
    <definedName name="EL_02001_t" localSheetId="5">EL_01002!#REF!</definedName>
    <definedName name="EL_02001_t" localSheetId="7">EL_01003!#REF!</definedName>
    <definedName name="EL_02001_t" localSheetId="9">EL_01004!#REF!</definedName>
    <definedName name="EL_02001_t" localSheetId="11">EL_01005!#REF!</definedName>
    <definedName name="EL_02001_t" localSheetId="13">EL_01006!#REF!</definedName>
    <definedName name="EL_02001_t">#REF!</definedName>
    <definedName name="EL_02002" localSheetId="3">EL_01001!#REF!</definedName>
    <definedName name="EL_02002" localSheetId="5">EL_01002!#REF!</definedName>
    <definedName name="EL_02002" localSheetId="7">EL_01003!#REF!</definedName>
    <definedName name="EL_02002" localSheetId="9">EL_01004!#REF!</definedName>
    <definedName name="EL_02002" localSheetId="11">EL_01005!#REF!</definedName>
    <definedName name="EL_02002" localSheetId="13">EL_01006!#REF!</definedName>
    <definedName name="EL_02002">#REF!</definedName>
    <definedName name="EL_02002_f" localSheetId="3">EL_01001!#REF!</definedName>
    <definedName name="EL_02002_f" localSheetId="5">EL_01002!#REF!</definedName>
    <definedName name="EL_02002_f" localSheetId="7">EL_01003!#REF!</definedName>
    <definedName name="EL_02002_f" localSheetId="9">EL_01004!#REF!</definedName>
    <definedName name="EL_02002_f" localSheetId="11">EL_01005!#REF!</definedName>
    <definedName name="EL_02002_f" localSheetId="13">EL_01006!#REF!</definedName>
    <definedName name="EL_02002_f">#REF!</definedName>
    <definedName name="EL_02002_m" localSheetId="3">EL_01001!#REF!</definedName>
    <definedName name="EL_02002_m" localSheetId="5">EL_01002!#REF!</definedName>
    <definedName name="EL_02002_m" localSheetId="7">EL_01003!#REF!</definedName>
    <definedName name="EL_02002_m" localSheetId="9">EL_01004!#REF!</definedName>
    <definedName name="EL_02002_m" localSheetId="11">EL_01005!#REF!</definedName>
    <definedName name="EL_02002_m" localSheetId="13">EL_01006!#REF!</definedName>
    <definedName name="EL_02002_m">#REF!</definedName>
    <definedName name="EL_02002_p" localSheetId="3">EL_01001!#REF!</definedName>
    <definedName name="EL_02002_p" localSheetId="5">EL_01002!#REF!</definedName>
    <definedName name="EL_02002_p" localSheetId="7">EL_01003!#REF!</definedName>
    <definedName name="EL_02002_p" localSheetId="9">EL_01004!#REF!</definedName>
    <definedName name="EL_02002_p" localSheetId="11">EL_01005!#REF!</definedName>
    <definedName name="EL_02002_p" localSheetId="13">EL_01006!#REF!</definedName>
    <definedName name="EL_02002_p">#REF!</definedName>
    <definedName name="EL_02002_q" localSheetId="3">EL_01001!#REF!</definedName>
    <definedName name="EL_02002_q" localSheetId="5">EL_01002!#REF!</definedName>
    <definedName name="EL_02002_q" localSheetId="7">EL_01003!#REF!</definedName>
    <definedName name="EL_02002_q" localSheetId="9">EL_01004!#REF!</definedName>
    <definedName name="EL_02002_q" localSheetId="11">EL_01005!#REF!</definedName>
    <definedName name="EL_02002_q" localSheetId="13">EL_01006!#REF!</definedName>
    <definedName name="EL_02002_q">#REF!</definedName>
    <definedName name="EL_02002_t" localSheetId="3">EL_01001!#REF!</definedName>
    <definedName name="EL_02002_t" localSheetId="5">EL_01002!#REF!</definedName>
    <definedName name="EL_02002_t" localSheetId="7">EL_01003!#REF!</definedName>
    <definedName name="EL_02002_t" localSheetId="9">EL_01004!#REF!</definedName>
    <definedName name="EL_02002_t" localSheetId="11">EL_01005!#REF!</definedName>
    <definedName name="EL_02002_t" localSheetId="13">EL_01006!#REF!</definedName>
    <definedName name="EL_02002_t">#REF!</definedName>
    <definedName name="EL_A0001">EL_A0100!$B$5</definedName>
    <definedName name="EL_A0001_f">EL_A0100!$J$110</definedName>
    <definedName name="El_A0001_m">EL_A0100!$N$66</definedName>
    <definedName name="EL_A0001_p">EL_A0100!$I$86</definedName>
    <definedName name="EL_A0001_pa">EL_A0100!$E$16</definedName>
    <definedName name="EL_A0001_q">EL_A0100!$N$3</definedName>
    <definedName name="EL_A0001_t">EL_A0100!$I$114</definedName>
    <definedName name="EL_A0002">EL_A0100!#REF!</definedName>
    <definedName name="EL_A0002_f">EL_A0100!#REF!</definedName>
    <definedName name="EL_A0002_m">EL_A0100!#REF!</definedName>
    <definedName name="EL_A0002_p">EL_A0100!#REF!</definedName>
    <definedName name="EL_A0002_q">EL_A0100!#REF!</definedName>
    <definedName name="EL_A0002_t">EL_A0100!#REF!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45621" iterateDelta="1E-4"/>
</workbook>
</file>

<file path=xl/calcChain.xml><?xml version="1.0" encoding="utf-8"?>
<calcChain xmlns="http://schemas.openxmlformats.org/spreadsheetml/2006/main">
  <c r="H15" i="6" l="1"/>
  <c r="I15" i="6" s="1"/>
  <c r="I17" i="6" s="1"/>
  <c r="E11" i="14"/>
  <c r="J11" i="14"/>
  <c r="N11" i="14" s="1"/>
  <c r="N12" i="14" s="1"/>
  <c r="E11" i="12"/>
  <c r="J11" i="12"/>
  <c r="E11" i="8"/>
  <c r="J11" i="8"/>
  <c r="N11" i="8" s="1"/>
  <c r="N12" i="8" s="1"/>
  <c r="E11" i="6"/>
  <c r="J11" i="6"/>
  <c r="N11" i="6" s="1"/>
  <c r="N12" i="6" s="1"/>
  <c r="E11" i="4"/>
  <c r="J11" i="4"/>
  <c r="N11" i="4" s="1"/>
  <c r="N12" i="4" s="1"/>
  <c r="N2" i="10"/>
  <c r="B1" i="15"/>
  <c r="I16" i="14"/>
  <c r="I15" i="14"/>
  <c r="I17" i="14" s="1"/>
  <c r="B4" i="14"/>
  <c r="B3" i="14"/>
  <c r="B1" i="13"/>
  <c r="I16" i="12"/>
  <c r="I17" i="12" s="1"/>
  <c r="I15" i="12"/>
  <c r="N11" i="12"/>
  <c r="N12" i="12" s="1"/>
  <c r="B4" i="12"/>
  <c r="B3" i="12"/>
  <c r="B1" i="11"/>
  <c r="I16" i="10"/>
  <c r="I15" i="10"/>
  <c r="N11" i="10"/>
  <c r="N12" i="10" s="1"/>
  <c r="B4" i="10"/>
  <c r="B3" i="10"/>
  <c r="B1" i="9"/>
  <c r="I16" i="8"/>
  <c r="I17" i="8" s="1"/>
  <c r="I15" i="8"/>
  <c r="B4" i="8"/>
  <c r="B3" i="8"/>
  <c r="B1" i="7"/>
  <c r="I16" i="6"/>
  <c r="B4" i="6"/>
  <c r="B3" i="6"/>
  <c r="B1" i="5"/>
  <c r="I16" i="4"/>
  <c r="I15" i="4"/>
  <c r="B4" i="4"/>
  <c r="B3" i="4"/>
  <c r="I114" i="3"/>
  <c r="I113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110" i="3" s="1"/>
  <c r="L7" i="2" s="1"/>
  <c r="J89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86" i="3" s="1"/>
  <c r="K7" i="2" s="1"/>
  <c r="I69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66" i="3" s="1"/>
  <c r="J7" i="2" s="1"/>
  <c r="H7" i="2" s="1"/>
  <c r="N7" i="2" s="1"/>
  <c r="N18" i="2" s="1"/>
  <c r="N19" i="3"/>
  <c r="B15" i="3"/>
  <c r="B14" i="3"/>
  <c r="B13" i="3"/>
  <c r="B12" i="3"/>
  <c r="B11" i="3"/>
  <c r="B10" i="3"/>
  <c r="B18" i="2"/>
  <c r="H17" i="2"/>
  <c r="N17" i="2" s="1"/>
  <c r="B17" i="2"/>
  <c r="N16" i="2"/>
  <c r="H16" i="2"/>
  <c r="B16" i="2"/>
  <c r="H15" i="2"/>
  <c r="N15" i="2" s="1"/>
  <c r="B15" i="2"/>
  <c r="N14" i="2"/>
  <c r="H14" i="2"/>
  <c r="B14" i="2"/>
  <c r="H13" i="2"/>
  <c r="N13" i="2" s="1"/>
  <c r="B13" i="2"/>
  <c r="N12" i="2"/>
  <c r="H12" i="2"/>
  <c r="B12" i="2"/>
  <c r="H11" i="2"/>
  <c r="N11" i="2" s="1"/>
  <c r="B11" i="2"/>
  <c r="N10" i="2"/>
  <c r="H10" i="2"/>
  <c r="B10" i="2"/>
  <c r="H9" i="2"/>
  <c r="N9" i="2" s="1"/>
  <c r="B9" i="2"/>
  <c r="M8" i="2"/>
  <c r="L8" i="2"/>
  <c r="K8" i="2"/>
  <c r="J8" i="2"/>
  <c r="I8" i="2"/>
  <c r="H8" i="2"/>
  <c r="N8" i="2" s="1"/>
  <c r="F8" i="2"/>
  <c r="C8" i="2"/>
  <c r="B8" i="2"/>
  <c r="M7" i="2"/>
  <c r="I7" i="2"/>
  <c r="M18" i="2" s="1"/>
  <c r="F7" i="2"/>
  <c r="E8" i="2" s="1"/>
  <c r="C7" i="2"/>
  <c r="B7" i="2"/>
  <c r="O1" i="2"/>
  <c r="N2" i="14" l="1"/>
  <c r="N5" i="14" s="1"/>
  <c r="N2" i="12"/>
  <c r="N5" i="12" s="1"/>
  <c r="I17" i="4"/>
  <c r="N2" i="4" s="1"/>
  <c r="I17" i="10"/>
  <c r="C15" i="3"/>
  <c r="E15" i="3" s="1"/>
  <c r="N2" i="8"/>
  <c r="N2" i="6"/>
  <c r="J18" i="2"/>
  <c r="K18" i="2"/>
  <c r="L18" i="2"/>
  <c r="C14" i="3" l="1"/>
  <c r="E14" i="3" s="1"/>
  <c r="N5" i="4"/>
  <c r="C10" i="3"/>
  <c r="E10" i="3" s="1"/>
  <c r="N5" i="8"/>
  <c r="C12" i="3"/>
  <c r="E12" i="3" s="1"/>
  <c r="N5" i="10"/>
  <c r="C13" i="3"/>
  <c r="E13" i="3" s="1"/>
  <c r="C11" i="3"/>
  <c r="E11" i="3" s="1"/>
  <c r="N5" i="6"/>
  <c r="E16" i="3" l="1"/>
  <c r="N2" i="3" s="1"/>
  <c r="N5" i="3" s="1"/>
</calcChain>
</file>

<file path=xl/sharedStrings.xml><?xml version="1.0" encoding="utf-8"?>
<sst xmlns="http://schemas.openxmlformats.org/spreadsheetml/2006/main" count="790" uniqueCount="269">
  <si>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</si>
  <si>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</si>
  <si>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</si>
  <si>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</si>
  <si>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</si>
  <si>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</si>
  <si>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</si>
  <si>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</si>
  <si>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</si>
  <si>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</si>
  <si>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</si>
  <si>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</si>
  <si>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</si>
  <si>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</si>
  <si>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</si>
  <si>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</si>
  <si>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</si>
  <si>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</si>
  <si>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</si>
  <si>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</si>
  <si>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</si>
  <si>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</si>
  <si>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</si>
  <si>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</si>
  <si>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</si>
  <si>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</si>
  <si>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</si>
  <si>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</si>
  <si>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</si>
  <si>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</si>
  <si>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</si>
  <si>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</si>
  <si>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</si>
  <si>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</si>
  <si>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</si>
  <si>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</si>
  <si>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</si>
  <si>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</si>
  <si>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</si>
  <si>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</si>
  <si>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</si>
  <si>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</si>
  <si>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</si>
  <si>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</si>
  <si>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</si>
  <si>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</si>
  <si>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</si>
  <si>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</si>
  <si>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</si>
  <si>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</si>
  <si>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</si>
  <si>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</si>
  <si>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</si>
  <si>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</si>
  <si>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</si>
  <si>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</si>
  <si>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</si>
  <si>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</si>
  <si>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</si>
  <si>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</si>
  <si>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</si>
  <si>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</si>
  <si>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</si>
  <si>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</si>
  <si>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</si>
  <si>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</si>
  <si>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</si>
  <si>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</si>
  <si>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</si>
  <si>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</si>
  <si>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</si>
  <si>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</si>
  <si>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</si>
  <si>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</si>
  <si>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</si>
  <si>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</si>
  <si>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</si>
  <si>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</si>
  <si>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</si>
  <si>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</si>
  <si>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</si>
  <si>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</si>
  <si>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</si>
  <si>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</si>
  <si>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</si>
  <si>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</si>
  <si>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</si>
  <si>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</si>
  <si>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</si>
  <si>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</si>
  <si>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</si>
  <si>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</si>
  <si>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</si>
  <si>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</si>
  <si>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</si>
  <si>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</si>
  <si>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</si>
  <si>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Rear firewall instruments and wires</t>
  </si>
  <si>
    <t>FileLink1</t>
  </si>
  <si>
    <t>P/N Base</t>
  </si>
  <si>
    <t>EL_A0100</t>
  </si>
  <si>
    <t>FileLink2</t>
  </si>
  <si>
    <t>Extended Cost</t>
  </si>
  <si>
    <t>Suffix</t>
  </si>
  <si>
    <t>FileLink3</t>
  </si>
  <si>
    <t>Details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</si>
  <si>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</si>
  <si>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</si>
  <si>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</si>
  <si>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</si>
  <si>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</si>
  <si>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</si>
  <si>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</si>
  <si>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</si>
  <si>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</si>
  <si>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</si>
  <si>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</si>
  <si>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</si>
  <si>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</si>
  <si>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</si>
  <si>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</si>
  <si>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ECU, DTA, S80 Pro</t>
  </si>
  <si>
    <t>DTA</t>
  </si>
  <si>
    <t>unit</t>
  </si>
  <si>
    <t>Sensor, Air Temperature</t>
  </si>
  <si>
    <t>IAT sensor</t>
  </si>
  <si>
    <t>Sensor, Angular position</t>
  </si>
  <si>
    <t>TPS</t>
  </si>
  <si>
    <t>Sensor, Hall effect</t>
  </si>
  <si>
    <t>Rear wheels speed sensors</t>
  </si>
  <si>
    <t>Camshaft position sensor</t>
  </si>
  <si>
    <t>Crankshaft position sensor</t>
  </si>
  <si>
    <t>Sensor, Manifold Absolute Pressure (MAP)</t>
  </si>
  <si>
    <t>Sensor, Temperature</t>
  </si>
  <si>
    <t>ECT</t>
  </si>
  <si>
    <t>Sensor, Two state position</t>
  </si>
  <si>
    <t>Neutral switch</t>
  </si>
  <si>
    <t>Crash sensor</t>
  </si>
  <si>
    <t>Sensor, Fluid pressure</t>
  </si>
  <si>
    <t>Oil pressure sensor</t>
  </si>
  <si>
    <t>Sensor, Wide band air fuel ratio</t>
  </si>
  <si>
    <t>Connector, Aerospace quality</t>
  </si>
  <si>
    <t>gearmotor box control</t>
  </si>
  <si>
    <t>pin</t>
  </si>
  <si>
    <t>Firewall interface - 22 pins</t>
  </si>
  <si>
    <t>Connector, Computer Type</t>
  </si>
  <si>
    <t>DB-9 connector for ECU control</t>
  </si>
  <si>
    <t>Connector, OEM Quality</t>
  </si>
  <si>
    <t>TPS - 3 wires</t>
  </si>
  <si>
    <t>Oil pressure sensor - 2 wires</t>
  </si>
  <si>
    <t>Neutral switch - 1 wire</t>
  </si>
  <si>
    <t>ECT - 2 wires</t>
  </si>
  <si>
    <t>Lambda sensor - 2x3 wires</t>
  </si>
  <si>
    <t>Camshaft position sensor - 2 wires</t>
  </si>
  <si>
    <t>Crankshaft position sensor - 2 wires</t>
  </si>
  <si>
    <t>ECU - 38 wires</t>
  </si>
  <si>
    <t>Fan - 2 wires</t>
  </si>
  <si>
    <t>Ignition coils - 2x4 wires</t>
  </si>
  <si>
    <t>Fuel injection - 2x4 wires</t>
  </si>
  <si>
    <t>Crash sensor - 2 wires</t>
  </si>
  <si>
    <t>MAP &amp; IAT - 4 wires</t>
  </si>
  <si>
    <t>Connector, High Power, &gt;2Amps</t>
  </si>
  <si>
    <t>Regulator input - 3 wires</t>
  </si>
  <si>
    <t>Regulator output - 2 wires</t>
  </si>
  <si>
    <t>Starter motor - 1 wire</t>
  </si>
  <si>
    <t>Gearmotor box supply - 2 wires</t>
  </si>
  <si>
    <t>Connector, Single wire</t>
  </si>
  <si>
    <t>Fuel pump</t>
  </si>
  <si>
    <t>wire</t>
  </si>
  <si>
    <t>Break light</t>
  </si>
  <si>
    <t>Connection to frame's ground</t>
  </si>
  <si>
    <t>Fuse box</t>
  </si>
  <si>
    <t>4 relays, 8 fuses -&gt; 32 pins</t>
  </si>
  <si>
    <t>Relay, power</t>
  </si>
  <si>
    <t>Starter motor, ECU, fuel pump, fan, gearmotor</t>
  </si>
  <si>
    <t>Fuse, power</t>
  </si>
  <si>
    <t>250A fuse handler</t>
  </si>
  <si>
    <t>250A fuse</t>
  </si>
  <si>
    <t>Wire, signal</t>
  </si>
  <si>
    <t>m</t>
  </si>
  <si>
    <t>Wire sleeving, split</t>
  </si>
  <si>
    <t>Wire, Power</t>
  </si>
  <si>
    <t>Heat Shrink Tubing</t>
  </si>
  <si>
    <t>Switch, Kill</t>
  </si>
  <si>
    <t>Master switch</t>
  </si>
  <si>
    <t>Chassis Control Module, Baseline Enclosure</t>
  </si>
  <si>
    <t>Gearmotor box</t>
  </si>
  <si>
    <t>Chassis Control Module, +Automatic Shifter</t>
  </si>
  <si>
    <t>Process</t>
  </si>
  <si>
    <t>Unit</t>
  </si>
  <si>
    <t>Multiplier</t>
  </si>
  <si>
    <t>Mult. Val.</t>
  </si>
  <si>
    <t>Weld</t>
  </si>
  <si>
    <t>Tabs welding</t>
  </si>
  <si>
    <t>cm</t>
  </si>
  <si>
    <t>Aerosol apply</t>
  </si>
  <si>
    <t>Brackets painting</t>
  </si>
  <si>
    <t>m^2</t>
  </si>
  <si>
    <t>Gearmotor box painting</t>
  </si>
  <si>
    <t>Assemble, 1kg, Loose</t>
  </si>
  <si>
    <t>Assemble Master switch panel on brackets</t>
  </si>
  <si>
    <t>Assemble, 3kg, Loose</t>
  </si>
  <si>
    <t>Assemble ECU on vehicle</t>
  </si>
  <si>
    <t>Lambda sensor</t>
  </si>
  <si>
    <t>Assemble fuse box on fuse box brackets</t>
  </si>
  <si>
    <t>Cut wire</t>
  </si>
  <si>
    <t>Cut sensor to appropriate length</t>
  </si>
  <si>
    <t>Strip wire</t>
  </si>
  <si>
    <t>Strip wire ends</t>
  </si>
  <si>
    <t>Cut (scissors, knife)</t>
  </si>
  <si>
    <t>Cut heat shrink tubing</t>
  </si>
  <si>
    <t>repeat 15</t>
  </si>
  <si>
    <t>Shrink tube</t>
  </si>
  <si>
    <t>Install and route wiring harness</t>
  </si>
  <si>
    <t>Connector assembly, crimp</t>
  </si>
  <si>
    <t>contact</t>
  </si>
  <si>
    <t>Connector Install, Circular, Bayonet</t>
  </si>
  <si>
    <t>Taping Wire Bundle</t>
  </si>
  <si>
    <t>Wire Dressing (install and route)</t>
  </si>
  <si>
    <t>Ratchet &lt;= 6.35 mm</t>
  </si>
  <si>
    <t>Reaction Tool &lt;= 6.35 mm</t>
  </si>
  <si>
    <t>Fastener</t>
  </si>
  <si>
    <t>Bolt,Grade 8.8 (SAE)</t>
  </si>
  <si>
    <t>Regulator redressor</t>
  </si>
  <si>
    <t>mm</t>
  </si>
  <si>
    <t>Washer, Grade 8.8 (SAE 5)</t>
  </si>
  <si>
    <t>Nut, Grade 8.8 (SAE 5)</t>
  </si>
  <si>
    <t>Master switch brackets</t>
  </si>
  <si>
    <t>M3 on ground brackets</t>
  </si>
  <si>
    <t>Hook and Loop, Hook Side (Velcro)</t>
  </si>
  <si>
    <t>For ECU and motogear box</t>
  </si>
  <si>
    <t>cm^2</t>
  </si>
  <si>
    <t>Hook and Loop, Loop Side (Velcro)</t>
  </si>
  <si>
    <t>Tie wrap</t>
  </si>
  <si>
    <t>For harness routing</t>
  </si>
  <si>
    <t>Tooling</t>
  </si>
  <si>
    <t>PVF</t>
  </si>
  <si>
    <t>FractionIncluded</t>
  </si>
  <si>
    <t>Welds - Welding Fixture</t>
  </si>
  <si>
    <t>Brackets welding</t>
  </si>
  <si>
    <t>point</t>
  </si>
  <si>
    <t>Drawing</t>
  </si>
  <si>
    <t>Fuse box bracket</t>
  </si>
  <si>
    <t>EL_01001</t>
  </si>
  <si>
    <t>Steel, mild</t>
  </si>
  <si>
    <t>Stock material for part</t>
  </si>
  <si>
    <t>Rectangular</t>
  </si>
  <si>
    <t>Machining Setup, Install and remove</t>
  </si>
  <si>
    <t>Setup for laser cutting</t>
  </si>
  <si>
    <t>2 parts cut from a single machine setup</t>
  </si>
  <si>
    <t>Laser Cut</t>
  </si>
  <si>
    <t>Cutout shape</t>
  </si>
  <si>
    <t>Drawing part :</t>
  </si>
  <si>
    <t>Ground bracket</t>
  </si>
  <si>
    <t>EL_01002</t>
  </si>
  <si>
    <t>3 parts cut from a single machine setup</t>
  </si>
  <si>
    <t>Break light bracket</t>
  </si>
  <si>
    <t>EL_01003</t>
  </si>
  <si>
    <t>Master switch panel</t>
  </si>
  <si>
    <t>EL 01004</t>
  </si>
  <si>
    <t>Carbon Fiber Reinf Carbon</t>
  </si>
  <si>
    <t>mm^3</t>
  </si>
  <si>
    <t>Master switch panel bracket</t>
  </si>
  <si>
    <t>EL_01005</t>
  </si>
  <si>
    <t>Crash sensor bracket</t>
  </si>
  <si>
    <t>EL_01006</t>
  </si>
  <si>
    <t>Material - Composite</t>
  </si>
  <si>
    <t>kg</t>
  </si>
  <si>
    <t>Material -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</si>
</sst>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64" formatCode="_-[$$-409]* #,##0.00_ ;_-[$$-409]* \-#,##0.00.;_-[$$-409]* \-??_ ;_-@_ "/>
    <numFmt numFmtId="165" formatCode="_-[$$-409]* #,##0.00_ ;_-[$$-409]* \-#,##0.00\ ;_-[$$-409]* &quot;-&quot;??_ ;_-@_ "/>
    <numFmt numFmtId="166" formatCode="_(* #,##0_);_(* \(#,##0\);_(* \-??_);_(@_)"/>
    <numFmt numFmtId="167" formatCode="#,##0.0000"/>
    <numFmt numFmtId="169" formatCode="_(* #,##0.00_);_(* \(#,##0.00\);_(* \-??_);_(@_)"/>
    <numFmt numFmtId="170" formatCode="_(&quot;$&quot;* #,##0.00_);_(&quot;$&quot;* \(#,##0.00\);_(&quot;$&quot;* \-??_);_(@_)"/>
    <numFmt numFmtId="171" formatCode="_(* #,##0.000_);_(* \(#,##0.000\);_(* \-??_);_(@_)"/>
    <numFmt numFmtId="172" formatCode="_(* #,##0.00_);_(* \(#,##0.00\);_(* &quot;-&quot;??_);_(@_)"/>
    <numFmt numFmtId="174" formatCode="_(&quot;$&quot;* #,##0.00_);_(&quot;$&quot;* \(#,##0.00\);_(&quot;$&quot;* &quot;-&quot;??_);_(@_)"/>
    <numFmt numFmtId="176" formatCode="&quot;$&quot;#,##0.00_);&quot;($&quot;#,##0.00\)"/>
    <numFmt numFmtId="179" formatCode="_(&quot;$&quot;* #,##0.0000_);_(&quot;$&quot;* \(#,##0.0000\);_(&quot;$&quot;* \-??_);_(@_)"/>
    <numFmt numFmtId="182" formatCode="_-* #,##0.000_-;\-* #,##0.000_-;_-* &quot;-&quot;??_-;_-@_-"/>
  </numFmts>
  <fonts count="25">
    <font>
      <sz val="11"/>
      <color rgb="FF000000"/>
      <name val="Calibri"/>
      <charset val="1"/>
    </font>
    <font>
      <u/>
      <sz val="11"/>
      <color rgb="FF800080"/>
      <name val="Calibri"/>
      <scheme val="minor"/>
    </font>
    <font>
      <b/>
      <sz val="11"/>
      <name val="Calibri"/>
      <charset val="1"/>
    </font>
    <font>
      <sz val="11"/>
      <name val="Calibri"/>
      <charset val="1"/>
    </font>
    <font>
      <u/>
      <sz val="11"/>
      <color rgb="FF0000FF"/>
      <name val="Calibri"/>
      <scheme val="minor"/>
    </font>
    <font>
      <u/>
      <sz val="11"/>
      <color rgb="FF800080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6100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C6EFCE"/>
        <bgColor indexed="64"/>
      </patternFill>
    </fill>
  </fills>
  <borders count="31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9">
    <xf numFmtId="0" fontId="0" fillId="0" borderId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21" fillId="0" borderId="0" applyFont="0" applyFill="0" applyBorder="0" applyAlignment="0" applyProtection="0"/>
    <xf numFmtId="0" fontId="8" fillId="0" borderId="0"/>
    <xf numFmtId="0" fontId="6" fillId="0" borderId="0"/>
    <xf numFmtId="174" fontId="20" fillId="11" borderId="29">
      <alignment vertical="center" wrapText="1"/>
    </xf>
    <xf numFmtId="0" fontId="4" fillId="0" borderId="0" applyNumberFormat="0" applyFill="0" applyBorder="0" applyAlignment="0" applyProtection="0"/>
    <xf numFmtId="176" fontId="24" fillId="0" borderId="30">
      <alignment vertical="center" wrapText="1"/>
    </xf>
  </cellStyleXfs>
  <cellXfs count="182">
    <xf numFmtId="0" fontId="0" fillId="0" borderId="0" xfId="0"/>
    <xf numFmtId="0" fontId="1" fillId="0" borderId="0" xfId="7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4" fillId="0" borderId="0" xfId="7" applyBorder="1"/>
    <xf numFmtId="0" fontId="3" fillId="0" borderId="0" xfId="0" applyFont="1" applyBorder="1" applyAlignment="1">
      <alignment horizontal="left"/>
    </xf>
    <xf numFmtId="49" fontId="1" fillId="0" borderId="0" xfId="7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70" fontId="3" fillId="0" borderId="9" xfId="8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8" applyNumberFormat="1" applyFont="1" applyBorder="1" applyAlignment="1">
      <alignment wrapText="1"/>
    </xf>
    <xf numFmtId="0" fontId="0" fillId="0" borderId="9" xfId="0" applyBorder="1" applyAlignment="1">
      <alignment wrapText="1"/>
    </xf>
    <xf numFmtId="170" fontId="3" fillId="0" borderId="9" xfId="8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169" fontId="3" fillId="0" borderId="9" xfId="8" applyNumberFormat="1" applyFont="1" applyBorder="1" applyAlignment="1" applyProtection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Fill="1" applyBorder="1"/>
    <xf numFmtId="0" fontId="0" fillId="0" borderId="9" xfId="0" applyBorder="1"/>
    <xf numFmtId="0" fontId="2" fillId="2" borderId="7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8" applyNumberFormat="1" applyFont="1" applyBorder="1" applyAlignment="1" applyProtection="1"/>
    <xf numFmtId="171" fontId="3" fillId="0" borderId="9" xfId="8" applyNumberFormat="1" applyFont="1" applyBorder="1" applyAlignment="1" applyProtection="1"/>
    <xf numFmtId="3" fontId="0" fillId="0" borderId="9" xfId="0" applyNumberFormat="1" applyBorder="1" applyAlignment="1"/>
    <xf numFmtId="170" fontId="3" fillId="3" borderId="9" xfId="8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70" fontId="2" fillId="2" borderId="7" xfId="0" applyNumberFormat="1" applyFont="1" applyFill="1" applyBorder="1"/>
    <xf numFmtId="0" fontId="0" fillId="0" borderId="0" xfId="0" applyFont="1" applyBorder="1"/>
    <xf numFmtId="0" fontId="0" fillId="0" borderId="14" xfId="0" applyBorder="1"/>
    <xf numFmtId="170" fontId="3" fillId="0" borderId="3" xfId="8" applyNumberFormat="1" applyFont="1" applyBorder="1" applyAlignment="1" applyProtection="1"/>
    <xf numFmtId="0" fontId="0" fillId="0" borderId="15" xfId="0" applyBorder="1"/>
    <xf numFmtId="37" fontId="3" fillId="0" borderId="3" xfId="8" applyNumberFormat="1" applyFont="1" applyBorder="1" applyAlignment="1" applyProtection="1"/>
    <xf numFmtId="2" fontId="3" fillId="0" borderId="9" xfId="8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0" xfId="0" applyFont="1"/>
    <xf numFmtId="0" fontId="5" fillId="0" borderId="0" xfId="7" applyFont="1" applyBorder="1"/>
    <xf numFmtId="49" fontId="3" fillId="0" borderId="0" xfId="0" applyNumberFormat="1" applyFont="1" applyBorder="1" applyAlignment="1">
      <alignment horizontal="left"/>
    </xf>
    <xf numFmtId="1" fontId="3" fillId="0" borderId="9" xfId="0" applyNumberFormat="1" applyFont="1" applyBorder="1"/>
    <xf numFmtId="0" fontId="0" fillId="0" borderId="15" xfId="0" applyFont="1" applyBorder="1"/>
    <xf numFmtId="0" fontId="4" fillId="0" borderId="0" xfId="7"/>
    <xf numFmtId="1" fontId="3" fillId="0" borderId="9" xfId="0" applyNumberFormat="1" applyFont="1" applyFill="1" applyBorder="1"/>
    <xf numFmtId="0" fontId="2" fillId="4" borderId="3" xfId="0" applyFont="1" applyFill="1" applyBorder="1"/>
    <xf numFmtId="0" fontId="3" fillId="0" borderId="3" xfId="0" applyFont="1" applyBorder="1"/>
    <xf numFmtId="0" fontId="4" fillId="0" borderId="3" xfId="7" applyNumberFormat="1" applyBorder="1" applyAlignment="1" applyProtection="1"/>
    <xf numFmtId="37" fontId="3" fillId="0" borderId="3" xfId="0" applyNumberFormat="1" applyFont="1" applyBorder="1"/>
    <xf numFmtId="0" fontId="1" fillId="0" borderId="3" xfId="7" applyNumberFormat="1" applyFont="1" applyBorder="1" applyAlignment="1" applyProtection="1"/>
    <xf numFmtId="0" fontId="4" fillId="0" borderId="3" xfId="7" applyBorder="1"/>
    <xf numFmtId="0" fontId="2" fillId="4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3" fillId="0" borderId="17" xfId="0" applyFont="1" applyBorder="1"/>
    <xf numFmtId="170" fontId="3" fillId="0" borderId="17" xfId="8" applyNumberFormat="1" applyFont="1" applyBorder="1" applyAlignment="1" applyProtection="1"/>
    <xf numFmtId="0" fontId="3" fillId="0" borderId="18" xfId="0" applyFont="1" applyBorder="1"/>
    <xf numFmtId="170" fontId="2" fillId="4" borderId="3" xfId="0" applyNumberFormat="1" applyFont="1" applyFill="1" applyBorder="1"/>
    <xf numFmtId="169" fontId="3" fillId="0" borderId="3" xfId="8" applyNumberFormat="1" applyFont="1" applyBorder="1" applyAlignment="1" applyProtection="1"/>
    <xf numFmtId="0" fontId="3" fillId="0" borderId="3" xfId="0" applyFont="1" applyBorder="1" applyAlignment="1"/>
    <xf numFmtId="169" fontId="3" fillId="0" borderId="17" xfId="8" applyNumberFormat="1" applyFont="1" applyBorder="1" applyAlignment="1" applyProtection="1"/>
    <xf numFmtId="0" fontId="2" fillId="4" borderId="0" xfId="0" applyFont="1" applyFill="1" applyBorder="1"/>
    <xf numFmtId="11" fontId="3" fillId="0" borderId="3" xfId="0" applyNumberFormat="1" applyFont="1" applyBorder="1"/>
    <xf numFmtId="167" fontId="3" fillId="0" borderId="3" xfId="8" applyNumberFormat="1" applyFont="1" applyBorder="1" applyAlignment="1" applyProtection="1"/>
    <xf numFmtId="11" fontId="3" fillId="0" borderId="3" xfId="0" applyNumberFormat="1" applyFont="1" applyBorder="1" applyAlignment="1"/>
    <xf numFmtId="11" fontId="3" fillId="0" borderId="3" xfId="8" applyNumberFormat="1" applyFont="1" applyBorder="1" applyAlignment="1" applyProtection="1"/>
    <xf numFmtId="171" fontId="3" fillId="0" borderId="3" xfId="8" applyNumberFormat="1" applyFont="1" applyBorder="1" applyAlignment="1" applyProtection="1"/>
    <xf numFmtId="0" fontId="0" fillId="0" borderId="3" xfId="0" applyBorder="1" applyAlignment="1"/>
    <xf numFmtId="2" fontId="3" fillId="0" borderId="3" xfId="8" applyNumberFormat="1" applyFont="1" applyBorder="1" applyAlignment="1" applyProtection="1"/>
    <xf numFmtId="166" fontId="3" fillId="0" borderId="3" xfId="8" applyNumberFormat="1" applyFont="1" applyBorder="1" applyAlignment="1" applyProtection="1"/>
    <xf numFmtId="2" fontId="3" fillId="0" borderId="17" xfId="8" applyNumberFormat="1" applyFont="1" applyBorder="1" applyAlignment="1" applyProtection="1"/>
    <xf numFmtId="166" fontId="3" fillId="0" borderId="17" xfId="8" applyNumberFormat="1" applyFont="1" applyBorder="1" applyAlignment="1" applyProtection="1"/>
    <xf numFmtId="166" fontId="3" fillId="0" borderId="9" xfId="8" applyNumberFormat="1" applyFont="1" applyBorder="1" applyAlignment="1" applyProtection="1"/>
    <xf numFmtId="165" fontId="3" fillId="0" borderId="3" xfId="8" applyNumberFormat="1" applyFont="1" applyBorder="1" applyAlignment="1" applyProtection="1"/>
    <xf numFmtId="0" fontId="3" fillId="0" borderId="15" xfId="8" applyNumberFormat="1" applyFont="1" applyBorder="1" applyAlignment="1"/>
    <xf numFmtId="0" fontId="0" fillId="0" borderId="9" xfId="0" applyFont="1" applyBorder="1"/>
    <xf numFmtId="0" fontId="3" fillId="0" borderId="19" xfId="0" applyFont="1" applyBorder="1"/>
    <xf numFmtId="0" fontId="0" fillId="0" borderId="3" xfId="8" applyNumberFormat="1" applyFont="1" applyBorder="1" applyAlignment="1">
      <alignment wrapText="1"/>
    </xf>
    <xf numFmtId="164" fontId="3" fillId="0" borderId="3" xfId="0" applyNumberFormat="1" applyFont="1" applyBorder="1"/>
    <xf numFmtId="164" fontId="3" fillId="0" borderId="3" xfId="0" applyNumberFormat="1" applyFont="1" applyBorder="1" applyAlignment="1">
      <alignment wrapText="1"/>
    </xf>
    <xf numFmtId="0" fontId="0" fillId="0" borderId="3" xfId="0" applyBorder="1"/>
    <xf numFmtId="11" fontId="0" fillId="0" borderId="3" xfId="0" applyNumberFormat="1" applyBorder="1"/>
    <xf numFmtId="0" fontId="3" fillId="0" borderId="3" xfId="8" applyNumberFormat="1" applyFont="1" applyBorder="1" applyAlignment="1" applyProtection="1">
      <alignment vertical="center" wrapText="1"/>
    </xf>
    <xf numFmtId="39" fontId="3" fillId="0" borderId="3" xfId="8" applyNumberFormat="1" applyFont="1" applyBorder="1" applyAlignment="1" applyProtection="1"/>
    <xf numFmtId="39" fontId="3" fillId="0" borderId="3" xfId="8" applyNumberFormat="1" applyFont="1" applyBorder="1" applyAlignment="1" applyProtection="1">
      <alignment wrapText="1"/>
    </xf>
    <xf numFmtId="0" fontId="2" fillId="4" borderId="20" xfId="0" applyFont="1" applyFill="1" applyBorder="1" applyAlignment="1">
      <alignment horizontal="right"/>
    </xf>
    <xf numFmtId="37" fontId="3" fillId="0" borderId="3" xfId="8" applyNumberFormat="1" applyFont="1" applyBorder="1" applyAlignment="1" applyProtection="1">
      <alignment wrapText="1"/>
    </xf>
    <xf numFmtId="37" fontId="3" fillId="0" borderId="3" xfId="8" applyNumberFormat="1" applyFont="1" applyFill="1" applyBorder="1" applyAlignment="1" applyProtection="1"/>
    <xf numFmtId="170" fontId="2" fillId="4" borderId="20" xfId="0" applyNumberFormat="1" applyFont="1" applyFill="1" applyBorder="1"/>
    <xf numFmtId="0" fontId="2" fillId="4" borderId="20" xfId="0" applyFont="1" applyFill="1" applyBorder="1"/>
    <xf numFmtId="0" fontId="6" fillId="0" borderId="0" xfId="5"/>
    <xf numFmtId="0" fontId="6" fillId="0" borderId="0" xfId="5" applyFill="1"/>
    <xf numFmtId="0" fontId="7" fillId="0" borderId="0" xfId="4" applyFont="1"/>
    <xf numFmtId="0" fontId="8" fillId="0" borderId="0" xfId="4" applyFont="1" applyFill="1"/>
    <xf numFmtId="0" fontId="9" fillId="0" borderId="0" xfId="4" applyFont="1"/>
    <xf numFmtId="0" fontId="10" fillId="0" borderId="0" xfId="4" applyFont="1"/>
    <xf numFmtId="0" fontId="8" fillId="0" borderId="0" xfId="4" applyFont="1"/>
    <xf numFmtId="0" fontId="11" fillId="0" borderId="0" xfId="4" applyFont="1"/>
    <xf numFmtId="172" fontId="9" fillId="0" borderId="0" xfId="1" applyFont="1"/>
    <xf numFmtId="0" fontId="12" fillId="5" borderId="21" xfId="5" applyFont="1" applyFill="1" applyBorder="1"/>
    <xf numFmtId="0" fontId="6" fillId="6" borderId="22" xfId="5" applyFont="1" applyFill="1" applyBorder="1"/>
    <xf numFmtId="0" fontId="13" fillId="0" borderId="0" xfId="4" applyFont="1"/>
    <xf numFmtId="0" fontId="12" fillId="5" borderId="23" xfId="5" applyFont="1" applyFill="1" applyBorder="1"/>
    <xf numFmtId="0" fontId="6" fillId="6" borderId="24" xfId="5" applyFont="1" applyFill="1" applyBorder="1"/>
    <xf numFmtId="0" fontId="6" fillId="0" borderId="0" xfId="5" applyBorder="1"/>
    <xf numFmtId="0" fontId="12" fillId="5" borderId="25" xfId="5" applyFont="1" applyFill="1" applyBorder="1"/>
    <xf numFmtId="0" fontId="6" fillId="6" borderId="24" xfId="5" applyFill="1" applyBorder="1" applyAlignment="1">
      <alignment horizontal="left"/>
    </xf>
    <xf numFmtId="0" fontId="12" fillId="5" borderId="26" xfId="5" applyFont="1" applyFill="1" applyBorder="1"/>
    <xf numFmtId="0" fontId="6" fillId="6" borderId="24" xfId="5" applyFont="1" applyFill="1" applyBorder="1" applyAlignment="1">
      <alignment horizontal="left"/>
    </xf>
    <xf numFmtId="0" fontId="14" fillId="0" borderId="0" xfId="5" applyFont="1" applyFill="1" applyBorder="1"/>
    <xf numFmtId="0" fontId="6" fillId="0" borderId="0" xfId="5" applyFont="1" applyFill="1" applyBorder="1"/>
    <xf numFmtId="0" fontId="6" fillId="0" borderId="0" xfId="5" applyFill="1" applyBorder="1"/>
    <xf numFmtId="0" fontId="15" fillId="0" borderId="0" xfId="4" applyFont="1" applyAlignment="1">
      <alignment horizontal="center"/>
    </xf>
    <xf numFmtId="0" fontId="15" fillId="0" borderId="18" xfId="4" applyFont="1" applyBorder="1" applyAlignment="1">
      <alignment horizontal="center" wrapText="1"/>
    </xf>
    <xf numFmtId="0" fontId="16" fillId="7" borderId="9" xfId="4" applyFont="1" applyFill="1" applyBorder="1" applyProtection="1">
      <protection locked="0"/>
    </xf>
    <xf numFmtId="0" fontId="16" fillId="7" borderId="9" xfId="4" applyFont="1" applyFill="1" applyBorder="1" applyAlignment="1">
      <alignment horizontal="left"/>
    </xf>
    <xf numFmtId="18" fontId="16" fillId="7" borderId="9" xfId="4" applyNumberFormat="1" applyFont="1" applyFill="1" applyBorder="1" applyAlignment="1" applyProtection="1">
      <protection locked="0"/>
    </xf>
    <xf numFmtId="0" fontId="16" fillId="8" borderId="9" xfId="4" applyFont="1" applyFill="1" applyBorder="1" applyProtection="1">
      <protection locked="0"/>
    </xf>
    <xf numFmtId="0" fontId="16" fillId="8" borderId="9" xfId="4" applyFont="1" applyFill="1" applyBorder="1" applyAlignment="1">
      <alignment horizontal="left"/>
    </xf>
    <xf numFmtId="18" fontId="16" fillId="8" borderId="9" xfId="4" applyNumberFormat="1" applyFont="1" applyFill="1" applyBorder="1" applyAlignment="1" applyProtection="1">
      <alignment horizontal="right"/>
      <protection locked="0"/>
    </xf>
    <xf numFmtId="18" fontId="16" fillId="8" borderId="9" xfId="4" applyNumberFormat="1" applyFont="1" applyFill="1" applyBorder="1" applyAlignment="1" applyProtection="1">
      <protection locked="0"/>
    </xf>
    <xf numFmtId="0" fontId="16" fillId="0" borderId="27" xfId="4" applyFont="1" applyFill="1" applyBorder="1" applyProtection="1">
      <protection locked="0"/>
    </xf>
    <xf numFmtId="0" fontId="16" fillId="0" borderId="27" xfId="4" applyFont="1" applyFill="1" applyBorder="1" applyAlignment="1">
      <alignment horizontal="left"/>
    </xf>
    <xf numFmtId="18" fontId="16" fillId="0" borderId="27" xfId="4" applyNumberFormat="1" applyFont="1" applyFill="1" applyBorder="1" applyAlignment="1" applyProtection="1">
      <protection locked="0"/>
    </xf>
    <xf numFmtId="0" fontId="8" fillId="0" borderId="0" xfId="4" applyFont="1" applyProtection="1">
      <protection locked="0"/>
    </xf>
    <xf numFmtId="0" fontId="9" fillId="0" borderId="0" xfId="4" applyFont="1" applyProtection="1">
      <protection locked="0"/>
    </xf>
    <xf numFmtId="0" fontId="6" fillId="0" borderId="0" xfId="5" applyFont="1"/>
    <xf numFmtId="0" fontId="6" fillId="0" borderId="0" xfId="5" applyFont="1" applyFill="1"/>
    <xf numFmtId="172" fontId="15" fillId="0" borderId="18" xfId="1" applyFont="1" applyBorder="1" applyAlignment="1">
      <alignment horizontal="center" wrapText="1"/>
    </xf>
    <xf numFmtId="0" fontId="4" fillId="7" borderId="9" xfId="7" applyFill="1" applyBorder="1" applyAlignment="1">
      <alignment horizontal="left"/>
    </xf>
    <xf numFmtId="165" fontId="16" fillId="7" borderId="9" xfId="1" applyNumberFormat="1" applyFont="1" applyFill="1" applyBorder="1" applyProtection="1">
      <protection locked="0"/>
    </xf>
    <xf numFmtId="0" fontId="4" fillId="8" borderId="9" xfId="7" applyFill="1" applyBorder="1" applyAlignment="1">
      <alignment horizontal="left"/>
    </xf>
    <xf numFmtId="165" fontId="16" fillId="8" borderId="9" xfId="1" applyNumberFormat="1" applyFont="1" applyFill="1" applyBorder="1" applyProtection="1">
      <protection locked="0"/>
    </xf>
    <xf numFmtId="11" fontId="16" fillId="8" borderId="9" xfId="4" applyNumberFormat="1" applyFont="1" applyFill="1" applyBorder="1" applyAlignment="1" applyProtection="1">
      <protection locked="0"/>
    </xf>
    <xf numFmtId="172" fontId="16" fillId="0" borderId="27" xfId="1" applyFont="1" applyFill="1" applyBorder="1" applyProtection="1">
      <protection locked="0"/>
    </xf>
    <xf numFmtId="172" fontId="8" fillId="0" borderId="0" xfId="1" applyFont="1"/>
    <xf numFmtId="37" fontId="16" fillId="7" borderId="9" xfId="4" applyNumberFormat="1" applyFont="1" applyFill="1" applyBorder="1" applyAlignment="1" applyProtection="1">
      <alignment horizontal="center"/>
      <protection locked="0"/>
    </xf>
    <xf numFmtId="165" fontId="16" fillId="7" borderId="9" xfId="4" applyNumberFormat="1" applyFont="1" applyFill="1" applyBorder="1" applyAlignment="1" applyProtection="1">
      <alignment horizontal="center"/>
      <protection locked="0"/>
    </xf>
    <xf numFmtId="37" fontId="16" fillId="8" borderId="9" xfId="4" applyNumberFormat="1" applyFont="1" applyFill="1" applyBorder="1" applyAlignment="1" applyProtection="1">
      <alignment horizontal="center"/>
      <protection locked="0"/>
    </xf>
    <xf numFmtId="165" fontId="16" fillId="8" borderId="9" xfId="4" applyNumberFormat="1" applyFont="1" applyFill="1" applyBorder="1" applyAlignment="1" applyProtection="1">
      <alignment horizontal="center"/>
      <protection locked="0"/>
    </xf>
    <xf numFmtId="0" fontId="16" fillId="8" borderId="9" xfId="4" applyFont="1" applyFill="1" applyBorder="1" applyAlignment="1" applyProtection="1">
      <alignment horizontal="center"/>
      <protection locked="0"/>
    </xf>
    <xf numFmtId="0" fontId="16" fillId="0" borderId="27" xfId="4" applyFont="1" applyFill="1" applyBorder="1" applyAlignment="1" applyProtection="1">
      <alignment horizontal="center"/>
      <protection locked="0"/>
    </xf>
    <xf numFmtId="165" fontId="16" fillId="0" borderId="27" xfId="4" applyNumberFormat="1" applyFont="1" applyFill="1" applyBorder="1" applyAlignment="1">
      <alignment horizontal="right"/>
    </xf>
    <xf numFmtId="0" fontId="12" fillId="9" borderId="0" xfId="5" applyFont="1" applyFill="1" applyBorder="1" applyAlignment="1"/>
    <xf numFmtId="0" fontId="14" fillId="9" borderId="0" xfId="5" applyFont="1" applyFill="1" applyBorder="1" applyAlignment="1"/>
    <xf numFmtId="2" fontId="6" fillId="10" borderId="28" xfId="5" applyNumberFormat="1" applyFill="1" applyBorder="1" applyAlignment="1">
      <alignment horizontal="right"/>
    </xf>
    <xf numFmtId="2" fontId="15" fillId="0" borderId="18" xfId="4" applyNumberFormat="1" applyFont="1" applyBorder="1" applyAlignment="1">
      <alignment horizontal="center" wrapText="1"/>
    </xf>
    <xf numFmtId="165" fontId="16" fillId="7" borderId="9" xfId="4" applyNumberFormat="1" applyFont="1" applyFill="1" applyBorder="1" applyAlignment="1">
      <alignment horizontal="right"/>
    </xf>
    <xf numFmtId="0" fontId="16" fillId="7" borderId="9" xfId="4" applyFont="1" applyFill="1" applyBorder="1" applyAlignment="1">
      <alignment horizontal="center"/>
    </xf>
    <xf numFmtId="165" fontId="16" fillId="8" borderId="9" xfId="4" applyNumberFormat="1" applyFont="1" applyFill="1" applyBorder="1" applyAlignment="1">
      <alignment horizontal="right"/>
    </xf>
    <xf numFmtId="0" fontId="16" fillId="8" borderId="9" xfId="4" applyFont="1" applyFill="1" applyBorder="1" applyAlignment="1">
      <alignment horizontal="center"/>
    </xf>
    <xf numFmtId="0" fontId="16" fillId="0" borderId="27" xfId="4" applyFont="1" applyFill="1" applyBorder="1" applyAlignment="1">
      <alignment horizontal="center"/>
    </xf>
    <xf numFmtId="172" fontId="8" fillId="0" borderId="0" xfId="4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" fontId="3" fillId="0" borderId="9" xfId="8" applyNumberFormat="1" applyFont="1" applyBorder="1" applyAlignment="1" applyProtection="1"/>
    <xf numFmtId="179" fontId="3" fillId="0" borderId="9" xfId="8" applyNumberFormat="1" applyFont="1" applyBorder="1" applyAlignment="1" applyProtection="1"/>
    <xf numFmtId="0" fontId="0" fillId="0" borderId="3" xfId="0" applyNumberFormat="1" applyBorder="1"/>
    <xf numFmtId="0" fontId="0" fillId="0" borderId="9" xfId="0" applyNumberFormat="1" applyBorder="1" applyAlignment="1"/>
    <xf numFmtId="43" fontId="3" fillId="0" borderId="9" xfId="0" applyNumberFormat="1" applyFont="1" applyFill="1" applyBorder="1" applyAlignment="1"/>
    <xf numFmtId="182" fontId="3" fillId="0" borderId="9" xfId="0" applyNumberFormat="1" applyFont="1" applyFill="1" applyBorder="1" applyAlignment="1"/>
    <xf numFmtId="2" fontId="3" fillId="0" borderId="9" xfId="0" applyNumberFormat="1" applyFont="1" applyFill="1" applyBorder="1" applyAlignment="1">
      <alignment wrapText="1"/>
    </xf>
  </cellXfs>
  <cellStyles count="9">
    <cellStyle name="Comma 2" xfId="1"/>
    <cellStyle name="Cost_Green" xfId="6"/>
    <cellStyle name="Currency 2" xfId="2"/>
    <cellStyle name="Lien hypertexte" xfId="7" builtinId="8"/>
    <cellStyle name="Monétaire 2" xfId="3"/>
    <cellStyle name="Normal" xfId="0" builtinId="0"/>
    <cellStyle name="Normal 2" xfId="4"/>
    <cellStyle name="Normal 3" xfId="5"/>
    <cellStyle name="TableStyleLight1" xf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EL 0100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EL 010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'EL 01003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EL_01005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EL_01006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173990</xdr:colOff>
      <xdr:row>11</xdr:row>
      <xdr:rowOff>83820</xdr:rowOff>
    </xdr:from>
    <xdr:to>
      <xdr:col>12</xdr:col>
      <xdr:colOff>272415</xdr:colOff>
      <xdr:row>16</xdr:row>
      <xdr:rowOff>136525</xdr:rowOff>
    </xdr:to>
    <xdr:pic>
      <xdr:nvPicPr>
        <xdr:cNvPr id="2" name="Picture 1" descr="power_distrib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3290" y="1864995"/>
          <a:ext cx="1079500" cy="13481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38100</xdr:rowOff>
    </xdr:from>
    <xdr:to>
      <xdr:col>10</xdr:col>
      <xdr:colOff>149860</xdr:colOff>
      <xdr:row>29</xdr:row>
      <xdr:rowOff>160655</xdr:rowOff>
    </xdr:to>
    <xdr:pic>
      <xdr:nvPicPr>
        <xdr:cNvPr id="3" name="Picture 2" descr="PDB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361950"/>
          <a:ext cx="6360160" cy="4494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11</xdr:col>
      <xdr:colOff>437515</xdr:colOff>
      <xdr:row>30</xdr:row>
      <xdr:rowOff>18415</xdr:rowOff>
    </xdr:to>
    <xdr:pic>
      <xdr:nvPicPr>
        <xdr:cNvPr id="3" name="Picture 2" descr="masse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333375"/>
          <a:ext cx="6428740" cy="45427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662305</xdr:colOff>
      <xdr:row>11</xdr:row>
      <xdr:rowOff>26035</xdr:rowOff>
    </xdr:from>
    <xdr:to>
      <xdr:col>11</xdr:col>
      <xdr:colOff>158142</xdr:colOff>
      <xdr:row>16</xdr:row>
      <xdr:rowOff>130175</xdr:rowOff>
    </xdr:to>
    <xdr:pic>
      <xdr:nvPicPr>
        <xdr:cNvPr id="2" name="Picture 1" descr="break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6755" y="1807210"/>
          <a:ext cx="649605" cy="1399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1</xdr:row>
      <xdr:rowOff>84455</xdr:rowOff>
    </xdr:from>
    <xdr:to>
      <xdr:col>8</xdr:col>
      <xdr:colOff>476885</xdr:colOff>
      <xdr:row>23</xdr:row>
      <xdr:rowOff>139700</xdr:rowOff>
    </xdr:to>
    <xdr:pic>
      <xdr:nvPicPr>
        <xdr:cNvPr id="3" name="Picture 2" descr="Break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28470" r="28219"/>
        <a:stretch>
          <a:fillRect/>
        </a:stretch>
      </xdr:blipFill>
      <xdr:spPr>
        <a:xfrm>
          <a:off x="74295" y="246380"/>
          <a:ext cx="5536565" cy="36175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391795</xdr:colOff>
      <xdr:row>11</xdr:row>
      <xdr:rowOff>47625</xdr:rowOff>
    </xdr:from>
    <xdr:to>
      <xdr:col>12</xdr:col>
      <xdr:colOff>355628</xdr:colOff>
      <xdr:row>25</xdr:row>
      <xdr:rowOff>83820</xdr:rowOff>
    </xdr:to>
    <xdr:pic>
      <xdr:nvPicPr>
        <xdr:cNvPr id="2" name="Picture 1" descr="master_switch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6245" y="1828800"/>
          <a:ext cx="1555750" cy="24745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566420</xdr:colOff>
      <xdr:row>12</xdr:row>
      <xdr:rowOff>122555</xdr:rowOff>
    </xdr:from>
    <xdr:to>
      <xdr:col>13</xdr:col>
      <xdr:colOff>305958</xdr:colOff>
      <xdr:row>16</xdr:row>
      <xdr:rowOff>100965</xdr:rowOff>
    </xdr:to>
    <xdr:pic>
      <xdr:nvPicPr>
        <xdr:cNvPr id="2" name="Picture 1" descr="master_switch_brack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15420" y="2065655"/>
          <a:ext cx="657860" cy="9785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699135</xdr:colOff>
      <xdr:row>1</xdr:row>
      <xdr:rowOff>104775</xdr:rowOff>
    </xdr:from>
    <xdr:to>
      <xdr:col>10</xdr:col>
      <xdr:colOff>170180</xdr:colOff>
      <xdr:row>27</xdr:row>
      <xdr:rowOff>88265</xdr:rowOff>
    </xdr:to>
    <xdr:pic>
      <xdr:nvPicPr>
        <xdr:cNvPr id="4" name="Picture 3" descr="master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135" y="266700"/>
          <a:ext cx="5805170" cy="41935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2</xdr:row>
      <xdr:rowOff>9525</xdr:rowOff>
    </xdr:from>
    <xdr:to>
      <xdr:col>9</xdr:col>
      <xdr:colOff>467995</xdr:colOff>
      <xdr:row>25</xdr:row>
      <xdr:rowOff>85090</xdr:rowOff>
    </xdr:to>
    <xdr:pic>
      <xdr:nvPicPr>
        <xdr:cNvPr id="3" name="Picture 2" descr="crash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" y="333375"/>
          <a:ext cx="5257165" cy="379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D8" sqref="D8"/>
    </sheetView>
  </sheetViews>
  <sheetFormatPr baseColWidth="10" defaultColWidth="9" defaultRowHeight="15"/>
  <sheetData>
    <row r="1" spans="1:2">
      <c r="A1" s="172" t="s">
        <v>0</v>
      </c>
    </row>
    <row r="3" spans="1:2">
      <c r="A3" s="173" t="s">
        <v>1</v>
      </c>
      <c r="B3" s="17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s="174" t="s">
        <v>8</v>
      </c>
    </row>
    <row r="11" spans="1:2">
      <c r="A11" t="s">
        <v>9</v>
      </c>
    </row>
    <row r="12" spans="1:2">
      <c r="A12" t="s">
        <v>10</v>
      </c>
    </row>
    <row r="14" spans="1:2">
      <c r="A14" t="s">
        <v>11</v>
      </c>
    </row>
    <row r="15" spans="1:2">
      <c r="A15" t="s">
        <v>12</v>
      </c>
    </row>
    <row r="16" spans="1:2">
      <c r="A16" t="s">
        <v>13</v>
      </c>
    </row>
    <row r="18" spans="1:3">
      <c r="A18" s="173" t="s">
        <v>14</v>
      </c>
      <c r="B18" s="174" t="s">
        <v>15</v>
      </c>
      <c r="C18" s="174"/>
    </row>
    <row r="20" spans="1:3">
      <c r="A20" t="s">
        <v>16</v>
      </c>
    </row>
    <row r="21" spans="1:3">
      <c r="A21" t="s">
        <v>17</v>
      </c>
    </row>
    <row r="23" spans="1:3">
      <c r="A23" s="173" t="s">
        <v>18</v>
      </c>
      <c r="B23" s="174" t="s">
        <v>19</v>
      </c>
    </row>
    <row r="25" spans="1:3">
      <c r="A25" t="s">
        <v>20</v>
      </c>
    </row>
    <row r="26" spans="1:3">
      <c r="A26" t="s">
        <v>21</v>
      </c>
    </row>
    <row r="27" spans="1:3">
      <c r="A27" t="s">
        <v>22</v>
      </c>
    </row>
    <row r="28" spans="1:3">
      <c r="A28" t="s">
        <v>23</v>
      </c>
    </row>
    <row r="29" spans="1:3">
      <c r="A29" t="s">
        <v>24</v>
      </c>
    </row>
    <row r="30" spans="1:3">
      <c r="A30" t="s">
        <v>25</v>
      </c>
    </row>
    <row r="31" spans="1:3">
      <c r="A31" s="174" t="s">
        <v>8</v>
      </c>
    </row>
    <row r="32" spans="1:3">
      <c r="A32" t="s">
        <v>26</v>
      </c>
    </row>
    <row r="33" spans="1:2">
      <c r="A33" t="s">
        <v>27</v>
      </c>
    </row>
    <row r="35" spans="1:2">
      <c r="A35" t="s">
        <v>28</v>
      </c>
    </row>
    <row r="36" spans="1:2">
      <c r="A36" t="s">
        <v>29</v>
      </c>
    </row>
    <row r="37" spans="1:2">
      <c r="A37" t="s">
        <v>30</v>
      </c>
    </row>
    <row r="39" spans="1:2">
      <c r="A39" s="173" t="s">
        <v>31</v>
      </c>
      <c r="B39" s="174" t="s">
        <v>32</v>
      </c>
    </row>
    <row r="41" spans="1:2">
      <c r="A41" t="s">
        <v>33</v>
      </c>
    </row>
    <row r="42" spans="1:2">
      <c r="A42" t="s">
        <v>34</v>
      </c>
    </row>
    <row r="43" spans="1:2">
      <c r="A43" t="s">
        <v>35</v>
      </c>
    </row>
    <row r="45" spans="1:2">
      <c r="A45" s="173" t="s">
        <v>36</v>
      </c>
      <c r="B45" s="174" t="s">
        <v>37</v>
      </c>
    </row>
    <row r="47" spans="1:2">
      <c r="A47" t="s">
        <v>38</v>
      </c>
    </row>
    <row r="48" spans="1:2">
      <c r="A48" t="s">
        <v>39</v>
      </c>
    </row>
    <row r="49" spans="1:2">
      <c r="A49" t="s">
        <v>40</v>
      </c>
    </row>
    <row r="50" spans="1:2">
      <c r="A50" t="s">
        <v>41</v>
      </c>
    </row>
    <row r="51" spans="1:2">
      <c r="A51" t="s">
        <v>42</v>
      </c>
    </row>
    <row r="52" spans="1:2">
      <c r="A52" t="s">
        <v>43</v>
      </c>
    </row>
    <row r="53" spans="1:2">
      <c r="A53" t="s">
        <v>44</v>
      </c>
    </row>
    <row r="55" spans="1:2">
      <c r="A55" t="s">
        <v>45</v>
      </c>
    </row>
    <row r="57" spans="1:2">
      <c r="A57" s="173" t="s">
        <v>46</v>
      </c>
      <c r="B57" s="174" t="s">
        <v>47</v>
      </c>
    </row>
    <row r="59" spans="1:2">
      <c r="A59" t="s">
        <v>48</v>
      </c>
    </row>
    <row r="60" spans="1:2">
      <c r="A60" t="s">
        <v>49</v>
      </c>
    </row>
    <row r="61" spans="1:2">
      <c r="A61" t="s">
        <v>50</v>
      </c>
    </row>
    <row r="63" spans="1:2">
      <c r="A63" s="173" t="s">
        <v>51</v>
      </c>
      <c r="B63" s="174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74" t="s">
        <v>64</v>
      </c>
    </row>
    <row r="82" spans="1:1">
      <c r="A82" s="172" t="s">
        <v>65</v>
      </c>
    </row>
  </sheetData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O19"/>
  <sheetViews>
    <sheetView zoomScale="115" zoomScaleNormal="115" workbookViewId="0">
      <selection activeCell="B1" sqref="B1"/>
    </sheetView>
  </sheetViews>
  <sheetFormatPr baseColWidth="10" defaultColWidth="9.140625" defaultRowHeight="15"/>
  <cols>
    <col min="1" max="1" width="10.5703125"/>
    <col min="2" max="2" width="33" bestFit="1" customWidth="1"/>
    <col min="3" max="3" width="20.7109375" bestFit="1" customWidth="1"/>
    <col min="4" max="4" width="9.5703125" bestFit="1" customWidth="1"/>
    <col min="5" max="5" width="8.28515625" bestFit="1" customWidth="1"/>
    <col min="6" max="6" width="8.85546875" bestFit="1" customWidth="1"/>
    <col min="7" max="7" width="12.28515625" bestFit="1" customWidth="1"/>
    <col min="8" max="8" width="9.85546875" bestFit="1" customWidth="1"/>
    <col min="9" max="9" width="11" bestFit="1" customWidth="1"/>
    <col min="10" max="10" width="8.85546875" bestFit="1" customWidth="1"/>
    <col min="11" max="11" width="7.140625" bestFit="1" customWidth="1"/>
    <col min="12" max="12" width="7.85546875" bestFit="1" customWidth="1"/>
    <col min="13" max="13" width="13.85546875" bestFit="1" customWidth="1"/>
    <col min="15" max="15" width="3.140625" customWidth="1"/>
    <col min="16" max="1025" width="10.5703125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108</v>
      </c>
      <c r="N2" s="50">
        <f>EL_01001_m+EL_01001_p</f>
        <v>75.943999999999988</v>
      </c>
      <c r="O2" s="51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1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2">
        <v>1</v>
      </c>
      <c r="O3" s="51"/>
    </row>
    <row r="4" spans="1:15">
      <c r="A4" s="6" t="s">
        <v>96</v>
      </c>
      <c r="B4" s="5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107</v>
      </c>
      <c r="B5" s="10" t="s">
        <v>258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75.943999999999988</v>
      </c>
      <c r="O5" s="51"/>
    </row>
    <row r="6" spans="1:15">
      <c r="A6" s="6" t="s">
        <v>99</v>
      </c>
      <c r="B6" s="60" t="s">
        <v>259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1"/>
    </row>
    <row r="11" spans="1:15" s="2" customFormat="1">
      <c r="A11" s="16">
        <v>10</v>
      </c>
      <c r="B11" t="s">
        <v>260</v>
      </c>
      <c r="C11" s="18" t="s">
        <v>245</v>
      </c>
      <c r="D11" s="176">
        <v>9.1999999999999998E-3</v>
      </c>
      <c r="E11" s="18">
        <v>8000</v>
      </c>
      <c r="F11" s="18" t="s">
        <v>261</v>
      </c>
      <c r="G11" s="18"/>
      <c r="H11" s="33"/>
      <c r="I11" s="41"/>
      <c r="J11" s="42"/>
      <c r="K11" s="43"/>
      <c r="L11" s="44"/>
      <c r="M11" s="175">
        <v>1</v>
      </c>
      <c r="N11" s="19">
        <f>D11*E11</f>
        <v>73.599999999999994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109</v>
      </c>
      <c r="N12" s="47">
        <f>SUM(N11:N11)</f>
        <v>73.599999999999994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1"/>
    </row>
    <row r="15" spans="1:15" s="3" customFormat="1" ht="30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27"/>
      <c r="H15" s="27"/>
      <c r="I15" s="45">
        <f>IF(H15="",D15*F15,D15*F15*H15)</f>
        <v>1.3</v>
      </c>
      <c r="J15" s="46"/>
      <c r="K15" s="46"/>
      <c r="L15" s="46"/>
      <c r="M15" s="46"/>
      <c r="N15" s="46"/>
      <c r="O15" s="56"/>
    </row>
    <row r="16" spans="1:15" ht="30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61">
        <v>52.2</v>
      </c>
      <c r="G16" s="26" t="s">
        <v>266</v>
      </c>
      <c r="H16" s="36">
        <v>2</v>
      </c>
      <c r="I16" s="19">
        <f>IF(H16="",D16*F16,D16*F16*H16)</f>
        <v>1.044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109</v>
      </c>
      <c r="I17" s="47">
        <f>SUM(I15:I16)</f>
        <v>2.3440000000000003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100!B4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B1"/>
  <sheetViews>
    <sheetView zoomScale="115" zoomScaleNormal="115" workbookViewId="0">
      <selection activeCell="A8" sqref="A8"/>
    </sheetView>
  </sheetViews>
  <sheetFormatPr baseColWidth="10" defaultColWidth="9" defaultRowHeight="15"/>
  <cols>
    <col min="1" max="1" width="14" customWidth="1"/>
  </cols>
  <sheetData>
    <row r="1" spans="1:2">
      <c r="A1" s="1" t="s">
        <v>252</v>
      </c>
      <c r="B1" s="1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596" right="0.69930555555555596" top="0.75" bottom="0.75" header="0.3" footer="0.3"/>
  <pageSetup paperSize="9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O19"/>
  <sheetViews>
    <sheetView zoomScale="85" zoomScaleNormal="85" workbookViewId="0">
      <selection activeCell="G1" sqref="G1"/>
    </sheetView>
  </sheetViews>
  <sheetFormatPr baseColWidth="10" defaultColWidth="9.140625" defaultRowHeight="15"/>
  <cols>
    <col min="1" max="1" width="10.28515625" bestFit="1" customWidth="1"/>
    <col min="2" max="2" width="35.42578125" bestFit="1" customWidth="1"/>
    <col min="3" max="3" width="21.85546875" bestFit="1" customWidth="1"/>
    <col min="4" max="4" width="8.85546875" bestFit="1" customWidth="1"/>
    <col min="5" max="6" width="8.7109375" bestFit="1" customWidth="1"/>
    <col min="7" max="7" width="15.28515625" bestFit="1" customWidth="1"/>
    <col min="8" max="8" width="9.7109375" bestFit="1" customWidth="1"/>
    <col min="9" max="9" width="12.14062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5" max="15" width="3.140625" customWidth="1"/>
    <col min="16" max="1025" width="10.5703125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108</v>
      </c>
      <c r="N2" s="50">
        <f>EL_01005_m+EL_01005_p</f>
        <v>0.82552265000000014</v>
      </c>
      <c r="O2" s="51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1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2">
        <v>2</v>
      </c>
      <c r="O3" s="51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107</v>
      </c>
      <c r="B5" s="10" t="s">
        <v>262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1.6510453000000003</v>
      </c>
      <c r="O5" s="51"/>
    </row>
    <row r="6" spans="1:15">
      <c r="A6" s="6" t="s">
        <v>99</v>
      </c>
      <c r="B6" s="11" t="s">
        <v>263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1"/>
    </row>
    <row r="11" spans="1:15" s="2" customFormat="1">
      <c r="A11" s="16">
        <v>10</v>
      </c>
      <c r="B11" s="17" t="s">
        <v>244</v>
      </c>
      <c r="C11" s="18" t="s">
        <v>245</v>
      </c>
      <c r="D11" s="19">
        <v>2.25</v>
      </c>
      <c r="E11" s="180">
        <f>J11*K11*L11</f>
        <v>2.5433999999999999E-3</v>
      </c>
      <c r="F11" s="18" t="s">
        <v>267</v>
      </c>
      <c r="G11" s="18"/>
      <c r="H11" s="33"/>
      <c r="I11" s="41" t="s">
        <v>246</v>
      </c>
      <c r="J11" s="42">
        <f>12*18/1000000</f>
        <v>2.1599999999999999E-4</v>
      </c>
      <c r="K11" s="43">
        <v>1.5E-3</v>
      </c>
      <c r="L11" s="178">
        <v>7850</v>
      </c>
      <c r="M11" s="175">
        <v>1</v>
      </c>
      <c r="N11" s="19">
        <f>IF(J11="",D11*M11,D11*J11*K11*L11*M11)</f>
        <v>5.7226500000000001E-3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109</v>
      </c>
      <c r="N12" s="47">
        <f>SUM(N11:N11)</f>
        <v>5.7226500000000001E-3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1"/>
    </row>
    <row r="15" spans="1:15" s="3" customFormat="1" ht="4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4" t="s">
        <v>249</v>
      </c>
      <c r="H15" s="34">
        <v>0.5</v>
      </c>
      <c r="I15" s="45">
        <f>IF(H15="",D15*F15,D15*F15*H15)</f>
        <v>0.65</v>
      </c>
      <c r="J15" s="46"/>
      <c r="K15" s="46"/>
      <c r="L15" s="46"/>
      <c r="M15" s="46"/>
      <c r="N15" s="46"/>
      <c r="O15" s="56"/>
    </row>
    <row r="16" spans="1:15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5">
        <v>5.66</v>
      </c>
      <c r="G16" s="26" t="s">
        <v>268</v>
      </c>
      <c r="H16" s="36">
        <v>3</v>
      </c>
      <c r="I16" s="19">
        <f>IF(H16="",D16*F16,D16*F16*H16)</f>
        <v>0.16980000000000001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109</v>
      </c>
      <c r="I17" s="47">
        <f>SUM(I15:I16)</f>
        <v>0.81980000000000008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100!B4"/>
    <hyperlink ref="E3" location="dBR_01001" display="Drawing"/>
    <hyperlink ref="B6" location="EL_A0001!A1" display="EL_01005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B1"/>
  <sheetViews>
    <sheetView zoomScale="115" zoomScaleNormal="115" workbookViewId="0">
      <selection activeCell="E40" sqref="E40"/>
    </sheetView>
  </sheetViews>
  <sheetFormatPr baseColWidth="10" defaultColWidth="9" defaultRowHeight="15"/>
  <cols>
    <col min="1" max="1" width="14" customWidth="1"/>
  </cols>
  <sheetData>
    <row r="1" spans="1:2">
      <c r="A1" s="1" t="s">
        <v>252</v>
      </c>
      <c r="B1" s="1" t="str">
        <f>EL_01005</f>
        <v>EL_01005</v>
      </c>
    </row>
  </sheetData>
  <hyperlinks>
    <hyperlink ref="B1" location="EL_01001" display="=EL_01005"/>
    <hyperlink ref="A1" location="EL_01001" display="Drawing part :"/>
    <hyperlink ref="A1:B1" location="BR_01001" display="Drawing part :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O19"/>
  <sheetViews>
    <sheetView zoomScale="115" zoomScaleNormal="115" workbookViewId="0">
      <selection activeCell="B4" sqref="B4"/>
    </sheetView>
  </sheetViews>
  <sheetFormatPr baseColWidth="10" defaultColWidth="9.140625" defaultRowHeight="1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108</v>
      </c>
      <c r="N2" s="50">
        <f>EL_01006_m+EL_01006_p</f>
        <v>2.0872411375</v>
      </c>
      <c r="O2" s="51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1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2">
        <v>1</v>
      </c>
      <c r="O3" s="51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107</v>
      </c>
      <c r="B5" s="10" t="s">
        <v>264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2.0872411375</v>
      </c>
      <c r="O5" s="51"/>
    </row>
    <row r="6" spans="1:15">
      <c r="A6" s="6" t="s">
        <v>99</v>
      </c>
      <c r="B6" s="11" t="s">
        <v>265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1"/>
    </row>
    <row r="11" spans="1:15" s="2" customFormat="1">
      <c r="A11" s="16">
        <v>10</v>
      </c>
      <c r="B11" s="17" t="s">
        <v>244</v>
      </c>
      <c r="C11" s="18" t="s">
        <v>245</v>
      </c>
      <c r="D11" s="19">
        <v>2.25</v>
      </c>
      <c r="E11" s="179">
        <f>J11*K11*L11</f>
        <v>2.9884949999999997E-2</v>
      </c>
      <c r="F11" s="18" t="s">
        <v>267</v>
      </c>
      <c r="G11" s="18"/>
      <c r="H11" s="33"/>
      <c r="I11" s="41" t="s">
        <v>246</v>
      </c>
      <c r="J11" s="42">
        <f>94*27/1000000</f>
        <v>2.5379999999999999E-3</v>
      </c>
      <c r="K11" s="43">
        <v>1.5E-3</v>
      </c>
      <c r="L11" s="178">
        <v>7850</v>
      </c>
      <c r="M11" s="175">
        <v>1</v>
      </c>
      <c r="N11" s="19">
        <f>IF(J11="",D11*M11,D11*J11*K11*L11*M11)</f>
        <v>6.7241137500000006E-2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109</v>
      </c>
      <c r="N12" s="47">
        <f>SUM(N11:N11)</f>
        <v>6.7241137500000006E-2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1"/>
    </row>
    <row r="15" spans="1:15" s="3" customFormat="1" ht="30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4"/>
      <c r="H15" s="34"/>
      <c r="I15" s="45">
        <f>IF(H15="",D15*F15,D15*F15*H15)</f>
        <v>1.3</v>
      </c>
      <c r="J15" s="46"/>
      <c r="K15" s="46"/>
      <c r="L15" s="46"/>
      <c r="M15" s="46"/>
      <c r="N15" s="46"/>
      <c r="O15" s="56"/>
    </row>
    <row r="16" spans="1:15" ht="30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5">
        <v>24</v>
      </c>
      <c r="G16" s="26" t="s">
        <v>268</v>
      </c>
      <c r="H16" s="36">
        <v>3</v>
      </c>
      <c r="I16" s="19">
        <f>IF(H16="",D16*F16,D16*F16*H16)</f>
        <v>0.72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109</v>
      </c>
      <c r="I17" s="47">
        <f>SUM(I15:I16)</f>
        <v>2.02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EL_A0001" display="EL_A0001"/>
    <hyperlink ref="E3" location="dBR_01001" display="Drawing"/>
    <hyperlink ref="B6" location="EL_A0001!A1" display="EL_01006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B1"/>
  <sheetViews>
    <sheetView zoomScale="115" zoomScaleNormal="115" workbookViewId="0">
      <selection activeCell="B1" sqref="B1"/>
    </sheetView>
  </sheetViews>
  <sheetFormatPr baseColWidth="10" defaultColWidth="9" defaultRowHeight="15"/>
  <cols>
    <col min="1" max="1" width="14" customWidth="1"/>
  </cols>
  <sheetData>
    <row r="1" spans="1:2">
      <c r="A1" s="1" t="s">
        <v>252</v>
      </c>
      <c r="B1" s="1" t="str">
        <f>EL_01006</f>
        <v>EL_01006</v>
      </c>
    </row>
  </sheetData>
  <hyperlinks>
    <hyperlink ref="B1" location="EL_01001" display="=EL_01006"/>
    <hyperlink ref="A1" location="EL_01001" display="Drawing part :"/>
    <hyperlink ref="A1:B1" location="BR_01001" display="Drawing part :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workbookViewId="0">
      <pane xSplit="3" ySplit="6" topLeftCell="D7" activePane="bottomRight" state="frozen"/>
      <selection pane="topRight"/>
      <selection pane="bottomLeft"/>
      <selection pane="bottomRight" activeCell="G2" sqref="G2"/>
    </sheetView>
  </sheetViews>
  <sheetFormatPr baseColWidth="10" defaultColWidth="9.140625" defaultRowHeight="12.75"/>
  <cols>
    <col min="1" max="1" width="17.42578125" style="113" customWidth="1"/>
    <col min="2" max="2" width="28.7109375" style="115" customWidth="1"/>
    <col min="3" max="3" width="13.5703125" style="113" customWidth="1"/>
    <col min="4" max="4" width="10" style="113" customWidth="1"/>
    <col min="5" max="5" width="25.140625" style="113" customWidth="1"/>
    <col min="6" max="6" width="39.140625" style="116" customWidth="1"/>
    <col min="7" max="7" width="14" style="113" customWidth="1"/>
    <col min="8" max="8" width="11" style="113" customWidth="1"/>
    <col min="9" max="13" width="10.42578125" style="117" customWidth="1"/>
    <col min="14" max="14" width="9.7109375" style="113" customWidth="1"/>
    <col min="15" max="15" width="11.140625" style="115" customWidth="1"/>
    <col min="16" max="16384" width="9.140625" style="115"/>
  </cols>
  <sheetData>
    <row r="1" spans="1:15" ht="15">
      <c r="A1" s="118" t="s">
        <v>66</v>
      </c>
      <c r="B1" s="119" t="s">
        <v>67</v>
      </c>
      <c r="D1" s="120"/>
      <c r="M1" s="162" t="s">
        <v>68</v>
      </c>
      <c r="N1" s="163"/>
      <c r="O1" s="164" t="e">
        <f>#REF!</f>
        <v>#REF!</v>
      </c>
    </row>
    <row r="2" spans="1:15" s="109" customFormat="1" ht="15">
      <c r="A2" s="121" t="s">
        <v>69</v>
      </c>
      <c r="B2" s="122" t="s">
        <v>70</v>
      </c>
      <c r="C2" s="123"/>
      <c r="F2" s="145"/>
    </row>
    <row r="3" spans="1:15" s="109" customFormat="1" ht="15">
      <c r="A3" s="124" t="s">
        <v>71</v>
      </c>
      <c r="B3" s="125">
        <v>2018</v>
      </c>
      <c r="C3" s="123"/>
      <c r="F3" s="145"/>
    </row>
    <row r="4" spans="1:15" s="109" customFormat="1" ht="15">
      <c r="A4" s="126" t="s">
        <v>72</v>
      </c>
      <c r="B4" s="127">
        <v>81</v>
      </c>
      <c r="C4" s="123"/>
      <c r="D4" s="120" t="s">
        <v>73</v>
      </c>
      <c r="F4" s="145"/>
    </row>
    <row r="5" spans="1:15" s="110" customFormat="1" ht="15">
      <c r="A5" s="128"/>
      <c r="B5" s="129"/>
      <c r="C5" s="130"/>
      <c r="F5" s="146"/>
    </row>
    <row r="6" spans="1:15" s="111" customFormat="1" ht="49.5" customHeight="1">
      <c r="A6" s="131" t="s">
        <v>74</v>
      </c>
      <c r="B6" s="132" t="s">
        <v>75</v>
      </c>
      <c r="C6" s="132" t="s">
        <v>76</v>
      </c>
      <c r="D6" s="132" t="s">
        <v>77</v>
      </c>
      <c r="E6" s="132" t="s">
        <v>78</v>
      </c>
      <c r="F6" s="132" t="s">
        <v>79</v>
      </c>
      <c r="G6" s="132" t="s">
        <v>80</v>
      </c>
      <c r="H6" s="147" t="s">
        <v>81</v>
      </c>
      <c r="I6" s="132" t="s">
        <v>82</v>
      </c>
      <c r="J6" s="132" t="s">
        <v>83</v>
      </c>
      <c r="K6" s="132" t="s">
        <v>84</v>
      </c>
      <c r="L6" s="132" t="s">
        <v>85</v>
      </c>
      <c r="M6" s="132" t="s">
        <v>86</v>
      </c>
      <c r="N6" s="165" t="s">
        <v>87</v>
      </c>
      <c r="O6" s="132" t="s">
        <v>88</v>
      </c>
    </row>
    <row r="7" spans="1:15" ht="15">
      <c r="A7" s="133"/>
      <c r="B7" s="134" t="str">
        <f>EL_A0100!B3</f>
        <v>Electrical</v>
      </c>
      <c r="C7" s="135" t="str">
        <f>EL_A0001</f>
        <v>EL_A0100</v>
      </c>
      <c r="D7" s="135" t="s">
        <v>89</v>
      </c>
      <c r="E7" s="135"/>
      <c r="F7" s="148" t="str">
        <f>EL_A0100!B4</f>
        <v>Rear firewall instruments and wires</v>
      </c>
      <c r="G7" s="135"/>
      <c r="H7" s="149">
        <f t="shared" ref="H7:H17" si="0">SUM(J7:M7)</f>
        <v>1227.1544107999998</v>
      </c>
      <c r="I7" s="155">
        <f>EL_A0001_q</f>
        <v>1</v>
      </c>
      <c r="J7" s="156">
        <f>El_A0001_m</f>
        <v>1125.8499999999999</v>
      </c>
      <c r="K7" s="156">
        <f>EL_A0001_p</f>
        <v>97.454410799999991</v>
      </c>
      <c r="L7" s="156">
        <f>EL_A0001_f</f>
        <v>1.85</v>
      </c>
      <c r="M7" s="156">
        <f>EL_A0001_t</f>
        <v>2</v>
      </c>
      <c r="N7" s="166">
        <f t="shared" ref="N7:N17" si="1">H7*I7</f>
        <v>1227.1544107999998</v>
      </c>
      <c r="O7" s="167"/>
    </row>
    <row r="8" spans="1:15" ht="15">
      <c r="A8" s="136"/>
      <c r="B8" s="137" t="str">
        <f>EL_A0100!$B$3</f>
        <v>Electrical</v>
      </c>
      <c r="C8" s="138" t="e">
        <f>EL_01001</f>
        <v>#REF!</v>
      </c>
      <c r="D8" s="139" t="s">
        <v>89</v>
      </c>
      <c r="E8" s="139" t="str">
        <f>F7</f>
        <v>Rear firewall instruments and wires</v>
      </c>
      <c r="F8" s="150" t="e">
        <f>#REF!</f>
        <v>#REF!</v>
      </c>
      <c r="G8" s="139"/>
      <c r="H8" s="151" t="e">
        <f t="shared" si="0"/>
        <v>#REF!</v>
      </c>
      <c r="I8" s="157" t="e">
        <f>EL_A0001_q*EL_01001_q</f>
        <v>#REF!</v>
      </c>
      <c r="J8" s="158" t="e">
        <f>EL_01001_m</f>
        <v>#REF!</v>
      </c>
      <c r="K8" s="158" t="e">
        <f>EL_01001_p</f>
        <v>#REF!</v>
      </c>
      <c r="L8" s="158" t="e">
        <f>EL_01001_f</f>
        <v>#REF!</v>
      </c>
      <c r="M8" s="158" t="e">
        <f>EL_01001_t</f>
        <v>#REF!</v>
      </c>
      <c r="N8" s="168" t="e">
        <f t="shared" si="1"/>
        <v>#REF!</v>
      </c>
      <c r="O8" s="169"/>
    </row>
    <row r="9" spans="1:15" ht="14.25">
      <c r="A9" s="136"/>
      <c r="B9" s="137" t="str">
        <f>EL_A0100!$B$3</f>
        <v>Electrical</v>
      </c>
      <c r="C9" s="139"/>
      <c r="D9" s="139" t="s">
        <v>89</v>
      </c>
      <c r="E9" s="139"/>
      <c r="F9" s="137"/>
      <c r="G9" s="139"/>
      <c r="H9" s="151">
        <f t="shared" si="0"/>
        <v>0</v>
      </c>
      <c r="I9" s="159"/>
      <c r="J9" s="158"/>
      <c r="K9" s="158"/>
      <c r="L9" s="158"/>
      <c r="M9" s="158"/>
      <c r="N9" s="168">
        <f t="shared" si="1"/>
        <v>0</v>
      </c>
      <c r="O9" s="169"/>
    </row>
    <row r="10" spans="1:15" ht="14.25">
      <c r="A10" s="136"/>
      <c r="B10" s="137" t="str">
        <f>EL_A0100!$B$3</f>
        <v>Electrical</v>
      </c>
      <c r="C10" s="139"/>
      <c r="D10" s="139" t="s">
        <v>89</v>
      </c>
      <c r="E10" s="139"/>
      <c r="F10" s="137"/>
      <c r="G10" s="139"/>
      <c r="H10" s="151">
        <f t="shared" si="0"/>
        <v>0</v>
      </c>
      <c r="I10" s="159"/>
      <c r="J10" s="158"/>
      <c r="K10" s="158"/>
      <c r="L10" s="158"/>
      <c r="M10" s="158"/>
      <c r="N10" s="168">
        <f t="shared" si="1"/>
        <v>0</v>
      </c>
      <c r="O10" s="169"/>
    </row>
    <row r="11" spans="1:15" ht="14.25">
      <c r="A11" s="136"/>
      <c r="B11" s="137" t="str">
        <f>EL_A0100!$B$3</f>
        <v>Electrical</v>
      </c>
      <c r="C11" s="139"/>
      <c r="D11" s="139" t="s">
        <v>89</v>
      </c>
      <c r="E11" s="139"/>
      <c r="F11" s="137"/>
      <c r="G11" s="139"/>
      <c r="H11" s="151">
        <f t="shared" si="0"/>
        <v>0</v>
      </c>
      <c r="I11" s="159"/>
      <c r="J11" s="158"/>
      <c r="K11" s="158"/>
      <c r="L11" s="158"/>
      <c r="M11" s="158"/>
      <c r="N11" s="168">
        <f t="shared" si="1"/>
        <v>0</v>
      </c>
      <c r="O11" s="169"/>
    </row>
    <row r="12" spans="1:15" ht="14.25">
      <c r="A12" s="136"/>
      <c r="B12" s="137" t="str">
        <f>EL_A0100!$B$3</f>
        <v>Electrical</v>
      </c>
      <c r="C12" s="139"/>
      <c r="D12" s="139" t="s">
        <v>89</v>
      </c>
      <c r="E12" s="139"/>
      <c r="F12" s="137"/>
      <c r="G12" s="139"/>
      <c r="H12" s="151">
        <f t="shared" si="0"/>
        <v>0</v>
      </c>
      <c r="I12" s="159"/>
      <c r="J12" s="158"/>
      <c r="K12" s="158"/>
      <c r="L12" s="158"/>
      <c r="M12" s="158"/>
      <c r="N12" s="168">
        <f t="shared" si="1"/>
        <v>0</v>
      </c>
      <c r="O12" s="169"/>
    </row>
    <row r="13" spans="1:15" ht="14.25">
      <c r="A13" s="136"/>
      <c r="B13" s="137" t="str">
        <f>EL_A0100!$B$3</f>
        <v>Electrical</v>
      </c>
      <c r="C13" s="139"/>
      <c r="D13" s="139" t="s">
        <v>89</v>
      </c>
      <c r="E13" s="139"/>
      <c r="F13" s="137"/>
      <c r="G13" s="139"/>
      <c r="H13" s="151">
        <f t="shared" si="0"/>
        <v>0</v>
      </c>
      <c r="I13" s="159"/>
      <c r="J13" s="158"/>
      <c r="K13" s="158"/>
      <c r="L13" s="158"/>
      <c r="M13" s="158"/>
      <c r="N13" s="168">
        <f t="shared" si="1"/>
        <v>0</v>
      </c>
      <c r="O13" s="169"/>
    </row>
    <row r="14" spans="1:15" ht="14.25">
      <c r="A14" s="136"/>
      <c r="B14" s="137" t="str">
        <f>EL_A0100!$B$3</f>
        <v>Electrical</v>
      </c>
      <c r="C14" s="139"/>
      <c r="D14" s="139" t="s">
        <v>89</v>
      </c>
      <c r="E14" s="139"/>
      <c r="F14" s="137"/>
      <c r="G14" s="139"/>
      <c r="H14" s="151">
        <f t="shared" si="0"/>
        <v>0</v>
      </c>
      <c r="I14" s="159"/>
      <c r="J14" s="158"/>
      <c r="K14" s="158"/>
      <c r="L14" s="158"/>
      <c r="M14" s="158"/>
      <c r="N14" s="168">
        <f t="shared" si="1"/>
        <v>0</v>
      </c>
      <c r="O14" s="169"/>
    </row>
    <row r="15" spans="1:15" ht="14.25">
      <c r="A15" s="136"/>
      <c r="B15" s="137" t="str">
        <f>EL_A0100!$B$3</f>
        <v>Electrical</v>
      </c>
      <c r="C15" s="139"/>
      <c r="D15" s="139" t="s">
        <v>89</v>
      </c>
      <c r="E15" s="139"/>
      <c r="F15" s="137"/>
      <c r="G15" s="152"/>
      <c r="H15" s="151">
        <f t="shared" si="0"/>
        <v>0</v>
      </c>
      <c r="I15" s="159"/>
      <c r="J15" s="158"/>
      <c r="K15" s="158"/>
      <c r="L15" s="158"/>
      <c r="M15" s="158"/>
      <c r="N15" s="168">
        <f t="shared" si="1"/>
        <v>0</v>
      </c>
      <c r="O15" s="169"/>
    </row>
    <row r="16" spans="1:15" ht="14.25">
      <c r="A16" s="136"/>
      <c r="B16" s="137" t="str">
        <f>EL_A0100!$B$3</f>
        <v>Electrical</v>
      </c>
      <c r="C16" s="139"/>
      <c r="D16" s="139" t="s">
        <v>89</v>
      </c>
      <c r="E16" s="139"/>
      <c r="F16" s="137"/>
      <c r="G16" s="139"/>
      <c r="H16" s="151">
        <f t="shared" si="0"/>
        <v>0</v>
      </c>
      <c r="I16" s="159"/>
      <c r="J16" s="158"/>
      <c r="K16" s="158"/>
      <c r="L16" s="158"/>
      <c r="M16" s="158"/>
      <c r="N16" s="168">
        <f t="shared" si="1"/>
        <v>0</v>
      </c>
      <c r="O16" s="169"/>
    </row>
    <row r="17" spans="1:15" ht="14.25">
      <c r="A17" s="136"/>
      <c r="B17" s="137" t="str">
        <f>EL_A0100!$B$3</f>
        <v>Electrical</v>
      </c>
      <c r="C17" s="139"/>
      <c r="D17" s="139" t="s">
        <v>89</v>
      </c>
      <c r="E17" s="139"/>
      <c r="F17" s="137"/>
      <c r="G17" s="139"/>
      <c r="H17" s="151">
        <f t="shared" si="0"/>
        <v>0</v>
      </c>
      <c r="I17" s="159"/>
      <c r="J17" s="158"/>
      <c r="K17" s="158"/>
      <c r="L17" s="158"/>
      <c r="M17" s="158"/>
      <c r="N17" s="168">
        <f t="shared" si="1"/>
        <v>0</v>
      </c>
      <c r="O17" s="169"/>
    </row>
    <row r="18" spans="1:15" s="112" customFormat="1" ht="14.25">
      <c r="A18" s="140"/>
      <c r="B18" s="141" t="str">
        <f>EL_A0100!B3</f>
        <v>Electrical</v>
      </c>
      <c r="C18" s="142"/>
      <c r="D18" s="142"/>
      <c r="E18" s="142"/>
      <c r="F18" s="141" t="s">
        <v>90</v>
      </c>
      <c r="G18" s="142"/>
      <c r="H18" s="153"/>
      <c r="I18" s="160"/>
      <c r="J18" s="161" t="e">
        <f t="shared" ref="J18:M18" si="2">SUMPRODUCT($I7:$I17,J7:J17)</f>
        <v>#REF!</v>
      </c>
      <c r="K18" s="161" t="e">
        <f t="shared" si="2"/>
        <v>#REF!</v>
      </c>
      <c r="L18" s="161" t="e">
        <f t="shared" si="2"/>
        <v>#REF!</v>
      </c>
      <c r="M18" s="161" t="e">
        <f t="shared" si="2"/>
        <v>#REF!</v>
      </c>
      <c r="N18" s="161" t="e">
        <f>SUM(N7:N17)</f>
        <v>#REF!</v>
      </c>
      <c r="O18" s="170"/>
    </row>
    <row r="19" spans="1:15">
      <c r="A19" s="143"/>
      <c r="B19" s="116"/>
      <c r="C19" s="115"/>
      <c r="D19" s="115"/>
      <c r="E19" s="115"/>
      <c r="F19" s="115"/>
      <c r="G19" s="115"/>
      <c r="H19" s="154"/>
      <c r="I19" s="115"/>
      <c r="J19" s="115"/>
      <c r="K19" s="115"/>
      <c r="L19" s="115"/>
      <c r="M19" s="115"/>
      <c r="N19" s="115"/>
    </row>
    <row r="20" spans="1:15">
      <c r="A20" s="143"/>
      <c r="B20" s="116"/>
      <c r="C20" s="115"/>
      <c r="D20" s="115"/>
      <c r="E20" s="115"/>
      <c r="F20" s="115"/>
      <c r="G20" s="115"/>
      <c r="H20" s="154"/>
      <c r="I20" s="115"/>
      <c r="J20" s="115"/>
      <c r="K20" s="115"/>
      <c r="L20" s="115"/>
      <c r="M20" s="115"/>
      <c r="N20" s="115"/>
    </row>
    <row r="21" spans="1:15">
      <c r="A21" s="143"/>
      <c r="B21" s="143"/>
      <c r="D21" s="115"/>
      <c r="E21" s="115"/>
      <c r="G21" s="115"/>
      <c r="H21" s="115"/>
      <c r="I21" s="154"/>
      <c r="J21" s="154"/>
      <c r="K21" s="154"/>
      <c r="L21" s="154"/>
      <c r="M21" s="154"/>
      <c r="N21" s="115"/>
    </row>
    <row r="22" spans="1:15">
      <c r="A22" s="143"/>
      <c r="B22" s="143"/>
      <c r="D22" s="115"/>
      <c r="E22" s="115"/>
      <c r="G22" s="115"/>
      <c r="H22" s="115"/>
      <c r="I22" s="154"/>
      <c r="J22" s="154"/>
      <c r="K22" s="154"/>
      <c r="L22" s="154"/>
      <c r="M22" s="154"/>
      <c r="N22" s="171"/>
    </row>
    <row r="23" spans="1:15">
      <c r="A23" s="143"/>
      <c r="B23" s="143"/>
      <c r="D23" s="115"/>
      <c r="E23" s="115"/>
      <c r="G23" s="115"/>
      <c r="H23" s="115"/>
      <c r="I23" s="154"/>
      <c r="J23" s="154"/>
      <c r="K23" s="154"/>
      <c r="L23" s="154"/>
      <c r="M23" s="154"/>
      <c r="N23" s="115"/>
    </row>
    <row r="24" spans="1:15">
      <c r="A24" s="143"/>
      <c r="B24" s="143"/>
      <c r="D24" s="115"/>
      <c r="E24" s="115"/>
      <c r="G24" s="115"/>
      <c r="H24" s="115"/>
      <c r="I24" s="154"/>
      <c r="J24" s="154"/>
      <c r="K24" s="154"/>
      <c r="L24" s="154"/>
      <c r="M24" s="154"/>
      <c r="N24" s="171"/>
    </row>
    <row r="25" spans="1:15">
      <c r="A25" s="143"/>
      <c r="B25" s="143"/>
      <c r="D25" s="115"/>
      <c r="E25" s="115"/>
      <c r="G25" s="115"/>
      <c r="H25" s="115"/>
      <c r="I25" s="154"/>
      <c r="J25" s="154"/>
      <c r="K25" s="154"/>
      <c r="L25" s="154"/>
      <c r="M25" s="154"/>
      <c r="N25" s="115"/>
    </row>
    <row r="26" spans="1:15">
      <c r="A26" s="143"/>
      <c r="B26" s="143"/>
      <c r="D26" s="115"/>
      <c r="E26" s="115"/>
      <c r="G26" s="115"/>
      <c r="H26" s="115"/>
      <c r="I26" s="154"/>
      <c r="J26" s="154"/>
      <c r="K26" s="154"/>
      <c r="L26" s="154"/>
      <c r="M26" s="154"/>
      <c r="N26" s="115"/>
    </row>
    <row r="27" spans="1:15">
      <c r="A27" s="143"/>
      <c r="B27" s="143"/>
      <c r="D27" s="115"/>
      <c r="E27" s="115"/>
      <c r="G27" s="115"/>
      <c r="H27" s="115"/>
      <c r="I27" s="154"/>
      <c r="J27" s="154"/>
      <c r="K27" s="154"/>
      <c r="L27" s="154"/>
      <c r="M27" s="154"/>
      <c r="N27" s="115"/>
    </row>
    <row r="28" spans="1:15">
      <c r="A28" s="143"/>
      <c r="B28" s="143"/>
      <c r="D28" s="115"/>
      <c r="E28" s="115"/>
      <c r="G28" s="115"/>
      <c r="H28" s="115"/>
      <c r="I28" s="154"/>
      <c r="J28" s="154"/>
      <c r="K28" s="154"/>
      <c r="L28" s="154"/>
      <c r="M28" s="154"/>
      <c r="N28" s="115"/>
    </row>
    <row r="29" spans="1:15">
      <c r="A29" s="143"/>
      <c r="B29" s="143"/>
      <c r="D29" s="115"/>
      <c r="E29" s="115"/>
      <c r="G29" s="115"/>
      <c r="H29" s="115"/>
      <c r="I29" s="154"/>
      <c r="J29" s="154"/>
      <c r="K29" s="154"/>
      <c r="L29" s="154"/>
      <c r="M29" s="154"/>
      <c r="N29" s="115"/>
    </row>
    <row r="30" spans="1:15">
      <c r="A30" s="143"/>
      <c r="B30" s="143"/>
      <c r="D30" s="115"/>
      <c r="E30" s="115"/>
      <c r="G30" s="115"/>
      <c r="H30" s="115"/>
      <c r="I30" s="154"/>
      <c r="J30" s="154"/>
      <c r="K30" s="154"/>
      <c r="L30" s="154"/>
      <c r="M30" s="154"/>
      <c r="N30" s="115"/>
    </row>
    <row r="31" spans="1:15">
      <c r="A31" s="143"/>
      <c r="B31" s="143"/>
      <c r="D31" s="115"/>
      <c r="E31" s="115"/>
      <c r="G31" s="115"/>
      <c r="H31" s="115"/>
      <c r="I31" s="154"/>
      <c r="J31" s="154"/>
      <c r="K31" s="154"/>
      <c r="L31" s="154"/>
      <c r="M31" s="154"/>
      <c r="N31" s="115"/>
    </row>
    <row r="32" spans="1:15">
      <c r="A32" s="143"/>
      <c r="B32" s="143"/>
      <c r="D32" s="115"/>
      <c r="E32" s="115"/>
      <c r="G32" s="115"/>
      <c r="H32" s="115"/>
      <c r="I32" s="154"/>
      <c r="J32" s="154"/>
      <c r="K32" s="154"/>
      <c r="L32" s="154"/>
      <c r="M32" s="154"/>
      <c r="N32" s="115"/>
    </row>
    <row r="33" spans="1:14">
      <c r="A33" s="143"/>
      <c r="B33" s="143"/>
      <c r="D33" s="115"/>
      <c r="E33" s="115"/>
      <c r="G33" s="115"/>
      <c r="H33" s="115"/>
      <c r="I33" s="154"/>
      <c r="J33" s="154"/>
      <c r="K33" s="154"/>
      <c r="L33" s="154"/>
      <c r="M33" s="154"/>
      <c r="N33" s="115"/>
    </row>
    <row r="34" spans="1:14">
      <c r="A34" s="143"/>
      <c r="B34" s="143"/>
      <c r="D34" s="115"/>
      <c r="E34" s="115"/>
      <c r="G34" s="115"/>
      <c r="H34" s="115"/>
      <c r="I34" s="154"/>
      <c r="J34" s="154"/>
      <c r="K34" s="154"/>
      <c r="L34" s="154"/>
      <c r="M34" s="154"/>
      <c r="N34" s="115"/>
    </row>
    <row r="35" spans="1:14">
      <c r="A35" s="143"/>
      <c r="B35" s="143"/>
      <c r="D35" s="115"/>
      <c r="E35" s="115"/>
      <c r="G35" s="115"/>
      <c r="H35" s="115"/>
      <c r="I35" s="154"/>
      <c r="J35" s="154"/>
      <c r="K35" s="154"/>
      <c r="L35" s="154"/>
      <c r="M35" s="154"/>
      <c r="N35" s="115"/>
    </row>
    <row r="36" spans="1:14">
      <c r="A36" s="143"/>
      <c r="B36" s="143"/>
      <c r="D36" s="115"/>
      <c r="E36" s="115"/>
      <c r="G36" s="115"/>
      <c r="H36" s="115"/>
      <c r="I36" s="154"/>
      <c r="J36" s="154"/>
      <c r="K36" s="154"/>
      <c r="L36" s="154"/>
      <c r="M36" s="154"/>
      <c r="N36" s="115"/>
    </row>
    <row r="37" spans="1:14">
      <c r="A37" s="143"/>
      <c r="B37" s="143"/>
      <c r="D37" s="115"/>
      <c r="E37" s="115"/>
      <c r="G37" s="115"/>
      <c r="H37" s="115"/>
      <c r="I37" s="154"/>
      <c r="J37" s="154"/>
      <c r="K37" s="154"/>
      <c r="L37" s="154"/>
      <c r="M37" s="154"/>
      <c r="N37" s="115"/>
    </row>
    <row r="38" spans="1:14">
      <c r="A38" s="143"/>
      <c r="B38" s="143"/>
      <c r="D38" s="115"/>
      <c r="E38" s="115"/>
      <c r="G38" s="115"/>
      <c r="H38" s="115"/>
      <c r="I38" s="154"/>
      <c r="J38" s="154"/>
      <c r="K38" s="154"/>
      <c r="L38" s="154"/>
      <c r="M38" s="154"/>
      <c r="N38" s="115"/>
    </row>
    <row r="39" spans="1:14">
      <c r="A39" s="143"/>
      <c r="B39" s="143"/>
      <c r="D39" s="115"/>
      <c r="E39" s="115"/>
      <c r="G39" s="115"/>
      <c r="H39" s="115"/>
      <c r="I39" s="154"/>
      <c r="J39" s="154"/>
      <c r="K39" s="154"/>
      <c r="L39" s="154"/>
      <c r="M39" s="154"/>
      <c r="N39" s="115"/>
    </row>
    <row r="40" spans="1:14">
      <c r="A40" s="143"/>
      <c r="B40" s="143"/>
      <c r="D40" s="115"/>
      <c r="E40" s="115"/>
      <c r="G40" s="115"/>
      <c r="H40" s="115"/>
      <c r="I40" s="154"/>
      <c r="J40" s="154"/>
      <c r="K40" s="154"/>
      <c r="L40" s="154"/>
      <c r="M40" s="154"/>
      <c r="N40" s="115"/>
    </row>
    <row r="41" spans="1:14">
      <c r="A41" s="143"/>
      <c r="B41" s="143"/>
      <c r="D41" s="115"/>
      <c r="E41" s="115"/>
      <c r="G41" s="115"/>
      <c r="H41" s="115"/>
      <c r="I41" s="154"/>
      <c r="J41" s="154"/>
      <c r="K41" s="154"/>
      <c r="L41" s="154"/>
      <c r="M41" s="154"/>
      <c r="N41" s="115"/>
    </row>
    <row r="42" spans="1:14">
      <c r="A42" s="143"/>
      <c r="B42" s="143"/>
      <c r="D42" s="115"/>
      <c r="E42" s="115"/>
      <c r="G42" s="115"/>
      <c r="H42" s="115"/>
      <c r="I42" s="154"/>
      <c r="J42" s="154"/>
      <c r="K42" s="154"/>
      <c r="L42" s="154"/>
      <c r="M42" s="154"/>
      <c r="N42" s="115"/>
    </row>
    <row r="43" spans="1:14">
      <c r="A43" s="143"/>
      <c r="B43" s="143"/>
      <c r="D43" s="115"/>
      <c r="E43" s="115"/>
      <c r="G43" s="115"/>
      <c r="H43" s="115"/>
      <c r="I43" s="154"/>
      <c r="J43" s="154"/>
      <c r="K43" s="154"/>
      <c r="L43" s="154"/>
      <c r="M43" s="154"/>
      <c r="N43" s="115"/>
    </row>
    <row r="44" spans="1:14">
      <c r="A44" s="143"/>
      <c r="B44" s="143"/>
      <c r="D44" s="115"/>
      <c r="E44" s="115"/>
      <c r="G44" s="115"/>
      <c r="H44" s="115"/>
      <c r="I44" s="154"/>
      <c r="J44" s="154"/>
      <c r="K44" s="154"/>
      <c r="L44" s="154"/>
      <c r="M44" s="154"/>
      <c r="N44" s="115"/>
    </row>
    <row r="45" spans="1:14">
      <c r="A45" s="143"/>
      <c r="B45" s="143"/>
      <c r="D45" s="115"/>
      <c r="E45" s="115"/>
      <c r="G45" s="115"/>
      <c r="H45" s="115"/>
      <c r="I45" s="154"/>
      <c r="J45" s="154"/>
      <c r="K45" s="154"/>
      <c r="L45" s="154"/>
      <c r="M45" s="154"/>
      <c r="N45" s="115"/>
    </row>
    <row r="46" spans="1:14">
      <c r="A46" s="143"/>
      <c r="B46" s="143"/>
      <c r="D46" s="115"/>
      <c r="E46" s="115"/>
      <c r="G46" s="115"/>
      <c r="H46" s="115"/>
      <c r="I46" s="154"/>
      <c r="J46" s="154"/>
      <c r="K46" s="154"/>
      <c r="L46" s="154"/>
      <c r="M46" s="154"/>
      <c r="N46" s="115"/>
    </row>
    <row r="47" spans="1:14">
      <c r="A47" s="143"/>
      <c r="B47" s="143"/>
      <c r="D47" s="115"/>
      <c r="E47" s="115"/>
      <c r="G47" s="115"/>
      <c r="H47" s="115"/>
      <c r="I47" s="154"/>
      <c r="J47" s="154"/>
      <c r="K47" s="154"/>
      <c r="L47" s="154"/>
      <c r="M47" s="154"/>
      <c r="N47" s="115"/>
    </row>
    <row r="48" spans="1:14">
      <c r="A48" s="143"/>
      <c r="B48" s="143"/>
      <c r="D48" s="115"/>
      <c r="E48" s="115"/>
      <c r="G48" s="115"/>
      <c r="H48" s="115"/>
      <c r="I48" s="154"/>
      <c r="J48" s="154"/>
      <c r="K48" s="154"/>
      <c r="L48" s="154"/>
      <c r="M48" s="154"/>
      <c r="N48" s="115"/>
    </row>
    <row r="49" spans="1:14" s="113" customFormat="1">
      <c r="A49" s="144"/>
      <c r="B49" s="143"/>
      <c r="F49" s="116"/>
      <c r="I49" s="117"/>
      <c r="J49" s="117"/>
      <c r="K49" s="117"/>
      <c r="L49" s="117"/>
      <c r="M49" s="117"/>
    </row>
    <row r="50" spans="1:14" s="113" customFormat="1">
      <c r="A50" s="144"/>
      <c r="B50" s="143"/>
      <c r="F50" s="116"/>
      <c r="I50" s="117"/>
      <c r="J50" s="117"/>
      <c r="K50" s="117"/>
      <c r="L50" s="117"/>
      <c r="M50" s="117"/>
    </row>
    <row r="51" spans="1:14" s="113" customFormat="1">
      <c r="A51" s="144"/>
      <c r="B51" s="143"/>
      <c r="F51" s="116"/>
      <c r="I51" s="117"/>
      <c r="J51" s="117"/>
      <c r="K51" s="117"/>
      <c r="L51" s="117"/>
      <c r="M51" s="117"/>
    </row>
    <row r="52" spans="1:14" s="113" customFormat="1">
      <c r="A52" s="144"/>
      <c r="B52" s="143"/>
      <c r="F52" s="116"/>
      <c r="I52" s="117"/>
      <c r="J52" s="117"/>
      <c r="K52" s="117"/>
      <c r="L52" s="117"/>
      <c r="M52" s="117"/>
    </row>
    <row r="53" spans="1:14" s="113" customFormat="1">
      <c r="A53" s="144"/>
      <c r="B53" s="143"/>
      <c r="F53" s="116"/>
      <c r="I53" s="117"/>
      <c r="J53" s="117"/>
      <c r="K53" s="117"/>
      <c r="L53" s="117"/>
      <c r="M53" s="117"/>
    </row>
    <row r="54" spans="1:14" s="113" customFormat="1">
      <c r="A54" s="144"/>
      <c r="B54" s="143"/>
      <c r="F54" s="116"/>
      <c r="I54" s="117"/>
      <c r="J54" s="117"/>
      <c r="K54" s="117"/>
      <c r="L54" s="117"/>
      <c r="M54" s="117"/>
    </row>
    <row r="55" spans="1:14" s="113" customFormat="1">
      <c r="A55" s="144"/>
      <c r="B55" s="143"/>
      <c r="F55" s="116"/>
      <c r="I55" s="117"/>
      <c r="J55" s="117"/>
      <c r="K55" s="117"/>
      <c r="L55" s="117"/>
      <c r="M55" s="117"/>
    </row>
    <row r="56" spans="1:14" s="113" customFormat="1">
      <c r="A56" s="144"/>
      <c r="B56" s="143"/>
      <c r="F56" s="116"/>
      <c r="I56" s="117"/>
      <c r="J56" s="117"/>
      <c r="K56" s="117"/>
      <c r="L56" s="117"/>
      <c r="M56" s="117"/>
    </row>
    <row r="57" spans="1:14" s="113" customFormat="1">
      <c r="A57" s="144"/>
      <c r="B57" s="143"/>
      <c r="F57" s="116"/>
      <c r="I57" s="117"/>
      <c r="J57" s="117"/>
      <c r="K57" s="117"/>
      <c r="L57" s="117"/>
      <c r="M57" s="117"/>
    </row>
    <row r="58" spans="1:14" s="113" customFormat="1">
      <c r="A58" s="144"/>
      <c r="B58" s="143"/>
      <c r="F58" s="116"/>
      <c r="I58" s="117"/>
      <c r="J58" s="117"/>
      <c r="K58" s="117"/>
      <c r="L58" s="117"/>
      <c r="M58" s="117"/>
    </row>
    <row r="59" spans="1:14" s="114" customFormat="1">
      <c r="A59" s="144"/>
      <c r="B59" s="143"/>
      <c r="C59" s="113"/>
      <c r="D59" s="113"/>
      <c r="E59" s="113"/>
      <c r="F59" s="116"/>
      <c r="G59" s="113"/>
      <c r="H59" s="113"/>
      <c r="I59" s="117"/>
      <c r="J59" s="117"/>
      <c r="K59" s="117"/>
      <c r="L59" s="117"/>
      <c r="M59" s="117"/>
      <c r="N59" s="113"/>
    </row>
    <row r="60" spans="1:14" s="114" customFormat="1">
      <c r="A60" s="144"/>
      <c r="B60" s="143"/>
      <c r="C60" s="113"/>
      <c r="D60" s="113"/>
      <c r="E60" s="113"/>
      <c r="F60" s="116"/>
      <c r="G60" s="113"/>
      <c r="H60" s="113"/>
      <c r="I60" s="117"/>
      <c r="J60" s="117"/>
      <c r="K60" s="117"/>
      <c r="L60" s="117"/>
      <c r="M60" s="117"/>
      <c r="N60" s="113"/>
    </row>
    <row r="61" spans="1:14" s="114" customFormat="1">
      <c r="A61" s="144"/>
      <c r="B61" s="143"/>
      <c r="C61" s="113"/>
      <c r="D61" s="113"/>
      <c r="E61" s="113"/>
      <c r="F61" s="116"/>
      <c r="G61" s="113"/>
      <c r="H61" s="113"/>
      <c r="I61" s="117"/>
      <c r="J61" s="117"/>
      <c r="K61" s="117"/>
      <c r="L61" s="117"/>
      <c r="M61" s="117"/>
      <c r="N61" s="113"/>
    </row>
    <row r="62" spans="1:14" s="114" customFormat="1">
      <c r="A62" s="144"/>
      <c r="B62" s="143"/>
      <c r="C62" s="113"/>
      <c r="D62" s="113"/>
      <c r="E62" s="113"/>
      <c r="F62" s="116"/>
      <c r="G62" s="113"/>
      <c r="H62" s="113"/>
      <c r="I62" s="117"/>
      <c r="J62" s="117"/>
      <c r="K62" s="117"/>
      <c r="L62" s="117"/>
      <c r="M62" s="117"/>
      <c r="N62" s="113"/>
    </row>
    <row r="63" spans="1:14" s="114" customFormat="1">
      <c r="A63" s="144"/>
      <c r="B63" s="143"/>
      <c r="C63" s="113"/>
      <c r="D63" s="113"/>
      <c r="E63" s="113"/>
      <c r="F63" s="116"/>
      <c r="G63" s="113"/>
      <c r="H63" s="113"/>
      <c r="I63" s="117"/>
      <c r="J63" s="117"/>
      <c r="K63" s="117"/>
      <c r="L63" s="117"/>
      <c r="M63" s="117"/>
      <c r="N63" s="113"/>
    </row>
    <row r="64" spans="1:14" s="114" customFormat="1">
      <c r="A64" s="144"/>
      <c r="B64" s="143"/>
      <c r="C64" s="113"/>
      <c r="D64" s="113"/>
      <c r="E64" s="113"/>
      <c r="F64" s="116"/>
      <c r="G64" s="113"/>
      <c r="H64" s="113"/>
      <c r="I64" s="117"/>
      <c r="J64" s="117"/>
      <c r="K64" s="117"/>
      <c r="L64" s="117"/>
      <c r="M64" s="117"/>
      <c r="N64" s="113"/>
    </row>
    <row r="65" spans="1:14" s="114" customFormat="1">
      <c r="A65" s="144"/>
      <c r="B65" s="143"/>
      <c r="C65" s="113"/>
      <c r="D65" s="113"/>
      <c r="E65" s="113"/>
      <c r="F65" s="116"/>
      <c r="G65" s="113"/>
      <c r="H65" s="113"/>
      <c r="I65" s="117"/>
      <c r="J65" s="117"/>
      <c r="K65" s="117"/>
      <c r="L65" s="117"/>
      <c r="M65" s="117"/>
      <c r="N65" s="113"/>
    </row>
    <row r="66" spans="1:14" s="114" customFormat="1">
      <c r="A66" s="144"/>
      <c r="B66" s="143"/>
      <c r="C66" s="113"/>
      <c r="D66" s="113"/>
      <c r="E66" s="113"/>
      <c r="F66" s="116"/>
      <c r="G66" s="113"/>
      <c r="H66" s="113"/>
      <c r="I66" s="117"/>
      <c r="J66" s="117"/>
      <c r="K66" s="117"/>
      <c r="L66" s="117"/>
      <c r="M66" s="117"/>
      <c r="N66" s="113"/>
    </row>
    <row r="67" spans="1:14" s="114" customFormat="1">
      <c r="A67" s="144"/>
      <c r="B67" s="143"/>
      <c r="C67" s="113"/>
      <c r="D67" s="113"/>
      <c r="E67" s="113"/>
      <c r="F67" s="116"/>
      <c r="G67" s="113"/>
      <c r="H67" s="113"/>
      <c r="I67" s="117"/>
      <c r="J67" s="117"/>
      <c r="K67" s="117"/>
      <c r="L67" s="117"/>
      <c r="M67" s="117"/>
      <c r="N67" s="113"/>
    </row>
    <row r="68" spans="1:14" s="114" customFormat="1">
      <c r="A68" s="144"/>
      <c r="B68" s="143"/>
      <c r="C68" s="113"/>
      <c r="D68" s="113"/>
      <c r="E68" s="113"/>
      <c r="F68" s="116"/>
      <c r="G68" s="113"/>
      <c r="H68" s="113"/>
      <c r="I68" s="117"/>
      <c r="J68" s="117"/>
      <c r="K68" s="117"/>
      <c r="L68" s="117"/>
      <c r="M68" s="117"/>
      <c r="N68" s="113"/>
    </row>
    <row r="69" spans="1:14" s="114" customFormat="1">
      <c r="A69" s="144"/>
      <c r="B69" s="143"/>
      <c r="C69" s="113"/>
      <c r="D69" s="113"/>
      <c r="E69" s="113"/>
      <c r="F69" s="116"/>
      <c r="G69" s="113"/>
      <c r="H69" s="113"/>
      <c r="I69" s="117"/>
      <c r="J69" s="117"/>
      <c r="K69" s="117"/>
      <c r="L69" s="117"/>
      <c r="M69" s="117"/>
      <c r="N69" s="113"/>
    </row>
    <row r="70" spans="1:14" s="114" customFormat="1">
      <c r="A70" s="144"/>
      <c r="B70" s="143"/>
      <c r="C70" s="113"/>
      <c r="D70" s="113"/>
      <c r="E70" s="113"/>
      <c r="F70" s="116"/>
      <c r="G70" s="113"/>
      <c r="H70" s="113"/>
      <c r="I70" s="117"/>
      <c r="J70" s="117"/>
      <c r="K70" s="117"/>
      <c r="L70" s="117"/>
      <c r="M70" s="117"/>
      <c r="N70" s="113"/>
    </row>
    <row r="71" spans="1:14" s="114" customFormat="1">
      <c r="A71" s="144"/>
      <c r="B71" s="143"/>
      <c r="C71" s="113"/>
      <c r="D71" s="113"/>
      <c r="E71" s="113"/>
      <c r="F71" s="116"/>
      <c r="G71" s="113"/>
      <c r="H71" s="113"/>
      <c r="I71" s="117"/>
      <c r="J71" s="117"/>
      <c r="K71" s="117"/>
      <c r="L71" s="117"/>
      <c r="M71" s="117"/>
      <c r="N71" s="113"/>
    </row>
    <row r="72" spans="1:14" s="114" customFormat="1">
      <c r="A72" s="144"/>
      <c r="B72" s="143"/>
      <c r="C72" s="113"/>
      <c r="D72" s="113"/>
      <c r="E72" s="113"/>
      <c r="F72" s="116"/>
      <c r="G72" s="113"/>
      <c r="H72" s="113"/>
      <c r="I72" s="117"/>
      <c r="J72" s="117"/>
      <c r="K72" s="117"/>
      <c r="L72" s="117"/>
      <c r="M72" s="117"/>
      <c r="N72" s="113"/>
    </row>
    <row r="73" spans="1:14" s="114" customFormat="1">
      <c r="A73" s="144"/>
      <c r="B73" s="143"/>
      <c r="C73" s="113"/>
      <c r="D73" s="113"/>
      <c r="E73" s="113"/>
      <c r="F73" s="116"/>
      <c r="G73" s="113"/>
      <c r="H73" s="113"/>
      <c r="I73" s="117"/>
      <c r="J73" s="117"/>
      <c r="K73" s="117"/>
      <c r="L73" s="117"/>
      <c r="M73" s="117"/>
      <c r="N73" s="113"/>
    </row>
    <row r="74" spans="1:14" s="114" customFormat="1">
      <c r="A74" s="144"/>
      <c r="B74" s="143"/>
      <c r="C74" s="113"/>
      <c r="D74" s="113"/>
      <c r="E74" s="113"/>
      <c r="F74" s="116"/>
      <c r="G74" s="113"/>
      <c r="H74" s="113"/>
      <c r="I74" s="117"/>
      <c r="J74" s="117"/>
      <c r="K74" s="117"/>
      <c r="L74" s="117"/>
      <c r="M74" s="117"/>
      <c r="N74" s="113"/>
    </row>
    <row r="75" spans="1:14" s="114" customFormat="1">
      <c r="A75" s="144"/>
      <c r="B75" s="143"/>
      <c r="C75" s="113"/>
      <c r="D75" s="113"/>
      <c r="E75" s="113"/>
      <c r="F75" s="116"/>
      <c r="G75" s="113"/>
      <c r="H75" s="113"/>
      <c r="I75" s="117"/>
      <c r="J75" s="117"/>
      <c r="K75" s="117"/>
      <c r="L75" s="117"/>
      <c r="M75" s="117"/>
      <c r="N75" s="113"/>
    </row>
    <row r="76" spans="1:14" s="114" customFormat="1">
      <c r="A76" s="144"/>
      <c r="B76" s="143"/>
      <c r="C76" s="113"/>
      <c r="D76" s="113"/>
      <c r="E76" s="113"/>
      <c r="F76" s="116"/>
      <c r="G76" s="113"/>
      <c r="H76" s="113"/>
      <c r="I76" s="117"/>
      <c r="J76" s="117"/>
      <c r="K76" s="117"/>
      <c r="L76" s="117"/>
      <c r="M76" s="117"/>
      <c r="N76" s="113"/>
    </row>
    <row r="77" spans="1:14" s="114" customFormat="1">
      <c r="A77" s="144"/>
      <c r="B77" s="143"/>
      <c r="C77" s="113"/>
      <c r="D77" s="113"/>
      <c r="E77" s="113"/>
      <c r="F77" s="116"/>
      <c r="G77" s="113"/>
      <c r="H77" s="113"/>
      <c r="I77" s="117"/>
      <c r="J77" s="117"/>
      <c r="K77" s="117"/>
      <c r="L77" s="117"/>
      <c r="M77" s="117"/>
      <c r="N77" s="113"/>
    </row>
    <row r="78" spans="1:14" s="114" customFormat="1">
      <c r="A78" s="144"/>
      <c r="B78" s="143"/>
      <c r="C78" s="113"/>
      <c r="D78" s="113"/>
      <c r="E78" s="113"/>
      <c r="F78" s="116"/>
      <c r="G78" s="113"/>
      <c r="H78" s="113"/>
      <c r="I78" s="117"/>
      <c r="J78" s="117"/>
      <c r="K78" s="117"/>
      <c r="L78" s="117"/>
      <c r="M78" s="117"/>
      <c r="N78" s="113"/>
    </row>
    <row r="79" spans="1:14" s="114" customFormat="1">
      <c r="A79" s="144"/>
      <c r="B79" s="143"/>
      <c r="C79" s="113"/>
      <c r="D79" s="113"/>
      <c r="E79" s="113"/>
      <c r="F79" s="116"/>
      <c r="G79" s="113"/>
      <c r="H79" s="113"/>
      <c r="I79" s="117"/>
      <c r="J79" s="117"/>
      <c r="K79" s="117"/>
      <c r="L79" s="117"/>
      <c r="M79" s="117"/>
      <c r="N79" s="113"/>
    </row>
    <row r="80" spans="1:14" s="114" customFormat="1">
      <c r="A80" s="144"/>
      <c r="B80" s="143"/>
      <c r="C80" s="113"/>
      <c r="D80" s="113"/>
      <c r="E80" s="113"/>
      <c r="F80" s="116"/>
      <c r="G80" s="113"/>
      <c r="H80" s="113"/>
      <c r="I80" s="117"/>
      <c r="J80" s="117"/>
      <c r="K80" s="117"/>
      <c r="L80" s="117"/>
      <c r="M80" s="117"/>
      <c r="N80" s="113"/>
    </row>
    <row r="81" spans="1:14" s="114" customFormat="1">
      <c r="A81" s="144"/>
      <c r="B81" s="143"/>
      <c r="C81" s="113"/>
      <c r="D81" s="113"/>
      <c r="E81" s="113"/>
      <c r="F81" s="116"/>
      <c r="G81" s="113"/>
      <c r="H81" s="113"/>
      <c r="I81" s="117"/>
      <c r="J81" s="117"/>
      <c r="K81" s="117"/>
      <c r="L81" s="117"/>
      <c r="M81" s="117"/>
      <c r="N81" s="113"/>
    </row>
    <row r="82" spans="1:14" s="114" customFormat="1">
      <c r="A82" s="144"/>
      <c r="B82" s="143"/>
      <c r="C82" s="113"/>
      <c r="D82" s="113"/>
      <c r="E82" s="113"/>
      <c r="F82" s="116"/>
      <c r="G82" s="113"/>
      <c r="H82" s="113"/>
      <c r="I82" s="117"/>
      <c r="J82" s="117"/>
      <c r="K82" s="117"/>
      <c r="L82" s="117"/>
      <c r="M82" s="117"/>
      <c r="N82" s="113"/>
    </row>
    <row r="83" spans="1:14" s="114" customFormat="1">
      <c r="A83" s="144"/>
      <c r="B83" s="143"/>
      <c r="C83" s="113"/>
      <c r="D83" s="113"/>
      <c r="E83" s="113"/>
      <c r="F83" s="116"/>
      <c r="G83" s="113"/>
      <c r="H83" s="113"/>
      <c r="I83" s="117"/>
      <c r="J83" s="117"/>
      <c r="K83" s="117"/>
      <c r="L83" s="117"/>
      <c r="M83" s="117"/>
      <c r="N83" s="113"/>
    </row>
    <row r="84" spans="1:14" s="114" customFormat="1">
      <c r="A84" s="144"/>
      <c r="B84" s="143"/>
      <c r="C84" s="113"/>
      <c r="D84" s="113"/>
      <c r="E84" s="113"/>
      <c r="F84" s="116"/>
      <c r="G84" s="113"/>
      <c r="H84" s="113"/>
      <c r="I84" s="117"/>
      <c r="J84" s="117"/>
      <c r="K84" s="117"/>
      <c r="L84" s="117"/>
      <c r="M84" s="117"/>
      <c r="N84" s="113"/>
    </row>
    <row r="85" spans="1:14" s="114" customFormat="1">
      <c r="A85" s="144"/>
      <c r="B85" s="143"/>
      <c r="C85" s="113"/>
      <c r="D85" s="113"/>
      <c r="E85" s="113"/>
      <c r="F85" s="116"/>
      <c r="G85" s="113"/>
      <c r="H85" s="113"/>
      <c r="I85" s="117"/>
      <c r="J85" s="117"/>
      <c r="K85" s="117"/>
      <c r="L85" s="117"/>
      <c r="M85" s="117"/>
      <c r="N85" s="113"/>
    </row>
    <row r="86" spans="1:14" s="114" customFormat="1">
      <c r="A86" s="144"/>
      <c r="B86" s="143"/>
      <c r="C86" s="113"/>
      <c r="D86" s="113"/>
      <c r="E86" s="113"/>
      <c r="F86" s="116"/>
      <c r="G86" s="113"/>
      <c r="H86" s="113"/>
      <c r="I86" s="117"/>
      <c r="J86" s="117"/>
      <c r="K86" s="117"/>
      <c r="L86" s="117"/>
      <c r="M86" s="117"/>
      <c r="N86" s="113"/>
    </row>
    <row r="87" spans="1:14" s="114" customFormat="1">
      <c r="A87" s="144"/>
      <c r="B87" s="143"/>
      <c r="C87" s="113"/>
      <c r="D87" s="113"/>
      <c r="E87" s="113"/>
      <c r="F87" s="116"/>
      <c r="G87" s="113"/>
      <c r="H87" s="113"/>
      <c r="I87" s="117"/>
      <c r="J87" s="117"/>
      <c r="K87" s="117"/>
      <c r="L87" s="117"/>
      <c r="M87" s="117"/>
      <c r="N87" s="113"/>
    </row>
    <row r="88" spans="1:14" s="114" customFormat="1">
      <c r="A88" s="144"/>
      <c r="B88" s="143"/>
      <c r="C88" s="113"/>
      <c r="D88" s="113"/>
      <c r="E88" s="113"/>
      <c r="F88" s="116"/>
      <c r="G88" s="113"/>
      <c r="H88" s="113"/>
      <c r="I88" s="117"/>
      <c r="J88" s="117"/>
      <c r="K88" s="117"/>
      <c r="L88" s="117"/>
      <c r="M88" s="117"/>
      <c r="N88" s="113"/>
    </row>
    <row r="89" spans="1:14" s="114" customFormat="1">
      <c r="A89" s="144"/>
      <c r="B89" s="143"/>
      <c r="C89" s="113"/>
      <c r="D89" s="113"/>
      <c r="E89" s="113"/>
      <c r="F89" s="116"/>
      <c r="G89" s="113"/>
      <c r="H89" s="113"/>
      <c r="I89" s="117"/>
      <c r="J89" s="117"/>
      <c r="K89" s="117"/>
      <c r="L89" s="117"/>
      <c r="M89" s="117"/>
      <c r="N89" s="113"/>
    </row>
    <row r="90" spans="1:14" s="114" customFormat="1">
      <c r="A90" s="144"/>
      <c r="B90" s="143"/>
      <c r="C90" s="113"/>
      <c r="D90" s="113"/>
      <c r="E90" s="113"/>
      <c r="F90" s="116"/>
      <c r="G90" s="113"/>
      <c r="H90" s="113"/>
      <c r="I90" s="117"/>
      <c r="J90" s="117"/>
      <c r="K90" s="117"/>
      <c r="L90" s="117"/>
      <c r="M90" s="117"/>
      <c r="N90" s="113"/>
    </row>
    <row r="91" spans="1:14" s="114" customFormat="1">
      <c r="A91" s="144"/>
      <c r="B91" s="143"/>
      <c r="C91" s="113"/>
      <c r="D91" s="113"/>
      <c r="E91" s="113"/>
      <c r="F91" s="116"/>
      <c r="G91" s="113"/>
      <c r="H91" s="113"/>
      <c r="I91" s="117"/>
      <c r="J91" s="117"/>
      <c r="K91" s="117"/>
      <c r="L91" s="117"/>
      <c r="M91" s="117"/>
      <c r="N91" s="113"/>
    </row>
    <row r="92" spans="1:14" s="114" customFormat="1">
      <c r="A92" s="144"/>
      <c r="B92" s="143"/>
      <c r="C92" s="113"/>
      <c r="D92" s="113"/>
      <c r="E92" s="113"/>
      <c r="F92" s="116"/>
      <c r="G92" s="113"/>
      <c r="H92" s="113"/>
      <c r="I92" s="117"/>
      <c r="J92" s="117"/>
      <c r="K92" s="117"/>
      <c r="L92" s="117"/>
      <c r="M92" s="117"/>
      <c r="N92" s="113"/>
    </row>
    <row r="93" spans="1:14" s="114" customFormat="1">
      <c r="A93" s="144"/>
      <c r="B93" s="143"/>
      <c r="C93" s="113"/>
      <c r="D93" s="113"/>
      <c r="E93" s="113"/>
      <c r="F93" s="116"/>
      <c r="G93" s="113"/>
      <c r="H93" s="113"/>
      <c r="I93" s="117"/>
      <c r="J93" s="117"/>
      <c r="K93" s="117"/>
      <c r="L93" s="117"/>
      <c r="M93" s="117"/>
      <c r="N93" s="113"/>
    </row>
    <row r="94" spans="1:14" s="114" customFormat="1">
      <c r="A94" s="144"/>
      <c r="B94" s="143"/>
      <c r="C94" s="113"/>
      <c r="D94" s="113"/>
      <c r="E94" s="113"/>
      <c r="F94" s="116"/>
      <c r="G94" s="113"/>
      <c r="H94" s="113"/>
      <c r="I94" s="117"/>
      <c r="J94" s="117"/>
      <c r="K94" s="117"/>
      <c r="L94" s="117"/>
      <c r="M94" s="117"/>
      <c r="N94" s="113"/>
    </row>
    <row r="95" spans="1:14" s="114" customFormat="1">
      <c r="A95" s="144"/>
      <c r="B95" s="143"/>
      <c r="C95" s="113"/>
      <c r="D95" s="113"/>
      <c r="E95" s="113"/>
      <c r="F95" s="116"/>
      <c r="G95" s="113"/>
      <c r="H95" s="113"/>
      <c r="I95" s="117"/>
      <c r="J95" s="117"/>
      <c r="K95" s="117"/>
      <c r="L95" s="117"/>
      <c r="M95" s="117"/>
      <c r="N95" s="113"/>
    </row>
    <row r="96" spans="1:14" s="114" customFormat="1">
      <c r="A96" s="144"/>
      <c r="B96" s="143"/>
      <c r="C96" s="113"/>
      <c r="D96" s="113"/>
      <c r="E96" s="113"/>
      <c r="F96" s="116"/>
      <c r="G96" s="113"/>
      <c r="H96" s="113"/>
      <c r="I96" s="117"/>
      <c r="J96" s="117"/>
      <c r="K96" s="117"/>
      <c r="L96" s="117"/>
      <c r="M96" s="117"/>
      <c r="N96" s="113"/>
    </row>
    <row r="97" spans="1:14" s="114" customFormat="1">
      <c r="A97" s="144"/>
      <c r="B97" s="143"/>
      <c r="C97" s="113"/>
      <c r="D97" s="113"/>
      <c r="E97" s="113"/>
      <c r="F97" s="116"/>
      <c r="G97" s="113"/>
      <c r="H97" s="113"/>
      <c r="I97" s="117"/>
      <c r="J97" s="117"/>
      <c r="K97" s="117"/>
      <c r="L97" s="117"/>
      <c r="M97" s="117"/>
      <c r="N97" s="113"/>
    </row>
    <row r="98" spans="1:14" s="114" customFormat="1">
      <c r="A98" s="144"/>
      <c r="B98" s="143"/>
      <c r="C98" s="113"/>
      <c r="D98" s="113"/>
      <c r="E98" s="113"/>
      <c r="F98" s="116"/>
      <c r="G98" s="113"/>
      <c r="H98" s="113"/>
      <c r="I98" s="117"/>
      <c r="J98" s="117"/>
      <c r="K98" s="117"/>
      <c r="L98" s="117"/>
      <c r="M98" s="117"/>
      <c r="N98" s="113"/>
    </row>
    <row r="99" spans="1:14" s="114" customFormat="1">
      <c r="A99" s="144"/>
      <c r="B99" s="143"/>
      <c r="C99" s="113"/>
      <c r="D99" s="113"/>
      <c r="E99" s="113"/>
      <c r="F99" s="116"/>
      <c r="G99" s="113"/>
      <c r="H99" s="113"/>
      <c r="I99" s="117"/>
      <c r="J99" s="117"/>
      <c r="K99" s="117"/>
      <c r="L99" s="117"/>
      <c r="M99" s="117"/>
      <c r="N99" s="113"/>
    </row>
    <row r="100" spans="1:14" s="114" customFormat="1">
      <c r="A100" s="144"/>
      <c r="B100" s="143"/>
      <c r="C100" s="113"/>
      <c r="D100" s="113"/>
      <c r="E100" s="113"/>
      <c r="F100" s="116"/>
      <c r="G100" s="113"/>
      <c r="H100" s="113"/>
      <c r="I100" s="117"/>
      <c r="J100" s="117"/>
      <c r="K100" s="117"/>
      <c r="L100" s="117"/>
      <c r="M100" s="117"/>
      <c r="N100" s="113"/>
    </row>
    <row r="101" spans="1:14" s="114" customFormat="1">
      <c r="A101" s="144"/>
      <c r="B101" s="143"/>
      <c r="C101" s="113"/>
      <c r="D101" s="113"/>
      <c r="E101" s="113"/>
      <c r="F101" s="116"/>
      <c r="G101" s="113"/>
      <c r="H101" s="113"/>
      <c r="I101" s="117"/>
      <c r="J101" s="117"/>
      <c r="K101" s="117"/>
      <c r="L101" s="117"/>
      <c r="M101" s="117"/>
      <c r="N101" s="113"/>
    </row>
    <row r="102" spans="1:14" s="114" customFormat="1">
      <c r="A102" s="144"/>
      <c r="B102" s="143"/>
      <c r="C102" s="113"/>
      <c r="D102" s="113"/>
      <c r="E102" s="113"/>
      <c r="F102" s="116"/>
      <c r="G102" s="113"/>
      <c r="H102" s="113"/>
      <c r="I102" s="117"/>
      <c r="J102" s="117"/>
      <c r="K102" s="117"/>
      <c r="L102" s="117"/>
      <c r="M102" s="117"/>
      <c r="N102" s="113"/>
    </row>
    <row r="103" spans="1:14" s="114" customFormat="1">
      <c r="A103" s="144"/>
      <c r="B103" s="143"/>
      <c r="C103" s="113"/>
      <c r="D103" s="113"/>
      <c r="E103" s="113"/>
      <c r="F103" s="116"/>
      <c r="G103" s="113"/>
      <c r="H103" s="113"/>
      <c r="I103" s="117"/>
      <c r="J103" s="117"/>
      <c r="K103" s="117"/>
      <c r="L103" s="117"/>
      <c r="M103" s="117"/>
      <c r="N103" s="113"/>
    </row>
    <row r="104" spans="1:14" s="114" customFormat="1">
      <c r="A104" s="144"/>
      <c r="B104" s="143"/>
      <c r="C104" s="113"/>
      <c r="D104" s="113"/>
      <c r="E104" s="113"/>
      <c r="F104" s="116"/>
      <c r="G104" s="113"/>
      <c r="H104" s="113"/>
      <c r="I104" s="117"/>
      <c r="J104" s="117"/>
      <c r="K104" s="117"/>
      <c r="L104" s="117"/>
      <c r="M104" s="117"/>
      <c r="N104" s="113"/>
    </row>
    <row r="105" spans="1:14" s="114" customFormat="1">
      <c r="A105" s="144"/>
      <c r="B105" s="143"/>
      <c r="C105" s="113"/>
      <c r="D105" s="113"/>
      <c r="E105" s="113"/>
      <c r="F105" s="116"/>
      <c r="G105" s="113"/>
      <c r="H105" s="113"/>
      <c r="I105" s="117"/>
      <c r="J105" s="117"/>
      <c r="K105" s="117"/>
      <c r="L105" s="117"/>
      <c r="M105" s="117"/>
      <c r="N105" s="113"/>
    </row>
    <row r="106" spans="1:14" s="114" customFormat="1">
      <c r="A106" s="144"/>
      <c r="B106" s="143"/>
      <c r="C106" s="113"/>
      <c r="D106" s="113"/>
      <c r="E106" s="113"/>
      <c r="F106" s="116"/>
      <c r="G106" s="113"/>
      <c r="H106" s="113"/>
      <c r="I106" s="117"/>
      <c r="J106" s="117"/>
      <c r="K106" s="117"/>
      <c r="L106" s="117"/>
      <c r="M106" s="117"/>
      <c r="N106" s="113"/>
    </row>
    <row r="107" spans="1:14" s="114" customFormat="1">
      <c r="A107" s="144"/>
      <c r="B107" s="143"/>
      <c r="C107" s="113"/>
      <c r="D107" s="113"/>
      <c r="E107" s="113"/>
      <c r="F107" s="116"/>
      <c r="G107" s="113"/>
      <c r="H107" s="113"/>
      <c r="I107" s="117"/>
      <c r="J107" s="117"/>
      <c r="K107" s="117"/>
      <c r="L107" s="117"/>
      <c r="M107" s="117"/>
      <c r="N107" s="113"/>
    </row>
    <row r="108" spans="1:14" s="114" customFormat="1">
      <c r="A108" s="144"/>
      <c r="B108" s="143"/>
      <c r="C108" s="113"/>
      <c r="D108" s="113"/>
      <c r="E108" s="113"/>
      <c r="F108" s="116"/>
      <c r="G108" s="113"/>
      <c r="H108" s="113"/>
      <c r="I108" s="117"/>
      <c r="J108" s="117"/>
      <c r="K108" s="117"/>
      <c r="L108" s="117"/>
      <c r="M108" s="117"/>
      <c r="N108" s="113"/>
    </row>
    <row r="109" spans="1:14" s="114" customFormat="1">
      <c r="A109" s="144"/>
      <c r="B109" s="143"/>
      <c r="C109" s="113"/>
      <c r="D109" s="113"/>
      <c r="E109" s="113"/>
      <c r="F109" s="116"/>
      <c r="G109" s="113"/>
      <c r="H109" s="113"/>
      <c r="I109" s="117"/>
      <c r="J109" s="117"/>
      <c r="K109" s="117"/>
      <c r="L109" s="117"/>
      <c r="M109" s="117"/>
      <c r="N109" s="113"/>
    </row>
    <row r="110" spans="1:14" s="114" customFormat="1">
      <c r="A110" s="144"/>
      <c r="B110" s="143"/>
      <c r="C110" s="113"/>
      <c r="D110" s="113"/>
      <c r="E110" s="113"/>
      <c r="F110" s="116"/>
      <c r="G110" s="113"/>
      <c r="H110" s="113"/>
      <c r="I110" s="117"/>
      <c r="J110" s="117"/>
      <c r="K110" s="117"/>
      <c r="L110" s="117"/>
      <c r="M110" s="117"/>
      <c r="N110" s="113"/>
    </row>
    <row r="111" spans="1:14" s="114" customFormat="1">
      <c r="A111" s="144"/>
      <c r="B111" s="143"/>
      <c r="C111" s="113"/>
      <c r="D111" s="113"/>
      <c r="E111" s="113"/>
      <c r="F111" s="116"/>
      <c r="G111" s="113"/>
      <c r="H111" s="113"/>
      <c r="I111" s="117"/>
      <c r="J111" s="117"/>
      <c r="K111" s="117"/>
      <c r="L111" s="117"/>
      <c r="M111" s="117"/>
      <c r="N111" s="113"/>
    </row>
    <row r="112" spans="1:14" s="114" customFormat="1">
      <c r="A112" s="144"/>
      <c r="B112" s="143"/>
      <c r="C112" s="113"/>
      <c r="D112" s="113"/>
      <c r="E112" s="113"/>
      <c r="F112" s="116"/>
      <c r="G112" s="113"/>
      <c r="H112" s="113"/>
      <c r="I112" s="117"/>
      <c r="J112" s="117"/>
      <c r="K112" s="117"/>
      <c r="L112" s="117"/>
      <c r="M112" s="117"/>
      <c r="N112" s="113"/>
    </row>
    <row r="113" spans="1:14" s="114" customFormat="1">
      <c r="A113" s="144"/>
      <c r="B113" s="143"/>
      <c r="C113" s="113"/>
      <c r="D113" s="113"/>
      <c r="E113" s="113"/>
      <c r="F113" s="116"/>
      <c r="G113" s="113"/>
      <c r="H113" s="113"/>
      <c r="I113" s="117"/>
      <c r="J113" s="117"/>
      <c r="K113" s="117"/>
      <c r="L113" s="117"/>
      <c r="M113" s="117"/>
      <c r="N113" s="113"/>
    </row>
    <row r="114" spans="1:14" s="114" customFormat="1">
      <c r="A114" s="144"/>
      <c r="B114" s="143"/>
      <c r="C114" s="113"/>
      <c r="D114" s="113"/>
      <c r="E114" s="113"/>
      <c r="F114" s="116"/>
      <c r="G114" s="113"/>
      <c r="H114" s="113"/>
      <c r="I114" s="117"/>
      <c r="J114" s="117"/>
      <c r="K114" s="117"/>
      <c r="L114" s="117"/>
      <c r="M114" s="117"/>
      <c r="N114" s="113"/>
    </row>
    <row r="115" spans="1:14" s="114" customFormat="1">
      <c r="A115" s="144"/>
      <c r="B115" s="143"/>
      <c r="C115" s="113"/>
      <c r="D115" s="113"/>
      <c r="E115" s="113"/>
      <c r="F115" s="116"/>
      <c r="G115" s="113"/>
      <c r="H115" s="113"/>
      <c r="I115" s="117"/>
      <c r="J115" s="117"/>
      <c r="K115" s="117"/>
      <c r="L115" s="117"/>
      <c r="M115" s="117"/>
      <c r="N115" s="113"/>
    </row>
    <row r="116" spans="1:14" s="114" customFormat="1">
      <c r="A116" s="144"/>
      <c r="B116" s="143"/>
      <c r="C116" s="113"/>
      <c r="D116" s="113"/>
      <c r="E116" s="113"/>
      <c r="F116" s="116"/>
      <c r="G116" s="113"/>
      <c r="H116" s="113"/>
      <c r="I116" s="117"/>
      <c r="J116" s="117"/>
      <c r="K116" s="117"/>
      <c r="L116" s="117"/>
      <c r="M116" s="117"/>
      <c r="N116" s="113"/>
    </row>
    <row r="117" spans="1:14" s="114" customFormat="1">
      <c r="A117" s="144"/>
      <c r="B117" s="143"/>
      <c r="C117" s="113"/>
      <c r="D117" s="113"/>
      <c r="E117" s="113"/>
      <c r="F117" s="116"/>
      <c r="G117" s="113"/>
      <c r="H117" s="113"/>
      <c r="I117" s="117"/>
      <c r="J117" s="117"/>
      <c r="K117" s="117"/>
      <c r="L117" s="117"/>
      <c r="M117" s="117"/>
      <c r="N117" s="113"/>
    </row>
    <row r="118" spans="1:14" s="114" customFormat="1">
      <c r="A118" s="144"/>
      <c r="B118" s="143"/>
      <c r="C118" s="113"/>
      <c r="D118" s="113"/>
      <c r="E118" s="113"/>
      <c r="F118" s="116"/>
      <c r="G118" s="113"/>
      <c r="H118" s="113"/>
      <c r="I118" s="117"/>
      <c r="J118" s="117"/>
      <c r="K118" s="117"/>
      <c r="L118" s="117"/>
      <c r="M118" s="117"/>
      <c r="N118" s="113"/>
    </row>
    <row r="119" spans="1:14" s="114" customFormat="1">
      <c r="A119" s="144"/>
      <c r="B119" s="143"/>
      <c r="C119" s="113"/>
      <c r="D119" s="113"/>
      <c r="E119" s="113"/>
      <c r="F119" s="116"/>
      <c r="G119" s="113"/>
      <c r="H119" s="113"/>
      <c r="I119" s="117"/>
      <c r="J119" s="117"/>
      <c r="K119" s="117"/>
      <c r="L119" s="117"/>
      <c r="M119" s="117"/>
      <c r="N119" s="113"/>
    </row>
    <row r="120" spans="1:14" s="114" customFormat="1">
      <c r="A120" s="144"/>
      <c r="B120" s="143"/>
      <c r="C120" s="113"/>
      <c r="D120" s="113"/>
      <c r="E120" s="113"/>
      <c r="F120" s="116"/>
      <c r="G120" s="113"/>
      <c r="H120" s="113"/>
      <c r="I120" s="117"/>
      <c r="J120" s="117"/>
      <c r="K120" s="117"/>
      <c r="L120" s="117"/>
      <c r="M120" s="117"/>
      <c r="N120" s="113"/>
    </row>
    <row r="121" spans="1:14" s="114" customFormat="1">
      <c r="A121" s="144"/>
      <c r="B121" s="143"/>
      <c r="C121" s="113"/>
      <c r="D121" s="113"/>
      <c r="E121" s="113"/>
      <c r="F121" s="116"/>
      <c r="G121" s="113"/>
      <c r="H121" s="113"/>
      <c r="I121" s="117"/>
      <c r="J121" s="117"/>
      <c r="K121" s="117"/>
      <c r="L121" s="117"/>
      <c r="M121" s="117"/>
      <c r="N121" s="113"/>
    </row>
    <row r="122" spans="1:14" s="114" customFormat="1">
      <c r="A122" s="144"/>
      <c r="B122" s="143"/>
      <c r="C122" s="113"/>
      <c r="D122" s="113"/>
      <c r="E122" s="113"/>
      <c r="F122" s="116"/>
      <c r="G122" s="113"/>
      <c r="H122" s="113"/>
      <c r="I122" s="117"/>
      <c r="J122" s="117"/>
      <c r="K122" s="117"/>
      <c r="L122" s="117"/>
      <c r="M122" s="117"/>
      <c r="N122" s="113"/>
    </row>
    <row r="123" spans="1:14" s="114" customFormat="1">
      <c r="A123" s="144"/>
      <c r="B123" s="143"/>
      <c r="C123" s="113"/>
      <c r="D123" s="113"/>
      <c r="E123" s="113"/>
      <c r="F123" s="116"/>
      <c r="G123" s="113"/>
      <c r="H123" s="113"/>
      <c r="I123" s="117"/>
      <c r="J123" s="117"/>
      <c r="K123" s="117"/>
      <c r="L123" s="117"/>
      <c r="M123" s="117"/>
      <c r="N123" s="113"/>
    </row>
    <row r="124" spans="1:14" s="114" customFormat="1">
      <c r="A124" s="144"/>
      <c r="B124" s="143"/>
      <c r="C124" s="113"/>
      <c r="D124" s="113"/>
      <c r="E124" s="113"/>
      <c r="F124" s="116"/>
      <c r="G124" s="113"/>
      <c r="H124" s="113"/>
      <c r="I124" s="117"/>
      <c r="J124" s="117"/>
      <c r="K124" s="117"/>
      <c r="L124" s="117"/>
      <c r="M124" s="117"/>
      <c r="N124" s="113"/>
    </row>
    <row r="125" spans="1:14" s="114" customFormat="1">
      <c r="A125" s="144"/>
      <c r="B125" s="143"/>
      <c r="C125" s="113"/>
      <c r="D125" s="113"/>
      <c r="E125" s="113"/>
      <c r="F125" s="116"/>
      <c r="G125" s="113"/>
      <c r="H125" s="113"/>
      <c r="I125" s="117"/>
      <c r="J125" s="117"/>
      <c r="K125" s="117"/>
      <c r="L125" s="117"/>
      <c r="M125" s="117"/>
      <c r="N125" s="113"/>
    </row>
    <row r="126" spans="1:14" s="114" customFormat="1">
      <c r="A126" s="144"/>
      <c r="B126" s="143"/>
      <c r="C126" s="113"/>
      <c r="D126" s="113"/>
      <c r="E126" s="113"/>
      <c r="F126" s="116"/>
      <c r="G126" s="113"/>
      <c r="H126" s="113"/>
      <c r="I126" s="117"/>
      <c r="J126" s="117"/>
      <c r="K126" s="117"/>
      <c r="L126" s="117"/>
      <c r="M126" s="117"/>
      <c r="N126" s="113"/>
    </row>
    <row r="127" spans="1:14" s="114" customFormat="1">
      <c r="A127" s="144"/>
      <c r="B127" s="143"/>
      <c r="C127" s="113"/>
      <c r="D127" s="113"/>
      <c r="E127" s="113"/>
      <c r="F127" s="116"/>
      <c r="G127" s="113"/>
      <c r="H127" s="113"/>
      <c r="I127" s="117"/>
      <c r="J127" s="117"/>
      <c r="K127" s="117"/>
      <c r="L127" s="117"/>
      <c r="M127" s="117"/>
      <c r="N127" s="113"/>
    </row>
    <row r="128" spans="1:14" s="114" customFormat="1">
      <c r="A128" s="144"/>
      <c r="B128" s="143"/>
      <c r="C128" s="113"/>
      <c r="D128" s="113"/>
      <c r="E128" s="113"/>
      <c r="F128" s="116"/>
      <c r="G128" s="113"/>
      <c r="H128" s="113"/>
      <c r="I128" s="117"/>
      <c r="J128" s="117"/>
      <c r="K128" s="117"/>
      <c r="L128" s="117"/>
      <c r="M128" s="117"/>
      <c r="N128" s="113"/>
    </row>
    <row r="129" spans="1:14" s="114" customFormat="1">
      <c r="A129" s="144"/>
      <c r="B129" s="143"/>
      <c r="C129" s="113"/>
      <c r="D129" s="113"/>
      <c r="E129" s="113"/>
      <c r="F129" s="116"/>
      <c r="G129" s="113"/>
      <c r="H129" s="113"/>
      <c r="I129" s="117"/>
      <c r="J129" s="117"/>
      <c r="K129" s="117"/>
      <c r="L129" s="117"/>
      <c r="M129" s="117"/>
      <c r="N129" s="113"/>
    </row>
    <row r="130" spans="1:14" s="114" customFormat="1">
      <c r="A130" s="144"/>
      <c r="B130" s="143"/>
      <c r="C130" s="113"/>
      <c r="D130" s="113"/>
      <c r="E130" s="113"/>
      <c r="F130" s="116"/>
      <c r="G130" s="113"/>
      <c r="H130" s="113"/>
      <c r="I130" s="117"/>
      <c r="J130" s="117"/>
      <c r="K130" s="117"/>
      <c r="L130" s="117"/>
      <c r="M130" s="117"/>
      <c r="N130" s="113"/>
    </row>
    <row r="131" spans="1:14" s="114" customFormat="1">
      <c r="A131" s="144"/>
      <c r="B131" s="143"/>
      <c r="C131" s="113"/>
      <c r="D131" s="113"/>
      <c r="E131" s="113"/>
      <c r="F131" s="116"/>
      <c r="G131" s="113"/>
      <c r="H131" s="113"/>
      <c r="I131" s="117"/>
      <c r="J131" s="117"/>
      <c r="K131" s="117"/>
      <c r="L131" s="117"/>
      <c r="M131" s="117"/>
      <c r="N131" s="113"/>
    </row>
    <row r="132" spans="1:14" s="114" customFormat="1">
      <c r="A132" s="144"/>
      <c r="B132" s="143"/>
      <c r="C132" s="113"/>
      <c r="D132" s="113"/>
      <c r="E132" s="113"/>
      <c r="F132" s="116"/>
      <c r="G132" s="113"/>
      <c r="H132" s="113"/>
      <c r="I132" s="117"/>
      <c r="J132" s="117"/>
      <c r="K132" s="117"/>
      <c r="L132" s="117"/>
      <c r="M132" s="117"/>
      <c r="N132" s="113"/>
    </row>
    <row r="133" spans="1:14" s="114" customFormat="1">
      <c r="A133" s="144"/>
      <c r="B133" s="143"/>
      <c r="C133" s="113"/>
      <c r="D133" s="113"/>
      <c r="E133" s="113"/>
      <c r="F133" s="116"/>
      <c r="G133" s="113"/>
      <c r="H133" s="113"/>
      <c r="I133" s="117"/>
      <c r="J133" s="117"/>
      <c r="K133" s="117"/>
      <c r="L133" s="117"/>
      <c r="M133" s="117"/>
      <c r="N133" s="113"/>
    </row>
    <row r="134" spans="1:14" s="114" customFormat="1">
      <c r="A134" s="144"/>
      <c r="B134" s="143"/>
      <c r="C134" s="113"/>
      <c r="D134" s="113"/>
      <c r="E134" s="113"/>
      <c r="F134" s="116"/>
      <c r="G134" s="113"/>
      <c r="H134" s="113"/>
      <c r="I134" s="117"/>
      <c r="J134" s="117"/>
      <c r="K134" s="117"/>
      <c r="L134" s="117"/>
      <c r="M134" s="117"/>
      <c r="N134" s="113"/>
    </row>
    <row r="135" spans="1:14" s="114" customFormat="1">
      <c r="A135" s="144"/>
      <c r="B135" s="143"/>
      <c r="C135" s="113"/>
      <c r="D135" s="113"/>
      <c r="E135" s="113"/>
      <c r="F135" s="116"/>
      <c r="G135" s="113"/>
      <c r="H135" s="113"/>
      <c r="I135" s="117"/>
      <c r="J135" s="117"/>
      <c r="K135" s="117"/>
      <c r="L135" s="117"/>
      <c r="M135" s="117"/>
      <c r="N135" s="113"/>
    </row>
    <row r="136" spans="1:14" s="114" customFormat="1">
      <c r="A136" s="144"/>
      <c r="B136" s="143"/>
      <c r="C136" s="113"/>
      <c r="D136" s="113"/>
      <c r="E136" s="113"/>
      <c r="F136" s="116"/>
      <c r="G136" s="113"/>
      <c r="H136" s="113"/>
      <c r="I136" s="117"/>
      <c r="J136" s="117"/>
      <c r="K136" s="117"/>
      <c r="L136" s="117"/>
      <c r="M136" s="117"/>
      <c r="N136" s="113"/>
    </row>
    <row r="137" spans="1:14" s="114" customFormat="1">
      <c r="A137" s="144"/>
      <c r="B137" s="143"/>
      <c r="C137" s="113"/>
      <c r="D137" s="113"/>
      <c r="E137" s="113"/>
      <c r="F137" s="116"/>
      <c r="G137" s="113"/>
      <c r="H137" s="113"/>
      <c r="I137" s="117"/>
      <c r="J137" s="117"/>
      <c r="K137" s="117"/>
      <c r="L137" s="117"/>
      <c r="M137" s="117"/>
      <c r="N137" s="113"/>
    </row>
    <row r="138" spans="1:14" s="114" customFormat="1">
      <c r="A138" s="144"/>
      <c r="B138" s="143"/>
      <c r="C138" s="113"/>
      <c r="D138" s="113"/>
      <c r="E138" s="113"/>
      <c r="F138" s="116"/>
      <c r="G138" s="113"/>
      <c r="H138" s="113"/>
      <c r="I138" s="117"/>
      <c r="J138" s="117"/>
      <c r="K138" s="117"/>
      <c r="L138" s="117"/>
      <c r="M138" s="117"/>
      <c r="N138" s="113"/>
    </row>
    <row r="139" spans="1:14" s="114" customFormat="1">
      <c r="A139" s="144"/>
      <c r="B139" s="143"/>
      <c r="C139" s="113"/>
      <c r="D139" s="113"/>
      <c r="E139" s="113"/>
      <c r="F139" s="116"/>
      <c r="G139" s="113"/>
      <c r="H139" s="113"/>
      <c r="I139" s="117"/>
      <c r="J139" s="117"/>
      <c r="K139" s="117"/>
      <c r="L139" s="117"/>
      <c r="M139" s="117"/>
      <c r="N139" s="113"/>
    </row>
    <row r="140" spans="1:14" s="114" customFormat="1">
      <c r="A140" s="144"/>
      <c r="B140" s="143"/>
      <c r="C140" s="113"/>
      <c r="D140" s="113"/>
      <c r="E140" s="113"/>
      <c r="F140" s="116"/>
      <c r="G140" s="113"/>
      <c r="H140" s="113"/>
      <c r="I140" s="117"/>
      <c r="J140" s="117"/>
      <c r="K140" s="117"/>
      <c r="L140" s="117"/>
      <c r="M140" s="117"/>
      <c r="N140" s="113"/>
    </row>
    <row r="141" spans="1:14" s="114" customFormat="1">
      <c r="A141" s="144"/>
      <c r="B141" s="143"/>
      <c r="C141" s="113"/>
      <c r="D141" s="113"/>
      <c r="E141" s="113"/>
      <c r="F141" s="116"/>
      <c r="G141" s="113"/>
      <c r="H141" s="113"/>
      <c r="I141" s="117"/>
      <c r="J141" s="117"/>
      <c r="K141" s="117"/>
      <c r="L141" s="117"/>
      <c r="M141" s="117"/>
      <c r="N141" s="113"/>
    </row>
    <row r="142" spans="1:14" s="114" customFormat="1">
      <c r="A142" s="144"/>
      <c r="B142" s="143"/>
      <c r="C142" s="113"/>
      <c r="D142" s="113"/>
      <c r="E142" s="113"/>
      <c r="F142" s="116"/>
      <c r="G142" s="113"/>
      <c r="H142" s="113"/>
      <c r="I142" s="117"/>
      <c r="J142" s="117"/>
      <c r="K142" s="117"/>
      <c r="L142" s="117"/>
      <c r="M142" s="117"/>
      <c r="N142" s="113"/>
    </row>
    <row r="143" spans="1:14" s="114" customFormat="1">
      <c r="A143" s="144"/>
      <c r="B143" s="143"/>
      <c r="C143" s="113"/>
      <c r="D143" s="113"/>
      <c r="E143" s="113"/>
      <c r="F143" s="116"/>
      <c r="G143" s="113"/>
      <c r="H143" s="113"/>
      <c r="I143" s="117"/>
      <c r="J143" s="117"/>
      <c r="K143" s="117"/>
      <c r="L143" s="117"/>
      <c r="M143" s="117"/>
      <c r="N143" s="113"/>
    </row>
    <row r="144" spans="1:14" s="114" customFormat="1">
      <c r="A144" s="144"/>
      <c r="B144" s="143"/>
      <c r="C144" s="113"/>
      <c r="D144" s="113"/>
      <c r="E144" s="113"/>
      <c r="F144" s="116"/>
      <c r="G144" s="113"/>
      <c r="H144" s="113"/>
      <c r="I144" s="117"/>
      <c r="J144" s="117"/>
      <c r="K144" s="117"/>
      <c r="L144" s="117"/>
      <c r="M144" s="117"/>
      <c r="N144" s="113"/>
    </row>
    <row r="145" spans="1:14" s="114" customFormat="1">
      <c r="A145" s="144"/>
      <c r="B145" s="143"/>
      <c r="C145" s="113"/>
      <c r="D145" s="113"/>
      <c r="E145" s="113"/>
      <c r="F145" s="116"/>
      <c r="G145" s="113"/>
      <c r="H145" s="113"/>
      <c r="I145" s="117"/>
      <c r="J145" s="117"/>
      <c r="K145" s="117"/>
      <c r="L145" s="117"/>
      <c r="M145" s="117"/>
      <c r="N145" s="113"/>
    </row>
    <row r="146" spans="1:14" s="114" customFormat="1">
      <c r="A146" s="144"/>
      <c r="B146" s="143"/>
      <c r="C146" s="113"/>
      <c r="D146" s="113"/>
      <c r="E146" s="113"/>
      <c r="F146" s="116"/>
      <c r="G146" s="113"/>
      <c r="H146" s="113"/>
      <c r="I146" s="117"/>
      <c r="J146" s="117"/>
      <c r="K146" s="117"/>
      <c r="L146" s="117"/>
      <c r="M146" s="117"/>
      <c r="N146" s="113"/>
    </row>
    <row r="147" spans="1:14" s="114" customFormat="1">
      <c r="A147" s="144"/>
      <c r="B147" s="143"/>
      <c r="C147" s="113"/>
      <c r="D147" s="113"/>
      <c r="E147" s="113"/>
      <c r="F147" s="116"/>
      <c r="G147" s="113"/>
      <c r="H147" s="113"/>
      <c r="I147" s="117"/>
      <c r="J147" s="117"/>
      <c r="K147" s="117"/>
      <c r="L147" s="117"/>
      <c r="M147" s="117"/>
      <c r="N147" s="113"/>
    </row>
    <row r="148" spans="1:14" s="114" customFormat="1">
      <c r="A148" s="144"/>
      <c r="B148" s="143"/>
      <c r="C148" s="113"/>
      <c r="D148" s="113"/>
      <c r="E148" s="113"/>
      <c r="F148" s="116"/>
      <c r="G148" s="113"/>
      <c r="H148" s="113"/>
      <c r="I148" s="117"/>
      <c r="J148" s="117"/>
      <c r="K148" s="117"/>
      <c r="L148" s="117"/>
      <c r="M148" s="117"/>
      <c r="N148" s="113"/>
    </row>
    <row r="149" spans="1:14" s="114" customFormat="1">
      <c r="A149" s="144"/>
      <c r="B149" s="143"/>
      <c r="C149" s="113"/>
      <c r="D149" s="113"/>
      <c r="E149" s="113"/>
      <c r="F149" s="116"/>
      <c r="G149" s="113"/>
      <c r="H149" s="113"/>
      <c r="I149" s="117"/>
      <c r="J149" s="117"/>
      <c r="K149" s="117"/>
      <c r="L149" s="117"/>
      <c r="M149" s="117"/>
      <c r="N149" s="113"/>
    </row>
    <row r="150" spans="1:14" s="114" customFormat="1">
      <c r="A150" s="144"/>
      <c r="B150" s="143"/>
      <c r="C150" s="113"/>
      <c r="D150" s="113"/>
      <c r="E150" s="113"/>
      <c r="F150" s="116"/>
      <c r="G150" s="113"/>
      <c r="H150" s="113"/>
      <c r="I150" s="117"/>
      <c r="J150" s="117"/>
      <c r="K150" s="117"/>
      <c r="L150" s="117"/>
      <c r="M150" s="117"/>
      <c r="N150" s="113"/>
    </row>
    <row r="151" spans="1:14" s="114" customFormat="1">
      <c r="A151" s="144"/>
      <c r="B151" s="143"/>
      <c r="C151" s="113"/>
      <c r="D151" s="113"/>
      <c r="E151" s="113"/>
      <c r="F151" s="116"/>
      <c r="G151" s="113"/>
      <c r="H151" s="113"/>
      <c r="I151" s="117"/>
      <c r="J151" s="117"/>
      <c r="K151" s="117"/>
      <c r="L151" s="117"/>
      <c r="M151" s="117"/>
      <c r="N151" s="113"/>
    </row>
    <row r="152" spans="1:14" s="114" customFormat="1">
      <c r="A152" s="144"/>
      <c r="B152" s="143"/>
      <c r="C152" s="113"/>
      <c r="D152" s="113"/>
      <c r="E152" s="113"/>
      <c r="F152" s="116"/>
      <c r="G152" s="113"/>
      <c r="H152" s="113"/>
      <c r="I152" s="117"/>
      <c r="J152" s="117"/>
      <c r="K152" s="117"/>
      <c r="L152" s="117"/>
      <c r="M152" s="117"/>
      <c r="N152" s="113"/>
    </row>
    <row r="153" spans="1:14" s="114" customFormat="1">
      <c r="A153" s="144"/>
      <c r="B153" s="143"/>
      <c r="C153" s="113"/>
      <c r="D153" s="113"/>
      <c r="E153" s="113"/>
      <c r="F153" s="116"/>
      <c r="G153" s="113"/>
      <c r="H153" s="113"/>
      <c r="I153" s="117"/>
      <c r="J153" s="117"/>
      <c r="K153" s="117"/>
      <c r="L153" s="117"/>
      <c r="M153" s="117"/>
      <c r="N153" s="113"/>
    </row>
    <row r="154" spans="1:14" s="114" customFormat="1">
      <c r="A154" s="144"/>
      <c r="B154" s="143"/>
      <c r="C154" s="113"/>
      <c r="D154" s="113"/>
      <c r="E154" s="113"/>
      <c r="F154" s="116"/>
      <c r="G154" s="113"/>
      <c r="H154" s="113"/>
      <c r="I154" s="117"/>
      <c r="J154" s="117"/>
      <c r="K154" s="117"/>
      <c r="L154" s="117"/>
      <c r="M154" s="117"/>
      <c r="N154" s="113"/>
    </row>
    <row r="155" spans="1:14" s="114" customFormat="1">
      <c r="A155" s="144"/>
      <c r="B155" s="143"/>
      <c r="C155" s="113"/>
      <c r="D155" s="113"/>
      <c r="E155" s="113"/>
      <c r="F155" s="116"/>
      <c r="G155" s="113"/>
      <c r="H155" s="113"/>
      <c r="I155" s="117"/>
      <c r="J155" s="117"/>
      <c r="K155" s="117"/>
      <c r="L155" s="117"/>
      <c r="M155" s="117"/>
      <c r="N155" s="113"/>
    </row>
    <row r="156" spans="1:14" s="114" customFormat="1">
      <c r="A156" s="144"/>
      <c r="B156" s="143"/>
      <c r="C156" s="113"/>
      <c r="D156" s="113"/>
      <c r="E156" s="113"/>
      <c r="F156" s="116"/>
      <c r="G156" s="113"/>
      <c r="H156" s="113"/>
      <c r="I156" s="117"/>
      <c r="J156" s="117"/>
      <c r="K156" s="117"/>
      <c r="L156" s="117"/>
      <c r="M156" s="117"/>
      <c r="N156" s="113"/>
    </row>
    <row r="157" spans="1:14" s="114" customFormat="1">
      <c r="A157" s="144"/>
      <c r="B157" s="143"/>
      <c r="C157" s="113"/>
      <c r="D157" s="113"/>
      <c r="E157" s="113"/>
      <c r="F157" s="116"/>
      <c r="G157" s="113"/>
      <c r="H157" s="113"/>
      <c r="I157" s="117"/>
      <c r="J157" s="117"/>
      <c r="K157" s="117"/>
      <c r="L157" s="117"/>
      <c r="M157" s="117"/>
      <c r="N157" s="113"/>
    </row>
    <row r="158" spans="1:14" s="114" customFormat="1">
      <c r="A158" s="144"/>
      <c r="B158" s="143"/>
      <c r="C158" s="113"/>
      <c r="D158" s="113"/>
      <c r="E158" s="113"/>
      <c r="F158" s="116"/>
      <c r="G158" s="113"/>
      <c r="H158" s="113"/>
      <c r="I158" s="117"/>
      <c r="J158" s="117"/>
      <c r="K158" s="117"/>
      <c r="L158" s="117"/>
      <c r="M158" s="117"/>
      <c r="N158" s="113"/>
    </row>
    <row r="159" spans="1:14" s="114" customFormat="1">
      <c r="A159" s="144"/>
      <c r="B159" s="143"/>
      <c r="C159" s="113"/>
      <c r="D159" s="113"/>
      <c r="E159" s="113"/>
      <c r="F159" s="116"/>
      <c r="G159" s="113"/>
      <c r="H159" s="113"/>
      <c r="I159" s="117"/>
      <c r="J159" s="117"/>
      <c r="K159" s="117"/>
      <c r="L159" s="117"/>
      <c r="M159" s="117"/>
      <c r="N159" s="113"/>
    </row>
    <row r="160" spans="1:14" s="114" customFormat="1">
      <c r="A160" s="144"/>
      <c r="B160" s="143"/>
      <c r="C160" s="113"/>
      <c r="D160" s="113"/>
      <c r="E160" s="113"/>
      <c r="F160" s="116"/>
      <c r="G160" s="113"/>
      <c r="H160" s="113"/>
      <c r="I160" s="117"/>
      <c r="J160" s="117"/>
      <c r="K160" s="117"/>
      <c r="L160" s="117"/>
      <c r="M160" s="117"/>
      <c r="N160" s="113"/>
    </row>
    <row r="161" spans="1:14" s="114" customFormat="1">
      <c r="A161" s="144"/>
      <c r="B161" s="143"/>
      <c r="C161" s="113"/>
      <c r="D161" s="113"/>
      <c r="E161" s="113"/>
      <c r="F161" s="116"/>
      <c r="G161" s="113"/>
      <c r="H161" s="113"/>
      <c r="I161" s="117"/>
      <c r="J161" s="117"/>
      <c r="K161" s="117"/>
      <c r="L161" s="117"/>
      <c r="M161" s="117"/>
      <c r="N161" s="113"/>
    </row>
    <row r="162" spans="1:14" s="114" customFormat="1">
      <c r="A162" s="144"/>
      <c r="B162" s="143"/>
      <c r="C162" s="113"/>
      <c r="D162" s="113"/>
      <c r="E162" s="113"/>
      <c r="F162" s="116"/>
      <c r="G162" s="113"/>
      <c r="H162" s="113"/>
      <c r="I162" s="117"/>
      <c r="J162" s="117"/>
      <c r="K162" s="117"/>
      <c r="L162" s="117"/>
      <c r="M162" s="117"/>
      <c r="N162" s="113"/>
    </row>
    <row r="163" spans="1:14" s="114" customFormat="1">
      <c r="A163" s="144"/>
      <c r="B163" s="143"/>
      <c r="C163" s="113"/>
      <c r="D163" s="113"/>
      <c r="E163" s="113"/>
      <c r="F163" s="116"/>
      <c r="G163" s="113"/>
      <c r="H163" s="113"/>
      <c r="I163" s="117"/>
      <c r="J163" s="117"/>
      <c r="K163" s="117"/>
      <c r="L163" s="117"/>
      <c r="M163" s="117"/>
      <c r="N163" s="113"/>
    </row>
    <row r="164" spans="1:14" s="114" customFormat="1">
      <c r="A164" s="144"/>
      <c r="B164" s="143"/>
      <c r="C164" s="113"/>
      <c r="D164" s="113"/>
      <c r="E164" s="113"/>
      <c r="F164" s="116"/>
      <c r="G164" s="113"/>
      <c r="H164" s="113"/>
      <c r="I164" s="117"/>
      <c r="J164" s="117"/>
      <c r="K164" s="117"/>
      <c r="L164" s="117"/>
      <c r="M164" s="117"/>
      <c r="N164" s="113"/>
    </row>
  </sheetData>
  <hyperlinks>
    <hyperlink ref="F7" location="BR_A0001" display="=EL_A0100!B4"/>
    <hyperlink ref="F8" location="BR_01001" display="='#REF!'!B5"/>
  </hyperlinks>
  <pageMargins left="0.40902777777777799" right="0.21875" top="0.71875" bottom="0.57916666666666705" header="0.5" footer="0.25902777777777802"/>
  <pageSetup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O116"/>
  <sheetViews>
    <sheetView tabSelected="1" zoomScale="115" zoomScaleNormal="115" workbookViewId="0">
      <selection activeCell="B11" sqref="B11"/>
    </sheetView>
  </sheetViews>
  <sheetFormatPr baseColWidth="10" defaultColWidth="9.140625" defaultRowHeight="15"/>
  <cols>
    <col min="1" max="1" width="10.5703125" bestFit="1" customWidth="1"/>
    <col min="2" max="2" width="40" bestFit="1" customWidth="1"/>
    <col min="3" max="3" width="42.42578125" bestFit="1" customWidth="1"/>
    <col min="4" max="4" width="9.5703125" bestFit="1" customWidth="1"/>
    <col min="5" max="5" width="12.28515625" bestFit="1" customWidth="1"/>
    <col min="6" max="6" width="8.85546875" bestFit="1" customWidth="1"/>
    <col min="7" max="7" width="10" bestFit="1" customWidth="1"/>
    <col min="8" max="8" width="15.85546875" bestFit="1" customWidth="1"/>
    <col min="9" max="9" width="11" bestFit="1" customWidth="1"/>
    <col min="11" max="11" width="7.140625" bestFit="1" customWidth="1"/>
    <col min="12" max="12" width="7.85546875" bestFit="1" customWidth="1"/>
    <col min="13" max="13" width="13.85546875" bestFit="1" customWidth="1"/>
    <col min="14" max="14" width="11.28515625" bestFit="1" customWidth="1"/>
    <col min="15" max="15" width="5.28515625" customWidth="1"/>
    <col min="16" max="1025" width="11.42578125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5" t="s">
        <v>66</v>
      </c>
      <c r="B2" s="7" t="s">
        <v>67</v>
      </c>
      <c r="C2" s="8"/>
      <c r="D2" s="8"/>
      <c r="E2" s="8" t="s">
        <v>91</v>
      </c>
      <c r="F2" s="8"/>
      <c r="G2" s="8"/>
      <c r="H2" s="8"/>
      <c r="I2" s="8"/>
      <c r="J2" s="65" t="s">
        <v>72</v>
      </c>
      <c r="K2" s="39">
        <v>81</v>
      </c>
      <c r="L2" s="8"/>
      <c r="M2" s="65" t="s">
        <v>92</v>
      </c>
      <c r="N2" s="92">
        <f>EL_A0001_pa+El_A0001_m+EL_A0001_p+EL_A0001_f+EL_A0001_t</f>
        <v>1311.3379529791664</v>
      </c>
      <c r="O2" s="51"/>
    </row>
    <row r="3" spans="1:15">
      <c r="A3" s="65" t="s">
        <v>93</v>
      </c>
      <c r="B3" s="7" t="s">
        <v>94</v>
      </c>
      <c r="C3" s="8"/>
      <c r="D3" s="8"/>
      <c r="E3" s="8"/>
      <c r="F3" s="8"/>
      <c r="G3" s="8"/>
      <c r="H3" s="8"/>
      <c r="I3" s="8"/>
      <c r="J3" s="8"/>
      <c r="K3" s="8"/>
      <c r="L3" s="8"/>
      <c r="M3" s="65" t="s">
        <v>95</v>
      </c>
      <c r="N3" s="52">
        <v>1</v>
      </c>
      <c r="O3" s="51"/>
    </row>
    <row r="4" spans="1:15">
      <c r="A4" s="65" t="s">
        <v>96</v>
      </c>
      <c r="B4" s="48" t="s">
        <v>97</v>
      </c>
      <c r="C4" s="8"/>
      <c r="D4" s="8"/>
      <c r="E4" s="8"/>
      <c r="F4" s="8"/>
      <c r="G4" s="8"/>
      <c r="H4" s="8"/>
      <c r="I4" s="8"/>
      <c r="J4" s="80" t="s">
        <v>98</v>
      </c>
      <c r="K4" s="8"/>
      <c r="L4" s="8"/>
      <c r="M4" s="8"/>
      <c r="N4" s="8"/>
      <c r="O4" s="51"/>
    </row>
    <row r="5" spans="1:15">
      <c r="A5" s="65" t="s">
        <v>99</v>
      </c>
      <c r="B5" s="10" t="s">
        <v>100</v>
      </c>
      <c r="C5" s="8"/>
      <c r="D5" s="8"/>
      <c r="E5" s="8"/>
      <c r="F5" s="8"/>
      <c r="G5" s="8"/>
      <c r="H5" s="8"/>
      <c r="I5" s="8"/>
      <c r="J5" s="80" t="s">
        <v>101</v>
      </c>
      <c r="K5" s="8"/>
      <c r="L5" s="8"/>
      <c r="M5" s="65" t="s">
        <v>102</v>
      </c>
      <c r="N5" s="50">
        <f>N2*N3</f>
        <v>1311.3379529791664</v>
      </c>
      <c r="O5" s="51"/>
    </row>
    <row r="6" spans="1:15">
      <c r="A6" s="65" t="s">
        <v>103</v>
      </c>
      <c r="B6" s="7" t="s">
        <v>89</v>
      </c>
      <c r="C6" s="8"/>
      <c r="D6" s="8"/>
      <c r="E6" s="8"/>
      <c r="F6" s="8"/>
      <c r="G6" s="8"/>
      <c r="H6" s="8"/>
      <c r="I6" s="8"/>
      <c r="J6" s="80" t="s">
        <v>104</v>
      </c>
      <c r="K6" s="8"/>
      <c r="L6" s="8"/>
      <c r="M6" s="8"/>
      <c r="N6" s="8"/>
      <c r="O6" s="51"/>
    </row>
    <row r="7" spans="1:15">
      <c r="A7" s="65" t="s">
        <v>105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2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65" t="s">
        <v>106</v>
      </c>
      <c r="B9" s="65" t="s">
        <v>107</v>
      </c>
      <c r="C9" s="65" t="s">
        <v>108</v>
      </c>
      <c r="D9" s="65" t="s">
        <v>82</v>
      </c>
      <c r="E9" s="65" t="s">
        <v>109</v>
      </c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66">
        <v>10</v>
      </c>
      <c r="B10" s="67" t="str">
        <f>EL_01001!B5</f>
        <v>Fuse box bracket</v>
      </c>
      <c r="C10" s="50">
        <f>EL_01001!N2</f>
        <v>0.88343210000000005</v>
      </c>
      <c r="D10" s="68">
        <v>2</v>
      </c>
      <c r="E10" s="50">
        <f t="shared" ref="E10:E15" si="0">C10*D10</f>
        <v>1.7668642000000001</v>
      </c>
      <c r="F10" s="8"/>
      <c r="G10" s="8"/>
      <c r="H10" s="8"/>
      <c r="I10" s="8"/>
      <c r="J10" s="8"/>
      <c r="K10" s="8"/>
      <c r="L10" s="8"/>
      <c r="M10" s="8"/>
      <c r="N10" s="8"/>
      <c r="O10" s="51"/>
    </row>
    <row r="11" spans="1:15">
      <c r="A11" s="66">
        <v>20</v>
      </c>
      <c r="B11" s="67" t="str">
        <f>EL_01002!B5</f>
        <v>Ground bracket</v>
      </c>
      <c r="C11" s="50">
        <f>EL_01002!N2</f>
        <v>0.54649961458333329</v>
      </c>
      <c r="D11" s="66">
        <v>2</v>
      </c>
      <c r="E11" s="50">
        <f t="shared" si="0"/>
        <v>1.0929992291666666</v>
      </c>
      <c r="F11" s="48"/>
      <c r="G11" s="48"/>
      <c r="H11" s="48"/>
      <c r="I11" s="48"/>
      <c r="J11" s="48"/>
      <c r="K11" s="48"/>
      <c r="L11" s="48"/>
      <c r="M11" s="48"/>
      <c r="N11" s="48"/>
      <c r="O11" s="51"/>
    </row>
    <row r="12" spans="1:15">
      <c r="A12" s="66">
        <v>30</v>
      </c>
      <c r="B12" s="67" t="str">
        <f>EL_01003!B5</f>
        <v>Break light bracket</v>
      </c>
      <c r="C12" s="50">
        <f>EL_01003!N2</f>
        <v>0.82069615625000003</v>
      </c>
      <c r="D12" s="66">
        <v>2</v>
      </c>
      <c r="E12" s="50">
        <f t="shared" si="0"/>
        <v>1.6413923125000001</v>
      </c>
      <c r="F12" s="48"/>
      <c r="G12" s="48"/>
      <c r="H12" s="48"/>
      <c r="I12" s="48"/>
      <c r="J12" s="48"/>
      <c r="K12" s="48"/>
      <c r="L12" s="48"/>
      <c r="M12" s="48"/>
      <c r="N12" s="48"/>
      <c r="O12" s="93"/>
    </row>
    <row r="13" spans="1:15" s="58" customFormat="1">
      <c r="A13" s="66">
        <v>40</v>
      </c>
      <c r="B13" s="67" t="str">
        <f>EL_01004!B5</f>
        <v>Master switch panel</v>
      </c>
      <c r="C13" s="50">
        <f>EL_01004!N2</f>
        <v>75.943999999999988</v>
      </c>
      <c r="D13" s="66">
        <v>1</v>
      </c>
      <c r="E13" s="50">
        <f t="shared" si="0"/>
        <v>75.943999999999988</v>
      </c>
      <c r="F13" s="48"/>
      <c r="G13" s="48"/>
      <c r="H13" s="48"/>
      <c r="I13" s="48"/>
      <c r="J13" s="48"/>
      <c r="K13" s="48"/>
      <c r="L13" s="48"/>
      <c r="M13" s="48"/>
      <c r="N13" s="48"/>
      <c r="O13" s="93"/>
    </row>
    <row r="14" spans="1:15" s="58" customFormat="1">
      <c r="A14" s="66">
        <v>50</v>
      </c>
      <c r="B14" s="69" t="str">
        <f>EL_01005!B5</f>
        <v>Master switch panel bracket</v>
      </c>
      <c r="C14" s="50">
        <f>EL_01005!N2</f>
        <v>0.82552265000000014</v>
      </c>
      <c r="D14" s="66">
        <v>2</v>
      </c>
      <c r="E14" s="50">
        <f t="shared" si="0"/>
        <v>1.6510453000000003</v>
      </c>
      <c r="F14" s="48"/>
      <c r="G14" s="48"/>
      <c r="H14" s="48"/>
      <c r="I14" s="48"/>
      <c r="J14" s="48"/>
      <c r="K14" s="48"/>
      <c r="L14" s="48"/>
      <c r="M14" s="48"/>
      <c r="N14" s="48"/>
      <c r="O14" s="62"/>
    </row>
    <row r="15" spans="1:15">
      <c r="A15" s="66">
        <v>60</v>
      </c>
      <c r="B15" s="70" t="str">
        <f>EL_01006!B5</f>
        <v>Crash sensor bracket</v>
      </c>
      <c r="C15" s="50">
        <f>EL_01006!N2</f>
        <v>2.0872411375</v>
      </c>
      <c r="D15" s="66">
        <v>1</v>
      </c>
      <c r="E15" s="50">
        <f t="shared" si="0"/>
        <v>2.0872411375</v>
      </c>
      <c r="F15" s="8"/>
      <c r="G15" s="8"/>
      <c r="H15" s="8"/>
      <c r="I15" s="8"/>
      <c r="J15" s="8"/>
      <c r="K15" s="8"/>
      <c r="L15" s="8"/>
      <c r="M15" s="8"/>
      <c r="N15" s="8"/>
      <c r="O15" s="51"/>
    </row>
    <row r="16" spans="1:15">
      <c r="A16" s="22"/>
      <c r="B16" s="8"/>
      <c r="C16" s="8"/>
      <c r="D16" s="71" t="s">
        <v>109</v>
      </c>
      <c r="E16" s="76">
        <f>SUM(E10:E15)</f>
        <v>84.183542179166665</v>
      </c>
      <c r="F16" s="48"/>
      <c r="G16" s="48"/>
      <c r="H16" s="48"/>
      <c r="I16" s="48"/>
      <c r="J16" s="48"/>
      <c r="K16" s="48"/>
      <c r="L16" s="48"/>
      <c r="M16" s="48"/>
      <c r="N16" s="48"/>
      <c r="O16" s="51"/>
    </row>
    <row r="17" spans="1:15">
      <c r="A17" s="2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51"/>
    </row>
    <row r="18" spans="1:15">
      <c r="A18" s="65" t="s">
        <v>106</v>
      </c>
      <c r="B18" s="65" t="s">
        <v>110</v>
      </c>
      <c r="C18" s="65" t="s">
        <v>111</v>
      </c>
      <c r="D18" s="65" t="s">
        <v>112</v>
      </c>
      <c r="E18" s="65" t="s">
        <v>113</v>
      </c>
      <c r="F18" s="65" t="s">
        <v>114</v>
      </c>
      <c r="G18" s="65" t="s">
        <v>115</v>
      </c>
      <c r="H18" s="65" t="s">
        <v>116</v>
      </c>
      <c r="I18" s="65" t="s">
        <v>117</v>
      </c>
      <c r="J18" s="65" t="s">
        <v>118</v>
      </c>
      <c r="K18" s="65" t="s">
        <v>119</v>
      </c>
      <c r="L18" s="65" t="s">
        <v>120</v>
      </c>
      <c r="M18" s="65" t="s">
        <v>82</v>
      </c>
      <c r="N18" s="65" t="s">
        <v>109</v>
      </c>
      <c r="O18" s="51"/>
    </row>
    <row r="19" spans="1:15">
      <c r="A19" s="66">
        <v>10</v>
      </c>
      <c r="B19" s="66" t="s">
        <v>121</v>
      </c>
      <c r="C19" s="66" t="s">
        <v>122</v>
      </c>
      <c r="D19" s="50">
        <v>850</v>
      </c>
      <c r="E19" s="66"/>
      <c r="F19" s="66" t="s">
        <v>123</v>
      </c>
      <c r="G19" s="66"/>
      <c r="H19" s="77"/>
      <c r="I19" s="81"/>
      <c r="J19" s="82"/>
      <c r="K19" s="77"/>
      <c r="L19" s="77"/>
      <c r="M19" s="77">
        <v>1</v>
      </c>
      <c r="N19" s="50">
        <f t="shared" ref="N19:N32" si="1">M19*D19</f>
        <v>850</v>
      </c>
      <c r="O19" s="51"/>
    </row>
    <row r="20" spans="1:15" s="2" customFormat="1">
      <c r="A20" s="66">
        <v>20</v>
      </c>
      <c r="B20" s="66" t="s">
        <v>124</v>
      </c>
      <c r="C20" s="72" t="s">
        <v>125</v>
      </c>
      <c r="D20" s="50">
        <v>4</v>
      </c>
      <c r="E20" s="78"/>
      <c r="F20" s="78" t="s">
        <v>123</v>
      </c>
      <c r="G20" s="78"/>
      <c r="H20" s="77"/>
      <c r="I20" s="83"/>
      <c r="J20" s="84"/>
      <c r="K20" s="85"/>
      <c r="L20" s="86"/>
      <c r="M20" s="87">
        <v>1</v>
      </c>
      <c r="N20" s="50">
        <f t="shared" si="1"/>
        <v>4</v>
      </c>
      <c r="O20" s="54"/>
    </row>
    <row r="21" spans="1:15">
      <c r="A21" s="66">
        <v>30</v>
      </c>
      <c r="B21" s="66" t="s">
        <v>126</v>
      </c>
      <c r="C21" s="66" t="s">
        <v>127</v>
      </c>
      <c r="D21" s="50">
        <v>4</v>
      </c>
      <c r="E21" s="66"/>
      <c r="F21" s="66" t="s">
        <v>123</v>
      </c>
      <c r="G21" s="66"/>
      <c r="H21" s="77"/>
      <c r="I21" s="87"/>
      <c r="J21" s="88"/>
      <c r="K21" s="77"/>
      <c r="L21" s="84"/>
      <c r="M21" s="77">
        <v>1</v>
      </c>
      <c r="N21" s="50">
        <f t="shared" si="1"/>
        <v>4</v>
      </c>
      <c r="O21" s="51"/>
    </row>
    <row r="22" spans="1:15">
      <c r="A22" s="66">
        <v>40</v>
      </c>
      <c r="B22" s="66" t="s">
        <v>128</v>
      </c>
      <c r="C22" s="66" t="s">
        <v>129</v>
      </c>
      <c r="D22" s="50">
        <v>4</v>
      </c>
      <c r="E22" s="66"/>
      <c r="F22" s="66" t="s">
        <v>123</v>
      </c>
      <c r="G22" s="66"/>
      <c r="H22" s="77"/>
      <c r="I22" s="87"/>
      <c r="J22" s="88"/>
      <c r="K22" s="77"/>
      <c r="L22" s="84"/>
      <c r="M22" s="77">
        <v>2</v>
      </c>
      <c r="N22" s="50">
        <f t="shared" si="1"/>
        <v>8</v>
      </c>
      <c r="O22" s="51"/>
    </row>
    <row r="23" spans="1:15">
      <c r="A23" s="66">
        <v>50</v>
      </c>
      <c r="B23" s="66" t="s">
        <v>128</v>
      </c>
      <c r="C23" s="66" t="s">
        <v>130</v>
      </c>
      <c r="D23" s="50">
        <v>4</v>
      </c>
      <c r="E23" s="66"/>
      <c r="F23" s="66" t="s">
        <v>123</v>
      </c>
      <c r="G23" s="66"/>
      <c r="H23" s="77"/>
      <c r="I23" s="87"/>
      <c r="J23" s="88"/>
      <c r="K23" s="77"/>
      <c r="L23" s="84"/>
      <c r="M23" s="77">
        <v>1</v>
      </c>
      <c r="N23" s="50">
        <f t="shared" si="1"/>
        <v>4</v>
      </c>
      <c r="O23" s="51"/>
    </row>
    <row r="24" spans="1:15">
      <c r="A24" s="66">
        <v>60</v>
      </c>
      <c r="B24" s="66" t="s">
        <v>128</v>
      </c>
      <c r="C24" s="66" t="s">
        <v>131</v>
      </c>
      <c r="D24" s="50">
        <v>4</v>
      </c>
      <c r="E24" s="66"/>
      <c r="F24" s="66" t="s">
        <v>123</v>
      </c>
      <c r="G24" s="66"/>
      <c r="H24" s="77"/>
      <c r="I24" s="87"/>
      <c r="J24" s="88"/>
      <c r="K24" s="77"/>
      <c r="L24" s="84"/>
      <c r="M24" s="77">
        <v>1</v>
      </c>
      <c r="N24" s="50">
        <f t="shared" si="1"/>
        <v>4</v>
      </c>
      <c r="O24" s="51"/>
    </row>
    <row r="25" spans="1:15">
      <c r="A25" s="66">
        <v>70</v>
      </c>
      <c r="B25" s="66" t="s">
        <v>132</v>
      </c>
      <c r="C25" s="66"/>
      <c r="D25" s="50">
        <v>4</v>
      </c>
      <c r="E25" s="66"/>
      <c r="F25" s="66" t="s">
        <v>123</v>
      </c>
      <c r="G25" s="66"/>
      <c r="H25" s="77"/>
      <c r="I25" s="87"/>
      <c r="J25" s="88"/>
      <c r="K25" s="77"/>
      <c r="L25" s="84"/>
      <c r="M25" s="77">
        <v>1</v>
      </c>
      <c r="N25" s="50">
        <f t="shared" si="1"/>
        <v>4</v>
      </c>
      <c r="O25" s="51"/>
    </row>
    <row r="26" spans="1:15">
      <c r="A26" s="66">
        <v>80</v>
      </c>
      <c r="B26" s="66" t="s">
        <v>133</v>
      </c>
      <c r="C26" s="66" t="s">
        <v>134</v>
      </c>
      <c r="D26" s="50">
        <v>8</v>
      </c>
      <c r="E26" s="66"/>
      <c r="F26" s="66" t="s">
        <v>123</v>
      </c>
      <c r="G26" s="66"/>
      <c r="H26" s="77"/>
      <c r="I26" s="87"/>
      <c r="J26" s="88"/>
      <c r="K26" s="77"/>
      <c r="L26" s="84"/>
      <c r="M26" s="77">
        <v>1</v>
      </c>
      <c r="N26" s="50">
        <f t="shared" si="1"/>
        <v>8</v>
      </c>
      <c r="O26" s="51"/>
    </row>
    <row r="27" spans="1:15">
      <c r="A27" s="66">
        <v>90</v>
      </c>
      <c r="B27" s="66" t="s">
        <v>135</v>
      </c>
      <c r="C27" s="66" t="s">
        <v>136</v>
      </c>
      <c r="D27" s="50">
        <v>4</v>
      </c>
      <c r="E27" s="66"/>
      <c r="F27" s="66" t="s">
        <v>123</v>
      </c>
      <c r="G27" s="66"/>
      <c r="H27" s="77"/>
      <c r="I27" s="87"/>
      <c r="J27" s="88"/>
      <c r="K27" s="77"/>
      <c r="L27" s="84"/>
      <c r="M27" s="77">
        <v>1</v>
      </c>
      <c r="N27" s="50">
        <f t="shared" si="1"/>
        <v>4</v>
      </c>
      <c r="O27" s="51"/>
    </row>
    <row r="28" spans="1:15">
      <c r="A28" s="66">
        <v>100</v>
      </c>
      <c r="B28" s="66" t="s">
        <v>135</v>
      </c>
      <c r="C28" s="66" t="s">
        <v>137</v>
      </c>
      <c r="D28" s="50">
        <v>4</v>
      </c>
      <c r="E28" s="66"/>
      <c r="F28" s="66" t="s">
        <v>123</v>
      </c>
      <c r="G28" s="66"/>
      <c r="H28" s="77"/>
      <c r="I28" s="87"/>
      <c r="J28" s="88"/>
      <c r="K28" s="77"/>
      <c r="L28" s="84"/>
      <c r="M28" s="77">
        <v>1</v>
      </c>
      <c r="N28" s="50">
        <f t="shared" si="1"/>
        <v>4</v>
      </c>
      <c r="O28" s="51"/>
    </row>
    <row r="29" spans="1:15">
      <c r="A29" s="66">
        <v>110</v>
      </c>
      <c r="B29" s="66" t="s">
        <v>138</v>
      </c>
      <c r="C29" s="66" t="s">
        <v>139</v>
      </c>
      <c r="D29" s="50">
        <v>4</v>
      </c>
      <c r="E29" s="66"/>
      <c r="F29" s="66" t="s">
        <v>123</v>
      </c>
      <c r="G29" s="66"/>
      <c r="H29" s="77"/>
      <c r="I29" s="87"/>
      <c r="J29" s="88"/>
      <c r="K29" s="77"/>
      <c r="L29" s="84"/>
      <c r="M29" s="77">
        <v>1</v>
      </c>
      <c r="N29" s="50">
        <f t="shared" si="1"/>
        <v>4</v>
      </c>
      <c r="O29" s="51"/>
    </row>
    <row r="30" spans="1:15">
      <c r="A30" s="66">
        <v>120</v>
      </c>
      <c r="B30" s="66" t="s">
        <v>140</v>
      </c>
      <c r="C30" s="66"/>
      <c r="D30" s="50">
        <v>35</v>
      </c>
      <c r="E30" s="66"/>
      <c r="F30" s="66" t="s">
        <v>123</v>
      </c>
      <c r="G30" s="66"/>
      <c r="H30" s="77"/>
      <c r="I30" s="87"/>
      <c r="J30" s="88"/>
      <c r="K30" s="77"/>
      <c r="L30" s="84"/>
      <c r="M30" s="77">
        <v>1</v>
      </c>
      <c r="N30" s="50">
        <f t="shared" si="1"/>
        <v>35</v>
      </c>
      <c r="O30" s="51"/>
    </row>
    <row r="31" spans="1:15">
      <c r="A31" s="66">
        <v>130</v>
      </c>
      <c r="B31" s="66" t="s">
        <v>141</v>
      </c>
      <c r="C31" s="66" t="s">
        <v>142</v>
      </c>
      <c r="D31" s="50">
        <v>1</v>
      </c>
      <c r="E31" s="66"/>
      <c r="F31" s="66" t="s">
        <v>143</v>
      </c>
      <c r="G31" s="66"/>
      <c r="H31" s="77"/>
      <c r="I31" s="87"/>
      <c r="J31" s="88"/>
      <c r="K31" s="77"/>
      <c r="L31" s="84"/>
      <c r="M31" s="77">
        <v>8</v>
      </c>
      <c r="N31" s="50">
        <f t="shared" si="1"/>
        <v>8</v>
      </c>
      <c r="O31" s="51"/>
    </row>
    <row r="32" spans="1:15">
      <c r="A32" s="66">
        <v>140</v>
      </c>
      <c r="B32" s="66" t="s">
        <v>141</v>
      </c>
      <c r="C32" s="66" t="s">
        <v>144</v>
      </c>
      <c r="D32" s="50">
        <v>1</v>
      </c>
      <c r="E32" s="66"/>
      <c r="F32" s="66" t="s">
        <v>143</v>
      </c>
      <c r="G32" s="66"/>
      <c r="H32" s="77"/>
      <c r="I32" s="87"/>
      <c r="J32" s="88"/>
      <c r="K32" s="77"/>
      <c r="L32" s="84"/>
      <c r="M32" s="77">
        <v>22</v>
      </c>
      <c r="N32" s="50">
        <f t="shared" si="1"/>
        <v>22</v>
      </c>
      <c r="O32" s="51"/>
    </row>
    <row r="33" spans="1:15">
      <c r="A33" s="66">
        <v>150</v>
      </c>
      <c r="B33" s="66" t="s">
        <v>145</v>
      </c>
      <c r="C33" s="66" t="s">
        <v>146</v>
      </c>
      <c r="D33" s="50">
        <v>1</v>
      </c>
      <c r="E33" s="66"/>
      <c r="F33" s="66" t="s">
        <v>143</v>
      </c>
      <c r="G33" s="66"/>
      <c r="H33" s="77"/>
      <c r="I33" s="87"/>
      <c r="J33" s="88"/>
      <c r="K33" s="77"/>
      <c r="L33" s="84"/>
      <c r="M33" s="77">
        <v>9</v>
      </c>
      <c r="N33" s="50">
        <f t="shared" ref="N33:N58" si="2">M33*D33</f>
        <v>9</v>
      </c>
      <c r="O33" s="51"/>
    </row>
    <row r="34" spans="1:15">
      <c r="A34" s="66">
        <v>160</v>
      </c>
      <c r="B34" s="66" t="s">
        <v>147</v>
      </c>
      <c r="C34" s="66" t="s">
        <v>148</v>
      </c>
      <c r="D34" s="50">
        <v>0.05</v>
      </c>
      <c r="E34" s="66"/>
      <c r="F34" s="66" t="s">
        <v>143</v>
      </c>
      <c r="G34" s="66"/>
      <c r="H34" s="77"/>
      <c r="I34" s="87"/>
      <c r="J34" s="88"/>
      <c r="K34" s="77"/>
      <c r="L34" s="84"/>
      <c r="M34" s="77">
        <v>3</v>
      </c>
      <c r="N34" s="50">
        <f t="shared" si="2"/>
        <v>0.15000000000000002</v>
      </c>
      <c r="O34" s="51"/>
    </row>
    <row r="35" spans="1:15">
      <c r="A35" s="66">
        <v>170</v>
      </c>
      <c r="B35" s="66" t="s">
        <v>147</v>
      </c>
      <c r="C35" s="66" t="s">
        <v>149</v>
      </c>
      <c r="D35" s="50">
        <v>0.05</v>
      </c>
      <c r="E35" s="66"/>
      <c r="F35" s="66" t="s">
        <v>143</v>
      </c>
      <c r="G35" s="66"/>
      <c r="H35" s="77"/>
      <c r="I35" s="87"/>
      <c r="J35" s="88"/>
      <c r="K35" s="77"/>
      <c r="L35" s="84"/>
      <c r="M35" s="77">
        <v>2</v>
      </c>
      <c r="N35" s="50">
        <f t="shared" si="2"/>
        <v>0.1</v>
      </c>
      <c r="O35" s="51"/>
    </row>
    <row r="36" spans="1:15">
      <c r="A36" s="66">
        <v>180</v>
      </c>
      <c r="B36" s="66" t="s">
        <v>147</v>
      </c>
      <c r="C36" s="66" t="s">
        <v>150</v>
      </c>
      <c r="D36" s="50">
        <v>0.05</v>
      </c>
      <c r="E36" s="66"/>
      <c r="F36" s="66" t="s">
        <v>143</v>
      </c>
      <c r="G36" s="66"/>
      <c r="H36" s="77"/>
      <c r="I36" s="87"/>
      <c r="J36" s="88"/>
      <c r="K36" s="77"/>
      <c r="L36" s="84"/>
      <c r="M36" s="77">
        <v>1</v>
      </c>
      <c r="N36" s="50">
        <f t="shared" si="2"/>
        <v>0.05</v>
      </c>
      <c r="O36" s="51"/>
    </row>
    <row r="37" spans="1:15">
      <c r="A37" s="66">
        <v>190</v>
      </c>
      <c r="B37" s="66" t="s">
        <v>147</v>
      </c>
      <c r="C37" s="66" t="s">
        <v>151</v>
      </c>
      <c r="D37" s="50">
        <v>0.05</v>
      </c>
      <c r="E37" s="66"/>
      <c r="F37" s="66" t="s">
        <v>143</v>
      </c>
      <c r="G37" s="66"/>
      <c r="H37" s="77"/>
      <c r="I37" s="87"/>
      <c r="J37" s="88"/>
      <c r="K37" s="77"/>
      <c r="L37" s="84"/>
      <c r="M37" s="77">
        <v>2</v>
      </c>
      <c r="N37" s="50">
        <f t="shared" si="2"/>
        <v>0.1</v>
      </c>
      <c r="O37" s="51"/>
    </row>
    <row r="38" spans="1:15">
      <c r="A38" s="66">
        <v>200</v>
      </c>
      <c r="B38" s="66" t="s">
        <v>147</v>
      </c>
      <c r="C38" s="66" t="s">
        <v>152</v>
      </c>
      <c r="D38" s="50">
        <v>0.05</v>
      </c>
      <c r="E38" s="66"/>
      <c r="F38" s="66" t="s">
        <v>143</v>
      </c>
      <c r="G38" s="66"/>
      <c r="H38" s="77"/>
      <c r="I38" s="87"/>
      <c r="J38" s="88"/>
      <c r="K38" s="77"/>
      <c r="L38" s="84"/>
      <c r="M38" s="77">
        <v>6</v>
      </c>
      <c r="N38" s="50">
        <f t="shared" si="2"/>
        <v>0.30000000000000004</v>
      </c>
      <c r="O38" s="51"/>
    </row>
    <row r="39" spans="1:15">
      <c r="A39" s="66">
        <v>210</v>
      </c>
      <c r="B39" s="66" t="s">
        <v>147</v>
      </c>
      <c r="C39" s="66" t="s">
        <v>153</v>
      </c>
      <c r="D39" s="50">
        <v>0.05</v>
      </c>
      <c r="E39" s="66"/>
      <c r="F39" s="66" t="s">
        <v>143</v>
      </c>
      <c r="G39" s="66"/>
      <c r="H39" s="77"/>
      <c r="I39" s="87"/>
      <c r="J39" s="88"/>
      <c r="K39" s="77"/>
      <c r="L39" s="84"/>
      <c r="M39" s="77">
        <v>2</v>
      </c>
      <c r="N39" s="50">
        <f t="shared" si="2"/>
        <v>0.1</v>
      </c>
      <c r="O39" s="51"/>
    </row>
    <row r="40" spans="1:15">
      <c r="A40" s="66">
        <v>220</v>
      </c>
      <c r="B40" s="66" t="s">
        <v>147</v>
      </c>
      <c r="C40" s="66" t="s">
        <v>154</v>
      </c>
      <c r="D40" s="50">
        <v>0.05</v>
      </c>
      <c r="E40" s="66"/>
      <c r="F40" s="66" t="s">
        <v>143</v>
      </c>
      <c r="G40" s="66"/>
      <c r="H40" s="77"/>
      <c r="I40" s="87"/>
      <c r="J40" s="88"/>
      <c r="K40" s="77"/>
      <c r="L40" s="84"/>
      <c r="M40" s="77">
        <v>2</v>
      </c>
      <c r="N40" s="50">
        <f t="shared" si="2"/>
        <v>0.1</v>
      </c>
      <c r="O40" s="51"/>
    </row>
    <row r="41" spans="1:15">
      <c r="A41" s="66">
        <v>230</v>
      </c>
      <c r="B41" s="66" t="s">
        <v>147</v>
      </c>
      <c r="C41" s="66" t="s">
        <v>155</v>
      </c>
      <c r="D41" s="50">
        <v>0.05</v>
      </c>
      <c r="E41" s="66"/>
      <c r="F41" s="66" t="s">
        <v>143</v>
      </c>
      <c r="G41" s="66"/>
      <c r="H41" s="77"/>
      <c r="I41" s="87"/>
      <c r="J41" s="88"/>
      <c r="K41" s="77"/>
      <c r="L41" s="84"/>
      <c r="M41" s="77">
        <v>38</v>
      </c>
      <c r="N41" s="50">
        <f t="shared" si="2"/>
        <v>1.9000000000000001</v>
      </c>
      <c r="O41" s="51"/>
    </row>
    <row r="42" spans="1:15">
      <c r="A42" s="66">
        <v>240</v>
      </c>
      <c r="B42" s="66" t="s">
        <v>147</v>
      </c>
      <c r="C42" s="66" t="s">
        <v>156</v>
      </c>
      <c r="D42" s="50">
        <v>0.05</v>
      </c>
      <c r="E42" s="66"/>
      <c r="F42" s="66" t="s">
        <v>143</v>
      </c>
      <c r="G42" s="66"/>
      <c r="H42" s="77"/>
      <c r="I42" s="87"/>
      <c r="J42" s="88"/>
      <c r="K42" s="77"/>
      <c r="L42" s="84"/>
      <c r="M42" s="77">
        <v>2</v>
      </c>
      <c r="N42" s="50">
        <f t="shared" si="2"/>
        <v>0.1</v>
      </c>
      <c r="O42" s="51"/>
    </row>
    <row r="43" spans="1:15">
      <c r="A43" s="66">
        <v>250</v>
      </c>
      <c r="B43" s="66" t="s">
        <v>147</v>
      </c>
      <c r="C43" s="66" t="s">
        <v>157</v>
      </c>
      <c r="D43" s="50">
        <v>0.05</v>
      </c>
      <c r="E43" s="66"/>
      <c r="F43" s="66" t="s">
        <v>143</v>
      </c>
      <c r="G43" s="66"/>
      <c r="H43" s="77"/>
      <c r="I43" s="87"/>
      <c r="J43" s="88"/>
      <c r="K43" s="77"/>
      <c r="L43" s="84"/>
      <c r="M43" s="77">
        <v>8</v>
      </c>
      <c r="N43" s="50">
        <f t="shared" si="2"/>
        <v>0.4</v>
      </c>
      <c r="O43" s="51"/>
    </row>
    <row r="44" spans="1:15">
      <c r="A44" s="66">
        <v>260</v>
      </c>
      <c r="B44" s="66" t="s">
        <v>147</v>
      </c>
      <c r="C44" s="66" t="s">
        <v>158</v>
      </c>
      <c r="D44" s="50">
        <v>0.05</v>
      </c>
      <c r="E44" s="66"/>
      <c r="F44" s="66" t="s">
        <v>143</v>
      </c>
      <c r="G44" s="66"/>
      <c r="H44" s="77"/>
      <c r="I44" s="87"/>
      <c r="J44" s="88"/>
      <c r="K44" s="77"/>
      <c r="L44" s="84"/>
      <c r="M44" s="77">
        <v>8</v>
      </c>
      <c r="N44" s="50">
        <f t="shared" si="2"/>
        <v>0.4</v>
      </c>
      <c r="O44" s="51"/>
    </row>
    <row r="45" spans="1:15">
      <c r="A45" s="66">
        <v>270</v>
      </c>
      <c r="B45" s="66" t="s">
        <v>147</v>
      </c>
      <c r="C45" s="66" t="s">
        <v>159</v>
      </c>
      <c r="D45" s="50">
        <v>0.05</v>
      </c>
      <c r="E45" s="66"/>
      <c r="F45" s="66" t="s">
        <v>143</v>
      </c>
      <c r="G45" s="66"/>
      <c r="H45" s="77"/>
      <c r="I45" s="87"/>
      <c r="J45" s="88"/>
      <c r="K45" s="77"/>
      <c r="L45" s="84"/>
      <c r="M45" s="77">
        <v>2</v>
      </c>
      <c r="N45" s="50">
        <f t="shared" si="2"/>
        <v>0.1</v>
      </c>
      <c r="O45" s="51"/>
    </row>
    <row r="46" spans="1:15">
      <c r="A46" s="66">
        <v>280</v>
      </c>
      <c r="B46" s="66" t="s">
        <v>147</v>
      </c>
      <c r="C46" s="66" t="s">
        <v>160</v>
      </c>
      <c r="D46" s="50">
        <v>0.05</v>
      </c>
      <c r="E46" s="66"/>
      <c r="F46" s="66" t="s">
        <v>143</v>
      </c>
      <c r="G46" s="66"/>
      <c r="H46" s="77"/>
      <c r="I46" s="87"/>
      <c r="J46" s="88"/>
      <c r="K46" s="77"/>
      <c r="L46" s="84"/>
      <c r="M46" s="77">
        <v>4</v>
      </c>
      <c r="N46" s="50">
        <f t="shared" si="2"/>
        <v>0.2</v>
      </c>
      <c r="O46" s="51"/>
    </row>
    <row r="47" spans="1:15">
      <c r="A47" s="66">
        <v>290</v>
      </c>
      <c r="B47" s="66" t="s">
        <v>161</v>
      </c>
      <c r="C47" s="66" t="s">
        <v>162</v>
      </c>
      <c r="D47" s="50">
        <v>2</v>
      </c>
      <c r="E47" s="66"/>
      <c r="F47" s="66" t="s">
        <v>143</v>
      </c>
      <c r="G47" s="66"/>
      <c r="H47" s="77"/>
      <c r="I47" s="87"/>
      <c r="J47" s="88"/>
      <c r="K47" s="77"/>
      <c r="L47" s="84"/>
      <c r="M47" s="77">
        <v>3</v>
      </c>
      <c r="N47" s="50">
        <f t="shared" si="2"/>
        <v>6</v>
      </c>
      <c r="O47" s="51"/>
    </row>
    <row r="48" spans="1:15">
      <c r="A48" s="66">
        <v>300</v>
      </c>
      <c r="B48" s="66" t="s">
        <v>161</v>
      </c>
      <c r="C48" s="66" t="s">
        <v>163</v>
      </c>
      <c r="D48" s="50">
        <v>2</v>
      </c>
      <c r="E48" s="66"/>
      <c r="F48" s="66" t="s">
        <v>143</v>
      </c>
      <c r="G48" s="66"/>
      <c r="H48" s="77"/>
      <c r="I48" s="87"/>
      <c r="J48" s="88"/>
      <c r="K48" s="77"/>
      <c r="L48" s="84"/>
      <c r="M48" s="77">
        <v>2</v>
      </c>
      <c r="N48" s="50">
        <f t="shared" si="2"/>
        <v>4</v>
      </c>
      <c r="O48" s="51"/>
    </row>
    <row r="49" spans="1:15">
      <c r="A49" s="66">
        <v>310</v>
      </c>
      <c r="B49" s="66" t="s">
        <v>161</v>
      </c>
      <c r="C49" s="66" t="s">
        <v>164</v>
      </c>
      <c r="D49" s="50">
        <v>2</v>
      </c>
      <c r="E49" s="66"/>
      <c r="F49" s="66" t="s">
        <v>143</v>
      </c>
      <c r="G49" s="66"/>
      <c r="H49" s="77"/>
      <c r="I49" s="87"/>
      <c r="J49" s="88"/>
      <c r="K49" s="77"/>
      <c r="L49" s="84"/>
      <c r="M49" s="77">
        <v>1</v>
      </c>
      <c r="N49" s="50">
        <f t="shared" si="2"/>
        <v>2</v>
      </c>
      <c r="O49" s="51"/>
    </row>
    <row r="50" spans="1:15">
      <c r="A50" s="66">
        <v>320</v>
      </c>
      <c r="B50" s="66" t="s">
        <v>161</v>
      </c>
      <c r="C50" s="66" t="s">
        <v>165</v>
      </c>
      <c r="D50" s="50">
        <v>2</v>
      </c>
      <c r="E50" s="66"/>
      <c r="F50" s="66" t="s">
        <v>143</v>
      </c>
      <c r="G50" s="66"/>
      <c r="H50" s="77"/>
      <c r="I50" s="87"/>
      <c r="J50" s="88"/>
      <c r="K50" s="77"/>
      <c r="L50" s="84"/>
      <c r="M50" s="77">
        <v>2</v>
      </c>
      <c r="N50" s="50">
        <f t="shared" si="2"/>
        <v>4</v>
      </c>
      <c r="O50" s="51"/>
    </row>
    <row r="51" spans="1:15">
      <c r="A51" s="66">
        <v>330</v>
      </c>
      <c r="B51" s="66" t="s">
        <v>166</v>
      </c>
      <c r="C51" s="66" t="s">
        <v>167</v>
      </c>
      <c r="D51" s="50">
        <v>0.05</v>
      </c>
      <c r="E51" s="66"/>
      <c r="F51" s="66" t="s">
        <v>168</v>
      </c>
      <c r="G51" s="66"/>
      <c r="H51" s="77"/>
      <c r="I51" s="87"/>
      <c r="J51" s="88"/>
      <c r="K51" s="77"/>
      <c r="L51" s="84"/>
      <c r="M51" s="77">
        <v>2</v>
      </c>
      <c r="N51" s="50">
        <f t="shared" si="2"/>
        <v>0.1</v>
      </c>
      <c r="O51" s="51"/>
    </row>
    <row r="52" spans="1:15">
      <c r="A52" s="66">
        <v>340</v>
      </c>
      <c r="B52" s="66" t="s">
        <v>166</v>
      </c>
      <c r="C52" s="66" t="s">
        <v>169</v>
      </c>
      <c r="D52" s="50">
        <v>0.05</v>
      </c>
      <c r="E52" s="66"/>
      <c r="F52" s="66" t="s">
        <v>168</v>
      </c>
      <c r="G52" s="66"/>
      <c r="H52" s="77"/>
      <c r="I52" s="87"/>
      <c r="J52" s="88"/>
      <c r="K52" s="77"/>
      <c r="L52" s="84"/>
      <c r="M52" s="77">
        <v>6</v>
      </c>
      <c r="N52" s="50">
        <f t="shared" si="2"/>
        <v>0.30000000000000004</v>
      </c>
      <c r="O52" s="51"/>
    </row>
    <row r="53" spans="1:15">
      <c r="A53" s="66">
        <v>350</v>
      </c>
      <c r="B53" s="66" t="s">
        <v>166</v>
      </c>
      <c r="C53" s="66" t="s">
        <v>170</v>
      </c>
      <c r="D53" s="50">
        <v>0.05</v>
      </c>
      <c r="E53" s="66"/>
      <c r="F53" s="66" t="s">
        <v>168</v>
      </c>
      <c r="G53" s="66"/>
      <c r="H53" s="77"/>
      <c r="I53" s="87"/>
      <c r="J53" s="88"/>
      <c r="K53" s="77"/>
      <c r="L53" s="84"/>
      <c r="M53" s="77">
        <v>4</v>
      </c>
      <c r="N53" s="50">
        <f t="shared" si="2"/>
        <v>0.2</v>
      </c>
      <c r="O53" s="51"/>
    </row>
    <row r="54" spans="1:15">
      <c r="A54" s="66">
        <v>360</v>
      </c>
      <c r="B54" s="66" t="s">
        <v>171</v>
      </c>
      <c r="C54" s="66" t="s">
        <v>172</v>
      </c>
      <c r="D54" s="50">
        <v>0.25</v>
      </c>
      <c r="E54" s="66"/>
      <c r="F54" s="66" t="s">
        <v>143</v>
      </c>
      <c r="G54" s="66"/>
      <c r="H54" s="77"/>
      <c r="I54" s="87"/>
      <c r="J54" s="88"/>
      <c r="K54" s="77"/>
      <c r="L54" s="84"/>
      <c r="M54" s="77">
        <v>32</v>
      </c>
      <c r="N54" s="50">
        <f t="shared" si="2"/>
        <v>8</v>
      </c>
      <c r="O54" s="51"/>
    </row>
    <row r="55" spans="1:15">
      <c r="A55" s="66">
        <v>370</v>
      </c>
      <c r="B55" s="66" t="s">
        <v>173</v>
      </c>
      <c r="C55" s="66" t="s">
        <v>174</v>
      </c>
      <c r="D55" s="50">
        <v>4</v>
      </c>
      <c r="E55" s="66"/>
      <c r="F55" s="66" t="s">
        <v>123</v>
      </c>
      <c r="G55" s="66"/>
      <c r="H55" s="77"/>
      <c r="I55" s="87"/>
      <c r="J55" s="88"/>
      <c r="K55" s="77"/>
      <c r="L55" s="84"/>
      <c r="M55" s="77">
        <v>5</v>
      </c>
      <c r="N55" s="50">
        <f t="shared" si="2"/>
        <v>20</v>
      </c>
      <c r="O55" s="51"/>
    </row>
    <row r="56" spans="1:15">
      <c r="A56" s="66">
        <v>380</v>
      </c>
      <c r="B56" s="66" t="s">
        <v>175</v>
      </c>
      <c r="C56" s="66"/>
      <c r="D56" s="50">
        <v>1</v>
      </c>
      <c r="E56" s="66"/>
      <c r="F56" s="66" t="s">
        <v>123</v>
      </c>
      <c r="G56" s="66"/>
      <c r="H56" s="77"/>
      <c r="I56" s="87"/>
      <c r="J56" s="88"/>
      <c r="K56" s="77"/>
      <c r="L56" s="84"/>
      <c r="M56" s="77">
        <v>8</v>
      </c>
      <c r="N56" s="50">
        <f t="shared" si="2"/>
        <v>8</v>
      </c>
      <c r="O56" s="51"/>
    </row>
    <row r="57" spans="1:15">
      <c r="A57" s="66">
        <v>390</v>
      </c>
      <c r="B57" s="66" t="s">
        <v>171</v>
      </c>
      <c r="C57" s="66" t="s">
        <v>176</v>
      </c>
      <c r="D57" s="50">
        <v>0.25</v>
      </c>
      <c r="E57" s="66"/>
      <c r="F57" s="66" t="s">
        <v>123</v>
      </c>
      <c r="G57" s="66"/>
      <c r="H57" s="77"/>
      <c r="I57" s="87"/>
      <c r="J57" s="88"/>
      <c r="K57" s="77"/>
      <c r="L57" s="84"/>
      <c r="M57" s="77">
        <v>2</v>
      </c>
      <c r="N57" s="50">
        <f t="shared" si="2"/>
        <v>0.5</v>
      </c>
      <c r="O57" s="51"/>
    </row>
    <row r="58" spans="1:15">
      <c r="A58" s="66">
        <v>400</v>
      </c>
      <c r="B58" s="66" t="s">
        <v>175</v>
      </c>
      <c r="C58" s="66" t="s">
        <v>177</v>
      </c>
      <c r="D58" s="50">
        <v>1</v>
      </c>
      <c r="E58" s="66"/>
      <c r="F58" s="66" t="s">
        <v>123</v>
      </c>
      <c r="G58" s="66"/>
      <c r="H58" s="77"/>
      <c r="I58" s="87"/>
      <c r="J58" s="88"/>
      <c r="K58" s="77"/>
      <c r="L58" s="84"/>
      <c r="M58" s="77">
        <v>1</v>
      </c>
      <c r="N58" s="50">
        <f t="shared" si="2"/>
        <v>1</v>
      </c>
      <c r="O58" s="51"/>
    </row>
    <row r="59" spans="1:15">
      <c r="A59" s="66">
        <v>410</v>
      </c>
      <c r="B59" s="66" t="s">
        <v>178</v>
      </c>
      <c r="C59" s="66"/>
      <c r="D59" s="50">
        <v>1</v>
      </c>
      <c r="E59" s="66"/>
      <c r="F59" s="66" t="s">
        <v>179</v>
      </c>
      <c r="G59" s="66"/>
      <c r="H59" s="77"/>
      <c r="I59" s="87"/>
      <c r="J59" s="88"/>
      <c r="K59" s="77"/>
      <c r="L59" s="77"/>
      <c r="M59" s="77">
        <v>35</v>
      </c>
      <c r="N59" s="50">
        <f t="shared" ref="N59:N65" si="3">M59*D59</f>
        <v>35</v>
      </c>
      <c r="O59" s="51"/>
    </row>
    <row r="60" spans="1:15">
      <c r="A60" s="66">
        <v>420</v>
      </c>
      <c r="B60" s="66" t="s">
        <v>180</v>
      </c>
      <c r="C60" s="66"/>
      <c r="D60" s="50">
        <v>0.5</v>
      </c>
      <c r="E60" s="66"/>
      <c r="F60" s="66" t="s">
        <v>179</v>
      </c>
      <c r="G60" s="66"/>
      <c r="H60" s="77"/>
      <c r="I60" s="87"/>
      <c r="J60" s="88"/>
      <c r="K60" s="77"/>
      <c r="L60" s="77"/>
      <c r="M60" s="77">
        <v>1.5</v>
      </c>
      <c r="N60" s="50">
        <f t="shared" si="3"/>
        <v>0.75</v>
      </c>
      <c r="O60" s="51"/>
    </row>
    <row r="61" spans="1:15">
      <c r="A61" s="66">
        <v>430</v>
      </c>
      <c r="B61" s="66" t="s">
        <v>181</v>
      </c>
      <c r="C61" s="66"/>
      <c r="D61" s="50">
        <v>3</v>
      </c>
      <c r="E61" s="66"/>
      <c r="F61" s="66" t="s">
        <v>179</v>
      </c>
      <c r="G61" s="66"/>
      <c r="H61" s="77"/>
      <c r="I61" s="87"/>
      <c r="J61" s="88"/>
      <c r="K61" s="77"/>
      <c r="L61" s="77"/>
      <c r="M61" s="77">
        <v>10</v>
      </c>
      <c r="N61" s="50">
        <f t="shared" si="3"/>
        <v>30</v>
      </c>
      <c r="O61" s="51"/>
    </row>
    <row r="62" spans="1:15">
      <c r="A62" s="66">
        <v>440</v>
      </c>
      <c r="B62" s="66" t="s">
        <v>182</v>
      </c>
      <c r="C62" s="66"/>
      <c r="D62" s="50">
        <v>0.5</v>
      </c>
      <c r="E62" s="66"/>
      <c r="F62" s="66" t="s">
        <v>179</v>
      </c>
      <c r="G62" s="66"/>
      <c r="H62" s="77"/>
      <c r="I62" s="87"/>
      <c r="J62" s="88"/>
      <c r="K62" s="77"/>
      <c r="L62" s="77"/>
      <c r="M62" s="77">
        <v>4</v>
      </c>
      <c r="N62" s="50">
        <f t="shared" si="3"/>
        <v>2</v>
      </c>
      <c r="O62" s="51"/>
    </row>
    <row r="63" spans="1:15">
      <c r="A63" s="66">
        <v>450</v>
      </c>
      <c r="B63" s="73" t="s">
        <v>183</v>
      </c>
      <c r="C63" s="73" t="s">
        <v>184</v>
      </c>
      <c r="D63" s="74">
        <v>3</v>
      </c>
      <c r="E63" s="73"/>
      <c r="F63" s="73" t="s">
        <v>123</v>
      </c>
      <c r="G63" s="73"/>
      <c r="H63" s="79"/>
      <c r="I63" s="89"/>
      <c r="J63" s="90"/>
      <c r="K63" s="79"/>
      <c r="L63" s="79"/>
      <c r="M63" s="79">
        <v>1</v>
      </c>
      <c r="N63" s="74">
        <f t="shared" si="3"/>
        <v>3</v>
      </c>
      <c r="O63" s="51"/>
    </row>
    <row r="64" spans="1:15">
      <c r="A64" s="66">
        <v>460</v>
      </c>
      <c r="B64" s="75" t="s">
        <v>185</v>
      </c>
      <c r="C64" s="30" t="s">
        <v>186</v>
      </c>
      <c r="D64" s="19">
        <v>25</v>
      </c>
      <c r="E64" s="30"/>
      <c r="F64" s="30" t="s">
        <v>123</v>
      </c>
      <c r="G64" s="30"/>
      <c r="H64" s="33"/>
      <c r="I64" s="53"/>
      <c r="J64" s="91"/>
      <c r="K64" s="33"/>
      <c r="L64" s="33"/>
      <c r="M64" s="33">
        <v>1</v>
      </c>
      <c r="N64" s="19">
        <f t="shared" si="3"/>
        <v>25</v>
      </c>
      <c r="O64" s="51"/>
    </row>
    <row r="65" spans="1:15">
      <c r="A65" s="66">
        <v>470</v>
      </c>
      <c r="B65" s="94" t="s">
        <v>187</v>
      </c>
      <c r="C65" s="95" t="s">
        <v>186</v>
      </c>
      <c r="D65" s="19">
        <v>5</v>
      </c>
      <c r="E65" s="30"/>
      <c r="F65" s="30" t="s">
        <v>123</v>
      </c>
      <c r="G65" s="30"/>
      <c r="H65" s="33"/>
      <c r="I65" s="53"/>
      <c r="J65" s="91"/>
      <c r="K65" s="33"/>
      <c r="L65" s="33"/>
      <c r="M65" s="33">
        <v>1</v>
      </c>
      <c r="N65" s="19">
        <f t="shared" si="3"/>
        <v>5</v>
      </c>
      <c r="O65" s="51"/>
    </row>
    <row r="66" spans="1: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08" t="s">
        <v>109</v>
      </c>
      <c r="N66" s="107">
        <f>SUM(N19:N64)</f>
        <v>1125.8499999999999</v>
      </c>
      <c r="O66" s="51"/>
    </row>
    <row r="67" spans="1:15">
      <c r="A67" s="22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51"/>
    </row>
    <row r="68" spans="1:15" s="3" customFormat="1">
      <c r="A68" s="65" t="s">
        <v>106</v>
      </c>
      <c r="B68" s="65" t="s">
        <v>188</v>
      </c>
      <c r="C68" s="65" t="s">
        <v>111</v>
      </c>
      <c r="D68" s="65" t="s">
        <v>112</v>
      </c>
      <c r="E68" s="65" t="s">
        <v>189</v>
      </c>
      <c r="F68" s="65" t="s">
        <v>82</v>
      </c>
      <c r="G68" s="65" t="s">
        <v>190</v>
      </c>
      <c r="H68" s="65" t="s">
        <v>191</v>
      </c>
      <c r="I68" s="65" t="s">
        <v>109</v>
      </c>
      <c r="J68" s="21"/>
      <c r="K68" s="21"/>
      <c r="L68" s="21"/>
      <c r="M68" s="21"/>
      <c r="N68" s="21"/>
      <c r="O68" s="56"/>
    </row>
    <row r="69" spans="1:15">
      <c r="A69" s="66">
        <v>10</v>
      </c>
      <c r="B69" s="66" t="s">
        <v>192</v>
      </c>
      <c r="C69" s="66" t="s">
        <v>193</v>
      </c>
      <c r="D69" s="50">
        <v>0.15</v>
      </c>
      <c r="E69" s="66" t="s">
        <v>194</v>
      </c>
      <c r="F69" s="99">
        <v>15</v>
      </c>
      <c r="G69" s="99"/>
      <c r="H69" s="99"/>
      <c r="I69" s="50">
        <f t="shared" ref="I69:I74" si="4">IF(H69="",D69*F69,D69*F69*H69)</f>
        <v>2.25</v>
      </c>
      <c r="J69" s="8"/>
      <c r="K69" s="8"/>
      <c r="L69" s="8"/>
      <c r="M69" s="8"/>
      <c r="N69" s="8"/>
      <c r="O69" s="51"/>
    </row>
    <row r="70" spans="1:15">
      <c r="A70" s="66">
        <v>20</v>
      </c>
      <c r="B70" s="96" t="s">
        <v>195</v>
      </c>
      <c r="C70" s="66" t="s">
        <v>196</v>
      </c>
      <c r="D70" s="50">
        <v>5.25</v>
      </c>
      <c r="E70" s="96" t="s">
        <v>197</v>
      </c>
      <c r="F70" s="100">
        <v>8.3800000000000003E-3</v>
      </c>
      <c r="G70" s="66"/>
      <c r="H70" s="66"/>
      <c r="I70" s="50">
        <f t="shared" si="4"/>
        <v>4.3994999999999999E-2</v>
      </c>
      <c r="J70" s="8"/>
      <c r="K70" s="8"/>
      <c r="L70" s="8"/>
      <c r="M70" s="8"/>
      <c r="N70" s="8"/>
      <c r="O70" s="51"/>
    </row>
    <row r="71" spans="1:15">
      <c r="A71" s="66">
        <v>30</v>
      </c>
      <c r="B71" s="96" t="s">
        <v>195</v>
      </c>
      <c r="C71" s="66" t="s">
        <v>198</v>
      </c>
      <c r="D71" s="50">
        <v>5.25</v>
      </c>
      <c r="E71" s="66" t="s">
        <v>197</v>
      </c>
      <c r="F71" s="100">
        <v>7.9200000000000001E-5</v>
      </c>
      <c r="G71" s="66"/>
      <c r="H71" s="66"/>
      <c r="I71" s="50">
        <f t="shared" si="4"/>
        <v>4.1580000000000002E-4</v>
      </c>
      <c r="J71" s="8"/>
      <c r="K71" s="8"/>
      <c r="L71" s="8"/>
      <c r="M71" s="8"/>
      <c r="N71" s="8"/>
      <c r="O71" s="51"/>
    </row>
    <row r="72" spans="1:15">
      <c r="A72" s="66">
        <v>40</v>
      </c>
      <c r="B72" s="96" t="s">
        <v>199</v>
      </c>
      <c r="C72" s="66" t="s">
        <v>200</v>
      </c>
      <c r="D72" s="50">
        <v>0.06</v>
      </c>
      <c r="E72" s="66" t="s">
        <v>123</v>
      </c>
      <c r="F72" s="177">
        <v>1</v>
      </c>
      <c r="G72" s="66"/>
      <c r="H72" s="66"/>
      <c r="I72" s="50">
        <f t="shared" si="4"/>
        <v>0.06</v>
      </c>
      <c r="J72" s="8"/>
      <c r="K72" s="8"/>
      <c r="L72" s="8"/>
      <c r="M72" s="8"/>
      <c r="N72" s="8"/>
      <c r="O72" s="51"/>
    </row>
    <row r="73" spans="1:15">
      <c r="A73" s="66">
        <v>50</v>
      </c>
      <c r="B73" s="96" t="s">
        <v>201</v>
      </c>
      <c r="C73" s="66" t="s">
        <v>202</v>
      </c>
      <c r="D73" s="50">
        <v>0.19</v>
      </c>
      <c r="E73" s="66" t="s">
        <v>123</v>
      </c>
      <c r="F73" s="177">
        <v>1</v>
      </c>
      <c r="G73" s="66"/>
      <c r="H73" s="66"/>
      <c r="I73" s="50">
        <f t="shared" si="4"/>
        <v>0.19</v>
      </c>
      <c r="J73" s="8"/>
      <c r="K73" s="8"/>
      <c r="L73" s="8"/>
      <c r="M73" s="8"/>
      <c r="N73" s="8"/>
      <c r="O73" s="51"/>
    </row>
    <row r="74" spans="1:15">
      <c r="A74" s="66">
        <v>60</v>
      </c>
      <c r="B74" s="96" t="s">
        <v>199</v>
      </c>
      <c r="C74" s="66" t="s">
        <v>203</v>
      </c>
      <c r="D74" s="50">
        <v>0.06</v>
      </c>
      <c r="E74" s="66" t="s">
        <v>123</v>
      </c>
      <c r="F74" s="177">
        <v>1</v>
      </c>
      <c r="G74" s="66"/>
      <c r="H74" s="66"/>
      <c r="I74" s="50">
        <f t="shared" si="4"/>
        <v>0.06</v>
      </c>
      <c r="J74" s="8"/>
      <c r="K74" s="8"/>
      <c r="L74" s="8"/>
      <c r="M74" s="8"/>
      <c r="N74" s="8"/>
      <c r="O74" s="51"/>
    </row>
    <row r="75" spans="1:15">
      <c r="A75" s="66">
        <v>70</v>
      </c>
      <c r="B75" s="96" t="s">
        <v>199</v>
      </c>
      <c r="C75" s="66" t="s">
        <v>204</v>
      </c>
      <c r="D75" s="50">
        <v>0.06</v>
      </c>
      <c r="E75" s="66" t="s">
        <v>123</v>
      </c>
      <c r="F75" s="177">
        <v>1</v>
      </c>
      <c r="G75" s="66"/>
      <c r="H75" s="66"/>
      <c r="I75" s="50">
        <f t="shared" ref="I75:I85" si="5">IF(H75="",D75*F75,D75*F75*H75)</f>
        <v>0.06</v>
      </c>
      <c r="J75" s="8"/>
      <c r="K75" s="8"/>
      <c r="L75" s="8"/>
      <c r="M75" s="8"/>
      <c r="N75" s="8"/>
      <c r="O75" s="51"/>
    </row>
    <row r="76" spans="1:15">
      <c r="A76" s="66">
        <v>80</v>
      </c>
      <c r="B76" s="96" t="s">
        <v>205</v>
      </c>
      <c r="C76" s="66" t="s">
        <v>206</v>
      </c>
      <c r="D76" s="50">
        <v>0.08</v>
      </c>
      <c r="E76" s="66" t="s">
        <v>123</v>
      </c>
      <c r="F76" s="177">
        <v>104</v>
      </c>
      <c r="G76" s="66"/>
      <c r="H76" s="66"/>
      <c r="I76" s="50">
        <f t="shared" si="5"/>
        <v>8.32</v>
      </c>
      <c r="J76" s="8"/>
      <c r="K76" s="8"/>
      <c r="L76" s="8"/>
      <c r="M76" s="8"/>
      <c r="N76" s="8"/>
      <c r="O76" s="51"/>
    </row>
    <row r="77" spans="1:15">
      <c r="A77" s="66">
        <v>90</v>
      </c>
      <c r="B77" s="96" t="s">
        <v>207</v>
      </c>
      <c r="C77" s="66" t="s">
        <v>208</v>
      </c>
      <c r="D77" s="50">
        <v>0.08</v>
      </c>
      <c r="E77" s="66" t="s">
        <v>123</v>
      </c>
      <c r="F77" s="177">
        <v>208</v>
      </c>
      <c r="G77" s="66"/>
      <c r="H77" s="66"/>
      <c r="I77" s="50">
        <f t="shared" si="5"/>
        <v>16.64</v>
      </c>
      <c r="J77" s="8"/>
      <c r="K77" s="8"/>
      <c r="L77" s="8"/>
      <c r="M77" s="8"/>
      <c r="N77" s="8"/>
      <c r="O77" s="51"/>
    </row>
    <row r="78" spans="1:15">
      <c r="A78" s="66">
        <v>100</v>
      </c>
      <c r="B78" s="96" t="s">
        <v>209</v>
      </c>
      <c r="C78" s="66" t="s">
        <v>210</v>
      </c>
      <c r="D78" s="50">
        <v>0.06</v>
      </c>
      <c r="E78" s="66" t="s">
        <v>194</v>
      </c>
      <c r="F78" s="177">
        <v>1</v>
      </c>
      <c r="G78" s="66" t="s">
        <v>211</v>
      </c>
      <c r="H78" s="66">
        <v>15</v>
      </c>
      <c r="I78" s="50">
        <f t="shared" si="5"/>
        <v>0.89999999999999991</v>
      </c>
      <c r="J78" s="8"/>
      <c r="K78" s="8"/>
      <c r="L78" s="8"/>
      <c r="M78" s="8"/>
      <c r="N78" s="8"/>
      <c r="O78" s="51"/>
    </row>
    <row r="79" spans="1:15">
      <c r="A79" s="66">
        <v>110</v>
      </c>
      <c r="B79" s="96" t="s">
        <v>212</v>
      </c>
      <c r="C79" s="66" t="s">
        <v>213</v>
      </c>
      <c r="D79" s="50">
        <v>0.15</v>
      </c>
      <c r="E79" s="66" t="s">
        <v>194</v>
      </c>
      <c r="F79" s="177">
        <v>30</v>
      </c>
      <c r="G79" s="66"/>
      <c r="H79" s="66"/>
      <c r="I79" s="50">
        <f t="shared" si="5"/>
        <v>4.5</v>
      </c>
      <c r="J79" s="8"/>
      <c r="K79" s="8"/>
      <c r="L79" s="8"/>
      <c r="M79" s="8"/>
      <c r="N79" s="8"/>
      <c r="O79" s="51"/>
    </row>
    <row r="80" spans="1:15">
      <c r="A80" s="66">
        <v>120</v>
      </c>
      <c r="B80" s="96" t="s">
        <v>214</v>
      </c>
      <c r="C80" s="66"/>
      <c r="D80" s="50">
        <v>0.36</v>
      </c>
      <c r="E80" s="66" t="s">
        <v>215</v>
      </c>
      <c r="F80" s="177">
        <v>108</v>
      </c>
      <c r="G80" s="66"/>
      <c r="H80" s="66"/>
      <c r="I80" s="50">
        <f t="shared" si="5"/>
        <v>38.879999999999995</v>
      </c>
      <c r="J80" s="8"/>
      <c r="K80" s="8"/>
      <c r="L80" s="8"/>
      <c r="M80" s="8"/>
      <c r="N80" s="8"/>
      <c r="O80" s="51"/>
    </row>
    <row r="81" spans="1:15">
      <c r="A81" s="66">
        <v>130</v>
      </c>
      <c r="B81" t="s">
        <v>216</v>
      </c>
      <c r="C81" s="66"/>
      <c r="D81" s="50">
        <v>0.11</v>
      </c>
      <c r="E81" s="66" t="s">
        <v>123</v>
      </c>
      <c r="F81" s="177">
        <v>5</v>
      </c>
      <c r="G81" s="66"/>
      <c r="H81" s="66"/>
      <c r="I81" s="50">
        <f t="shared" si="5"/>
        <v>0.55000000000000004</v>
      </c>
      <c r="J81" s="8"/>
      <c r="K81" s="8"/>
      <c r="L81" s="8"/>
      <c r="M81" s="8"/>
      <c r="N81" s="8"/>
      <c r="O81" s="51"/>
    </row>
    <row r="82" spans="1:15">
      <c r="A82" s="66">
        <v>140</v>
      </c>
      <c r="B82" t="s">
        <v>217</v>
      </c>
      <c r="C82" s="66"/>
      <c r="D82" s="50">
        <v>0.04</v>
      </c>
      <c r="E82" s="66" t="s">
        <v>194</v>
      </c>
      <c r="F82" s="177">
        <v>300</v>
      </c>
      <c r="G82" s="66"/>
      <c r="H82" s="66"/>
      <c r="I82" s="50">
        <f t="shared" si="5"/>
        <v>12</v>
      </c>
      <c r="J82" s="8"/>
      <c r="K82" s="8"/>
      <c r="L82" s="8"/>
      <c r="M82" s="8"/>
      <c r="N82" s="8"/>
      <c r="O82" s="51"/>
    </row>
    <row r="83" spans="1:15">
      <c r="A83" s="66">
        <v>150</v>
      </c>
      <c r="B83" s="96" t="s">
        <v>218</v>
      </c>
      <c r="C83" s="66"/>
      <c r="D83" s="50">
        <v>1</v>
      </c>
      <c r="E83" s="66" t="s">
        <v>179</v>
      </c>
      <c r="F83" s="177">
        <v>4</v>
      </c>
      <c r="G83" s="66"/>
      <c r="H83" s="66"/>
      <c r="I83" s="50">
        <f t="shared" si="5"/>
        <v>4</v>
      </c>
      <c r="J83" s="8"/>
      <c r="K83" s="8"/>
      <c r="L83" s="8"/>
      <c r="M83" s="8"/>
      <c r="N83" s="8"/>
      <c r="O83" s="51"/>
    </row>
    <row r="84" spans="1:15" s="58" customFormat="1">
      <c r="A84" s="66">
        <v>160</v>
      </c>
      <c r="B84" s="96" t="s">
        <v>219</v>
      </c>
      <c r="C84" s="66"/>
      <c r="D84" s="50">
        <v>0.5</v>
      </c>
      <c r="E84" s="66" t="s">
        <v>123</v>
      </c>
      <c r="F84" s="99">
        <v>12</v>
      </c>
      <c r="G84" s="66"/>
      <c r="H84" s="66"/>
      <c r="I84" s="50">
        <f t="shared" si="5"/>
        <v>6</v>
      </c>
      <c r="J84" s="48"/>
      <c r="K84" s="48"/>
      <c r="L84" s="48"/>
      <c r="M84" s="48"/>
      <c r="N84" s="48"/>
      <c r="O84" s="62"/>
    </row>
    <row r="85" spans="1:15" s="3" customFormat="1">
      <c r="A85" s="66">
        <v>170</v>
      </c>
      <c r="B85" t="s">
        <v>220</v>
      </c>
      <c r="C85" s="66"/>
      <c r="D85" s="50">
        <v>0.25</v>
      </c>
      <c r="E85" s="66" t="s">
        <v>123</v>
      </c>
      <c r="F85" s="99">
        <v>12</v>
      </c>
      <c r="G85" s="99"/>
      <c r="H85" s="99"/>
      <c r="I85" s="50">
        <f t="shared" si="5"/>
        <v>3</v>
      </c>
      <c r="J85" s="48"/>
      <c r="K85" s="48"/>
      <c r="L85" s="48"/>
      <c r="M85" s="48"/>
      <c r="N85" s="48"/>
      <c r="O85" s="56"/>
    </row>
    <row r="86" spans="1:15">
      <c r="A86" s="20"/>
      <c r="B86" s="21"/>
      <c r="C86" s="21"/>
      <c r="D86" s="21"/>
      <c r="E86" s="21"/>
      <c r="F86" s="21"/>
      <c r="G86" s="21"/>
      <c r="H86" s="71" t="s">
        <v>109</v>
      </c>
      <c r="I86" s="76">
        <f>SUM(I69:I85)</f>
        <v>97.454410799999991</v>
      </c>
      <c r="J86" s="8"/>
      <c r="K86" s="8"/>
      <c r="L86" s="8"/>
      <c r="M86" s="8"/>
      <c r="N86" s="8"/>
      <c r="O86" s="51"/>
    </row>
    <row r="87" spans="1:15">
      <c r="A87" s="22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51"/>
    </row>
    <row r="88" spans="1:15">
      <c r="A88" s="65" t="s">
        <v>106</v>
      </c>
      <c r="B88" s="65" t="s">
        <v>221</v>
      </c>
      <c r="C88" s="65" t="s">
        <v>111</v>
      </c>
      <c r="D88" s="65" t="s">
        <v>112</v>
      </c>
      <c r="E88" s="65" t="s">
        <v>113</v>
      </c>
      <c r="F88" s="65" t="s">
        <v>114</v>
      </c>
      <c r="G88" s="65" t="s">
        <v>115</v>
      </c>
      <c r="H88" s="65" t="s">
        <v>116</v>
      </c>
      <c r="I88" s="65" t="s">
        <v>82</v>
      </c>
      <c r="J88" s="65" t="s">
        <v>109</v>
      </c>
      <c r="K88" s="8"/>
      <c r="L88" s="8"/>
      <c r="M88" s="8"/>
      <c r="N88" s="8"/>
      <c r="O88" s="51"/>
    </row>
    <row r="89" spans="1:15">
      <c r="A89" s="66">
        <v>10</v>
      </c>
      <c r="B89" s="66" t="s">
        <v>222</v>
      </c>
      <c r="C89" s="66" t="s">
        <v>223</v>
      </c>
      <c r="D89" s="97">
        <v>0.04</v>
      </c>
      <c r="E89" s="101">
        <v>3</v>
      </c>
      <c r="F89" s="101" t="s">
        <v>224</v>
      </c>
      <c r="G89" s="101">
        <v>15</v>
      </c>
      <c r="H89" s="101" t="s">
        <v>224</v>
      </c>
      <c r="I89" s="52">
        <v>3</v>
      </c>
      <c r="J89" s="50">
        <f t="shared" ref="J89:J106" si="6">I89*D89</f>
        <v>0.12</v>
      </c>
      <c r="K89" s="8"/>
      <c r="L89" s="8"/>
      <c r="M89" s="8"/>
      <c r="N89" s="8"/>
      <c r="O89" s="51"/>
    </row>
    <row r="90" spans="1:15">
      <c r="A90" s="66">
        <v>20</v>
      </c>
      <c r="B90" s="66" t="s">
        <v>225</v>
      </c>
      <c r="C90" s="66" t="s">
        <v>223</v>
      </c>
      <c r="D90" s="97">
        <v>0.01</v>
      </c>
      <c r="E90" s="66">
        <v>3</v>
      </c>
      <c r="F90" s="102" t="s">
        <v>224</v>
      </c>
      <c r="G90" s="66"/>
      <c r="H90" s="66"/>
      <c r="I90" s="52">
        <v>3</v>
      </c>
      <c r="J90" s="50">
        <f t="shared" si="6"/>
        <v>0.03</v>
      </c>
      <c r="K90" s="8"/>
      <c r="L90" s="8"/>
      <c r="M90" s="8"/>
      <c r="N90" s="8"/>
      <c r="O90" s="51"/>
    </row>
    <row r="91" spans="1:15">
      <c r="A91" s="66">
        <v>30</v>
      </c>
      <c r="B91" s="66" t="s">
        <v>226</v>
      </c>
      <c r="C91" s="66" t="s">
        <v>223</v>
      </c>
      <c r="D91" s="97">
        <v>0.01</v>
      </c>
      <c r="E91" s="66">
        <v>3</v>
      </c>
      <c r="F91" s="102" t="s">
        <v>224</v>
      </c>
      <c r="G91" s="66"/>
      <c r="H91" s="66"/>
      <c r="I91" s="52">
        <v>3</v>
      </c>
      <c r="J91" s="50">
        <f t="shared" si="6"/>
        <v>0.03</v>
      </c>
      <c r="K91" s="8"/>
      <c r="L91" s="8"/>
      <c r="M91" s="8"/>
      <c r="N91" s="8"/>
      <c r="O91" s="51"/>
    </row>
    <row r="92" spans="1:15">
      <c r="A92" s="66">
        <v>40</v>
      </c>
      <c r="B92" s="66" t="s">
        <v>222</v>
      </c>
      <c r="C92" s="72" t="s">
        <v>171</v>
      </c>
      <c r="D92" s="98">
        <v>0.04</v>
      </c>
      <c r="E92" s="72">
        <v>4</v>
      </c>
      <c r="F92" s="103" t="s">
        <v>224</v>
      </c>
      <c r="G92" s="72">
        <v>15</v>
      </c>
      <c r="H92" s="72" t="s">
        <v>224</v>
      </c>
      <c r="I92" s="105">
        <v>2</v>
      </c>
      <c r="J92" s="50">
        <f t="shared" si="6"/>
        <v>0.08</v>
      </c>
      <c r="K92" s="46"/>
      <c r="L92" s="46"/>
      <c r="M92" s="46"/>
      <c r="N92" s="46"/>
      <c r="O92" s="51"/>
    </row>
    <row r="93" spans="1:15">
      <c r="A93" s="66">
        <v>50</v>
      </c>
      <c r="B93" s="66" t="s">
        <v>225</v>
      </c>
      <c r="C93" s="72" t="s">
        <v>171</v>
      </c>
      <c r="D93" s="98">
        <v>0.02</v>
      </c>
      <c r="E93" s="72">
        <v>4</v>
      </c>
      <c r="F93" s="103" t="s">
        <v>224</v>
      </c>
      <c r="G93" s="72"/>
      <c r="H93" s="72"/>
      <c r="I93" s="105">
        <v>2</v>
      </c>
      <c r="J93" s="50">
        <f t="shared" si="6"/>
        <v>0.04</v>
      </c>
      <c r="K93" s="46"/>
      <c r="L93" s="46"/>
      <c r="M93" s="46"/>
      <c r="N93" s="46"/>
      <c r="O93" s="51"/>
    </row>
    <row r="94" spans="1:15" s="58" customFormat="1">
      <c r="A94" s="66">
        <v>60</v>
      </c>
      <c r="B94" s="66" t="s">
        <v>226</v>
      </c>
      <c r="C94" s="72" t="s">
        <v>171</v>
      </c>
      <c r="D94" s="97">
        <v>0.01</v>
      </c>
      <c r="E94" s="66">
        <v>4</v>
      </c>
      <c r="F94" s="102" t="s">
        <v>224</v>
      </c>
      <c r="G94" s="66"/>
      <c r="H94" s="66"/>
      <c r="I94" s="52">
        <v>2</v>
      </c>
      <c r="J94" s="50">
        <f t="shared" si="6"/>
        <v>0.02</v>
      </c>
      <c r="K94" s="48"/>
      <c r="L94" s="48"/>
      <c r="M94" s="48"/>
      <c r="N94" s="48"/>
      <c r="O94" s="62"/>
    </row>
    <row r="95" spans="1:15" s="58" customFormat="1">
      <c r="A95" s="66">
        <v>70</v>
      </c>
      <c r="B95" s="66" t="s">
        <v>222</v>
      </c>
      <c r="C95" s="72" t="s">
        <v>227</v>
      </c>
      <c r="D95" s="97">
        <v>0.04</v>
      </c>
      <c r="E95" s="66">
        <v>4</v>
      </c>
      <c r="F95" s="102" t="s">
        <v>224</v>
      </c>
      <c r="G95" s="66">
        <v>15</v>
      </c>
      <c r="H95" s="66" t="s">
        <v>224</v>
      </c>
      <c r="I95" s="52">
        <v>2</v>
      </c>
      <c r="J95" s="50">
        <f t="shared" si="6"/>
        <v>0.08</v>
      </c>
      <c r="K95" s="48"/>
      <c r="L95" s="48"/>
      <c r="M95" s="48"/>
      <c r="N95" s="48"/>
      <c r="O95" s="62"/>
    </row>
    <row r="96" spans="1:15" s="58" customFormat="1">
      <c r="A96" s="66">
        <v>80</v>
      </c>
      <c r="B96" s="66" t="s">
        <v>225</v>
      </c>
      <c r="C96" s="72" t="s">
        <v>227</v>
      </c>
      <c r="D96" s="97">
        <v>0.02</v>
      </c>
      <c r="E96" s="66">
        <v>4</v>
      </c>
      <c r="F96" s="102" t="s">
        <v>224</v>
      </c>
      <c r="G96" s="66"/>
      <c r="H96" s="66"/>
      <c r="I96" s="52">
        <v>2</v>
      </c>
      <c r="J96" s="50">
        <f t="shared" si="6"/>
        <v>0.04</v>
      </c>
      <c r="K96" s="48"/>
      <c r="L96" s="48"/>
      <c r="M96" s="48"/>
      <c r="N96" s="48"/>
      <c r="O96" s="62"/>
    </row>
    <row r="97" spans="1:15" s="58" customFormat="1">
      <c r="A97" s="66">
        <v>90</v>
      </c>
      <c r="B97" s="66" t="s">
        <v>226</v>
      </c>
      <c r="C97" s="72" t="s">
        <v>227</v>
      </c>
      <c r="D97" s="97">
        <v>0.01</v>
      </c>
      <c r="E97" s="66">
        <v>4</v>
      </c>
      <c r="F97" s="102" t="s">
        <v>224</v>
      </c>
      <c r="G97" s="66"/>
      <c r="H97" s="66"/>
      <c r="I97" s="52">
        <v>2</v>
      </c>
      <c r="J97" s="50">
        <f t="shared" si="6"/>
        <v>0.02</v>
      </c>
      <c r="K97" s="48"/>
      <c r="L97" s="48"/>
      <c r="M97" s="48"/>
      <c r="N97" s="48"/>
      <c r="O97" s="62"/>
    </row>
    <row r="98" spans="1:15" s="58" customFormat="1">
      <c r="A98" s="66">
        <v>100</v>
      </c>
      <c r="B98" s="66" t="s">
        <v>222</v>
      </c>
      <c r="C98" s="72" t="s">
        <v>184</v>
      </c>
      <c r="D98" s="97">
        <v>0.04</v>
      </c>
      <c r="E98" s="66">
        <v>4</v>
      </c>
      <c r="F98" s="102" t="s">
        <v>224</v>
      </c>
      <c r="G98" s="66">
        <v>15</v>
      </c>
      <c r="H98" s="66" t="s">
        <v>224</v>
      </c>
      <c r="I98" s="52">
        <v>2</v>
      </c>
      <c r="J98" s="50">
        <f t="shared" si="6"/>
        <v>0.08</v>
      </c>
      <c r="K98" s="48"/>
      <c r="L98" s="48"/>
      <c r="M98" s="48"/>
      <c r="N98" s="48"/>
      <c r="O98" s="62"/>
    </row>
    <row r="99" spans="1:15" s="58" customFormat="1">
      <c r="A99" s="66">
        <v>110</v>
      </c>
      <c r="B99" s="66" t="s">
        <v>225</v>
      </c>
      <c r="C99" s="72" t="s">
        <v>184</v>
      </c>
      <c r="D99" s="97">
        <v>0.02</v>
      </c>
      <c r="E99" s="66">
        <v>4</v>
      </c>
      <c r="F99" s="102" t="s">
        <v>224</v>
      </c>
      <c r="G99" s="66"/>
      <c r="H99" s="66"/>
      <c r="I99" s="52">
        <v>2</v>
      </c>
      <c r="J99" s="50">
        <f t="shared" si="6"/>
        <v>0.04</v>
      </c>
      <c r="K99" s="48"/>
      <c r="L99" s="48"/>
      <c r="M99" s="48"/>
      <c r="N99" s="48"/>
      <c r="O99" s="62"/>
    </row>
    <row r="100" spans="1:15" s="58" customFormat="1">
      <c r="A100" s="66">
        <v>120</v>
      </c>
      <c r="B100" s="66" t="s">
        <v>226</v>
      </c>
      <c r="C100" s="72" t="s">
        <v>184</v>
      </c>
      <c r="D100" s="97">
        <v>0.01</v>
      </c>
      <c r="E100" s="66">
        <v>4</v>
      </c>
      <c r="F100" s="102" t="s">
        <v>224</v>
      </c>
      <c r="G100" s="66"/>
      <c r="H100" s="66"/>
      <c r="I100" s="52">
        <v>2</v>
      </c>
      <c r="J100" s="50">
        <f t="shared" si="6"/>
        <v>0.02</v>
      </c>
      <c r="K100" s="48"/>
      <c r="L100" s="48"/>
      <c r="M100" s="48"/>
      <c r="N100" s="48"/>
      <c r="O100" s="62"/>
    </row>
    <row r="101" spans="1:15" s="58" customFormat="1">
      <c r="A101" s="66">
        <v>130</v>
      </c>
      <c r="B101" s="66" t="s">
        <v>222</v>
      </c>
      <c r="C101" s="72" t="s">
        <v>228</v>
      </c>
      <c r="D101" s="97">
        <v>0.04</v>
      </c>
      <c r="E101" s="66">
        <v>4</v>
      </c>
      <c r="F101" s="102" t="s">
        <v>224</v>
      </c>
      <c r="G101" s="66">
        <v>15</v>
      </c>
      <c r="H101" s="66" t="s">
        <v>224</v>
      </c>
      <c r="I101" s="52">
        <v>3</v>
      </c>
      <c r="J101" s="50">
        <f t="shared" si="6"/>
        <v>0.12</v>
      </c>
      <c r="K101" s="48"/>
      <c r="L101" s="48"/>
      <c r="M101" s="48"/>
      <c r="N101" s="48"/>
      <c r="O101" s="62"/>
    </row>
    <row r="102" spans="1:15" s="58" customFormat="1">
      <c r="A102" s="66">
        <v>140</v>
      </c>
      <c r="B102" s="66" t="s">
        <v>225</v>
      </c>
      <c r="C102" s="72" t="s">
        <v>228</v>
      </c>
      <c r="D102" s="97">
        <v>0.02</v>
      </c>
      <c r="E102" s="66">
        <v>4</v>
      </c>
      <c r="F102" s="102" t="s">
        <v>224</v>
      </c>
      <c r="G102" s="66"/>
      <c r="H102" s="66"/>
      <c r="I102" s="52">
        <v>3</v>
      </c>
      <c r="J102" s="50">
        <f t="shared" si="6"/>
        <v>0.06</v>
      </c>
      <c r="K102" s="48"/>
      <c r="L102" s="48"/>
      <c r="M102" s="48"/>
      <c r="N102" s="48"/>
      <c r="O102" s="62"/>
    </row>
    <row r="103" spans="1:15" s="58" customFormat="1">
      <c r="A103" s="66">
        <v>150</v>
      </c>
      <c r="B103" s="66" t="s">
        <v>226</v>
      </c>
      <c r="C103" s="72" t="s">
        <v>228</v>
      </c>
      <c r="D103" s="97">
        <v>0.01</v>
      </c>
      <c r="E103" s="66">
        <v>4</v>
      </c>
      <c r="F103" s="102" t="s">
        <v>224</v>
      </c>
      <c r="G103" s="66"/>
      <c r="H103" s="66"/>
      <c r="I103" s="52">
        <v>3</v>
      </c>
      <c r="J103" s="50">
        <f t="shared" si="6"/>
        <v>0.03</v>
      </c>
      <c r="K103" s="48"/>
      <c r="L103" s="48"/>
      <c r="M103" s="48"/>
      <c r="N103" s="48"/>
      <c r="O103" s="62"/>
    </row>
    <row r="104" spans="1:15" s="58" customFormat="1">
      <c r="A104" s="66">
        <v>160</v>
      </c>
      <c r="B104" s="66" t="s">
        <v>222</v>
      </c>
      <c r="C104" s="72" t="s">
        <v>137</v>
      </c>
      <c r="D104" s="97">
        <v>0.04</v>
      </c>
      <c r="E104" s="66">
        <v>3</v>
      </c>
      <c r="F104" s="102" t="s">
        <v>224</v>
      </c>
      <c r="G104" s="66">
        <v>15</v>
      </c>
      <c r="H104" s="66" t="s">
        <v>224</v>
      </c>
      <c r="I104" s="52">
        <v>2</v>
      </c>
      <c r="J104" s="50">
        <f t="shared" si="6"/>
        <v>0.08</v>
      </c>
      <c r="K104" s="48"/>
      <c r="L104" s="48"/>
      <c r="M104" s="48"/>
      <c r="N104" s="48"/>
      <c r="O104" s="62"/>
    </row>
    <row r="105" spans="1:15" s="58" customFormat="1">
      <c r="A105" s="66">
        <v>170</v>
      </c>
      <c r="B105" s="66" t="s">
        <v>225</v>
      </c>
      <c r="C105" s="72" t="s">
        <v>137</v>
      </c>
      <c r="D105" s="97">
        <v>0.02</v>
      </c>
      <c r="E105" s="66">
        <v>3</v>
      </c>
      <c r="F105" s="102" t="s">
        <v>224</v>
      </c>
      <c r="G105" s="66"/>
      <c r="H105" s="66"/>
      <c r="I105" s="52">
        <v>2</v>
      </c>
      <c r="J105" s="50">
        <f t="shared" si="6"/>
        <v>0.04</v>
      </c>
      <c r="K105" s="48"/>
      <c r="L105" s="48"/>
      <c r="M105" s="48"/>
      <c r="N105" s="48"/>
      <c r="O105" s="62"/>
    </row>
    <row r="106" spans="1:15" s="58" customFormat="1">
      <c r="A106" s="66">
        <v>180</v>
      </c>
      <c r="B106" s="66" t="s">
        <v>226</v>
      </c>
      <c r="C106" s="72" t="s">
        <v>137</v>
      </c>
      <c r="D106" s="97">
        <v>0.01</v>
      </c>
      <c r="E106" s="66">
        <v>3</v>
      </c>
      <c r="F106" s="102" t="s">
        <v>224</v>
      </c>
      <c r="G106" s="66"/>
      <c r="H106" s="66"/>
      <c r="I106" s="52">
        <v>2</v>
      </c>
      <c r="J106" s="50">
        <f t="shared" si="6"/>
        <v>0.02</v>
      </c>
      <c r="K106" s="48"/>
      <c r="L106" s="48"/>
      <c r="M106" s="48"/>
      <c r="N106" s="48"/>
      <c r="O106" s="62"/>
    </row>
    <row r="107" spans="1:15" s="58" customFormat="1">
      <c r="A107" s="66">
        <v>190</v>
      </c>
      <c r="B107" s="66" t="s">
        <v>229</v>
      </c>
      <c r="C107" s="72" t="s">
        <v>230</v>
      </c>
      <c r="D107" s="97">
        <v>3.0000000000000001E-3</v>
      </c>
      <c r="E107" s="66">
        <v>60</v>
      </c>
      <c r="F107" s="102" t="s">
        <v>231</v>
      </c>
      <c r="G107" s="66"/>
      <c r="H107" s="66"/>
      <c r="I107" s="106">
        <v>1</v>
      </c>
      <c r="J107" s="50">
        <f>I107*D107*E107</f>
        <v>0.18</v>
      </c>
      <c r="K107" s="48"/>
      <c r="L107" s="48"/>
      <c r="M107" s="48"/>
      <c r="N107" s="48"/>
      <c r="O107" s="62"/>
    </row>
    <row r="108" spans="1:15" s="58" customFormat="1">
      <c r="A108" s="66">
        <v>200</v>
      </c>
      <c r="B108" s="66" t="s">
        <v>232</v>
      </c>
      <c r="C108" s="72" t="s">
        <v>230</v>
      </c>
      <c r="D108" s="97">
        <v>2E-3</v>
      </c>
      <c r="E108" s="66">
        <v>60</v>
      </c>
      <c r="F108" s="102" t="s">
        <v>231</v>
      </c>
      <c r="G108" s="66"/>
      <c r="H108" s="66"/>
      <c r="I108" s="106">
        <v>1</v>
      </c>
      <c r="J108" s="50">
        <f>I108*D108*E108</f>
        <v>0.12</v>
      </c>
      <c r="K108" s="48"/>
      <c r="L108" s="48"/>
      <c r="M108" s="48"/>
      <c r="N108" s="48"/>
      <c r="O108" s="62"/>
    </row>
    <row r="109" spans="1:15" s="58" customFormat="1">
      <c r="A109" s="66">
        <v>210</v>
      </c>
      <c r="B109" s="66" t="s">
        <v>233</v>
      </c>
      <c r="C109" s="72" t="s">
        <v>234</v>
      </c>
      <c r="D109" s="97">
        <v>0.04</v>
      </c>
      <c r="E109" s="66">
        <v>1</v>
      </c>
      <c r="F109" s="102" t="s">
        <v>123</v>
      </c>
      <c r="G109" s="66"/>
      <c r="H109" s="66"/>
      <c r="I109" s="52">
        <v>15</v>
      </c>
      <c r="J109" s="50">
        <f>I109*D109*E109</f>
        <v>0.6</v>
      </c>
      <c r="K109" s="48"/>
      <c r="L109" s="48"/>
      <c r="M109" s="48"/>
      <c r="N109" s="48"/>
      <c r="O109" s="62"/>
    </row>
    <row r="110" spans="1:15">
      <c r="A110" s="20"/>
      <c r="B110" s="21"/>
      <c r="C110" s="21"/>
      <c r="D110" s="21"/>
      <c r="E110" s="21"/>
      <c r="F110" s="21"/>
      <c r="G110" s="21"/>
      <c r="H110" s="21"/>
      <c r="I110" s="71" t="s">
        <v>109</v>
      </c>
      <c r="J110" s="76">
        <f>SUM(J89:J109)</f>
        <v>1.85</v>
      </c>
      <c r="K110" s="8"/>
      <c r="L110" s="8"/>
      <c r="M110" s="8"/>
      <c r="N110" s="8"/>
      <c r="O110" s="51"/>
    </row>
    <row r="111" spans="1:15">
      <c r="A111" s="22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51"/>
    </row>
    <row r="112" spans="1:15">
      <c r="A112" s="65" t="s">
        <v>106</v>
      </c>
      <c r="B112" s="65" t="s">
        <v>235</v>
      </c>
      <c r="C112" s="65" t="s">
        <v>111</v>
      </c>
      <c r="D112" s="65" t="s">
        <v>112</v>
      </c>
      <c r="E112" s="65" t="s">
        <v>189</v>
      </c>
      <c r="F112" s="65" t="s">
        <v>82</v>
      </c>
      <c r="G112" s="65" t="s">
        <v>236</v>
      </c>
      <c r="H112" s="65" t="s">
        <v>237</v>
      </c>
      <c r="I112" s="65" t="s">
        <v>109</v>
      </c>
      <c r="J112" s="21"/>
      <c r="K112" s="8"/>
      <c r="L112" s="8"/>
      <c r="M112" s="8"/>
      <c r="N112" s="8"/>
      <c r="O112" s="51"/>
    </row>
    <row r="113" spans="1:15">
      <c r="A113" s="66">
        <v>10</v>
      </c>
      <c r="B113" s="66" t="s">
        <v>238</v>
      </c>
      <c r="C113" s="66" t="s">
        <v>239</v>
      </c>
      <c r="D113" s="50">
        <v>500</v>
      </c>
      <c r="E113" s="66" t="s">
        <v>240</v>
      </c>
      <c r="F113" s="66">
        <v>12</v>
      </c>
      <c r="G113" s="66">
        <v>3000</v>
      </c>
      <c r="H113" s="66">
        <v>1</v>
      </c>
      <c r="I113" s="50">
        <f>D113*F113/G113*H113</f>
        <v>2</v>
      </c>
      <c r="J113" s="21"/>
      <c r="K113" s="8"/>
      <c r="L113" s="8"/>
      <c r="M113" s="8"/>
      <c r="N113" s="8"/>
      <c r="O113" s="51"/>
    </row>
    <row r="114" spans="1:15">
      <c r="A114" s="20"/>
      <c r="B114" s="21"/>
      <c r="C114" s="21"/>
      <c r="D114" s="21"/>
      <c r="E114" s="21"/>
      <c r="F114" s="21"/>
      <c r="G114" s="21"/>
      <c r="H114" s="104" t="s">
        <v>109</v>
      </c>
      <c r="I114" s="107">
        <f>SUM(I113:I113)</f>
        <v>2</v>
      </c>
      <c r="J114" s="21"/>
      <c r="K114" s="8"/>
      <c r="L114" s="8"/>
      <c r="M114" s="8"/>
      <c r="N114" s="8"/>
      <c r="O114" s="51"/>
    </row>
    <row r="115" spans="1:1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57"/>
    </row>
    <row r="116" spans="1: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</sheetData>
  <hyperlinks>
    <hyperlink ref="B10" location="BR_01001" display="=EL_01001!B5"/>
    <hyperlink ref="B11" location="BR_01001" display="=EL_01002!B5"/>
    <hyperlink ref="B12" location="BR_01001" display="=EL_01003!B5"/>
    <hyperlink ref="B14" location="BR_01001" display="=EL_01005!B5"/>
    <hyperlink ref="B13" location="BR_01001" display="=EL_01004!B5"/>
    <hyperlink ref="B15" location="EL_01006!B5" display="=EL_01006!B5"/>
  </hyperlinks>
  <pageMargins left="0.69930555555555596" right="0.69930555555555596" top="0.75" bottom="0.75" header="0.51041666666666696" footer="0.3"/>
  <pageSetup paperSize="9" scale="39" firstPageNumber="0" fitToHeight="0" orientation="portrait" useFirstPageNumber="1"/>
  <headerFooter>
    <oddFooter>&amp;C&amp;P</oddFooter>
  </headerFooter>
  <rowBreaks count="1" manualBreakCount="1">
    <brk id="11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O19"/>
  <sheetViews>
    <sheetView topLeftCell="A4" workbookViewId="0">
      <selection activeCell="B29" sqref="B29"/>
    </sheetView>
  </sheetViews>
  <sheetFormatPr baseColWidth="10" defaultColWidth="9.140625" defaultRowHeight="15"/>
  <cols>
    <col min="1" max="1" width="10.28515625" bestFit="1" customWidth="1"/>
    <col min="2" max="2" width="33" bestFit="1" customWidth="1"/>
    <col min="3" max="3" width="20.7109375" bestFit="1" customWidth="1"/>
    <col min="4" max="4" width="8.85546875" bestFit="1" customWidth="1"/>
    <col min="5" max="5" width="8.28515625" bestFit="1" customWidth="1"/>
    <col min="6" max="6" width="8.7109375" bestFit="1" customWidth="1"/>
    <col min="7" max="7" width="14" bestFit="1" customWidth="1"/>
    <col min="8" max="8" width="9.7109375" bestFit="1" customWidth="1"/>
    <col min="9" max="9" width="11.42578125" bestFit="1" customWidth="1"/>
    <col min="10" max="10" width="8.85546875" bestFit="1" customWidth="1"/>
    <col min="11" max="11" width="7" bestFit="1" customWidth="1"/>
    <col min="12" max="12" width="7.7109375" bestFit="1" customWidth="1"/>
    <col min="13" max="13" width="13.7109375" bestFit="1" customWidth="1"/>
    <col min="15" max="15" width="3.140625" customWidth="1"/>
    <col min="16" max="1025" width="10.5703125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108</v>
      </c>
      <c r="N2" s="50">
        <f>EL_01001_m+EL_01001_p</f>
        <v>0.88343210000000005</v>
      </c>
      <c r="O2" s="51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63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2">
        <v>2</v>
      </c>
      <c r="O3" s="51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107</v>
      </c>
      <c r="B5" s="10" t="s">
        <v>242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1.7668642000000001</v>
      </c>
      <c r="O5" s="51"/>
    </row>
    <row r="6" spans="1:15">
      <c r="A6" s="6" t="s">
        <v>99</v>
      </c>
      <c r="B6" s="11" t="s">
        <v>243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1"/>
    </row>
    <row r="11" spans="1:15" s="2" customFormat="1">
      <c r="A11" s="16">
        <v>10</v>
      </c>
      <c r="B11" s="17" t="s">
        <v>244</v>
      </c>
      <c r="C11" s="18" t="s">
        <v>245</v>
      </c>
      <c r="D11" s="19">
        <v>2.25</v>
      </c>
      <c r="E11" s="180">
        <f>J11*K11*L11</f>
        <v>7.3476000000000001E-3</v>
      </c>
      <c r="F11" s="18" t="s">
        <v>267</v>
      </c>
      <c r="G11" s="18"/>
      <c r="H11" s="33"/>
      <c r="I11" s="41" t="s">
        <v>246</v>
      </c>
      <c r="J11" s="42">
        <f>24*13/1000000</f>
        <v>3.1199999999999999E-4</v>
      </c>
      <c r="K11" s="43">
        <v>3.0000000000000001E-3</v>
      </c>
      <c r="L11" s="178">
        <v>7850</v>
      </c>
      <c r="M11" s="175">
        <v>1</v>
      </c>
      <c r="N11" s="19">
        <f>IF(J11="",D11*M11,D11*J11*K11*L11*M11)</f>
        <v>1.6532099999999997E-2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109</v>
      </c>
      <c r="N12" s="47">
        <f>SUM(N11:N11)</f>
        <v>1.6532099999999997E-2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1"/>
    </row>
    <row r="15" spans="1:15" s="3" customFormat="1" ht="4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4" t="s">
        <v>249</v>
      </c>
      <c r="H15" s="34">
        <v>0.5</v>
      </c>
      <c r="I15" s="45">
        <f>IF(H15="",D15*F15,D15*F15*H15)</f>
        <v>0.65</v>
      </c>
      <c r="J15" s="46"/>
      <c r="K15" s="46"/>
      <c r="L15" s="46"/>
      <c r="M15" s="46"/>
      <c r="N15" s="46"/>
      <c r="O15" s="56"/>
    </row>
    <row r="16" spans="1:15" ht="30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5">
        <v>7.23</v>
      </c>
      <c r="G16" s="26" t="s">
        <v>268</v>
      </c>
      <c r="H16" s="36">
        <v>3</v>
      </c>
      <c r="I16" s="19">
        <f>IF(H16="",D16*F16,D16*F16*H16)</f>
        <v>0.21690000000000001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109</v>
      </c>
      <c r="I17" s="47">
        <f>SUM(I15:I16)</f>
        <v>0.8669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100!B4"/>
    <hyperlink ref="E3" location="dBR_01001" display="Drawing"/>
    <hyperlink ref="B6" location="EL_A0001!A1" display="EL_0100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B1"/>
  <sheetViews>
    <sheetView topLeftCell="A3" workbookViewId="0">
      <selection activeCell="F53" sqref="F53"/>
    </sheetView>
  </sheetViews>
  <sheetFormatPr baseColWidth="10" defaultColWidth="9" defaultRowHeight="15"/>
  <cols>
    <col min="1" max="1" width="14" customWidth="1"/>
  </cols>
  <sheetData>
    <row r="1" spans="1:2">
      <c r="A1" s="1" t="s">
        <v>252</v>
      </c>
      <c r="B1" s="1" t="e">
        <f>EL_01001</f>
        <v>#REF!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O19"/>
  <sheetViews>
    <sheetView topLeftCell="B1" zoomScale="115" zoomScaleNormal="115" workbookViewId="0">
      <selection activeCell="G25" sqref="G25"/>
    </sheetView>
  </sheetViews>
  <sheetFormatPr baseColWidth="10" defaultColWidth="9.140625" defaultRowHeight="15"/>
  <cols>
    <col min="1" max="1" width="10.5703125"/>
    <col min="2" max="2" width="33" bestFit="1" customWidth="1"/>
    <col min="3" max="3" width="20.7109375" bestFit="1" customWidth="1"/>
    <col min="4" max="4" width="8.85546875" bestFit="1" customWidth="1"/>
    <col min="5" max="5" width="8.28515625" bestFit="1" customWidth="1"/>
    <col min="6" max="6" width="8.85546875" bestFit="1" customWidth="1"/>
    <col min="7" max="7" width="14" bestFit="1" customWidth="1"/>
    <col min="8" max="8" width="9.85546875" bestFit="1" customWidth="1"/>
    <col min="9" max="9" width="11.42578125" bestFit="1" customWidth="1"/>
    <col min="10" max="10" width="8.85546875" bestFit="1" customWidth="1"/>
    <col min="11" max="11" width="7.28515625" bestFit="1" customWidth="1"/>
    <col min="12" max="12" width="7.85546875" bestFit="1" customWidth="1"/>
    <col min="13" max="13" width="13.85546875" bestFit="1" customWidth="1"/>
    <col min="15" max="15" width="3.140625" customWidth="1"/>
    <col min="16" max="1025" width="10.5703125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108</v>
      </c>
      <c r="N2" s="50">
        <f>EL_01002_m+EL_01002_p</f>
        <v>0.54649961458333329</v>
      </c>
      <c r="O2" s="51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63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2">
        <v>2</v>
      </c>
      <c r="O3" s="51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107</v>
      </c>
      <c r="B5" s="10" t="s">
        <v>253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1.0929992291666666</v>
      </c>
      <c r="O5" s="51"/>
    </row>
    <row r="6" spans="1:15">
      <c r="A6" s="6" t="s">
        <v>99</v>
      </c>
      <c r="B6" s="11" t="s">
        <v>254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1"/>
    </row>
    <row r="11" spans="1:15" s="2" customFormat="1">
      <c r="A11" s="16">
        <v>10</v>
      </c>
      <c r="B11" s="17" t="s">
        <v>244</v>
      </c>
      <c r="C11" s="18" t="s">
        <v>245</v>
      </c>
      <c r="D11" s="19">
        <v>2.25</v>
      </c>
      <c r="E11" s="180">
        <f>J11*K11*L11</f>
        <v>2.296125E-3</v>
      </c>
      <c r="F11" s="18" t="s">
        <v>267</v>
      </c>
      <c r="G11" s="18"/>
      <c r="H11" s="33"/>
      <c r="I11" s="41" t="s">
        <v>246</v>
      </c>
      <c r="J11" s="42">
        <f>13*15/1000000</f>
        <v>1.95E-4</v>
      </c>
      <c r="K11" s="43">
        <v>1.5E-3</v>
      </c>
      <c r="L11" s="178">
        <v>7850</v>
      </c>
      <c r="M11" s="175">
        <v>1</v>
      </c>
      <c r="N11" s="19">
        <f>IF(J11="",D11*M11,D11*J11*K11*L11*M11)</f>
        <v>5.1662812500000007E-3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109</v>
      </c>
      <c r="N12" s="47">
        <f>SUM(N11:N11)</f>
        <v>5.1662812500000007E-3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1"/>
    </row>
    <row r="15" spans="1:15" s="3" customFormat="1" ht="4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4" t="s">
        <v>255</v>
      </c>
      <c r="H15" s="181">
        <f>1/3</f>
        <v>0.33333333333333331</v>
      </c>
      <c r="I15" s="45">
        <f>IF(H15="",D15*F15,D15*F15*H15)</f>
        <v>0.43333333333333335</v>
      </c>
      <c r="J15" s="46"/>
      <c r="K15" s="46"/>
      <c r="L15" s="46"/>
      <c r="M15" s="46"/>
      <c r="N15" s="46"/>
      <c r="O15" s="56"/>
    </row>
    <row r="16" spans="1:15" ht="30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64">
        <v>3.6</v>
      </c>
      <c r="G16" s="26" t="s">
        <v>268</v>
      </c>
      <c r="H16" s="36">
        <v>3</v>
      </c>
      <c r="I16" s="19">
        <f>IF(H16="",D16*F16,D16*F16*H16)</f>
        <v>0.10800000000000001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109</v>
      </c>
      <c r="I17" s="47">
        <f>SUM(I15:I16)</f>
        <v>0.54133333333333333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100!B4"/>
    <hyperlink ref="E3" location="dBR_01001" display="Drawing"/>
    <hyperlink ref="B6" location="EL_A0001!A1" display="EL_01002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B1"/>
  <sheetViews>
    <sheetView workbookViewId="0">
      <selection activeCell="O22" sqref="O22"/>
    </sheetView>
  </sheetViews>
  <sheetFormatPr baseColWidth="10" defaultColWidth="9" defaultRowHeight="15"/>
  <cols>
    <col min="1" max="1" width="14" customWidth="1"/>
  </cols>
  <sheetData>
    <row r="1" spans="1:2">
      <c r="A1" s="1" t="s">
        <v>252</v>
      </c>
      <c r="B1" s="1" t="str">
        <f>EL_01002</f>
        <v>EL_01002</v>
      </c>
    </row>
  </sheetData>
  <hyperlinks>
    <hyperlink ref="B1" location="EL_01001" display="=EL_01002"/>
    <hyperlink ref="A1" location="EL_01001" display="Drawing part :"/>
    <hyperlink ref="A1:B1" location="BR_01001" display="Drawing part :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O19"/>
  <sheetViews>
    <sheetView zoomScale="115" zoomScaleNormal="115" workbookViewId="0"/>
  </sheetViews>
  <sheetFormatPr baseColWidth="10" defaultColWidth="9.140625" defaultRowHeight="15"/>
  <cols>
    <col min="1" max="1" width="10.5703125"/>
    <col min="2" max="2" width="33" bestFit="1" customWidth="1"/>
    <col min="3" max="3" width="20.7109375" bestFit="1" customWidth="1"/>
    <col min="4" max="4" width="8.85546875" bestFit="1" customWidth="1"/>
    <col min="5" max="5" width="8.28515625" bestFit="1" customWidth="1"/>
    <col min="6" max="6" width="8.85546875" bestFit="1" customWidth="1"/>
    <col min="7" max="7" width="14" bestFit="1" customWidth="1"/>
    <col min="8" max="8" width="9.85546875" bestFit="1" customWidth="1"/>
    <col min="9" max="9" width="11.42578125" bestFit="1" customWidth="1"/>
    <col min="10" max="10" width="8.85546875" bestFit="1" customWidth="1"/>
    <col min="11" max="11" width="7.28515625" bestFit="1" customWidth="1"/>
    <col min="12" max="12" width="7.85546875" bestFit="1" customWidth="1"/>
    <col min="13" max="13" width="13.85546875" bestFit="1" customWidth="1"/>
    <col min="15" max="15" width="3.140625" customWidth="1"/>
    <col min="16" max="1025" width="10.5703125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108</v>
      </c>
      <c r="N2" s="50">
        <f>EL_01003_m+EL_01003_p</f>
        <v>0.82069615625000003</v>
      </c>
      <c r="O2" s="51"/>
    </row>
    <row r="3" spans="1:15">
      <c r="A3" s="6" t="s">
        <v>93</v>
      </c>
      <c r="B3" s="7" t="str">
        <f>EL_A0100!B3</f>
        <v>Electrical</v>
      </c>
      <c r="C3" s="8"/>
      <c r="D3" s="6" t="s">
        <v>98</v>
      </c>
      <c r="E3" s="63" t="s">
        <v>241</v>
      </c>
      <c r="F3" s="8"/>
      <c r="G3" s="8"/>
      <c r="H3" s="8"/>
      <c r="I3" s="8"/>
      <c r="J3" s="8"/>
      <c r="K3" s="8"/>
      <c r="L3" s="8"/>
      <c r="M3" s="6" t="s">
        <v>95</v>
      </c>
      <c r="N3" s="52">
        <v>2</v>
      </c>
      <c r="O3" s="51"/>
    </row>
    <row r="4" spans="1:15">
      <c r="A4" s="6" t="s">
        <v>96</v>
      </c>
      <c r="B4" s="9" t="str">
        <f>EL_A0100!B4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107</v>
      </c>
      <c r="B5" s="10" t="s">
        <v>256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1.6413923125000001</v>
      </c>
      <c r="O5" s="51"/>
    </row>
    <row r="6" spans="1:15">
      <c r="A6" s="6" t="s">
        <v>99</v>
      </c>
      <c r="B6" s="11" t="s">
        <v>257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106</v>
      </c>
      <c r="B10" s="15" t="s">
        <v>110</v>
      </c>
      <c r="C10" s="15" t="s">
        <v>111</v>
      </c>
      <c r="D10" s="15" t="s">
        <v>112</v>
      </c>
      <c r="E10" s="15" t="s">
        <v>113</v>
      </c>
      <c r="F10" s="24" t="s">
        <v>114</v>
      </c>
      <c r="G10" s="24" t="s">
        <v>115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82</v>
      </c>
      <c r="N10" s="24" t="s">
        <v>109</v>
      </c>
      <c r="O10" s="51"/>
    </row>
    <row r="11" spans="1:15" s="2" customFormat="1">
      <c r="A11" s="16">
        <v>10</v>
      </c>
      <c r="B11" s="17" t="s">
        <v>244</v>
      </c>
      <c r="C11" s="18" t="s">
        <v>245</v>
      </c>
      <c r="D11" s="19">
        <v>2.25</v>
      </c>
      <c r="E11" s="179">
        <f>J11*K11*L11</f>
        <v>2.531625E-3</v>
      </c>
      <c r="F11" s="18" t="s">
        <v>267</v>
      </c>
      <c r="G11" s="18"/>
      <c r="H11" s="33"/>
      <c r="I11" s="41" t="s">
        <v>246</v>
      </c>
      <c r="J11" s="42">
        <f>10*21.5/1000000</f>
        <v>2.1499999999999999E-4</v>
      </c>
      <c r="K11" s="43">
        <v>1.5E-3</v>
      </c>
      <c r="L11" s="178">
        <v>7850</v>
      </c>
      <c r="M11" s="175">
        <v>1</v>
      </c>
      <c r="N11" s="19">
        <f>IF(J11="",D11*M11,D11*J11*K11*L11*M11)</f>
        <v>5.6961562499999998E-3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109</v>
      </c>
      <c r="N12" s="47">
        <f>SUM(N11:N11)</f>
        <v>5.6961562499999998E-3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106</v>
      </c>
      <c r="B14" s="24" t="s">
        <v>188</v>
      </c>
      <c r="C14" s="24" t="s">
        <v>111</v>
      </c>
      <c r="D14" s="24" t="s">
        <v>112</v>
      </c>
      <c r="E14" s="24" t="s">
        <v>189</v>
      </c>
      <c r="F14" s="24" t="s">
        <v>82</v>
      </c>
      <c r="G14" s="24" t="s">
        <v>190</v>
      </c>
      <c r="H14" s="24" t="s">
        <v>191</v>
      </c>
      <c r="I14" s="24" t="s">
        <v>109</v>
      </c>
      <c r="J14" s="21"/>
      <c r="K14" s="21"/>
      <c r="L14" s="21"/>
      <c r="M14" s="21"/>
      <c r="N14" s="21"/>
      <c r="O14" s="51"/>
    </row>
    <row r="15" spans="1:15" s="3" customFormat="1" ht="45">
      <c r="A15" s="25">
        <v>10</v>
      </c>
      <c r="B15" s="26" t="s">
        <v>247</v>
      </c>
      <c r="C15" s="27" t="s">
        <v>248</v>
      </c>
      <c r="D15" s="28">
        <v>1.3</v>
      </c>
      <c r="E15" s="26" t="s">
        <v>123</v>
      </c>
      <c r="F15" s="27">
        <v>1</v>
      </c>
      <c r="G15" s="34" t="s">
        <v>249</v>
      </c>
      <c r="H15" s="34">
        <v>0.5</v>
      </c>
      <c r="I15" s="45">
        <f>IF(H15="",D15*F15,D15*F15*H15)</f>
        <v>0.65</v>
      </c>
      <c r="J15" s="46"/>
      <c r="K15" s="46"/>
      <c r="L15" s="46"/>
      <c r="M15" s="46"/>
      <c r="N15" s="46"/>
      <c r="O15" s="56"/>
    </row>
    <row r="16" spans="1:15" ht="30">
      <c r="A16" s="29">
        <v>20</v>
      </c>
      <c r="B16" s="26" t="s">
        <v>250</v>
      </c>
      <c r="C16" s="30" t="s">
        <v>251</v>
      </c>
      <c r="D16" s="19">
        <v>0.01</v>
      </c>
      <c r="E16" s="30" t="s">
        <v>194</v>
      </c>
      <c r="F16" s="35">
        <v>5.5</v>
      </c>
      <c r="G16" s="26" t="s">
        <v>268</v>
      </c>
      <c r="H16" s="36">
        <v>3</v>
      </c>
      <c r="I16" s="19">
        <f>IF(H16="",D16*F16,D16*F16*H16)</f>
        <v>0.16500000000000001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109</v>
      </c>
      <c r="I17" s="47">
        <f>SUM(I15:I16)</f>
        <v>0.81500000000000006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100!B4"/>
    <hyperlink ref="E3" location="dBR_01001" display="Drawing"/>
    <hyperlink ref="B6" location="EL_A0001!A1" display="EL_01003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  <pageSetUpPr fitToPage="1"/>
  </sheetPr>
  <dimension ref="A1:B1"/>
  <sheetViews>
    <sheetView zoomScale="115" zoomScaleNormal="115" workbookViewId="0">
      <selection activeCell="M20" sqref="M20"/>
    </sheetView>
  </sheetViews>
  <sheetFormatPr baseColWidth="10" defaultColWidth="9" defaultRowHeight="15"/>
  <cols>
    <col min="1" max="1" width="14" customWidth="1"/>
  </cols>
  <sheetData>
    <row r="1" spans="1:2">
      <c r="A1" s="1" t="s">
        <v>252</v>
      </c>
      <c r="B1" s="1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596" right="0.69930555555555596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84</vt:i4>
      </vt:variant>
    </vt:vector>
  </HeadingPairs>
  <TitlesOfParts>
    <vt:vector size="99" baseType="lpstr">
      <vt:lpstr>Instructions</vt:lpstr>
      <vt:lpstr>BOM</vt:lpstr>
      <vt:lpstr>EL_A0100</vt:lpstr>
      <vt:lpstr>EL_01001</vt:lpstr>
      <vt:lpstr>dEL_01001</vt:lpstr>
      <vt:lpstr>EL_01002</vt:lpstr>
      <vt:lpstr>dEL_01002</vt:lpstr>
      <vt:lpstr>EL_01003</vt:lpstr>
      <vt:lpstr>dEL_01003</vt:lpstr>
      <vt:lpstr>EL_01004</vt:lpstr>
      <vt:lpstr>dEL_01004</vt:lpstr>
      <vt:lpstr>EL_01005</vt:lpstr>
      <vt:lpstr>dEL_01005</vt:lpstr>
      <vt:lpstr>EL_01006</vt:lpstr>
      <vt:lpstr>dEL_01006</vt:lpstr>
      <vt:lpstr>EL_01001!BR_01001</vt:lpstr>
      <vt:lpstr>EL_01004!BR_01001</vt:lpstr>
      <vt:lpstr>EL_01001!BR_01001_m</vt:lpstr>
      <vt:lpstr>EL_01004!BR_01001_m</vt:lpstr>
      <vt:lpstr>EL_01001!BR_01001_p</vt:lpstr>
      <vt:lpstr>EL_01004!BR_01001_p</vt:lpstr>
      <vt:lpstr>EL_01001!BR_01001_q</vt:lpstr>
      <vt:lpstr>EL_01004!BR_01001_q</vt:lpstr>
      <vt:lpstr>BOM!Car</vt:lpstr>
      <vt:lpstr>BOM!CompCode</vt:lpstr>
      <vt:lpstr>dEL_01001!dBR_01001</vt:lpstr>
      <vt:lpstr>dEL_01002!dBR_01001</vt:lpstr>
      <vt:lpstr>dEL_01003!dBR_01001</vt:lpstr>
      <vt:lpstr>dEL_01004!dBR_01001</vt:lpstr>
      <vt:lpstr>dEL_01005!dBR_01001</vt:lpstr>
      <vt:lpstr>dEL_01006!dBR_01001</vt:lpstr>
      <vt:lpstr>dEL_01001!dEL_01001</vt:lpstr>
      <vt:lpstr>dEL_01002!dEL_01001</vt:lpstr>
      <vt:lpstr>dEL_01003!dEL_01001</vt:lpstr>
      <vt:lpstr>dEL_01004!dEL_01001</vt:lpstr>
      <vt:lpstr>dEL_01005!dEL_01001</vt:lpstr>
      <vt:lpstr>dEL_01006!dEL_01001</vt:lpstr>
      <vt:lpstr>dEL_01003!dEL_01002</vt:lpstr>
      <vt:lpstr>dEL_01004!dEL_01002</vt:lpstr>
      <vt:lpstr>dEL_01005!dEL_01002</vt:lpstr>
      <vt:lpstr>dEL_01006!dEL_01002</vt:lpstr>
      <vt:lpstr>dEL_01002</vt:lpstr>
      <vt:lpstr>dEL_01004!dEL_01003</vt:lpstr>
      <vt:lpstr>dEL_01005!dEL_01003</vt:lpstr>
      <vt:lpstr>dEL_01006!dEL_01003</vt:lpstr>
      <vt:lpstr>dEL_01003</vt:lpstr>
      <vt:lpstr>dEL_01006!dEL_01005</vt:lpstr>
      <vt:lpstr>dEL_01005</vt:lpstr>
      <vt:lpstr>dEL_01006</vt:lpstr>
      <vt:lpstr>EL_01001!EL_01001</vt:lpstr>
      <vt:lpstr>EL_01004!EL_01001</vt:lpstr>
      <vt:lpstr>EL_01001!EL_01001_m</vt:lpstr>
      <vt:lpstr>EL_01004!EL_01001_m</vt:lpstr>
      <vt:lpstr>EL_01001!EL_01001_p</vt:lpstr>
      <vt:lpstr>EL_01004!EL_01001_p</vt:lpstr>
      <vt:lpstr>EL_01001!EL_01001_q</vt:lpstr>
      <vt:lpstr>EL_01004!EL_01001_q</vt:lpstr>
      <vt:lpstr>EL_01003!EL_01002</vt:lpstr>
      <vt:lpstr>EL_01005!EL_01002</vt:lpstr>
      <vt:lpstr>EL_01006!EL_01002</vt:lpstr>
      <vt:lpstr>EL_01002</vt:lpstr>
      <vt:lpstr>EL_01003!EL_01002_m</vt:lpstr>
      <vt:lpstr>EL_01005!EL_01002_m</vt:lpstr>
      <vt:lpstr>EL_01006!EL_01002_m</vt:lpstr>
      <vt:lpstr>EL_01002_m</vt:lpstr>
      <vt:lpstr>EL_01003!EL_01002_p</vt:lpstr>
      <vt:lpstr>EL_01005!EL_01002_p</vt:lpstr>
      <vt:lpstr>EL_01006!EL_01002_p</vt:lpstr>
      <vt:lpstr>EL_01002_p</vt:lpstr>
      <vt:lpstr>EL_01005!EL_01003</vt:lpstr>
      <vt:lpstr>EL_01006!EL_01003</vt:lpstr>
      <vt:lpstr>EL_01003</vt:lpstr>
      <vt:lpstr>EL_01005!EL_01003_m</vt:lpstr>
      <vt:lpstr>EL_01006!EL_01003_m</vt:lpstr>
      <vt:lpstr>EL_01003_m</vt:lpstr>
      <vt:lpstr>EL_01005!EL_01003_p</vt:lpstr>
      <vt:lpstr>EL_01006!EL_01003_p</vt:lpstr>
      <vt:lpstr>EL_01003_p</vt:lpstr>
      <vt:lpstr>EL_01004</vt:lpstr>
      <vt:lpstr>EL_01004_m</vt:lpstr>
      <vt:lpstr>EL_01004_p</vt:lpstr>
      <vt:lpstr>EL_01006!EL_01005</vt:lpstr>
      <vt:lpstr>EL_01005</vt:lpstr>
      <vt:lpstr>EL_01006!EL_01005_m</vt:lpstr>
      <vt:lpstr>EL_01005_m</vt:lpstr>
      <vt:lpstr>EL_01006!EL_01005_p</vt:lpstr>
      <vt:lpstr>EL_01005_p</vt:lpstr>
      <vt:lpstr>EL_01006</vt:lpstr>
      <vt:lpstr>EL_01006_m</vt:lpstr>
      <vt:lpstr>EL_01006_p</vt:lpstr>
      <vt:lpstr>EL_A0001</vt:lpstr>
      <vt:lpstr>EL_A0001_f</vt:lpstr>
      <vt:lpstr>El_A0001_m</vt:lpstr>
      <vt:lpstr>EL_A0001_p</vt:lpstr>
      <vt:lpstr>EL_A0001_pa</vt:lpstr>
      <vt:lpstr>EL_A0001_q</vt:lpstr>
      <vt:lpstr>EL_A0001_t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Darkclem14</cp:lastModifiedBy>
  <cp:revision>0</cp:revision>
  <dcterms:created xsi:type="dcterms:W3CDTF">2015-05-30T06:57:00Z</dcterms:created>
  <dcterms:modified xsi:type="dcterms:W3CDTF">2018-05-03T18:52:38Z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