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hur\Documents\Cours ECL\EPSA\Vulcanix-v1.0\SU - Suspension\Cost\"/>
    </mc:Choice>
  </mc:AlternateContent>
  <bookViews>
    <workbookView xWindow="4740" yWindow="60" windowWidth="16380" windowHeight="8190" firstSheet="2" activeTab="10"/>
  </bookViews>
  <sheets>
    <sheet name="Instructions" sheetId="7" r:id="rId1"/>
    <sheet name="BOM" sheetId="8" r:id="rId2"/>
    <sheet name="SU A1000" sheetId="1" r:id="rId3"/>
    <sheet name="SU 11001" sheetId="2" r:id="rId4"/>
    <sheet name="SU 11001 Drawing" sheetId="9" r:id="rId5"/>
    <sheet name="SU 11002" sheetId="18" r:id="rId6"/>
    <sheet name="SU 11002 Drawing" sheetId="19" r:id="rId7"/>
    <sheet name="SU 11003" sheetId="14" r:id="rId8"/>
    <sheet name="SU 11003 Drawing" sheetId="15" r:id="rId9"/>
    <sheet name="SU 11004" sheetId="16" r:id="rId10"/>
    <sheet name="SU 11004 Drawing" sheetId="17" r:id="rId11"/>
  </sheets>
  <externalReferences>
    <externalReference r:id="rId12"/>
  </externalReferences>
  <definedNames>
    <definedName name="Car" localSheetId="1">BOM!$B$4</definedName>
    <definedName name="CompCode" localSheetId="1">BOM!$B$2</definedName>
    <definedName name="_xlnm.Print_Titles" localSheetId="1">BOM!$6:$6</definedName>
    <definedName name="Uni" localSheetId="1">BOM!#REF!</definedName>
    <definedName name="WT_0200_001">'SU 11001'!$B$6</definedName>
    <definedName name="WT_0200_001_m">'SU 11001'!$N$12</definedName>
    <definedName name="WT_0200_001_p">'SU 11001'!$I$28</definedName>
    <definedName name="WT_0200_001_q">'SU 11001'!$N$3</definedName>
    <definedName name="WT_0200_003">'SU 11002'!$B$6</definedName>
    <definedName name="WT_0200_003_m">'SU 11002'!$N$12</definedName>
    <definedName name="WT_0200_003_p">'SU 11002'!$I$23</definedName>
    <definedName name="WT_0200_003_q">'SU 11002'!$N$3</definedName>
    <definedName name="WT_0200_004">'SU 11003'!$B$6</definedName>
    <definedName name="WT_0200_004_m">'SU 11003'!$N$12</definedName>
    <definedName name="WT_0200_004_p">'SU 11003'!$I$18</definedName>
    <definedName name="WT_0200_004_q">'SU 11003'!$N$3</definedName>
    <definedName name="WT_0200_005">#REF!</definedName>
    <definedName name="WT_0200_005_m">#REF!</definedName>
    <definedName name="WT_0200_005_p">#REF!</definedName>
    <definedName name="WT_0200_005_q">#REF!</definedName>
    <definedName name="WT_0200_006">'SU 11004'!$B$6</definedName>
    <definedName name="WT_0200_006_m">'SU 11004'!$N$12</definedName>
    <definedName name="WT_0200_006_p">'SU 11004'!$I$17</definedName>
    <definedName name="WT_0200_006_q">'SU 11004'!$N$3</definedName>
    <definedName name="WT_A0200">'SU A1000'!$B$5</definedName>
    <definedName name="WT_A0200_f">'SU A1000'!$J$34</definedName>
    <definedName name="WT_A0200_m">'SU A1000'!#REF!</definedName>
    <definedName name="WT_A0200_p">'SU A1000'!$I$30</definedName>
    <definedName name="WT_A0200_pa">'SU A1000'!$E$14</definedName>
    <definedName name="_xlnm.Print_Area" localSheetId="1">BOM!$A$1:$N$18</definedName>
  </definedNames>
  <calcPr calcId="162913" concurrentCalc="0"/>
</workbook>
</file>

<file path=xl/calcChain.xml><?xml version="1.0" encoding="utf-8"?>
<calcChain xmlns="http://schemas.openxmlformats.org/spreadsheetml/2006/main">
  <c r="I25" i="1" l="1"/>
  <c r="I24" i="1"/>
  <c r="I26" i="1"/>
  <c r="I27" i="1"/>
  <c r="J11" i="16"/>
  <c r="J11" i="14"/>
  <c r="J11" i="18"/>
  <c r="I29" i="1"/>
  <c r="I28" i="1"/>
  <c r="H15" i="16"/>
  <c r="I17" i="14"/>
  <c r="I22" i="18"/>
  <c r="I21" i="18"/>
  <c r="I22" i="2"/>
  <c r="I21" i="2"/>
  <c r="I15" i="2"/>
  <c r="I16" i="2"/>
  <c r="I17" i="2"/>
  <c r="I18" i="2"/>
  <c r="I19" i="2"/>
  <c r="I20" i="2"/>
  <c r="I23" i="2"/>
  <c r="I24" i="2"/>
  <c r="I25" i="2"/>
  <c r="I26" i="2"/>
  <c r="I27" i="2"/>
  <c r="J11" i="2"/>
  <c r="B18" i="8"/>
  <c r="B17" i="8"/>
  <c r="B16" i="8"/>
  <c r="B15" i="8"/>
  <c r="B14" i="8"/>
  <c r="B13" i="8"/>
  <c r="B12" i="8"/>
  <c r="B11" i="8"/>
  <c r="B10" i="8"/>
  <c r="B9" i="8"/>
  <c r="B8" i="8"/>
  <c r="B7" i="8"/>
  <c r="I22" i="1"/>
  <c r="E11" i="2"/>
  <c r="N11" i="2"/>
  <c r="N12" i="2"/>
  <c r="I28" i="2"/>
  <c r="N2" i="2"/>
  <c r="C10" i="1"/>
  <c r="D10" i="1"/>
  <c r="E10" i="1"/>
  <c r="E11" i="18"/>
  <c r="N11" i="18"/>
  <c r="N12" i="18"/>
  <c r="I19" i="18"/>
  <c r="I20" i="18"/>
  <c r="I16" i="18"/>
  <c r="I18" i="18"/>
  <c r="I23" i="18"/>
  <c r="N2" i="18"/>
  <c r="C11" i="1"/>
  <c r="D11" i="1"/>
  <c r="E11" i="1"/>
  <c r="E11" i="14"/>
  <c r="N11" i="14"/>
  <c r="N12" i="14"/>
  <c r="I16" i="14"/>
  <c r="I15" i="14"/>
  <c r="I18" i="14"/>
  <c r="N2" i="14"/>
  <c r="C12" i="1"/>
  <c r="D12" i="1"/>
  <c r="E12" i="1"/>
  <c r="E11" i="16"/>
  <c r="N11" i="16"/>
  <c r="N12" i="16"/>
  <c r="I15" i="16"/>
  <c r="I16" i="16"/>
  <c r="I17" i="16"/>
  <c r="N2" i="16"/>
  <c r="C13" i="1"/>
  <c r="D13" i="1"/>
  <c r="E13" i="1"/>
  <c r="E14" i="1"/>
  <c r="I18" i="1"/>
  <c r="I19" i="1"/>
  <c r="I20" i="1"/>
  <c r="I21" i="1"/>
  <c r="I23" i="1"/>
  <c r="I30" i="1"/>
  <c r="D33" i="1"/>
  <c r="J33" i="1"/>
  <c r="J34" i="1"/>
  <c r="N2" i="1"/>
  <c r="N5" i="18"/>
  <c r="B1" i="19"/>
  <c r="I15" i="18"/>
  <c r="I17" i="18"/>
  <c r="B4" i="18"/>
  <c r="B3" i="18"/>
  <c r="N5" i="14"/>
  <c r="N5" i="16"/>
  <c r="B1" i="17"/>
  <c r="B4" i="16"/>
  <c r="B3" i="16"/>
  <c r="B1" i="9"/>
  <c r="B1" i="15"/>
  <c r="B4" i="14"/>
  <c r="B3" i="14"/>
  <c r="N5" i="2"/>
  <c r="B3" i="2"/>
  <c r="M8" i="8"/>
  <c r="L8" i="8"/>
  <c r="K8" i="8"/>
  <c r="J8" i="8"/>
  <c r="I8" i="8"/>
  <c r="I7" i="8"/>
  <c r="C7" i="8"/>
  <c r="B4" i="2"/>
  <c r="C8" i="8"/>
  <c r="F8" i="8"/>
  <c r="F7" i="8"/>
  <c r="E8" i="8"/>
  <c r="H9" i="8"/>
  <c r="N9" i="8"/>
  <c r="H10" i="8"/>
  <c r="N10" i="8"/>
  <c r="H11" i="8"/>
  <c r="N11" i="8"/>
  <c r="H12" i="8"/>
  <c r="N12" i="8"/>
  <c r="H13" i="8"/>
  <c r="N13" i="8"/>
  <c r="H14" i="8"/>
  <c r="N14" i="8"/>
  <c r="H15" i="8"/>
  <c r="N15" i="8"/>
  <c r="H16" i="8"/>
  <c r="N16" i="8"/>
  <c r="H17" i="8"/>
  <c r="N17" i="8"/>
  <c r="L18" i="8"/>
  <c r="L7" i="8"/>
  <c r="B10" i="1"/>
  <c r="K7" i="8"/>
  <c r="M7" i="8"/>
  <c r="K18" i="8"/>
  <c r="M18" i="8"/>
  <c r="J7" i="8"/>
  <c r="H7" i="8"/>
  <c r="N7" i="8"/>
  <c r="H8" i="8"/>
  <c r="N8" i="8"/>
  <c r="J18" i="8"/>
  <c r="O1" i="8"/>
  <c r="N18" i="8"/>
  <c r="N5" i="1"/>
</calcChain>
</file>

<file path=xl/sharedStrings.xml><?xml version="1.0" encoding="utf-8"?>
<sst xmlns="http://schemas.openxmlformats.org/spreadsheetml/2006/main" count="490" uniqueCount="197">
  <si>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</si>
  <si>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</si>
  <si>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</si>
  <si>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</si>
  <si>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</si>
  <si>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</si>
  <si>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</si>
  <si>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</si>
  <si>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</si>
  <si>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</si>
  <si>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</si>
  <si>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</si>
  <si>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</si>
  <si>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</si>
  <si>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</si>
  <si>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</si>
  <si>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</si>
  <si>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</si>
  <si>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</si>
  <si>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</si>
  <si>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</si>
  <si>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</si>
  <si>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</si>
  <si>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</si>
  <si>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</si>
  <si>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</si>
  <si>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</si>
  <si>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</si>
  <si>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</si>
  <si>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</si>
  <si>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</si>
  <si>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</si>
  <si>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</si>
  <si>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</si>
  <si>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</si>
  <si>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</si>
  <si>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</si>
  <si>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Ecole Centrale de Lyon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</si>
  <si>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</si>
  <si>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</si>
  <si>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</si>
  <si>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</si>
  <si>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</si>
  <si>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</si>
  <si>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</si>
  <si>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</si>
  <si>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</si>
  <si>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</si>
  <si>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</si>
  <si>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</si>
  <si>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</si>
  <si>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</si>
  <si>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</si>
  <si>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</si>
  <si>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</si>
  <si>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</si>
  <si>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</si>
  <si>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</si>
  <si>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</si>
  <si>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</si>
  <si>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</si>
  <si>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</si>
  <si>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</si>
  <si>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</si>
  <si>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</si>
  <si>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</si>
  <si>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</si>
  <si>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</si>
  <si>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</si>
  <si>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</si>
  <si>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</si>
  <si>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</si>
  <si>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</si>
  <si>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</si>
  <si>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</si>
  <si>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</si>
  <si>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</si>
  <si>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</si>
  <si>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</si>
  <si>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</si>
  <si>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</si>
  <si>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</si>
  <si>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</si>
  <si>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</si>
  <si>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 part :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</si>
  <si>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</si>
  <si>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</si>
  <si>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</si>
  <si>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</si>
  <si>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</si>
  <si>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</si>
  <si>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</si>
  <si>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</si>
  <si>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</si>
  <si>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</si>
  <si>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</si>
  <si>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</si>
  <si>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</si>
  <si>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</si>
  <si>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</si>
  <si>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</si>
  <si>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</si>
  <si>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</si>
  <si>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</si>
  <si>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</si>
  <si>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</si>
  <si>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</si>
  <si>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</si>
  <si>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</si>
  <si>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</si>
  <si>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</si>
  <si>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</si>
  <si>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</si>
  <si>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</si>
  <si>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</si>
  <si>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</si>
  <si>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</si>
  <si>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</si>
  <si>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</si>
  <si>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</si>
  <si>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</si>
  <si>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</si>
  <si>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</si>
  <si>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</si>
  <si>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</si>
  <si>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</si>
  <si>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</si>
  <si>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d'informations.</t>
  </si>
  <si>
    <t>Wheels &amp; Tires</t>
  </si>
  <si>
    <t>Main part of the assembly</t>
  </si>
  <si>
    <t>Aluminium, Premium</t>
  </si>
  <si>
    <t>kg</t>
  </si>
  <si>
    <t>Machining Setup, Install and Remove</t>
  </si>
  <si>
    <t>Machining</t>
  </si>
  <si>
    <t>cm^3</t>
  </si>
  <si>
    <t>Machining Setup, Change</t>
  </si>
  <si>
    <t>Setup for turning</t>
  </si>
  <si>
    <t>Material - Aluminium</t>
  </si>
  <si>
    <t>Steel, Mild</t>
  </si>
  <si>
    <t>Laser cut</t>
  </si>
  <si>
    <t>one setup for 2 pieces</t>
  </si>
  <si>
    <t>Assemble, 1 kg, Line-on-Line</t>
  </si>
  <si>
    <t>Stud, Grade 12.9</t>
  </si>
  <si>
    <t>Wheel Studs</t>
  </si>
  <si>
    <t>Front Uprights</t>
  </si>
  <si>
    <t>SU A1000</t>
  </si>
  <si>
    <t>Assembly of a part of the wheel with the uprights</t>
  </si>
  <si>
    <t>rectangular area, 165 x 275</t>
  </si>
  <si>
    <t>Setup for milling</t>
  </si>
  <si>
    <t>Change the milling setup</t>
  </si>
  <si>
    <t>Milling upper slopes</t>
  </si>
  <si>
    <t>Milling lower slopes</t>
  </si>
  <si>
    <t>Upper Arm Bracket</t>
  </si>
  <si>
    <t>Steel, Alloy</t>
  </si>
  <si>
    <t>Bracket to link the upper arm to the upright</t>
  </si>
  <si>
    <t>Rectangle Area, 50x70 (mm)</t>
  </si>
  <si>
    <t>Milling the main part</t>
  </si>
  <si>
    <t>Milling to remove the sole</t>
  </si>
  <si>
    <t xml:space="preserve">Milling 3 holes </t>
  </si>
  <si>
    <t>Milling, chamfer and last hole</t>
  </si>
  <si>
    <t>Speed Sensor Bracket</t>
  </si>
  <si>
    <t>Bracket to maintain the speed sensor at the good position relative to the speed sensor disc</t>
  </si>
  <si>
    <t>Speed Sensor Brakcet</t>
  </si>
  <si>
    <t>Sheet metal bends</t>
  </si>
  <si>
    <t>bend</t>
  </si>
  <si>
    <t>Material - Steel</t>
  </si>
  <si>
    <t>Camber adjustment shim</t>
  </si>
  <si>
    <t>Part to modify the static camber of a wheel</t>
  </si>
  <si>
    <t>Assemble, 3kg, Interference</t>
  </si>
  <si>
    <t>Assemble camber adjustment shim with upright</t>
  </si>
  <si>
    <t>Assemble Upper arm bracket with upright</t>
  </si>
  <si>
    <t>Ratchet &lt;= 25.4 mm</t>
  </si>
  <si>
    <t>Reaction Tool &lt;= 25.4 mm</t>
  </si>
  <si>
    <t>Assemble speed sensor bracket with upright</t>
  </si>
  <si>
    <t>Assemble, 5kg, Line-on-Line</t>
  </si>
  <si>
    <t>Assemble upright assembly with frame</t>
  </si>
  <si>
    <t>Bolt upright assembly with front A-arms</t>
  </si>
  <si>
    <t>Suspension Setup-Independent Susp. (per corner)</t>
  </si>
  <si>
    <t>Camber and toe adjustment</t>
  </si>
  <si>
    <t xml:space="preserve">Unit </t>
  </si>
  <si>
    <t>Rear Upright</t>
  </si>
  <si>
    <t>Milling the back and the first bearing seat</t>
  </si>
  <si>
    <t>Milling, the main phase</t>
  </si>
  <si>
    <t>Milling, removing the sole</t>
  </si>
  <si>
    <t>Milling, 2 holes for A-Arm and toe link</t>
  </si>
  <si>
    <t>Drilled holes &lt; 25.4 mm dia.</t>
  </si>
  <si>
    <t>Drill the hole for the speed sensor bracket</t>
  </si>
  <si>
    <t>Hole</t>
  </si>
  <si>
    <t>SU 11001</t>
  </si>
  <si>
    <t>SU 11002</t>
  </si>
  <si>
    <t>SU 11003</t>
  </si>
  <si>
    <t>Square area 22x56mm</t>
  </si>
  <si>
    <t>SU 11004</t>
  </si>
  <si>
    <t>rectangular area, 84mm*48mm</t>
  </si>
  <si>
    <t>Assemble upright with hub</t>
  </si>
  <si>
    <t>Bolt upper arm bracket and shim with upright</t>
  </si>
  <si>
    <t>Bolt speed sensor bracket with upright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</si>
</sst>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_(* #,##0.000_);_(* \(#,##0.000\);_(* \-??_);_(@_)"/>
    <numFmt numFmtId="168" formatCode="_(&quot;$&quot;* #,##0.00_);_(&quot;$&quot;* \(#,##0.00\);_(&quot;$&quot;* &quot;-&quot;??_);_(@_)"/>
    <numFmt numFmtId="169" formatCode="_(* #,##0.00_);_(* \(#,##0.00\);_(* &quot;-&quot;??_);_(@_)"/>
    <numFmt numFmtId="170" formatCode="_-[$$-409]* #,##0.00_ ;_-[$$-409]* \-#,##0.00\ ;_-[$$-409]* &quot;-&quot;??_ ;_-@_ "/>
    <numFmt numFmtId="171" formatCode="0.000"/>
    <numFmt numFmtId="172" formatCode="&quot;$&quot;#,##0.00"/>
    <numFmt numFmtId="173" formatCode="0.0"/>
    <numFmt numFmtId="174" formatCode="\$#,##0.00,;&quot;($&quot;#,##0.00\)"/>
  </numFmts>
  <fonts count="3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name val="Calibri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2"/>
      <color rgb="FF9C6500"/>
      <name val="Calibri"/>
      <family val="2"/>
      <scheme val="minor"/>
    </font>
    <font>
      <sz val="10"/>
      <name val="MS Sans Serif"/>
      <family val="2"/>
    </font>
    <font>
      <sz val="12"/>
      <color rgb="FF0061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66"/>
        <bgColor rgb="FFFAC090"/>
      </patternFill>
    </fill>
    <fill>
      <patternFill patternType="solid">
        <fgColor rgb="FFFFFF00"/>
        <bgColor rgb="FFFCD5B5"/>
      </patternFill>
    </fill>
  </fills>
  <borders count="3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9" fillId="0" borderId="0"/>
    <xf numFmtId="168" fontId="9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8" fillId="2" borderId="6">
      <alignment vertical="center" wrapText="1"/>
    </xf>
    <xf numFmtId="169" fontId="9" fillId="0" borderId="0" applyFont="0" applyFill="0" applyBorder="0" applyAlignment="0" applyProtection="0"/>
    <xf numFmtId="0" fontId="4" fillId="0" borderId="0"/>
    <xf numFmtId="166" fontId="7" fillId="0" borderId="1">
      <alignment vertical="center" wrapText="1"/>
    </xf>
    <xf numFmtId="0" fontId="20" fillId="0" borderId="0" applyNumberFormat="0" applyFill="0" applyBorder="0" applyAlignment="0" applyProtection="0"/>
    <xf numFmtId="0" fontId="27" fillId="0" borderId="0"/>
    <xf numFmtId="0" fontId="2" fillId="0" borderId="0"/>
    <xf numFmtId="43" fontId="9" fillId="0" borderId="0" applyFont="0" applyFill="0" applyBorder="0" applyAlignment="0" applyProtection="0"/>
    <xf numFmtId="0" fontId="28" fillId="0" borderId="0" applyNumberFormat="0" applyFill="0" applyBorder="0" applyAlignment="0" applyProtection="0"/>
    <xf numFmtId="172" fontId="7" fillId="0" borderId="1">
      <alignment vertical="center" wrapText="1"/>
    </xf>
    <xf numFmtId="0" fontId="7" fillId="0" borderId="0"/>
    <xf numFmtId="44" fontId="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29" fillId="7" borderId="0" applyNumberFormat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" fillId="0" borderId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30" fillId="0" borderId="0"/>
    <xf numFmtId="168" fontId="30" fillId="0" borderId="0" applyFont="0" applyFill="0" applyBorder="0" applyAlignment="0" applyProtection="0"/>
    <xf numFmtId="0" fontId="2" fillId="0" borderId="0"/>
    <xf numFmtId="165" fontId="17" fillId="0" borderId="0" applyFill="0" applyBorder="0" applyAlignment="0" applyProtection="0"/>
    <xf numFmtId="168" fontId="9" fillId="0" borderId="0" applyFont="0" applyFill="0" applyBorder="0" applyAlignment="0" applyProtection="0"/>
    <xf numFmtId="0" fontId="9" fillId="0" borderId="0"/>
    <xf numFmtId="0" fontId="17" fillId="0" borderId="0"/>
    <xf numFmtId="164" fontId="17" fillId="0" borderId="0" applyFill="0" applyBorder="0" applyAlignment="0" applyProtection="0"/>
    <xf numFmtId="0" fontId="31" fillId="2" borderId="0" applyNumberFormat="0" applyBorder="0" applyAlignment="0" applyProtection="0"/>
    <xf numFmtId="0" fontId="17" fillId="0" borderId="0"/>
    <xf numFmtId="174" fontId="17" fillId="0" borderId="29">
      <alignment vertical="center" wrapText="1"/>
    </xf>
    <xf numFmtId="173" fontId="7" fillId="0" borderId="1">
      <alignment vertical="center" wrapText="1"/>
    </xf>
    <xf numFmtId="43" fontId="17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4">
    <xf numFmtId="0" fontId="0" fillId="0" borderId="0" xfId="0"/>
    <xf numFmtId="18" fontId="13" fillId="0" borderId="7" xfId="1" applyNumberFormat="1" applyFont="1" applyFill="1" applyBorder="1" applyAlignment="1" applyProtection="1">
      <protection locked="0"/>
    </xf>
    <xf numFmtId="0" fontId="13" fillId="0" borderId="7" xfId="1" applyFont="1" applyFill="1" applyBorder="1" applyAlignment="1">
      <alignment horizontal="center"/>
    </xf>
    <xf numFmtId="169" fontId="13" fillId="0" borderId="7" xfId="5" applyFont="1" applyFill="1" applyBorder="1" applyProtection="1">
      <protection locked="0"/>
    </xf>
    <xf numFmtId="0" fontId="13" fillId="0" borderId="7" xfId="1" applyFont="1" applyFill="1" applyBorder="1" applyAlignment="1" applyProtection="1">
      <alignment horizontal="center"/>
      <protection locked="0"/>
    </xf>
    <xf numFmtId="0" fontId="13" fillId="0" borderId="7" xfId="1" applyFont="1" applyFill="1" applyBorder="1" applyProtection="1">
      <protection locked="0"/>
    </xf>
    <xf numFmtId="169" fontId="10" fillId="0" borderId="0" xfId="5" applyFont="1"/>
    <xf numFmtId="0" fontId="10" fillId="0" borderId="0" xfId="1" applyFont="1" applyProtection="1">
      <protection locked="0"/>
    </xf>
    <xf numFmtId="169" fontId="9" fillId="0" borderId="0" xfId="5" applyFont="1"/>
    <xf numFmtId="0" fontId="10" fillId="0" borderId="0" xfId="1" applyFont="1"/>
    <xf numFmtId="0" fontId="12" fillId="0" borderId="0" xfId="1" applyFont="1"/>
    <xf numFmtId="0" fontId="9" fillId="0" borderId="0" xfId="1" applyFont="1" applyProtection="1">
      <protection locked="0"/>
    </xf>
    <xf numFmtId="0" fontId="9" fillId="0" borderId="0" xfId="1" applyFont="1" applyFill="1"/>
    <xf numFmtId="0" fontId="9" fillId="0" borderId="0" xfId="1" applyFont="1"/>
    <xf numFmtId="0" fontId="4" fillId="0" borderId="0" xfId="6" applyBorder="1"/>
    <xf numFmtId="0" fontId="4" fillId="0" borderId="0" xfId="6"/>
    <xf numFmtId="0" fontId="6" fillId="0" borderId="0" xfId="0" applyFont="1" applyBorder="1"/>
    <xf numFmtId="0" fontId="0" fillId="0" borderId="0" xfId="0" applyFont="1"/>
    <xf numFmtId="0" fontId="6" fillId="0" borderId="0" xfId="0" applyFont="1" applyBorder="1" applyAlignment="1">
      <alignment horizontal="left"/>
    </xf>
    <xf numFmtId="164" fontId="6" fillId="0" borderId="3" xfId="7" applyNumberFormat="1" applyFont="1" applyBorder="1" applyAlignment="1" applyProtection="1"/>
    <xf numFmtId="0" fontId="6" fillId="0" borderId="3" xfId="0" applyFont="1" applyBorder="1" applyAlignment="1"/>
    <xf numFmtId="11" fontId="6" fillId="0" borderId="3" xfId="0" applyNumberFormat="1" applyFont="1" applyBorder="1" applyAlignment="1"/>
    <xf numFmtId="167" fontId="6" fillId="0" borderId="3" xfId="7" applyNumberFormat="1" applyFont="1" applyBorder="1" applyAlignment="1" applyProtection="1"/>
    <xf numFmtId="0" fontId="0" fillId="0" borderId="0" xfId="0" applyAlignment="1"/>
    <xf numFmtId="2" fontId="6" fillId="0" borderId="3" xfId="7" applyNumberFormat="1" applyFont="1" applyBorder="1" applyAlignment="1" applyProtection="1"/>
    <xf numFmtId="0" fontId="5" fillId="0" borderId="0" xfId="0" applyFont="1" applyBorder="1"/>
    <xf numFmtId="0" fontId="0" fillId="0" borderId="0" xfId="0" applyAlignment="1">
      <alignment wrapText="1"/>
    </xf>
    <xf numFmtId="49" fontId="6" fillId="0" borderId="0" xfId="0" applyNumberFormat="1" applyFont="1" applyBorder="1" applyAlignment="1">
      <alignment horizontal="left"/>
    </xf>
    <xf numFmtId="0" fontId="5" fillId="0" borderId="4" xfId="0" applyFont="1" applyBorder="1"/>
    <xf numFmtId="0" fontId="6" fillId="0" borderId="3" xfId="0" applyFont="1" applyBorder="1" applyAlignment="1" applyProtection="1"/>
    <xf numFmtId="3" fontId="0" fillId="0" borderId="3" xfId="0" applyNumberFormat="1" applyBorder="1" applyAlignment="1"/>
    <xf numFmtId="165" fontId="6" fillId="0" borderId="3" xfId="7" applyNumberFormat="1" applyFont="1" applyBorder="1" applyAlignment="1" applyProtection="1"/>
    <xf numFmtId="165" fontId="6" fillId="0" borderId="3" xfId="7" applyNumberFormat="1" applyFont="1" applyBorder="1" applyAlignment="1" applyProtection="1">
      <alignment wrapText="1"/>
    </xf>
    <xf numFmtId="0" fontId="14" fillId="0" borderId="0" xfId="1" applyFont="1" applyAlignment="1">
      <alignment horizontal="center"/>
    </xf>
    <xf numFmtId="0" fontId="15" fillId="0" borderId="0" xfId="1" applyFont="1"/>
    <xf numFmtId="0" fontId="18" fillId="0" borderId="0" xfId="6" applyFont="1" applyFill="1" applyBorder="1"/>
    <xf numFmtId="0" fontId="4" fillId="0" borderId="0" xfId="6" applyFill="1"/>
    <xf numFmtId="0" fontId="4" fillId="0" borderId="0" xfId="6" applyFill="1" applyBorder="1"/>
    <xf numFmtId="0" fontId="4" fillId="0" borderId="0" xfId="6" applyFont="1"/>
    <xf numFmtId="0" fontId="4" fillId="0" borderId="0" xfId="6" applyFont="1" applyFill="1" applyBorder="1"/>
    <xf numFmtId="0" fontId="4" fillId="0" borderId="0" xfId="6" applyFont="1" applyFill="1"/>
    <xf numFmtId="0" fontId="13" fillId="0" borderId="7" xfId="1" applyFont="1" applyFill="1" applyBorder="1" applyAlignment="1">
      <alignment horizontal="left"/>
    </xf>
    <xf numFmtId="0" fontId="11" fillId="0" borderId="0" xfId="1" applyFont="1"/>
    <xf numFmtId="0" fontId="16" fillId="0" borderId="0" xfId="1" applyFont="1"/>
    <xf numFmtId="0" fontId="18" fillId="3" borderId="0" xfId="6" applyFont="1" applyFill="1" applyBorder="1" applyAlignment="1"/>
    <xf numFmtId="169" fontId="9" fillId="0" borderId="0" xfId="1" applyNumberFormat="1" applyFont="1"/>
    <xf numFmtId="0" fontId="14" fillId="0" borderId="8" xfId="1" applyFont="1" applyBorder="1" applyAlignment="1">
      <alignment horizontal="center" wrapText="1"/>
    </xf>
    <xf numFmtId="2" fontId="14" fillId="0" borderId="8" xfId="1" applyNumberFormat="1" applyFont="1" applyBorder="1" applyAlignment="1">
      <alignment horizontal="center" wrapText="1"/>
    </xf>
    <xf numFmtId="169" fontId="14" fillId="0" borderId="8" xfId="5" applyFont="1" applyBorder="1" applyAlignment="1">
      <alignment horizontal="center" wrapText="1"/>
    </xf>
    <xf numFmtId="0" fontId="19" fillId="4" borderId="9" xfId="6" applyFont="1" applyFill="1" applyBorder="1"/>
    <xf numFmtId="0" fontId="19" fillId="4" borderId="11" xfId="6" applyFont="1" applyFill="1" applyBorder="1"/>
    <xf numFmtId="0" fontId="19" fillId="4" borderId="10" xfId="6" applyFont="1" applyFill="1" applyBorder="1"/>
    <xf numFmtId="0" fontId="19" fillId="4" borderId="12" xfId="6" applyFont="1" applyFill="1" applyBorder="1"/>
    <xf numFmtId="0" fontId="4" fillId="5" borderId="14" xfId="6" quotePrefix="1" applyFill="1" applyBorder="1" applyAlignment="1">
      <alignment horizontal="left"/>
    </xf>
    <xf numFmtId="2" fontId="4" fillId="6" borderId="15" xfId="6" quotePrefix="1" applyNumberFormat="1" applyFill="1" applyBorder="1" applyAlignment="1">
      <alignment horizontal="right"/>
    </xf>
    <xf numFmtId="0" fontId="19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6" fillId="0" borderId="20" xfId="7" applyNumberFormat="1" applyFont="1" applyBorder="1" applyAlignment="1"/>
    <xf numFmtId="0" fontId="0" fillId="0" borderId="20" xfId="0" applyFont="1" applyBorder="1"/>
    <xf numFmtId="0" fontId="0" fillId="0" borderId="20" xfId="0" applyBorder="1" applyAlignment="1"/>
    <xf numFmtId="0" fontId="5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6" fillId="0" borderId="16" xfId="0" applyFont="1" applyBorder="1"/>
    <xf numFmtId="165" fontId="6" fillId="0" borderId="16" xfId="7" applyNumberFormat="1" applyFont="1" applyBorder="1" applyAlignment="1" applyProtection="1"/>
    <xf numFmtId="37" fontId="6" fillId="0" borderId="16" xfId="7" applyNumberFormat="1" applyFont="1" applyBorder="1" applyAlignment="1" applyProtection="1"/>
    <xf numFmtId="0" fontId="6" fillId="0" borderId="16" xfId="0" applyFont="1" applyBorder="1" applyAlignment="1">
      <alignment horizontal="right"/>
    </xf>
    <xf numFmtId="0" fontId="5" fillId="0" borderId="26" xfId="0" applyFont="1" applyBorder="1"/>
    <xf numFmtId="0" fontId="6" fillId="0" borderId="22" xfId="0" applyFont="1" applyBorder="1" applyAlignment="1"/>
    <xf numFmtId="37" fontId="6" fillId="0" borderId="16" xfId="0" applyNumberFormat="1" applyFont="1" applyBorder="1"/>
    <xf numFmtId="0" fontId="20" fillId="0" borderId="16" xfId="8" applyNumberFormat="1" applyBorder="1" applyAlignment="1" applyProtection="1"/>
    <xf numFmtId="0" fontId="21" fillId="0" borderId="0" xfId="0" applyFont="1"/>
    <xf numFmtId="0" fontId="20" fillId="0" borderId="0" xfId="8"/>
    <xf numFmtId="0" fontId="23" fillId="0" borderId="0" xfId="0" applyFont="1"/>
    <xf numFmtId="0" fontId="24" fillId="0" borderId="0" xfId="0" applyFont="1"/>
    <xf numFmtId="0" fontId="4" fillId="5" borderId="14" xfId="6" quotePrefix="1" applyFont="1" applyFill="1" applyBorder="1" applyAlignment="1">
      <alignment horizontal="left"/>
    </xf>
    <xf numFmtId="0" fontId="3" fillId="5" borderId="14" xfId="6" applyFont="1" applyFill="1" applyBorder="1"/>
    <xf numFmtId="0" fontId="3" fillId="5" borderId="13" xfId="6" applyFont="1" applyFill="1" applyBorder="1"/>
    <xf numFmtId="170" fontId="6" fillId="0" borderId="16" xfId="7" applyNumberFormat="1" applyFont="1" applyBorder="1" applyAlignment="1" applyProtection="1"/>
    <xf numFmtId="170" fontId="13" fillId="0" borderId="7" xfId="1" applyNumberFormat="1" applyFont="1" applyFill="1" applyBorder="1" applyAlignment="1">
      <alignment horizontal="right"/>
    </xf>
    <xf numFmtId="171" fontId="6" fillId="0" borderId="3" xfId="7" applyNumberFormat="1" applyFont="1" applyBorder="1" applyAlignment="1" applyProtection="1"/>
    <xf numFmtId="43" fontId="6" fillId="0" borderId="3" xfId="0" applyNumberFormat="1" applyFont="1" applyBorder="1" applyAlignment="1"/>
    <xf numFmtId="0" fontId="26" fillId="0" borderId="3" xfId="0" applyFont="1" applyFill="1" applyBorder="1"/>
    <xf numFmtId="0" fontId="26" fillId="0" borderId="3" xfId="0" applyNumberFormat="1" applyFont="1" applyFill="1" applyBorder="1"/>
    <xf numFmtId="168" fontId="26" fillId="0" borderId="3" xfId="3" applyFont="1" applyFill="1" applyBorder="1"/>
    <xf numFmtId="0" fontId="20" fillId="0" borderId="0" xfId="8" applyFill="1"/>
    <xf numFmtId="0" fontId="26" fillId="0" borderId="3" xfId="0" applyFont="1" applyFill="1" applyBorder="1" applyAlignment="1" applyProtection="1">
      <alignment vertical="center" wrapText="1"/>
    </xf>
    <xf numFmtId="168" fontId="26" fillId="0" borderId="28" xfId="18" applyFont="1" applyFill="1" applyBorder="1"/>
    <xf numFmtId="0" fontId="26" fillId="0" borderId="28" xfId="0" applyFont="1" applyFill="1" applyBorder="1"/>
    <xf numFmtId="168" fontId="26" fillId="0" borderId="3" xfId="3" applyFont="1" applyFill="1" applyBorder="1"/>
    <xf numFmtId="0" fontId="7" fillId="0" borderId="3" xfId="14" applyBorder="1"/>
    <xf numFmtId="0" fontId="26" fillId="0" borderId="3" xfId="14" applyFont="1" applyBorder="1"/>
    <xf numFmtId="168" fontId="26" fillId="0" borderId="3" xfId="18" applyFont="1" applyFill="1" applyBorder="1"/>
    <xf numFmtId="39" fontId="26" fillId="0" borderId="3" xfId="18" applyNumberFormat="1" applyFont="1" applyFill="1" applyBorder="1"/>
    <xf numFmtId="37" fontId="26" fillId="0" borderId="3" xfId="18" applyNumberFormat="1" applyFont="1" applyFill="1" applyBorder="1"/>
    <xf numFmtId="0" fontId="13" fillId="8" borderId="3" xfId="1" applyFont="1" applyFill="1" applyBorder="1" applyProtection="1">
      <protection locked="0"/>
    </xf>
    <xf numFmtId="18" fontId="13" fillId="8" borderId="3" xfId="1" applyNumberFormat="1" applyFont="1" applyFill="1" applyBorder="1" applyAlignment="1" applyProtection="1">
      <protection locked="0"/>
    </xf>
    <xf numFmtId="0" fontId="20" fillId="8" borderId="3" xfId="8" applyFill="1" applyBorder="1" applyAlignment="1">
      <alignment horizontal="left"/>
    </xf>
    <xf numFmtId="170" fontId="13" fillId="8" borderId="3" xfId="5" applyNumberFormat="1" applyFont="1" applyFill="1" applyBorder="1" applyProtection="1">
      <protection locked="0"/>
    </xf>
    <xf numFmtId="37" fontId="13" fillId="8" borderId="3" xfId="1" applyNumberFormat="1" applyFont="1" applyFill="1" applyBorder="1" applyAlignment="1" applyProtection="1">
      <alignment horizontal="center"/>
      <protection locked="0"/>
    </xf>
    <xf numFmtId="170" fontId="13" fillId="8" borderId="3" xfId="1" applyNumberFormat="1" applyFont="1" applyFill="1" applyBorder="1" applyAlignment="1" applyProtection="1">
      <alignment horizontal="center"/>
      <protection locked="0"/>
    </xf>
    <xf numFmtId="170" fontId="13" fillId="8" borderId="3" xfId="1" applyNumberFormat="1" applyFont="1" applyFill="1" applyBorder="1" applyAlignment="1">
      <alignment horizontal="right"/>
    </xf>
    <xf numFmtId="0" fontId="13" fillId="8" borderId="3" xfId="1" applyFont="1" applyFill="1" applyBorder="1" applyAlignment="1">
      <alignment horizontal="center"/>
    </xf>
    <xf numFmtId="0" fontId="13" fillId="9" borderId="3" xfId="1" applyFont="1" applyFill="1" applyBorder="1" applyProtection="1">
      <protection locked="0"/>
    </xf>
    <xf numFmtId="0" fontId="13" fillId="9" borderId="3" xfId="1" applyFont="1" applyFill="1" applyBorder="1" applyAlignment="1">
      <alignment horizontal="left"/>
    </xf>
    <xf numFmtId="18" fontId="13" fillId="9" borderId="3" xfId="1" applyNumberFormat="1" applyFont="1" applyFill="1" applyBorder="1" applyAlignment="1" applyProtection="1">
      <alignment horizontal="right"/>
      <protection locked="0"/>
    </xf>
    <xf numFmtId="18" fontId="13" fillId="9" borderId="3" xfId="1" applyNumberFormat="1" applyFont="1" applyFill="1" applyBorder="1" applyAlignment="1" applyProtection="1">
      <protection locked="0"/>
    </xf>
    <xf numFmtId="0" fontId="20" fillId="9" borderId="3" xfId="8" applyFill="1" applyBorder="1" applyAlignment="1">
      <alignment horizontal="left"/>
    </xf>
    <xf numFmtId="170" fontId="13" fillId="9" borderId="3" xfId="5" applyNumberFormat="1" applyFont="1" applyFill="1" applyBorder="1" applyProtection="1">
      <protection locked="0"/>
    </xf>
    <xf numFmtId="37" fontId="13" fillId="9" borderId="3" xfId="1" applyNumberFormat="1" applyFont="1" applyFill="1" applyBorder="1" applyAlignment="1" applyProtection="1">
      <alignment horizontal="center"/>
      <protection locked="0"/>
    </xf>
    <xf numFmtId="170" fontId="13" fillId="9" borderId="3" xfId="1" applyNumberFormat="1" applyFont="1" applyFill="1" applyBorder="1" applyAlignment="1" applyProtection="1">
      <alignment horizontal="center"/>
      <protection locked="0"/>
    </xf>
    <xf numFmtId="170" fontId="13" fillId="9" borderId="3" xfId="1" applyNumberFormat="1" applyFont="1" applyFill="1" applyBorder="1" applyAlignment="1">
      <alignment horizontal="right"/>
    </xf>
    <xf numFmtId="0" fontId="13" fillId="9" borderId="3" xfId="1" applyFont="1" applyFill="1" applyBorder="1" applyAlignment="1">
      <alignment horizontal="center"/>
    </xf>
    <xf numFmtId="0" fontId="13" fillId="9" borderId="3" xfId="1" applyFont="1" applyFill="1" applyBorder="1" applyAlignment="1" applyProtection="1">
      <alignment horizontal="center"/>
      <protection locked="0"/>
    </xf>
    <xf numFmtId="11" fontId="13" fillId="9" borderId="3" xfId="1" applyNumberFormat="1" applyFont="1" applyFill="1" applyBorder="1" applyAlignment="1" applyProtection="1">
      <protection locked="0"/>
    </xf>
    <xf numFmtId="0" fontId="5" fillId="10" borderId="16" xfId="0" applyFont="1" applyFill="1" applyBorder="1" applyAlignment="1"/>
    <xf numFmtId="0" fontId="5" fillId="10" borderId="16" xfId="0" applyFont="1" applyFill="1" applyBorder="1" applyAlignment="1">
      <alignment horizontal="left"/>
    </xf>
    <xf numFmtId="0" fontId="5" fillId="10" borderId="2" xfId="0" applyFont="1" applyFill="1" applyBorder="1" applyAlignment="1"/>
    <xf numFmtId="0" fontId="5" fillId="10" borderId="27" xfId="0" applyFont="1" applyFill="1" applyBorder="1" applyAlignment="1"/>
    <xf numFmtId="0" fontId="5" fillId="10" borderId="5" xfId="0" applyFont="1" applyFill="1" applyBorder="1" applyAlignment="1"/>
    <xf numFmtId="0" fontId="5" fillId="10" borderId="3" xfId="0" applyFont="1" applyFill="1" applyBorder="1" applyAlignment="1"/>
    <xf numFmtId="0" fontId="5" fillId="10" borderId="3" xfId="0" applyFont="1" applyFill="1" applyBorder="1" applyAlignment="1">
      <alignment horizontal="right"/>
    </xf>
    <xf numFmtId="165" fontId="5" fillId="10" borderId="5" xfId="0" applyNumberFormat="1" applyFont="1" applyFill="1" applyBorder="1" applyAlignment="1"/>
    <xf numFmtId="0" fontId="5" fillId="10" borderId="22" xfId="0" applyFont="1" applyFill="1" applyBorder="1" applyAlignment="1"/>
    <xf numFmtId="0" fontId="5" fillId="10" borderId="5" xfId="0" applyFont="1" applyFill="1" applyBorder="1" applyAlignment="1">
      <alignment horizontal="right"/>
    </xf>
    <xf numFmtId="0" fontId="5" fillId="11" borderId="16" xfId="0" applyFont="1" applyFill="1" applyBorder="1" applyAlignment="1"/>
    <xf numFmtId="0" fontId="5" fillId="11" borderId="0" xfId="0" applyFont="1" applyFill="1" applyBorder="1" applyAlignment="1"/>
    <xf numFmtId="0" fontId="5" fillId="11" borderId="16" xfId="0" applyFont="1" applyFill="1" applyBorder="1" applyAlignment="1">
      <alignment horizontal="right"/>
    </xf>
    <xf numFmtId="165" fontId="5" fillId="11" borderId="16" xfId="0" applyNumberFormat="1" applyFont="1" applyFill="1" applyBorder="1" applyAlignment="1"/>
    <xf numFmtId="0" fontId="13" fillId="8" borderId="30" xfId="1" applyFont="1" applyFill="1" applyBorder="1" applyAlignment="1">
      <alignment horizontal="left"/>
    </xf>
    <xf numFmtId="0" fontId="13" fillId="9" borderId="30" xfId="1" applyFont="1" applyFill="1" applyBorder="1" applyAlignment="1">
      <alignment horizontal="left"/>
    </xf>
    <xf numFmtId="0" fontId="26" fillId="0" borderId="0" xfId="0" applyFont="1" applyFill="1" applyBorder="1"/>
    <xf numFmtId="0" fontId="26" fillId="0" borderId="31" xfId="0" applyFont="1" applyFill="1" applyBorder="1"/>
    <xf numFmtId="0" fontId="26" fillId="0" borderId="31" xfId="0" applyNumberFormat="1" applyFont="1" applyFill="1" applyBorder="1"/>
    <xf numFmtId="168" fontId="26" fillId="0" borderId="31" xfId="18" applyFont="1" applyFill="1" applyBorder="1"/>
    <xf numFmtId="0" fontId="17" fillId="0" borderId="0" xfId="9" applyFont="1" applyFill="1" applyBorder="1" applyAlignment="1">
      <alignment wrapText="1"/>
    </xf>
    <xf numFmtId="0" fontId="0" fillId="0" borderId="6" xfId="0" applyBorder="1"/>
    <xf numFmtId="0" fontId="26" fillId="0" borderId="30" xfId="0" applyNumberFormat="1" applyFont="1" applyFill="1" applyBorder="1"/>
    <xf numFmtId="168" fontId="26" fillId="0" borderId="30" xfId="18" applyFont="1" applyFill="1" applyBorder="1"/>
    <xf numFmtId="0" fontId="17" fillId="0" borderId="6" xfId="9" applyFont="1" applyFill="1" applyBorder="1" applyAlignment="1">
      <alignment wrapText="1"/>
    </xf>
    <xf numFmtId="168" fontId="1" fillId="0" borderId="6" xfId="18" applyFont="1" applyBorder="1"/>
    <xf numFmtId="0" fontId="26" fillId="0" borderId="30" xfId="0" applyFont="1" applyFill="1" applyBorder="1"/>
    <xf numFmtId="0" fontId="17" fillId="0" borderId="30" xfId="9" applyFont="1" applyFill="1" applyBorder="1" applyAlignment="1">
      <alignment wrapText="1"/>
    </xf>
    <xf numFmtId="170" fontId="26" fillId="0" borderId="30" xfId="0" applyNumberFormat="1" applyFont="1" applyFill="1" applyBorder="1"/>
    <xf numFmtId="165" fontId="6" fillId="0" borderId="3" xfId="7" applyNumberFormat="1" applyFont="1" applyFill="1" applyBorder="1" applyAlignment="1" applyProtection="1"/>
  </cellXfs>
  <cellStyles count="42">
    <cellStyle name="Comma 2" xfId="5"/>
    <cellStyle name="Comma 2 2" xfId="21"/>
    <cellStyle name="Comma 2 3" xfId="11"/>
    <cellStyle name="Cost_Green" xfId="4"/>
    <cellStyle name="Currency 2" xfId="2"/>
    <cellStyle name="Currency 2 2" xfId="30"/>
    <cellStyle name="Excel Built-in Explanatory Text" xfId="36"/>
    <cellStyle name="Lien hypertexte" xfId="8" builtinId="8"/>
    <cellStyle name="Lien hypertexte 2" xfId="12"/>
    <cellStyle name="Milliers 2" xfId="16"/>
    <cellStyle name="Milliers 2 2" xfId="38"/>
    <cellStyle name="Milliers 3" xfId="22"/>
    <cellStyle name="Milliers 3 2" xfId="20"/>
    <cellStyle name="Milliers 4" xfId="33"/>
    <cellStyle name="Milliers 5" xfId="17"/>
    <cellStyle name="Monétaire 10" xfId="18"/>
    <cellStyle name="Monétaire 10 2" xfId="29"/>
    <cellStyle name="Monétaire 2" xfId="3"/>
    <cellStyle name="Monétaire 2 3" xfId="25"/>
    <cellStyle name="Monétaire 2 3 3" xfId="40"/>
    <cellStyle name="Monétaire 3" xfId="15"/>
    <cellStyle name="Monétaire 35" xfId="27"/>
    <cellStyle name="Monétaire 4 3" xfId="39"/>
    <cellStyle name="Monétaire 7" xfId="24"/>
    <cellStyle name="Neutre 2" xfId="19"/>
    <cellStyle name="Normal" xfId="0" builtinId="0"/>
    <cellStyle name="Normal 10" xfId="35"/>
    <cellStyle name="Normal 2" xfId="1"/>
    <cellStyle name="Normal 2 2" xfId="31"/>
    <cellStyle name="Normal 2 2 4" xfId="28"/>
    <cellStyle name="Normal 2 2 4 4" xfId="23"/>
    <cellStyle name="Normal 3" xfId="6"/>
    <cellStyle name="Normal 3 2" xfId="32"/>
    <cellStyle name="Normal 4" xfId="14"/>
    <cellStyle name="Normal 5" xfId="10"/>
    <cellStyle name="Normal 6" xfId="26"/>
    <cellStyle name="Normal_Sheet1" xfId="9"/>
    <cellStyle name="Pourcentage 2" xfId="41"/>
    <cellStyle name="Satisfaisant 2" xfId="34"/>
    <cellStyle name="Style 1" xfId="13"/>
    <cellStyle name="Style 1 2" xfId="37"/>
    <cellStyle name="TableStyleLight1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CCFF"/>
      <color rgb="FFFFFF66"/>
      <color rgb="FF99FFCC"/>
      <color rgb="FF66FFCC"/>
      <color rgb="FF66FFFF"/>
      <color rgb="FFFFFF00"/>
      <color rgb="FF66CCFF"/>
      <color rgb="FF95B3D7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525309</xdr:colOff>
      <xdr:row>13</xdr:row>
      <xdr:rowOff>92090</xdr:rowOff>
    </xdr:from>
    <xdr:to>
      <xdr:col>12</xdr:col>
      <xdr:colOff>681419</xdr:colOff>
      <xdr:row>27</xdr:row>
      <xdr:rowOff>122043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7983" y="2568590"/>
          <a:ext cx="1564153" cy="2696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78441</xdr:colOff>
      <xdr:row>1</xdr:row>
      <xdr:rowOff>95673</xdr:rowOff>
    </xdr:from>
    <xdr:to>
      <xdr:col>16</xdr:col>
      <xdr:colOff>712777</xdr:colOff>
      <xdr:row>49</xdr:row>
      <xdr:rowOff>140805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41" y="286173"/>
          <a:ext cx="12994424" cy="91891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588066</xdr:colOff>
      <xdr:row>12</xdr:row>
      <xdr:rowOff>115956</xdr:rowOff>
    </xdr:from>
    <xdr:to>
      <xdr:col>12</xdr:col>
      <xdr:colOff>244565</xdr:colOff>
      <xdr:row>22</xdr:row>
      <xdr:rowOff>96670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5044" y="2401956"/>
          <a:ext cx="1495238" cy="18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85351</xdr:colOff>
      <xdr:row>1</xdr:row>
      <xdr:rowOff>172486</xdr:rowOff>
    </xdr:from>
    <xdr:to>
      <xdr:col>12</xdr:col>
      <xdr:colOff>570337</xdr:colOff>
      <xdr:row>38</xdr:row>
      <xdr:rowOff>16933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51" y="362986"/>
          <a:ext cx="9800436" cy="689294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394624</xdr:colOff>
      <xdr:row>12</xdr:row>
      <xdr:rowOff>131056</xdr:rowOff>
    </xdr:from>
    <xdr:to>
      <xdr:col>11</xdr:col>
      <xdr:colOff>385144</xdr:colOff>
      <xdr:row>18</xdr:row>
      <xdr:rowOff>61892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3586" y="2417056"/>
          <a:ext cx="1206789" cy="107383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7</xdr:col>
      <xdr:colOff>627883</xdr:colOff>
      <xdr:row>47</xdr:row>
      <xdr:rowOff>122738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6133333" cy="86952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4337</xdr:colOff>
      <xdr:row>11</xdr:row>
      <xdr:rowOff>179115</xdr:rowOff>
    </xdr:from>
    <xdr:to>
      <xdr:col>11</xdr:col>
      <xdr:colOff>118276</xdr:colOff>
      <xdr:row>18</xdr:row>
      <xdr:rowOff>105314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42670" y="2465115"/>
          <a:ext cx="727773" cy="125969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7</xdr:col>
      <xdr:colOff>637407</xdr:colOff>
      <xdr:row>47</xdr:row>
      <xdr:rowOff>113214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6142857" cy="868571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cost_suspension_lecture_se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OM"/>
      <sheetName val="SU Assembly"/>
      <sheetName val="SU Part 1"/>
      <sheetName val="SU Drawing Part 1"/>
    </sheetNames>
    <sheetDataSet>
      <sheetData sheetId="0"/>
      <sheetData sheetId="1"/>
      <sheetData sheetId="2">
        <row r="3">
          <cell r="B3" t="str">
            <v>Suspension &amp; Shocks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82"/>
  <sheetViews>
    <sheetView topLeftCell="A7" workbookViewId="0">
      <selection activeCell="A22" sqref="A22"/>
    </sheetView>
  </sheetViews>
  <sheetFormatPr baseColWidth="10" defaultRowHeight="15" x14ac:dyDescent="0.25"/>
  <sheetData>
    <row r="1" spans="1:2" x14ac:dyDescent="0.25">
      <c r="A1" s="83" t="s">
        <v>126</v>
      </c>
    </row>
    <row r="3" spans="1:2" x14ac:dyDescent="0.25">
      <c r="A3" s="82" t="s">
        <v>58</v>
      </c>
      <c r="B3" s="80" t="s">
        <v>59</v>
      </c>
    </row>
    <row r="5" spans="1:2" x14ac:dyDescent="0.25">
      <c r="A5" t="s">
        <v>94</v>
      </c>
    </row>
    <row r="6" spans="1:2" x14ac:dyDescent="0.25">
      <c r="A6" t="s">
        <v>95</v>
      </c>
    </row>
    <row r="7" spans="1:2" x14ac:dyDescent="0.25">
      <c r="A7" t="s">
        <v>102</v>
      </c>
    </row>
    <row r="8" spans="1:2" x14ac:dyDescent="0.25">
      <c r="A8" t="s">
        <v>99</v>
      </c>
    </row>
    <row r="9" spans="1:2" x14ac:dyDescent="0.25">
      <c r="A9" t="s">
        <v>60</v>
      </c>
    </row>
    <row r="10" spans="1:2" x14ac:dyDescent="0.25">
      <c r="A10" s="80" t="s">
        <v>90</v>
      </c>
    </row>
    <row r="11" spans="1:2" x14ac:dyDescent="0.25">
      <c r="A11" t="s">
        <v>61</v>
      </c>
    </row>
    <row r="12" spans="1:2" x14ac:dyDescent="0.25">
      <c r="A12" t="s">
        <v>62</v>
      </c>
    </row>
    <row r="14" spans="1:2" x14ac:dyDescent="0.25">
      <c r="A14" t="s">
        <v>93</v>
      </c>
    </row>
    <row r="15" spans="1:2" x14ac:dyDescent="0.25">
      <c r="A15" t="s">
        <v>107</v>
      </c>
    </row>
    <row r="16" spans="1:2" x14ac:dyDescent="0.25">
      <c r="A16" t="s">
        <v>111</v>
      </c>
    </row>
    <row r="18" spans="1:3" x14ac:dyDescent="0.25">
      <c r="A18" s="82" t="s">
        <v>63</v>
      </c>
      <c r="B18" s="80" t="s">
        <v>97</v>
      </c>
      <c r="C18" s="80"/>
    </row>
    <row r="20" spans="1:3" x14ac:dyDescent="0.25">
      <c r="A20" t="s">
        <v>108</v>
      </c>
    </row>
    <row r="21" spans="1:3" x14ac:dyDescent="0.25">
      <c r="A21" t="s">
        <v>127</v>
      </c>
    </row>
    <row r="23" spans="1:3" x14ac:dyDescent="0.25">
      <c r="A23" s="82" t="s">
        <v>65</v>
      </c>
      <c r="B23" s="80" t="s">
        <v>66</v>
      </c>
    </row>
    <row r="25" spans="1:3" x14ac:dyDescent="0.25">
      <c r="A25" t="s">
        <v>119</v>
      </c>
    </row>
    <row r="26" spans="1:3" x14ac:dyDescent="0.25">
      <c r="A26" t="s">
        <v>72</v>
      </c>
    </row>
    <row r="27" spans="1:3" x14ac:dyDescent="0.25">
      <c r="A27" t="s">
        <v>67</v>
      </c>
    </row>
    <row r="28" spans="1:3" x14ac:dyDescent="0.25">
      <c r="A28" t="s">
        <v>103</v>
      </c>
    </row>
    <row r="29" spans="1:3" x14ac:dyDescent="0.25">
      <c r="A29" t="s">
        <v>100</v>
      </c>
    </row>
    <row r="30" spans="1:3" x14ac:dyDescent="0.25">
      <c r="A30" t="s">
        <v>68</v>
      </c>
    </row>
    <row r="31" spans="1:3" x14ac:dyDescent="0.25">
      <c r="A31" s="80" t="s">
        <v>90</v>
      </c>
    </row>
    <row r="32" spans="1:3" x14ac:dyDescent="0.25">
      <c r="A32" t="s">
        <v>101</v>
      </c>
    </row>
    <row r="33" spans="1:2" x14ac:dyDescent="0.25">
      <c r="A33" t="s">
        <v>104</v>
      </c>
    </row>
    <row r="35" spans="1:2" x14ac:dyDescent="0.25">
      <c r="A35" t="s">
        <v>105</v>
      </c>
    </row>
    <row r="36" spans="1:2" x14ac:dyDescent="0.25">
      <c r="A36" t="s">
        <v>106</v>
      </c>
    </row>
    <row r="37" spans="1:2" x14ac:dyDescent="0.25">
      <c r="A37" t="s">
        <v>112</v>
      </c>
    </row>
    <row r="39" spans="1:2" x14ac:dyDescent="0.25">
      <c r="A39" s="82" t="s">
        <v>69</v>
      </c>
      <c r="B39" s="80" t="s">
        <v>64</v>
      </c>
    </row>
    <row r="41" spans="1:2" x14ac:dyDescent="0.25">
      <c r="A41" t="s">
        <v>117</v>
      </c>
    </row>
    <row r="42" spans="1:2" x14ac:dyDescent="0.25">
      <c r="A42" t="s">
        <v>118</v>
      </c>
    </row>
    <row r="43" spans="1:2" x14ac:dyDescent="0.25">
      <c r="A43" t="s">
        <v>96</v>
      </c>
    </row>
    <row r="45" spans="1:2" x14ac:dyDescent="0.25">
      <c r="A45" s="82" t="s">
        <v>70</v>
      </c>
      <c r="B45" s="80" t="s">
        <v>87</v>
      </c>
    </row>
    <row r="47" spans="1:2" x14ac:dyDescent="0.25">
      <c r="A47" t="s">
        <v>120</v>
      </c>
    </row>
    <row r="48" spans="1:2" x14ac:dyDescent="0.25">
      <c r="A48" t="s">
        <v>88</v>
      </c>
    </row>
    <row r="49" spans="1:2" x14ac:dyDescent="0.25">
      <c r="A49" t="s">
        <v>89</v>
      </c>
    </row>
    <row r="50" spans="1:2" x14ac:dyDescent="0.25">
      <c r="A50" t="s">
        <v>109</v>
      </c>
    </row>
    <row r="51" spans="1:2" x14ac:dyDescent="0.25">
      <c r="A51" t="s">
        <v>121</v>
      </c>
    </row>
    <row r="52" spans="1:2" x14ac:dyDescent="0.25">
      <c r="A52" t="s">
        <v>122</v>
      </c>
    </row>
    <row r="53" spans="1:2" x14ac:dyDescent="0.25">
      <c r="A53" t="s">
        <v>91</v>
      </c>
    </row>
    <row r="55" spans="1:2" x14ac:dyDescent="0.25">
      <c r="A55" t="s">
        <v>113</v>
      </c>
    </row>
    <row r="57" spans="1:2" x14ac:dyDescent="0.25">
      <c r="A57" s="82" t="s">
        <v>74</v>
      </c>
      <c r="B57" s="80" t="s">
        <v>71</v>
      </c>
    </row>
    <row r="59" spans="1:2" x14ac:dyDescent="0.25">
      <c r="A59" t="s">
        <v>73</v>
      </c>
    </row>
    <row r="60" spans="1:2" x14ac:dyDescent="0.25">
      <c r="A60" t="s">
        <v>114</v>
      </c>
    </row>
    <row r="61" spans="1:2" x14ac:dyDescent="0.25">
      <c r="A61" t="s">
        <v>110</v>
      </c>
    </row>
    <row r="63" spans="1:2" x14ac:dyDescent="0.25">
      <c r="A63" s="82" t="s">
        <v>86</v>
      </c>
      <c r="B63" s="80" t="s">
        <v>75</v>
      </c>
    </row>
    <row r="65" spans="1:1" x14ac:dyDescent="0.25">
      <c r="A65" t="s">
        <v>76</v>
      </c>
    </row>
    <row r="66" spans="1:1" x14ac:dyDescent="0.25">
      <c r="A66" t="s">
        <v>78</v>
      </c>
    </row>
    <row r="67" spans="1:1" x14ac:dyDescent="0.25">
      <c r="A67" t="s">
        <v>77</v>
      </c>
    </row>
    <row r="68" spans="1:1" x14ac:dyDescent="0.25">
      <c r="A68" t="s">
        <v>79</v>
      </c>
    </row>
    <row r="69" spans="1:1" x14ac:dyDescent="0.25">
      <c r="A69" t="s">
        <v>80</v>
      </c>
    </row>
    <row r="70" spans="1:1" x14ac:dyDescent="0.25">
      <c r="A70" t="s">
        <v>81</v>
      </c>
    </row>
    <row r="71" spans="1:1" x14ac:dyDescent="0.25">
      <c r="A71" t="s">
        <v>115</v>
      </c>
    </row>
    <row r="72" spans="1:1" x14ac:dyDescent="0.25">
      <c r="A72" t="s">
        <v>116</v>
      </c>
    </row>
    <row r="74" spans="1:1" x14ac:dyDescent="0.25">
      <c r="A74" t="s">
        <v>123</v>
      </c>
    </row>
    <row r="75" spans="1:1" x14ac:dyDescent="0.25">
      <c r="A75" t="s">
        <v>82</v>
      </c>
    </row>
    <row r="76" spans="1:1" x14ac:dyDescent="0.25">
      <c r="A76" t="s">
        <v>83</v>
      </c>
    </row>
    <row r="77" spans="1:1" x14ac:dyDescent="0.25">
      <c r="A77" t="s">
        <v>115</v>
      </c>
    </row>
    <row r="78" spans="1:1" x14ac:dyDescent="0.25">
      <c r="A78" t="s">
        <v>116</v>
      </c>
    </row>
    <row r="80" spans="1:1" x14ac:dyDescent="0.25">
      <c r="A80" s="80" t="s">
        <v>92</v>
      </c>
    </row>
    <row r="82" spans="1:1" x14ac:dyDescent="0.25">
      <c r="A82" s="83" t="s">
        <v>98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O19"/>
  <sheetViews>
    <sheetView zoomScale="90" zoomScaleNormal="90" workbookViewId="0">
      <selection activeCell="F17" sqref="F17"/>
    </sheetView>
  </sheetViews>
  <sheetFormatPr baseColWidth="10" defaultColWidth="9.140625" defaultRowHeight="15" x14ac:dyDescent="0.25"/>
  <cols>
    <col min="14" max="14" width="12.5703125" bestFit="1" customWidth="1"/>
    <col min="15" max="15" width="3.140625" customWidth="1"/>
  </cols>
  <sheetData>
    <row r="1" spans="1:15" x14ac:dyDescent="0.25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5" x14ac:dyDescent="0.25">
      <c r="A2" s="124" t="s">
        <v>0</v>
      </c>
      <c r="B2" s="16" t="s">
        <v>37</v>
      </c>
      <c r="C2" s="56"/>
      <c r="D2" s="56"/>
      <c r="E2" s="56"/>
      <c r="F2" s="56"/>
      <c r="G2" s="56" t="s">
        <v>125</v>
      </c>
      <c r="H2" s="56"/>
      <c r="I2" s="56"/>
      <c r="J2" s="125" t="s">
        <v>1</v>
      </c>
      <c r="K2" s="75">
        <v>81</v>
      </c>
      <c r="L2" s="56"/>
      <c r="M2" s="124" t="s">
        <v>16</v>
      </c>
      <c r="N2" s="73">
        <f>WT_0200_006_m+WT_0200_006_p</f>
        <v>0.42454853333333331</v>
      </c>
      <c r="O2" s="62"/>
    </row>
    <row r="3" spans="1:15" x14ac:dyDescent="0.25">
      <c r="A3" s="124" t="s">
        <v>3</v>
      </c>
      <c r="B3" s="16" t="str">
        <f>'SU A1000'!B3</f>
        <v>Wheels &amp; Tires</v>
      </c>
      <c r="C3" s="56"/>
      <c r="D3" s="124" t="s">
        <v>6</v>
      </c>
      <c r="E3" s="94" t="s">
        <v>85</v>
      </c>
      <c r="F3" s="56"/>
      <c r="G3" s="56"/>
      <c r="H3" s="56"/>
      <c r="I3" s="56"/>
      <c r="J3" s="56"/>
      <c r="K3" s="56"/>
      <c r="L3" s="56"/>
      <c r="M3" s="124" t="s">
        <v>4</v>
      </c>
      <c r="N3" s="74">
        <v>15</v>
      </c>
      <c r="O3" s="62"/>
    </row>
    <row r="4" spans="1:15" x14ac:dyDescent="0.25">
      <c r="A4" s="124" t="s">
        <v>5</v>
      </c>
      <c r="B4" s="94" t="str">
        <f>'SU A1000'!B4</f>
        <v>Front Uprights</v>
      </c>
      <c r="C4" s="56"/>
      <c r="D4" s="124" t="s">
        <v>8</v>
      </c>
      <c r="E4" s="56"/>
      <c r="F4" s="56"/>
      <c r="G4" s="56"/>
      <c r="H4" s="56"/>
      <c r="I4" s="56"/>
      <c r="J4" s="126" t="s">
        <v>6</v>
      </c>
      <c r="K4" s="56"/>
      <c r="L4" s="56"/>
      <c r="M4" s="56"/>
      <c r="N4" s="56"/>
      <c r="O4" s="62"/>
    </row>
    <row r="5" spans="1:15" x14ac:dyDescent="0.25">
      <c r="A5" s="124" t="s">
        <v>15</v>
      </c>
      <c r="B5" s="18" t="s">
        <v>166</v>
      </c>
      <c r="C5" s="56"/>
      <c r="D5" s="124" t="s">
        <v>12</v>
      </c>
      <c r="E5" s="56"/>
      <c r="F5" s="56"/>
      <c r="G5" s="56"/>
      <c r="H5" s="56"/>
      <c r="I5" s="56"/>
      <c r="J5" s="126" t="s">
        <v>8</v>
      </c>
      <c r="K5" s="56"/>
      <c r="L5" s="56"/>
      <c r="M5" s="124" t="s">
        <v>9</v>
      </c>
      <c r="N5" s="73">
        <f>N3*N2</f>
        <v>6.3682279999999993</v>
      </c>
      <c r="O5" s="62"/>
    </row>
    <row r="6" spans="1:15" x14ac:dyDescent="0.25">
      <c r="A6" s="124" t="s">
        <v>7</v>
      </c>
      <c r="B6" s="27" t="s">
        <v>192</v>
      </c>
      <c r="C6" s="56"/>
      <c r="D6" s="56"/>
      <c r="E6" s="56"/>
      <c r="F6" s="56"/>
      <c r="G6" s="56"/>
      <c r="H6" s="56"/>
      <c r="I6" s="56"/>
      <c r="J6" s="126" t="s">
        <v>12</v>
      </c>
      <c r="K6" s="56"/>
      <c r="L6" s="56"/>
      <c r="M6" s="56"/>
      <c r="N6" s="56"/>
      <c r="O6" s="62"/>
    </row>
    <row r="7" spans="1:15" x14ac:dyDescent="0.25">
      <c r="A7" s="124" t="s">
        <v>10</v>
      </c>
      <c r="B7" s="16" t="s">
        <v>11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5" x14ac:dyDescent="0.25">
      <c r="A8" s="124" t="s">
        <v>13</v>
      </c>
      <c r="B8" s="16" t="s">
        <v>167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5" x14ac:dyDescent="0.25">
      <c r="A9" s="76"/>
      <c r="B9" s="28"/>
      <c r="C9" s="28"/>
      <c r="D9" s="28"/>
      <c r="E9" s="28"/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5" x14ac:dyDescent="0.25">
      <c r="A10" s="127" t="s">
        <v>14</v>
      </c>
      <c r="B10" s="128" t="s">
        <v>19</v>
      </c>
      <c r="C10" s="128" t="s">
        <v>20</v>
      </c>
      <c r="D10" s="128" t="s">
        <v>21</v>
      </c>
      <c r="E10" s="128" t="s">
        <v>22</v>
      </c>
      <c r="F10" s="129" t="s">
        <v>23</v>
      </c>
      <c r="G10" s="129" t="s">
        <v>24</v>
      </c>
      <c r="H10" s="129" t="s">
        <v>25</v>
      </c>
      <c r="I10" s="129" t="s">
        <v>26</v>
      </c>
      <c r="J10" s="129" t="s">
        <v>27</v>
      </c>
      <c r="K10" s="129" t="s">
        <v>28</v>
      </c>
      <c r="L10" s="129" t="s">
        <v>29</v>
      </c>
      <c r="M10" s="129" t="s">
        <v>17</v>
      </c>
      <c r="N10" s="129" t="s">
        <v>18</v>
      </c>
      <c r="O10" s="62"/>
    </row>
    <row r="11" spans="1:15" s="23" customFormat="1" ht="30" x14ac:dyDescent="0.25">
      <c r="A11" s="77">
        <v>10</v>
      </c>
      <c r="B11" s="95" t="s">
        <v>138</v>
      </c>
      <c r="C11" s="91"/>
      <c r="D11" s="93">
        <v>2.25</v>
      </c>
      <c r="E11" s="90">
        <f>J11*K11*L11</f>
        <v>3.1651199999999997E-2</v>
      </c>
      <c r="F11" s="20" t="s">
        <v>131</v>
      </c>
      <c r="G11" s="20"/>
      <c r="H11" s="19"/>
      <c r="I11" s="21" t="s">
        <v>193</v>
      </c>
      <c r="J11" s="89">
        <f>0.084*0.048</f>
        <v>4.032E-3</v>
      </c>
      <c r="K11" s="22">
        <v>1E-3</v>
      </c>
      <c r="L11" s="30">
        <v>7850</v>
      </c>
      <c r="M11" s="24">
        <v>1</v>
      </c>
      <c r="N11" s="31">
        <f>D11*E11</f>
        <v>7.1215199999999992E-2</v>
      </c>
      <c r="O11" s="66"/>
    </row>
    <row r="12" spans="1:15" x14ac:dyDescent="0.25">
      <c r="A12" s="67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30" t="s">
        <v>18</v>
      </c>
      <c r="N12" s="131">
        <f>N11*M11</f>
        <v>7.1215199999999992E-2</v>
      </c>
      <c r="O12" s="62"/>
    </row>
    <row r="13" spans="1:15" x14ac:dyDescent="0.25">
      <c r="A13" s="63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62"/>
    </row>
    <row r="14" spans="1:15" x14ac:dyDescent="0.25">
      <c r="A14" s="132" t="s">
        <v>14</v>
      </c>
      <c r="B14" s="129" t="s">
        <v>31</v>
      </c>
      <c r="C14" s="129" t="s">
        <v>20</v>
      </c>
      <c r="D14" s="129" t="s">
        <v>21</v>
      </c>
      <c r="E14" s="129" t="s">
        <v>32</v>
      </c>
      <c r="F14" s="129" t="s">
        <v>17</v>
      </c>
      <c r="G14" s="129" t="s">
        <v>33</v>
      </c>
      <c r="H14" s="129" t="s">
        <v>34</v>
      </c>
      <c r="I14" s="129" t="s">
        <v>18</v>
      </c>
      <c r="J14" s="25"/>
      <c r="K14" s="25"/>
      <c r="L14" s="25"/>
      <c r="M14" s="25"/>
      <c r="N14" s="25"/>
      <c r="O14" s="62"/>
    </row>
    <row r="15" spans="1:15" s="26" customFormat="1" x14ac:dyDescent="0.25">
      <c r="A15" s="91">
        <v>10</v>
      </c>
      <c r="B15" s="92" t="s">
        <v>132</v>
      </c>
      <c r="C15" s="92" t="s">
        <v>136</v>
      </c>
      <c r="D15" s="93">
        <v>1.3</v>
      </c>
      <c r="E15" s="91" t="s">
        <v>32</v>
      </c>
      <c r="F15" s="91">
        <v>1</v>
      </c>
      <c r="G15" s="91" t="s">
        <v>140</v>
      </c>
      <c r="H15" s="91">
        <f>1/30</f>
        <v>3.3333333333333333E-2</v>
      </c>
      <c r="I15" s="32">
        <f>IF(H15="",D15*F15,D15*F15*H15)</f>
        <v>4.3333333333333335E-2</v>
      </c>
      <c r="J15" s="58"/>
      <c r="K15" s="58"/>
      <c r="L15" s="58"/>
      <c r="M15" s="58"/>
      <c r="N15" s="58"/>
      <c r="O15" s="68"/>
    </row>
    <row r="16" spans="1:15" x14ac:dyDescent="0.25">
      <c r="A16" s="91">
        <v>20</v>
      </c>
      <c r="B16" s="92" t="s">
        <v>139</v>
      </c>
      <c r="C16" s="92"/>
      <c r="D16" s="93">
        <v>0.01</v>
      </c>
      <c r="E16" s="91" t="s">
        <v>38</v>
      </c>
      <c r="F16" s="91">
        <v>31</v>
      </c>
      <c r="G16" s="91"/>
      <c r="H16" s="91">
        <v>1</v>
      </c>
      <c r="I16" s="31">
        <f>F16*D16</f>
        <v>0.31</v>
      </c>
      <c r="J16" s="56"/>
      <c r="K16" s="56"/>
      <c r="L16" s="56"/>
      <c r="M16" s="56"/>
      <c r="N16" s="56"/>
      <c r="O16" s="62"/>
    </row>
    <row r="17" spans="1:15" x14ac:dyDescent="0.25">
      <c r="A17" s="67"/>
      <c r="B17" s="25"/>
      <c r="C17" s="25"/>
      <c r="D17" s="25"/>
      <c r="E17" s="25"/>
      <c r="F17" s="25"/>
      <c r="G17" s="25"/>
      <c r="H17" s="133" t="s">
        <v>18</v>
      </c>
      <c r="I17" s="131">
        <f>SUM(I15:I16)</f>
        <v>0.35333333333333333</v>
      </c>
      <c r="J17" s="25"/>
      <c r="K17" s="25"/>
      <c r="L17" s="25"/>
      <c r="M17" s="25"/>
      <c r="N17" s="25"/>
      <c r="O17" s="62"/>
    </row>
    <row r="18" spans="1:15" x14ac:dyDescent="0.25">
      <c r="A18" s="63"/>
      <c r="B18" s="56"/>
      <c r="C18" s="56"/>
      <c r="D18" s="56"/>
      <c r="E18" s="56"/>
      <c r="F18" s="56"/>
      <c r="G18" s="56"/>
      <c r="H18" s="56"/>
      <c r="I18" s="57"/>
      <c r="J18" s="56"/>
      <c r="K18" s="56"/>
      <c r="L18" s="56"/>
      <c r="M18" s="56"/>
      <c r="N18" s="56"/>
      <c r="O18" s="62"/>
    </row>
    <row r="19" spans="1:15" ht="15.75" thickBot="1" x14ac:dyDescent="0.3">
      <c r="A19" s="69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1"/>
    </row>
  </sheetData>
  <hyperlinks>
    <hyperlink ref="B4" location="'SU A1000'!A1" display="'SU A1000'!A1"/>
    <hyperlink ref="E3" location="'SU 10005 Drawing'!A1" display="Drawing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B1"/>
  <sheetViews>
    <sheetView tabSelected="1" workbookViewId="0">
      <selection activeCell="K38" sqref="K38"/>
    </sheetView>
  </sheetViews>
  <sheetFormatPr baseColWidth="10" defaultRowHeight="15" x14ac:dyDescent="0.25"/>
  <cols>
    <col min="1" max="1" width="14" customWidth="1"/>
  </cols>
  <sheetData>
    <row r="1" spans="1:2" x14ac:dyDescent="0.25">
      <c r="A1" s="94" t="s">
        <v>84</v>
      </c>
      <c r="B1" s="94" t="str">
        <f>WT_0200_006</f>
        <v>SU 11004</v>
      </c>
    </row>
  </sheetData>
  <hyperlinks>
    <hyperlink ref="A1" location="'SU 10005'!A1" display="Drawing part :"/>
    <hyperlink ref="B1" location="'SU 10005'!A1" display="'SU 10005'!A1"/>
  </hyperlinks>
  <pageMargins left="0.7" right="0.7" top="0.75" bottom="0.75" header="0.3" footer="0.3"/>
  <pageSetup paperSize="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64"/>
  <sheetViews>
    <sheetView zoomScaleNormal="100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 activeCell="C12" sqref="C12"/>
    </sheetView>
  </sheetViews>
  <sheetFormatPr baseColWidth="10" defaultColWidth="9.140625" defaultRowHeight="12.75" x14ac:dyDescent="0.2"/>
  <cols>
    <col min="1" max="1" width="17.42578125" style="9" bestFit="1" customWidth="1"/>
    <col min="2" max="2" width="28.7109375" style="13" bestFit="1" customWidth="1"/>
    <col min="3" max="3" width="13.5703125" style="9" customWidth="1"/>
    <col min="4" max="4" width="10" style="9" bestFit="1" customWidth="1"/>
    <col min="5" max="5" width="23" style="9" customWidth="1"/>
    <col min="6" max="6" width="39.140625" style="42" customWidth="1"/>
    <col min="7" max="7" width="14" style="9" customWidth="1"/>
    <col min="8" max="8" width="11" style="9" bestFit="1" customWidth="1"/>
    <col min="9" max="13" width="10.42578125" style="6" customWidth="1"/>
    <col min="14" max="14" width="9.7109375" style="9" bestFit="1" customWidth="1"/>
    <col min="15" max="15" width="11.140625" style="13" customWidth="1"/>
    <col min="16" max="16384" width="9.140625" style="13"/>
  </cols>
  <sheetData>
    <row r="1" spans="1:15" ht="15.75" thickBot="1" x14ac:dyDescent="0.3">
      <c r="A1" s="52" t="s">
        <v>0</v>
      </c>
      <c r="B1" s="86" t="s">
        <v>37</v>
      </c>
      <c r="D1" s="43"/>
      <c r="M1" s="55" t="s">
        <v>39</v>
      </c>
      <c r="N1" s="44"/>
      <c r="O1" s="54" t="e">
        <f>#REF!</f>
        <v>#REF!</v>
      </c>
    </row>
    <row r="2" spans="1:15" s="15" customFormat="1" ht="15.75" thickBot="1" x14ac:dyDescent="0.3">
      <c r="A2" s="50" t="s">
        <v>40</v>
      </c>
      <c r="B2" s="85" t="s">
        <v>124</v>
      </c>
      <c r="C2" s="14"/>
      <c r="F2" s="38"/>
    </row>
    <row r="3" spans="1:15" s="15" customFormat="1" ht="16.5" thickTop="1" thickBot="1" x14ac:dyDescent="0.3">
      <c r="A3" s="51" t="s">
        <v>41</v>
      </c>
      <c r="B3" s="53">
        <v>2018</v>
      </c>
      <c r="C3" s="14"/>
      <c r="F3" s="38"/>
    </row>
    <row r="4" spans="1:15" s="15" customFormat="1" ht="16.5" thickTop="1" thickBot="1" x14ac:dyDescent="0.3">
      <c r="A4" s="49" t="s">
        <v>1</v>
      </c>
      <c r="B4" s="84">
        <v>81</v>
      </c>
      <c r="C4" s="14"/>
      <c r="D4" s="43" t="s">
        <v>42</v>
      </c>
      <c r="F4" s="38"/>
    </row>
    <row r="5" spans="1:15" s="36" customFormat="1" ht="15.75" thickTop="1" x14ac:dyDescent="0.25">
      <c r="A5" s="35"/>
      <c r="B5" s="39"/>
      <c r="C5" s="37"/>
      <c r="F5" s="40"/>
    </row>
    <row r="6" spans="1:15" s="34" customFormat="1" ht="49.5" customHeight="1" x14ac:dyDescent="0.25">
      <c r="A6" s="33" t="s">
        <v>43</v>
      </c>
      <c r="B6" s="46" t="s">
        <v>44</v>
      </c>
      <c r="C6" s="46" t="s">
        <v>45</v>
      </c>
      <c r="D6" s="46" t="s">
        <v>46</v>
      </c>
      <c r="E6" s="46" t="s">
        <v>47</v>
      </c>
      <c r="F6" s="46" t="s">
        <v>48</v>
      </c>
      <c r="G6" s="46" t="s">
        <v>49</v>
      </c>
      <c r="H6" s="48" t="s">
        <v>50</v>
      </c>
      <c r="I6" s="46" t="s">
        <v>17</v>
      </c>
      <c r="J6" s="46" t="s">
        <v>51</v>
      </c>
      <c r="K6" s="46" t="s">
        <v>52</v>
      </c>
      <c r="L6" s="46" t="s">
        <v>53</v>
      </c>
      <c r="M6" s="46" t="s">
        <v>54</v>
      </c>
      <c r="N6" s="47" t="s">
        <v>55</v>
      </c>
      <c r="O6" s="46" t="s">
        <v>56</v>
      </c>
    </row>
    <row r="7" spans="1:15" ht="15" x14ac:dyDescent="0.25">
      <c r="A7" s="104"/>
      <c r="B7" s="138" t="str">
        <f>'[1]SU Assembly'!B3</f>
        <v>Suspension &amp; Shocks</v>
      </c>
      <c r="C7" s="105" t="e">
        <f>EL_A0001</f>
        <v>#NAME?</v>
      </c>
      <c r="D7" s="105" t="s">
        <v>11</v>
      </c>
      <c r="E7" s="105"/>
      <c r="F7" s="106" t="str">
        <f>'SU A1000'!B4</f>
        <v>Front Uprights</v>
      </c>
      <c r="G7" s="105"/>
      <c r="H7" s="107" t="e">
        <f t="shared" ref="H7:H17" si="0">SUM(J7:M7)</f>
        <v>#NAME?</v>
      </c>
      <c r="I7" s="108" t="e">
        <f>BR_A0001_q</f>
        <v>#NAME?</v>
      </c>
      <c r="J7" s="109" t="e">
        <f>BR_A0001_m</f>
        <v>#NAME?</v>
      </c>
      <c r="K7" s="109" t="e">
        <f>BR_A0001_p</f>
        <v>#NAME?</v>
      </c>
      <c r="L7" s="109" t="e">
        <f>BR_A0001_f</f>
        <v>#NAME?</v>
      </c>
      <c r="M7" s="109" t="e">
        <f>BR_A0001_t</f>
        <v>#NAME?</v>
      </c>
      <c r="N7" s="110" t="e">
        <f t="shared" ref="N7:N17" si="1">H7*I7</f>
        <v>#NAME?</v>
      </c>
      <c r="O7" s="111"/>
    </row>
    <row r="8" spans="1:15" ht="15" x14ac:dyDescent="0.25">
      <c r="A8" s="112"/>
      <c r="B8" s="139" t="str">
        <f>'[1]SU Assembly'!B3</f>
        <v>Suspension &amp; Shocks</v>
      </c>
      <c r="C8" s="114" t="e">
        <f>EL_01001</f>
        <v>#NAME?</v>
      </c>
      <c r="D8" s="115" t="s">
        <v>11</v>
      </c>
      <c r="E8" s="115" t="str">
        <f>F7</f>
        <v>Front Uprights</v>
      </c>
      <c r="F8" s="116" t="str">
        <f>'SU 11001'!B5</f>
        <v>Rear Upright</v>
      </c>
      <c r="G8" s="115"/>
      <c r="H8" s="117" t="e">
        <f t="shared" si="0"/>
        <v>#NAME?</v>
      </c>
      <c r="I8" s="118" t="e">
        <f>BR_A0001_q*BR_01001_q</f>
        <v>#NAME?</v>
      </c>
      <c r="J8" s="119" t="e">
        <f>BR_01001_m</f>
        <v>#NAME?</v>
      </c>
      <c r="K8" s="119" t="e">
        <f>BR_01001_p</f>
        <v>#NAME?</v>
      </c>
      <c r="L8" s="119" t="e">
        <f>BR_01001_f</f>
        <v>#NAME?</v>
      </c>
      <c r="M8" s="119" t="e">
        <f>BR_01001_t</f>
        <v>#NAME?</v>
      </c>
      <c r="N8" s="120" t="e">
        <f t="shared" si="1"/>
        <v>#NAME?</v>
      </c>
      <c r="O8" s="121"/>
    </row>
    <row r="9" spans="1:15" ht="14.25" x14ac:dyDescent="0.2">
      <c r="A9" s="112"/>
      <c r="B9" s="139" t="str">
        <f>'[1]SU Assembly'!$B$3</f>
        <v>Suspension &amp; Shocks</v>
      </c>
      <c r="C9" s="115"/>
      <c r="D9" s="115" t="s">
        <v>11</v>
      </c>
      <c r="E9" s="115"/>
      <c r="F9" s="113"/>
      <c r="G9" s="115"/>
      <c r="H9" s="117">
        <f t="shared" si="0"/>
        <v>0</v>
      </c>
      <c r="I9" s="122"/>
      <c r="J9" s="119"/>
      <c r="K9" s="119"/>
      <c r="L9" s="119"/>
      <c r="M9" s="119"/>
      <c r="N9" s="120">
        <f t="shared" si="1"/>
        <v>0</v>
      </c>
      <c r="O9" s="121"/>
    </row>
    <row r="10" spans="1:15" ht="14.25" x14ac:dyDescent="0.2">
      <c r="A10" s="112"/>
      <c r="B10" s="139" t="str">
        <f>'[1]SU Assembly'!$B$3</f>
        <v>Suspension &amp; Shocks</v>
      </c>
      <c r="C10" s="115"/>
      <c r="D10" s="115" t="s">
        <v>11</v>
      </c>
      <c r="E10" s="115"/>
      <c r="F10" s="113"/>
      <c r="G10" s="115"/>
      <c r="H10" s="117">
        <f t="shared" si="0"/>
        <v>0</v>
      </c>
      <c r="I10" s="122"/>
      <c r="J10" s="119"/>
      <c r="K10" s="119"/>
      <c r="L10" s="119"/>
      <c r="M10" s="119"/>
      <c r="N10" s="120">
        <f t="shared" si="1"/>
        <v>0</v>
      </c>
      <c r="O10" s="121"/>
    </row>
    <row r="11" spans="1:15" ht="14.25" x14ac:dyDescent="0.2">
      <c r="A11" s="112"/>
      <c r="B11" s="139" t="str">
        <f>'[1]SU Assembly'!$B$3</f>
        <v>Suspension &amp; Shocks</v>
      </c>
      <c r="C11" s="115"/>
      <c r="D11" s="115" t="s">
        <v>11</v>
      </c>
      <c r="E11" s="115"/>
      <c r="F11" s="113"/>
      <c r="G11" s="115"/>
      <c r="H11" s="117">
        <f t="shared" si="0"/>
        <v>0</v>
      </c>
      <c r="I11" s="122"/>
      <c r="J11" s="119"/>
      <c r="K11" s="119"/>
      <c r="L11" s="119"/>
      <c r="M11" s="119"/>
      <c r="N11" s="120">
        <f t="shared" si="1"/>
        <v>0</v>
      </c>
      <c r="O11" s="121"/>
    </row>
    <row r="12" spans="1:15" ht="14.25" x14ac:dyDescent="0.2">
      <c r="A12" s="112"/>
      <c r="B12" s="139" t="str">
        <f>'[1]SU Assembly'!$B$3</f>
        <v>Suspension &amp; Shocks</v>
      </c>
      <c r="C12" s="115"/>
      <c r="D12" s="115" t="s">
        <v>11</v>
      </c>
      <c r="E12" s="115"/>
      <c r="F12" s="113"/>
      <c r="G12" s="115"/>
      <c r="H12" s="117">
        <f t="shared" si="0"/>
        <v>0</v>
      </c>
      <c r="I12" s="122"/>
      <c r="J12" s="119"/>
      <c r="K12" s="119"/>
      <c r="L12" s="119"/>
      <c r="M12" s="119"/>
      <c r="N12" s="120">
        <f t="shared" si="1"/>
        <v>0</v>
      </c>
      <c r="O12" s="121"/>
    </row>
    <row r="13" spans="1:15" ht="14.25" x14ac:dyDescent="0.2">
      <c r="A13" s="112"/>
      <c r="B13" s="139" t="str">
        <f>'[1]SU Assembly'!$B$3</f>
        <v>Suspension &amp; Shocks</v>
      </c>
      <c r="C13" s="115"/>
      <c r="D13" s="115" t="s">
        <v>11</v>
      </c>
      <c r="E13" s="115"/>
      <c r="F13" s="113"/>
      <c r="G13" s="115"/>
      <c r="H13" s="117">
        <f t="shared" si="0"/>
        <v>0</v>
      </c>
      <c r="I13" s="122"/>
      <c r="J13" s="119"/>
      <c r="K13" s="119"/>
      <c r="L13" s="119"/>
      <c r="M13" s="119"/>
      <c r="N13" s="120">
        <f t="shared" si="1"/>
        <v>0</v>
      </c>
      <c r="O13" s="121"/>
    </row>
    <row r="14" spans="1:15" ht="14.25" x14ac:dyDescent="0.2">
      <c r="A14" s="112"/>
      <c r="B14" s="139" t="str">
        <f>'[1]SU Assembly'!$B$3</f>
        <v>Suspension &amp; Shocks</v>
      </c>
      <c r="C14" s="115"/>
      <c r="D14" s="115" t="s">
        <v>11</v>
      </c>
      <c r="E14" s="115"/>
      <c r="F14" s="113"/>
      <c r="G14" s="115"/>
      <c r="H14" s="117">
        <f t="shared" si="0"/>
        <v>0</v>
      </c>
      <c r="I14" s="122"/>
      <c r="J14" s="119"/>
      <c r="K14" s="119"/>
      <c r="L14" s="119"/>
      <c r="M14" s="119"/>
      <c r="N14" s="120">
        <f t="shared" si="1"/>
        <v>0</v>
      </c>
      <c r="O14" s="121"/>
    </row>
    <row r="15" spans="1:15" ht="14.25" x14ac:dyDescent="0.2">
      <c r="A15" s="112"/>
      <c r="B15" s="139" t="str">
        <f>'[1]SU Assembly'!$B$3</f>
        <v>Suspension &amp; Shocks</v>
      </c>
      <c r="C15" s="115"/>
      <c r="D15" s="115" t="s">
        <v>11</v>
      </c>
      <c r="E15" s="115"/>
      <c r="F15" s="113"/>
      <c r="G15" s="123"/>
      <c r="H15" s="117">
        <f t="shared" si="0"/>
        <v>0</v>
      </c>
      <c r="I15" s="122"/>
      <c r="J15" s="119"/>
      <c r="K15" s="119"/>
      <c r="L15" s="119"/>
      <c r="M15" s="119"/>
      <c r="N15" s="120">
        <f t="shared" si="1"/>
        <v>0</v>
      </c>
      <c r="O15" s="121"/>
    </row>
    <row r="16" spans="1:15" ht="14.25" x14ac:dyDescent="0.2">
      <c r="A16" s="112"/>
      <c r="B16" s="139" t="str">
        <f>'[1]SU Assembly'!$B$3</f>
        <v>Suspension &amp; Shocks</v>
      </c>
      <c r="C16" s="115"/>
      <c r="D16" s="115" t="s">
        <v>11</v>
      </c>
      <c r="E16" s="115"/>
      <c r="F16" s="113"/>
      <c r="G16" s="115"/>
      <c r="H16" s="117">
        <f t="shared" si="0"/>
        <v>0</v>
      </c>
      <c r="I16" s="122"/>
      <c r="J16" s="119"/>
      <c r="K16" s="119"/>
      <c r="L16" s="119"/>
      <c r="M16" s="119"/>
      <c r="N16" s="120">
        <f t="shared" si="1"/>
        <v>0</v>
      </c>
      <c r="O16" s="121"/>
    </row>
    <row r="17" spans="1:15" ht="15" thickBot="1" x14ac:dyDescent="0.25">
      <c r="A17" s="112"/>
      <c r="B17" s="139" t="str">
        <f>'[1]SU Assembly'!$B$3</f>
        <v>Suspension &amp; Shocks</v>
      </c>
      <c r="C17" s="115"/>
      <c r="D17" s="115" t="s">
        <v>11</v>
      </c>
      <c r="E17" s="115"/>
      <c r="F17" s="113"/>
      <c r="G17" s="115"/>
      <c r="H17" s="117">
        <f t="shared" si="0"/>
        <v>0</v>
      </c>
      <c r="I17" s="122"/>
      <c r="J17" s="119"/>
      <c r="K17" s="119"/>
      <c r="L17" s="119"/>
      <c r="M17" s="119"/>
      <c r="N17" s="120">
        <f t="shared" si="1"/>
        <v>0</v>
      </c>
      <c r="O17" s="121"/>
    </row>
    <row r="18" spans="1:15" s="12" customFormat="1" ht="15.75" thickTop="1" thickBot="1" x14ac:dyDescent="0.25">
      <c r="A18" s="5"/>
      <c r="B18" s="41" t="str">
        <f>'[1]SU Assembly'!B3</f>
        <v>Suspension &amp; Shocks</v>
      </c>
      <c r="C18" s="1"/>
      <c r="D18" s="1"/>
      <c r="E18" s="1"/>
      <c r="F18" s="41" t="s">
        <v>57</v>
      </c>
      <c r="G18" s="1"/>
      <c r="H18" s="3"/>
      <c r="I18" s="4"/>
      <c r="J18" s="88" t="e">
        <f>SUMPRODUCT($I7:$I17,J7:J17)</f>
        <v>#NAME?</v>
      </c>
      <c r="K18" s="88" t="e">
        <f>SUMPRODUCT($I7:$I17,K7:K17)</f>
        <v>#NAME?</v>
      </c>
      <c r="L18" s="88" t="e">
        <f>SUMPRODUCT($I7:$I17,L7:L17)</f>
        <v>#NAME?</v>
      </c>
      <c r="M18" s="88" t="e">
        <f>SUMPRODUCT($I7:$I17,M7:M17)</f>
        <v>#NAME?</v>
      </c>
      <c r="N18" s="88" t="e">
        <f>SUM(N7:N17)</f>
        <v>#NAME?</v>
      </c>
      <c r="O18" s="2"/>
    </row>
    <row r="19" spans="1:15" ht="13.5" thickTop="1" x14ac:dyDescent="0.2">
      <c r="A19" s="11"/>
      <c r="B19" s="42"/>
      <c r="C19" s="13"/>
      <c r="D19" s="13"/>
      <c r="E19" s="13"/>
      <c r="F19" s="13"/>
      <c r="G19" s="13"/>
      <c r="H19" s="8"/>
      <c r="I19" s="13"/>
      <c r="J19" s="13"/>
      <c r="K19" s="13"/>
      <c r="L19" s="13"/>
      <c r="M19" s="13"/>
      <c r="N19" s="13"/>
    </row>
    <row r="20" spans="1:15" x14ac:dyDescent="0.2">
      <c r="A20" s="11"/>
      <c r="B20" s="42"/>
      <c r="C20" s="13"/>
      <c r="D20" s="13"/>
      <c r="E20" s="13"/>
      <c r="F20" s="13"/>
      <c r="G20" s="13"/>
      <c r="H20" s="8"/>
      <c r="I20" s="13"/>
      <c r="J20" s="13"/>
      <c r="K20" s="13"/>
      <c r="L20" s="13"/>
      <c r="M20" s="13"/>
      <c r="N20" s="13"/>
    </row>
    <row r="21" spans="1:15" x14ac:dyDescent="0.2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5" x14ac:dyDescent="0.2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45"/>
    </row>
    <row r="23" spans="1:15" x14ac:dyDescent="0.2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5" x14ac:dyDescent="0.2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45"/>
    </row>
    <row r="25" spans="1:15" x14ac:dyDescent="0.2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5" x14ac:dyDescent="0.2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5" x14ac:dyDescent="0.2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5" x14ac:dyDescent="0.2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5" x14ac:dyDescent="0.2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5" x14ac:dyDescent="0.2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5" x14ac:dyDescent="0.2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5" x14ac:dyDescent="0.2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2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2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2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2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2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x14ac:dyDescent="0.2">
      <c r="A40" s="11"/>
      <c r="B40" s="11"/>
      <c r="D40" s="13"/>
      <c r="E40" s="13"/>
      <c r="G40" s="13"/>
      <c r="H40" s="13"/>
      <c r="I40" s="8"/>
      <c r="J40" s="8"/>
      <c r="K40" s="8"/>
      <c r="L40" s="8"/>
      <c r="M40" s="8"/>
      <c r="N40" s="13"/>
    </row>
    <row r="41" spans="1:14" x14ac:dyDescent="0.2">
      <c r="A41" s="11"/>
      <c r="B41" s="11"/>
      <c r="D41" s="13"/>
      <c r="E41" s="13"/>
      <c r="G41" s="13"/>
      <c r="H41" s="13"/>
      <c r="I41" s="8"/>
      <c r="J41" s="8"/>
      <c r="K41" s="8"/>
      <c r="L41" s="8"/>
      <c r="M41" s="8"/>
      <c r="N41" s="13"/>
    </row>
    <row r="42" spans="1:14" x14ac:dyDescent="0.2">
      <c r="A42" s="11"/>
      <c r="B42" s="11"/>
      <c r="D42" s="13"/>
      <c r="E42" s="13"/>
      <c r="G42" s="13"/>
      <c r="H42" s="13"/>
      <c r="I42" s="8"/>
      <c r="J42" s="8"/>
      <c r="K42" s="8"/>
      <c r="L42" s="8"/>
      <c r="M42" s="8"/>
      <c r="N42" s="13"/>
    </row>
    <row r="43" spans="1:14" x14ac:dyDescent="0.2">
      <c r="A43" s="11"/>
      <c r="B43" s="11"/>
      <c r="D43" s="13"/>
      <c r="E43" s="13"/>
      <c r="G43" s="13"/>
      <c r="H43" s="13"/>
      <c r="I43" s="8"/>
      <c r="J43" s="8"/>
      <c r="K43" s="8"/>
      <c r="L43" s="8"/>
      <c r="M43" s="8"/>
      <c r="N43" s="13"/>
    </row>
    <row r="44" spans="1:14" x14ac:dyDescent="0.2">
      <c r="A44" s="11"/>
      <c r="B44" s="11"/>
      <c r="D44" s="13"/>
      <c r="E44" s="13"/>
      <c r="G44" s="13"/>
      <c r="H44" s="13"/>
      <c r="I44" s="8"/>
      <c r="J44" s="8"/>
      <c r="K44" s="8"/>
      <c r="L44" s="8"/>
      <c r="M44" s="8"/>
      <c r="N44" s="13"/>
    </row>
    <row r="45" spans="1:14" x14ac:dyDescent="0.2">
      <c r="A45" s="11"/>
      <c r="B45" s="11"/>
      <c r="D45" s="13"/>
      <c r="E45" s="13"/>
      <c r="G45" s="13"/>
      <c r="H45" s="13"/>
      <c r="I45" s="8"/>
      <c r="J45" s="8"/>
      <c r="K45" s="8"/>
      <c r="L45" s="8"/>
      <c r="M45" s="8"/>
      <c r="N45" s="13"/>
    </row>
    <row r="46" spans="1:14" x14ac:dyDescent="0.2">
      <c r="A46" s="11"/>
      <c r="B46" s="11"/>
      <c r="D46" s="13"/>
      <c r="E46" s="13"/>
      <c r="G46" s="13"/>
      <c r="H46" s="13"/>
      <c r="I46" s="8"/>
      <c r="J46" s="8"/>
      <c r="K46" s="8"/>
      <c r="L46" s="8"/>
      <c r="M46" s="8"/>
      <c r="N46" s="13"/>
    </row>
    <row r="47" spans="1:14" x14ac:dyDescent="0.2">
      <c r="A47" s="11"/>
      <c r="B47" s="11"/>
      <c r="D47" s="13"/>
      <c r="E47" s="13"/>
      <c r="G47" s="13"/>
      <c r="H47" s="13"/>
      <c r="I47" s="8"/>
      <c r="J47" s="8"/>
      <c r="K47" s="8"/>
      <c r="L47" s="8"/>
      <c r="M47" s="8"/>
      <c r="N47" s="13"/>
    </row>
    <row r="48" spans="1:14" x14ac:dyDescent="0.2">
      <c r="A48" s="11"/>
      <c r="B48" s="11"/>
      <c r="D48" s="13"/>
      <c r="E48" s="13"/>
      <c r="G48" s="13"/>
      <c r="H48" s="13"/>
      <c r="I48" s="8"/>
      <c r="J48" s="8"/>
      <c r="K48" s="8"/>
      <c r="L48" s="8"/>
      <c r="M48" s="8"/>
      <c r="N48" s="13"/>
    </row>
    <row r="49" spans="1:14" s="9" customFormat="1" x14ac:dyDescent="0.2">
      <c r="A49" s="7"/>
      <c r="B49" s="11"/>
      <c r="F49" s="42"/>
      <c r="I49" s="6"/>
      <c r="J49" s="6"/>
      <c r="K49" s="6"/>
      <c r="L49" s="6"/>
      <c r="M49" s="6"/>
    </row>
    <row r="50" spans="1:14" s="9" customFormat="1" x14ac:dyDescent="0.2">
      <c r="A50" s="7"/>
      <c r="B50" s="11"/>
      <c r="F50" s="42"/>
      <c r="I50" s="6"/>
      <c r="J50" s="6"/>
      <c r="K50" s="6"/>
      <c r="L50" s="6"/>
      <c r="M50" s="6"/>
    </row>
    <row r="51" spans="1:14" s="9" customFormat="1" x14ac:dyDescent="0.2">
      <c r="A51" s="7"/>
      <c r="B51" s="11"/>
      <c r="F51" s="42"/>
      <c r="I51" s="6"/>
      <c r="J51" s="6"/>
      <c r="K51" s="6"/>
      <c r="L51" s="6"/>
      <c r="M51" s="6"/>
    </row>
    <row r="52" spans="1:14" s="9" customFormat="1" x14ac:dyDescent="0.2">
      <c r="A52" s="7"/>
      <c r="B52" s="11"/>
      <c r="F52" s="42"/>
      <c r="I52" s="6"/>
      <c r="J52" s="6"/>
      <c r="K52" s="6"/>
      <c r="L52" s="6"/>
      <c r="M52" s="6"/>
    </row>
    <row r="53" spans="1:14" s="9" customFormat="1" x14ac:dyDescent="0.2">
      <c r="A53" s="7"/>
      <c r="B53" s="11"/>
      <c r="F53" s="42"/>
      <c r="I53" s="6"/>
      <c r="J53" s="6"/>
      <c r="K53" s="6"/>
      <c r="L53" s="6"/>
      <c r="M53" s="6"/>
    </row>
    <row r="54" spans="1:14" s="9" customFormat="1" x14ac:dyDescent="0.2">
      <c r="A54" s="7"/>
      <c r="B54" s="11"/>
      <c r="F54" s="42"/>
      <c r="I54" s="6"/>
      <c r="J54" s="6"/>
      <c r="K54" s="6"/>
      <c r="L54" s="6"/>
      <c r="M54" s="6"/>
    </row>
    <row r="55" spans="1:14" s="9" customFormat="1" x14ac:dyDescent="0.2">
      <c r="A55" s="7"/>
      <c r="B55" s="11"/>
      <c r="F55" s="42"/>
      <c r="I55" s="6"/>
      <c r="J55" s="6"/>
      <c r="K55" s="6"/>
      <c r="L55" s="6"/>
      <c r="M55" s="6"/>
    </row>
    <row r="56" spans="1:14" s="9" customFormat="1" x14ac:dyDescent="0.2">
      <c r="A56" s="7"/>
      <c r="B56" s="11"/>
      <c r="F56" s="42"/>
      <c r="I56" s="6"/>
      <c r="J56" s="6"/>
      <c r="K56" s="6"/>
      <c r="L56" s="6"/>
      <c r="M56" s="6"/>
    </row>
    <row r="57" spans="1:14" s="9" customFormat="1" x14ac:dyDescent="0.2">
      <c r="A57" s="7"/>
      <c r="B57" s="11"/>
      <c r="F57" s="42"/>
      <c r="I57" s="6"/>
      <c r="J57" s="6"/>
      <c r="K57" s="6"/>
      <c r="L57" s="6"/>
      <c r="M57" s="6"/>
    </row>
    <row r="58" spans="1:14" s="9" customFormat="1" x14ac:dyDescent="0.2">
      <c r="A58" s="7"/>
      <c r="B58" s="11"/>
      <c r="F58" s="42"/>
      <c r="I58" s="6"/>
      <c r="J58" s="6"/>
      <c r="K58" s="6"/>
      <c r="L58" s="6"/>
      <c r="M58" s="6"/>
    </row>
    <row r="59" spans="1:14" s="10" customFormat="1" x14ac:dyDescent="0.2">
      <c r="A59" s="7"/>
      <c r="B59" s="11"/>
      <c r="C59" s="9"/>
      <c r="D59" s="9"/>
      <c r="E59" s="9"/>
      <c r="F59" s="42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">
      <c r="A60" s="7"/>
      <c r="B60" s="11"/>
      <c r="C60" s="9"/>
      <c r="D60" s="9"/>
      <c r="E60" s="9"/>
      <c r="F60" s="42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">
      <c r="A61" s="7"/>
      <c r="B61" s="11"/>
      <c r="C61" s="9"/>
      <c r="D61" s="9"/>
      <c r="E61" s="9"/>
      <c r="F61" s="42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">
      <c r="A62" s="7"/>
      <c r="B62" s="11"/>
      <c r="C62" s="9"/>
      <c r="D62" s="9"/>
      <c r="E62" s="9"/>
      <c r="F62" s="42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">
      <c r="A63" s="7"/>
      <c r="B63" s="11"/>
      <c r="C63" s="9"/>
      <c r="D63" s="9"/>
      <c r="E63" s="9"/>
      <c r="F63" s="42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">
      <c r="A64" s="7"/>
      <c r="B64" s="11"/>
      <c r="C64" s="9"/>
      <c r="D64" s="9"/>
      <c r="E64" s="9"/>
      <c r="F64" s="42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">
      <c r="A65" s="7"/>
      <c r="B65" s="11"/>
      <c r="C65" s="9"/>
      <c r="D65" s="9"/>
      <c r="E65" s="9"/>
      <c r="F65" s="42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">
      <c r="A66" s="7"/>
      <c r="B66" s="11"/>
      <c r="C66" s="9"/>
      <c r="D66" s="9"/>
      <c r="E66" s="9"/>
      <c r="F66" s="42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">
      <c r="A67" s="7"/>
      <c r="B67" s="11"/>
      <c r="C67" s="9"/>
      <c r="D67" s="9"/>
      <c r="E67" s="9"/>
      <c r="F67" s="42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">
      <c r="A68" s="7"/>
      <c r="B68" s="11"/>
      <c r="C68" s="9"/>
      <c r="D68" s="9"/>
      <c r="E68" s="9"/>
      <c r="F68" s="42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">
      <c r="A69" s="7"/>
      <c r="B69" s="11"/>
      <c r="C69" s="9"/>
      <c r="D69" s="9"/>
      <c r="E69" s="9"/>
      <c r="F69" s="42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">
      <c r="A70" s="7"/>
      <c r="B70" s="11"/>
      <c r="C70" s="9"/>
      <c r="D70" s="9"/>
      <c r="E70" s="9"/>
      <c r="F70" s="42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">
      <c r="A71" s="7"/>
      <c r="B71" s="11"/>
      <c r="C71" s="9"/>
      <c r="D71" s="9"/>
      <c r="E71" s="9"/>
      <c r="F71" s="42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">
      <c r="A72" s="7"/>
      <c r="B72" s="11"/>
      <c r="C72" s="9"/>
      <c r="D72" s="9"/>
      <c r="E72" s="9"/>
      <c r="F72" s="42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">
      <c r="A73" s="7"/>
      <c r="B73" s="11"/>
      <c r="C73" s="9"/>
      <c r="D73" s="9"/>
      <c r="E73" s="9"/>
      <c r="F73" s="42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">
      <c r="A74" s="7"/>
      <c r="B74" s="11"/>
      <c r="C74" s="9"/>
      <c r="D74" s="9"/>
      <c r="E74" s="9"/>
      <c r="F74" s="42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">
      <c r="A75" s="7"/>
      <c r="B75" s="11"/>
      <c r="C75" s="9"/>
      <c r="D75" s="9"/>
      <c r="E75" s="9"/>
      <c r="F75" s="42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">
      <c r="A76" s="7"/>
      <c r="B76" s="11"/>
      <c r="C76" s="9"/>
      <c r="D76" s="9"/>
      <c r="E76" s="9"/>
      <c r="F76" s="42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">
      <c r="A77" s="7"/>
      <c r="B77" s="11"/>
      <c r="C77" s="9"/>
      <c r="D77" s="9"/>
      <c r="E77" s="9"/>
      <c r="F77" s="42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">
      <c r="A78" s="7"/>
      <c r="B78" s="11"/>
      <c r="C78" s="9"/>
      <c r="D78" s="9"/>
      <c r="E78" s="9"/>
      <c r="F78" s="42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">
      <c r="A79" s="7"/>
      <c r="B79" s="11"/>
      <c r="C79" s="9"/>
      <c r="D79" s="9"/>
      <c r="E79" s="9"/>
      <c r="F79" s="42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">
      <c r="A80" s="7"/>
      <c r="B80" s="11"/>
      <c r="C80" s="9"/>
      <c r="D80" s="9"/>
      <c r="E80" s="9"/>
      <c r="F80" s="42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">
      <c r="A81" s="7"/>
      <c r="B81" s="11"/>
      <c r="C81" s="9"/>
      <c r="D81" s="9"/>
      <c r="E81" s="9"/>
      <c r="F81" s="42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">
      <c r="A82" s="7"/>
      <c r="B82" s="11"/>
      <c r="C82" s="9"/>
      <c r="D82" s="9"/>
      <c r="E82" s="9"/>
      <c r="F82" s="42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">
      <c r="A83" s="7"/>
      <c r="B83" s="11"/>
      <c r="C83" s="9"/>
      <c r="D83" s="9"/>
      <c r="E83" s="9"/>
      <c r="F83" s="42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">
      <c r="A84" s="7"/>
      <c r="B84" s="11"/>
      <c r="C84" s="9"/>
      <c r="D84" s="9"/>
      <c r="E84" s="9"/>
      <c r="F84" s="42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">
      <c r="A85" s="7"/>
      <c r="B85" s="11"/>
      <c r="C85" s="9"/>
      <c r="D85" s="9"/>
      <c r="E85" s="9"/>
      <c r="F85" s="42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">
      <c r="A86" s="7"/>
      <c r="B86" s="11"/>
      <c r="C86" s="9"/>
      <c r="D86" s="9"/>
      <c r="E86" s="9"/>
      <c r="F86" s="42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">
      <c r="A87" s="7"/>
      <c r="B87" s="11"/>
      <c r="C87" s="9"/>
      <c r="D87" s="9"/>
      <c r="E87" s="9"/>
      <c r="F87" s="42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">
      <c r="A88" s="7"/>
      <c r="B88" s="11"/>
      <c r="C88" s="9"/>
      <c r="D88" s="9"/>
      <c r="E88" s="9"/>
      <c r="F88" s="42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">
      <c r="A89" s="7"/>
      <c r="B89" s="11"/>
      <c r="C89" s="9"/>
      <c r="D89" s="9"/>
      <c r="E89" s="9"/>
      <c r="F89" s="42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">
      <c r="A90" s="7"/>
      <c r="B90" s="11"/>
      <c r="C90" s="9"/>
      <c r="D90" s="9"/>
      <c r="E90" s="9"/>
      <c r="F90" s="42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">
      <c r="A91" s="7"/>
      <c r="B91" s="11"/>
      <c r="C91" s="9"/>
      <c r="D91" s="9"/>
      <c r="E91" s="9"/>
      <c r="F91" s="42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">
      <c r="A92" s="7"/>
      <c r="B92" s="11"/>
      <c r="C92" s="9"/>
      <c r="D92" s="9"/>
      <c r="E92" s="9"/>
      <c r="F92" s="42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">
      <c r="A93" s="7"/>
      <c r="B93" s="11"/>
      <c r="C93" s="9"/>
      <c r="D93" s="9"/>
      <c r="E93" s="9"/>
      <c r="F93" s="42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">
      <c r="A94" s="7"/>
      <c r="B94" s="11"/>
      <c r="C94" s="9"/>
      <c r="D94" s="9"/>
      <c r="E94" s="9"/>
      <c r="F94" s="42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">
      <c r="A95" s="7"/>
      <c r="B95" s="11"/>
      <c r="C95" s="9"/>
      <c r="D95" s="9"/>
      <c r="E95" s="9"/>
      <c r="F95" s="42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">
      <c r="A96" s="7"/>
      <c r="B96" s="11"/>
      <c r="C96" s="9"/>
      <c r="D96" s="9"/>
      <c r="E96" s="9"/>
      <c r="F96" s="42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">
      <c r="A97" s="7"/>
      <c r="B97" s="11"/>
      <c r="C97" s="9"/>
      <c r="D97" s="9"/>
      <c r="E97" s="9"/>
      <c r="F97" s="42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">
      <c r="A98" s="7"/>
      <c r="B98" s="11"/>
      <c r="C98" s="9"/>
      <c r="D98" s="9"/>
      <c r="E98" s="9"/>
      <c r="F98" s="42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">
      <c r="A99" s="7"/>
      <c r="B99" s="11"/>
      <c r="C99" s="9"/>
      <c r="D99" s="9"/>
      <c r="E99" s="9"/>
      <c r="F99" s="42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">
      <c r="A100" s="7"/>
      <c r="B100" s="11"/>
      <c r="C100" s="9"/>
      <c r="D100" s="9"/>
      <c r="E100" s="9"/>
      <c r="F100" s="42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">
      <c r="A101" s="7"/>
      <c r="B101" s="11"/>
      <c r="C101" s="9"/>
      <c r="D101" s="9"/>
      <c r="E101" s="9"/>
      <c r="F101" s="42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">
      <c r="A102" s="7"/>
      <c r="B102" s="11"/>
      <c r="C102" s="9"/>
      <c r="D102" s="9"/>
      <c r="E102" s="9"/>
      <c r="F102" s="42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">
      <c r="A103" s="7"/>
      <c r="B103" s="11"/>
      <c r="C103" s="9"/>
      <c r="D103" s="9"/>
      <c r="E103" s="9"/>
      <c r="F103" s="42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">
      <c r="A104" s="7"/>
      <c r="B104" s="11"/>
      <c r="C104" s="9"/>
      <c r="D104" s="9"/>
      <c r="E104" s="9"/>
      <c r="F104" s="42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">
      <c r="A105" s="7"/>
      <c r="B105" s="11"/>
      <c r="C105" s="9"/>
      <c r="D105" s="9"/>
      <c r="E105" s="9"/>
      <c r="F105" s="42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">
      <c r="A106" s="7"/>
      <c r="B106" s="11"/>
      <c r="C106" s="9"/>
      <c r="D106" s="9"/>
      <c r="E106" s="9"/>
      <c r="F106" s="42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">
      <c r="A107" s="7"/>
      <c r="B107" s="11"/>
      <c r="C107" s="9"/>
      <c r="D107" s="9"/>
      <c r="E107" s="9"/>
      <c r="F107" s="42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">
      <c r="A108" s="7"/>
      <c r="B108" s="11"/>
      <c r="C108" s="9"/>
      <c r="D108" s="9"/>
      <c r="E108" s="9"/>
      <c r="F108" s="42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">
      <c r="A109" s="7"/>
      <c r="B109" s="11"/>
      <c r="C109" s="9"/>
      <c r="D109" s="9"/>
      <c r="E109" s="9"/>
      <c r="F109" s="42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">
      <c r="A110" s="7"/>
      <c r="B110" s="11"/>
      <c r="C110" s="9"/>
      <c r="D110" s="9"/>
      <c r="E110" s="9"/>
      <c r="F110" s="42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">
      <c r="A111" s="7"/>
      <c r="B111" s="11"/>
      <c r="C111" s="9"/>
      <c r="D111" s="9"/>
      <c r="E111" s="9"/>
      <c r="F111" s="42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">
      <c r="A112" s="7"/>
      <c r="B112" s="11"/>
      <c r="C112" s="9"/>
      <c r="D112" s="9"/>
      <c r="E112" s="9"/>
      <c r="F112" s="42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">
      <c r="A113" s="7"/>
      <c r="B113" s="11"/>
      <c r="C113" s="9"/>
      <c r="D113" s="9"/>
      <c r="E113" s="9"/>
      <c r="F113" s="42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">
      <c r="A114" s="7"/>
      <c r="B114" s="11"/>
      <c r="C114" s="9"/>
      <c r="D114" s="9"/>
      <c r="E114" s="9"/>
      <c r="F114" s="42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">
      <c r="A115" s="7"/>
      <c r="B115" s="11"/>
      <c r="C115" s="9"/>
      <c r="D115" s="9"/>
      <c r="E115" s="9"/>
      <c r="F115" s="42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">
      <c r="A116" s="7"/>
      <c r="B116" s="11"/>
      <c r="C116" s="9"/>
      <c r="D116" s="9"/>
      <c r="E116" s="9"/>
      <c r="F116" s="42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">
      <c r="A117" s="7"/>
      <c r="B117" s="11"/>
      <c r="C117" s="9"/>
      <c r="D117" s="9"/>
      <c r="E117" s="9"/>
      <c r="F117" s="42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">
      <c r="A118" s="7"/>
      <c r="B118" s="11"/>
      <c r="C118" s="9"/>
      <c r="D118" s="9"/>
      <c r="E118" s="9"/>
      <c r="F118" s="42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">
      <c r="A119" s="7"/>
      <c r="B119" s="11"/>
      <c r="C119" s="9"/>
      <c r="D119" s="9"/>
      <c r="E119" s="9"/>
      <c r="F119" s="42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">
      <c r="A120" s="7"/>
      <c r="B120" s="11"/>
      <c r="C120" s="9"/>
      <c r="D120" s="9"/>
      <c r="E120" s="9"/>
      <c r="F120" s="42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">
      <c r="A121" s="7"/>
      <c r="B121" s="11"/>
      <c r="C121" s="9"/>
      <c r="D121" s="9"/>
      <c r="E121" s="9"/>
      <c r="F121" s="42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">
      <c r="A122" s="7"/>
      <c r="B122" s="11"/>
      <c r="C122" s="9"/>
      <c r="D122" s="9"/>
      <c r="E122" s="9"/>
      <c r="F122" s="42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">
      <c r="A123" s="7"/>
      <c r="B123" s="11"/>
      <c r="C123" s="9"/>
      <c r="D123" s="9"/>
      <c r="E123" s="9"/>
      <c r="F123" s="42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">
      <c r="A124" s="7"/>
      <c r="B124" s="11"/>
      <c r="C124" s="9"/>
      <c r="D124" s="9"/>
      <c r="E124" s="9"/>
      <c r="F124" s="42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">
      <c r="A125" s="7"/>
      <c r="B125" s="11"/>
      <c r="C125" s="9"/>
      <c r="D125" s="9"/>
      <c r="E125" s="9"/>
      <c r="F125" s="42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">
      <c r="A126" s="7"/>
      <c r="B126" s="11"/>
      <c r="C126" s="9"/>
      <c r="D126" s="9"/>
      <c r="E126" s="9"/>
      <c r="F126" s="42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">
      <c r="A127" s="7"/>
      <c r="B127" s="11"/>
      <c r="C127" s="9"/>
      <c r="D127" s="9"/>
      <c r="E127" s="9"/>
      <c r="F127" s="42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">
      <c r="A128" s="7"/>
      <c r="B128" s="11"/>
      <c r="C128" s="9"/>
      <c r="D128" s="9"/>
      <c r="E128" s="9"/>
      <c r="F128" s="42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">
      <c r="A129" s="7"/>
      <c r="B129" s="11"/>
      <c r="C129" s="9"/>
      <c r="D129" s="9"/>
      <c r="E129" s="9"/>
      <c r="F129" s="42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">
      <c r="A130" s="7"/>
      <c r="B130" s="11"/>
      <c r="C130" s="9"/>
      <c r="D130" s="9"/>
      <c r="E130" s="9"/>
      <c r="F130" s="42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">
      <c r="A131" s="7"/>
      <c r="B131" s="11"/>
      <c r="C131" s="9"/>
      <c r="D131" s="9"/>
      <c r="E131" s="9"/>
      <c r="F131" s="42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">
      <c r="A132" s="7"/>
      <c r="B132" s="11"/>
      <c r="C132" s="9"/>
      <c r="D132" s="9"/>
      <c r="E132" s="9"/>
      <c r="F132" s="42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">
      <c r="A133" s="7"/>
      <c r="B133" s="11"/>
      <c r="C133" s="9"/>
      <c r="D133" s="9"/>
      <c r="E133" s="9"/>
      <c r="F133" s="42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">
      <c r="A134" s="7"/>
      <c r="B134" s="11"/>
      <c r="C134" s="9"/>
      <c r="D134" s="9"/>
      <c r="E134" s="9"/>
      <c r="F134" s="42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">
      <c r="A135" s="7"/>
      <c r="B135" s="11"/>
      <c r="C135" s="9"/>
      <c r="D135" s="9"/>
      <c r="E135" s="9"/>
      <c r="F135" s="42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">
      <c r="A136" s="7"/>
      <c r="B136" s="11"/>
      <c r="C136" s="9"/>
      <c r="D136" s="9"/>
      <c r="E136" s="9"/>
      <c r="F136" s="42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">
      <c r="A137" s="7"/>
      <c r="B137" s="11"/>
      <c r="C137" s="9"/>
      <c r="D137" s="9"/>
      <c r="E137" s="9"/>
      <c r="F137" s="42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">
      <c r="A138" s="7"/>
      <c r="B138" s="11"/>
      <c r="C138" s="9"/>
      <c r="D138" s="9"/>
      <c r="E138" s="9"/>
      <c r="F138" s="42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">
      <c r="A139" s="7"/>
      <c r="B139" s="11"/>
      <c r="C139" s="9"/>
      <c r="D139" s="9"/>
      <c r="E139" s="9"/>
      <c r="F139" s="42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">
      <c r="A140" s="7"/>
      <c r="B140" s="11"/>
      <c r="C140" s="9"/>
      <c r="D140" s="9"/>
      <c r="E140" s="9"/>
      <c r="F140" s="42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">
      <c r="A141" s="7"/>
      <c r="B141" s="11"/>
      <c r="C141" s="9"/>
      <c r="D141" s="9"/>
      <c r="E141" s="9"/>
      <c r="F141" s="42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">
      <c r="A142" s="7"/>
      <c r="B142" s="11"/>
      <c r="C142" s="9"/>
      <c r="D142" s="9"/>
      <c r="E142" s="9"/>
      <c r="F142" s="42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">
      <c r="A143" s="7"/>
      <c r="B143" s="11"/>
      <c r="C143" s="9"/>
      <c r="D143" s="9"/>
      <c r="E143" s="9"/>
      <c r="F143" s="42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">
      <c r="A144" s="7"/>
      <c r="B144" s="11"/>
      <c r="C144" s="9"/>
      <c r="D144" s="9"/>
      <c r="E144" s="9"/>
      <c r="F144" s="42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">
      <c r="A145" s="7"/>
      <c r="B145" s="11"/>
      <c r="C145" s="9"/>
      <c r="D145" s="9"/>
      <c r="E145" s="9"/>
      <c r="F145" s="42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">
      <c r="A146" s="7"/>
      <c r="B146" s="11"/>
      <c r="C146" s="9"/>
      <c r="D146" s="9"/>
      <c r="E146" s="9"/>
      <c r="F146" s="42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">
      <c r="A147" s="7"/>
      <c r="B147" s="11"/>
      <c r="C147" s="9"/>
      <c r="D147" s="9"/>
      <c r="E147" s="9"/>
      <c r="F147" s="42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">
      <c r="A148" s="7"/>
      <c r="B148" s="11"/>
      <c r="C148" s="9"/>
      <c r="D148" s="9"/>
      <c r="E148" s="9"/>
      <c r="F148" s="42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">
      <c r="A149" s="7"/>
      <c r="B149" s="11"/>
      <c r="C149" s="9"/>
      <c r="D149" s="9"/>
      <c r="E149" s="9"/>
      <c r="F149" s="42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">
      <c r="A150" s="7"/>
      <c r="B150" s="11"/>
      <c r="C150" s="9"/>
      <c r="D150" s="9"/>
      <c r="E150" s="9"/>
      <c r="F150" s="42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">
      <c r="A151" s="7"/>
      <c r="B151" s="11"/>
      <c r="C151" s="9"/>
      <c r="D151" s="9"/>
      <c r="E151" s="9"/>
      <c r="F151" s="42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">
      <c r="A152" s="7"/>
      <c r="B152" s="11"/>
      <c r="C152" s="9"/>
      <c r="D152" s="9"/>
      <c r="E152" s="9"/>
      <c r="F152" s="42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">
      <c r="A153" s="7"/>
      <c r="B153" s="11"/>
      <c r="C153" s="9"/>
      <c r="D153" s="9"/>
      <c r="E153" s="9"/>
      <c r="F153" s="42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">
      <c r="A154" s="7"/>
      <c r="B154" s="11"/>
      <c r="C154" s="9"/>
      <c r="D154" s="9"/>
      <c r="E154" s="9"/>
      <c r="F154" s="42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">
      <c r="A155" s="7"/>
      <c r="B155" s="11"/>
      <c r="C155" s="9"/>
      <c r="D155" s="9"/>
      <c r="E155" s="9"/>
      <c r="F155" s="42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">
      <c r="A156" s="7"/>
      <c r="B156" s="11"/>
      <c r="C156" s="9"/>
      <c r="D156" s="9"/>
      <c r="E156" s="9"/>
      <c r="F156" s="42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2">
      <c r="A157" s="7"/>
      <c r="B157" s="11"/>
      <c r="C157" s="9"/>
      <c r="D157" s="9"/>
      <c r="E157" s="9"/>
      <c r="F157" s="42"/>
      <c r="G157" s="9"/>
      <c r="H157" s="9"/>
      <c r="I157" s="6"/>
      <c r="J157" s="6"/>
      <c r="K157" s="6"/>
      <c r="L157" s="6"/>
      <c r="M157" s="6"/>
      <c r="N157" s="9"/>
    </row>
    <row r="158" spans="1:14" s="10" customFormat="1" x14ac:dyDescent="0.2">
      <c r="A158" s="7"/>
      <c r="B158" s="11"/>
      <c r="C158" s="9"/>
      <c r="D158" s="9"/>
      <c r="E158" s="9"/>
      <c r="F158" s="42"/>
      <c r="G158" s="9"/>
      <c r="H158" s="9"/>
      <c r="I158" s="6"/>
      <c r="J158" s="6"/>
      <c r="K158" s="6"/>
      <c r="L158" s="6"/>
      <c r="M158" s="6"/>
      <c r="N158" s="9"/>
    </row>
    <row r="159" spans="1:14" s="10" customFormat="1" x14ac:dyDescent="0.2">
      <c r="A159" s="7"/>
      <c r="B159" s="11"/>
      <c r="C159" s="9"/>
      <c r="D159" s="9"/>
      <c r="E159" s="9"/>
      <c r="F159" s="42"/>
      <c r="G159" s="9"/>
      <c r="H159" s="9"/>
      <c r="I159" s="6"/>
      <c r="J159" s="6"/>
      <c r="K159" s="6"/>
      <c r="L159" s="6"/>
      <c r="M159" s="6"/>
      <c r="N159" s="9"/>
    </row>
    <row r="160" spans="1:14" s="10" customFormat="1" x14ac:dyDescent="0.2">
      <c r="A160" s="7"/>
      <c r="B160" s="11"/>
      <c r="C160" s="9"/>
      <c r="D160" s="9"/>
      <c r="E160" s="9"/>
      <c r="F160" s="42"/>
      <c r="G160" s="9"/>
      <c r="H160" s="9"/>
      <c r="I160" s="6"/>
      <c r="J160" s="6"/>
      <c r="K160" s="6"/>
      <c r="L160" s="6"/>
      <c r="M160" s="6"/>
      <c r="N160" s="9"/>
    </row>
    <row r="161" spans="1:14" s="10" customFormat="1" x14ac:dyDescent="0.2">
      <c r="A161" s="7"/>
      <c r="B161" s="11"/>
      <c r="C161" s="9"/>
      <c r="D161" s="9"/>
      <c r="E161" s="9"/>
      <c r="F161" s="42"/>
      <c r="G161" s="9"/>
      <c r="H161" s="9"/>
      <c r="I161" s="6"/>
      <c r="J161" s="6"/>
      <c r="K161" s="6"/>
      <c r="L161" s="6"/>
      <c r="M161" s="6"/>
      <c r="N161" s="9"/>
    </row>
    <row r="162" spans="1:14" s="10" customFormat="1" x14ac:dyDescent="0.2">
      <c r="A162" s="7"/>
      <c r="B162" s="11"/>
      <c r="C162" s="9"/>
      <c r="D162" s="9"/>
      <c r="E162" s="9"/>
      <c r="F162" s="42"/>
      <c r="G162" s="9"/>
      <c r="H162" s="9"/>
      <c r="I162" s="6"/>
      <c r="J162" s="6"/>
      <c r="K162" s="6"/>
      <c r="L162" s="6"/>
      <c r="M162" s="6"/>
      <c r="N162" s="9"/>
    </row>
    <row r="163" spans="1:14" s="10" customFormat="1" x14ac:dyDescent="0.2">
      <c r="A163" s="7"/>
      <c r="B163" s="11"/>
      <c r="C163" s="9"/>
      <c r="D163" s="9"/>
      <c r="E163" s="9"/>
      <c r="F163" s="42"/>
      <c r="G163" s="9"/>
      <c r="H163" s="9"/>
      <c r="I163" s="6"/>
      <c r="J163" s="6"/>
      <c r="K163" s="6"/>
      <c r="L163" s="6"/>
      <c r="M163" s="6"/>
      <c r="N163" s="9"/>
    </row>
    <row r="164" spans="1:14" s="10" customFormat="1" x14ac:dyDescent="0.2">
      <c r="A164" s="7"/>
      <c r="B164" s="11"/>
      <c r="C164" s="9"/>
      <c r="D164" s="9"/>
      <c r="E164" s="9"/>
      <c r="F164" s="42"/>
      <c r="G164" s="9"/>
      <c r="H164" s="9"/>
      <c r="I164" s="6"/>
      <c r="J164" s="6"/>
      <c r="K164" s="6"/>
      <c r="L164" s="6"/>
      <c r="M164" s="6"/>
      <c r="N164" s="9"/>
    </row>
  </sheetData>
  <hyperlinks>
    <hyperlink ref="F7" location="BR_A0001" display="BR_A0001"/>
    <hyperlink ref="F8" location="BR_01001" display="BR_01001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S37"/>
  <sheetViews>
    <sheetView zoomScaleNormal="100" zoomScaleSheetLayoutView="80" workbookViewId="0">
      <selection activeCell="I26" sqref="I26"/>
    </sheetView>
  </sheetViews>
  <sheetFormatPr baseColWidth="10" defaultColWidth="9.140625" defaultRowHeight="15" x14ac:dyDescent="0.25"/>
  <cols>
    <col min="1" max="1" width="11.42578125"/>
    <col min="2" max="2" width="28"/>
    <col min="3" max="3" width="35.5703125"/>
    <col min="4" max="4" width="11.42578125"/>
    <col min="5" max="5" width="13.140625"/>
    <col min="6" max="7" width="11.42578125"/>
    <col min="8" max="8" width="15.7109375"/>
    <col min="9" max="9" width="15.42578125"/>
    <col min="10" max="12" width="11.42578125"/>
    <col min="13" max="13" width="15.28515625"/>
    <col min="14" max="14" width="11.42578125"/>
    <col min="15" max="15" width="5.28515625" customWidth="1"/>
    <col min="16" max="1025" width="11.42578125"/>
  </cols>
  <sheetData>
    <row r="1" spans="1:15" x14ac:dyDescent="0.25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5" x14ac:dyDescent="0.25">
      <c r="A2" s="134" t="s">
        <v>0</v>
      </c>
      <c r="B2" s="16" t="s">
        <v>37</v>
      </c>
      <c r="C2" s="56"/>
      <c r="D2" s="56"/>
      <c r="E2" s="56" t="s">
        <v>125</v>
      </c>
      <c r="F2" s="56"/>
      <c r="G2" s="56"/>
      <c r="H2" s="56"/>
      <c r="I2" s="56"/>
      <c r="J2" s="134" t="s">
        <v>1</v>
      </c>
      <c r="K2" s="75">
        <v>81</v>
      </c>
      <c r="L2" s="56"/>
      <c r="M2" s="134" t="s">
        <v>2</v>
      </c>
      <c r="N2" s="87" t="e">
        <f>WT_A0200_pa+WT_A0200_m+WT_A0200_p+WT_A0200_f</f>
        <v>#REF!</v>
      </c>
      <c r="O2" s="62"/>
    </row>
    <row r="3" spans="1:15" x14ac:dyDescent="0.25">
      <c r="A3" s="134" t="s">
        <v>3</v>
      </c>
      <c r="B3" s="16" t="s">
        <v>128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134" t="s">
        <v>4</v>
      </c>
      <c r="N3" s="74">
        <v>2</v>
      </c>
      <c r="O3" s="62"/>
    </row>
    <row r="4" spans="1:15" x14ac:dyDescent="0.25">
      <c r="A4" s="134" t="s">
        <v>5</v>
      </c>
      <c r="B4" s="57" t="s">
        <v>144</v>
      </c>
      <c r="C4" s="56"/>
      <c r="D4" s="56"/>
      <c r="E4" s="56"/>
      <c r="F4" s="56"/>
      <c r="G4" s="56"/>
      <c r="H4" s="56"/>
      <c r="I4" s="56"/>
      <c r="J4" s="135" t="s">
        <v>6</v>
      </c>
      <c r="K4" s="56"/>
      <c r="L4" s="56"/>
      <c r="M4" s="56"/>
      <c r="N4" s="56"/>
      <c r="O4" s="62"/>
    </row>
    <row r="5" spans="1:15" x14ac:dyDescent="0.25">
      <c r="A5" s="134" t="s">
        <v>7</v>
      </c>
      <c r="B5" s="18" t="s">
        <v>145</v>
      </c>
      <c r="C5" s="56"/>
      <c r="D5" s="56"/>
      <c r="E5" s="56"/>
      <c r="F5" s="56"/>
      <c r="G5" s="56"/>
      <c r="H5" s="56"/>
      <c r="I5" s="56"/>
      <c r="J5" s="135" t="s">
        <v>8</v>
      </c>
      <c r="K5" s="56"/>
      <c r="L5" s="56"/>
      <c r="M5" s="134" t="s">
        <v>9</v>
      </c>
      <c r="N5" s="73" t="e">
        <f>N2*N3</f>
        <v>#REF!</v>
      </c>
      <c r="O5" s="62"/>
    </row>
    <row r="6" spans="1:15" x14ac:dyDescent="0.25">
      <c r="A6" s="134" t="s">
        <v>10</v>
      </c>
      <c r="B6" s="16" t="s">
        <v>11</v>
      </c>
      <c r="C6" s="56"/>
      <c r="D6" s="56"/>
      <c r="E6" s="56"/>
      <c r="F6" s="56"/>
      <c r="G6" s="56"/>
      <c r="H6" s="56"/>
      <c r="I6" s="56"/>
      <c r="J6" s="135" t="s">
        <v>12</v>
      </c>
      <c r="K6" s="56"/>
      <c r="L6" s="56"/>
      <c r="M6" s="56"/>
      <c r="N6" s="56"/>
      <c r="O6" s="62"/>
    </row>
    <row r="7" spans="1:15" x14ac:dyDescent="0.25">
      <c r="A7" s="134" t="s">
        <v>13</v>
      </c>
      <c r="B7" s="16" t="s">
        <v>146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5" x14ac:dyDescent="0.25">
      <c r="A8" s="63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5" x14ac:dyDescent="0.25">
      <c r="A9" s="134" t="s">
        <v>14</v>
      </c>
      <c r="B9" s="134" t="s">
        <v>15</v>
      </c>
      <c r="C9" s="134" t="s">
        <v>16</v>
      </c>
      <c r="D9" s="134" t="s">
        <v>17</v>
      </c>
      <c r="E9" s="134" t="s">
        <v>18</v>
      </c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5" x14ac:dyDescent="0.25">
      <c r="A10" s="72">
        <v>10</v>
      </c>
      <c r="B10" s="79" t="str">
        <f>'SU 11001'!B5</f>
        <v>Rear Upright</v>
      </c>
      <c r="C10" s="73">
        <f>'SU 11001'!N2</f>
        <v>106.51997000000001</v>
      </c>
      <c r="D10" s="78">
        <f>'SU 11001'!N3</f>
        <v>1</v>
      </c>
      <c r="E10" s="73">
        <f>C10*D10</f>
        <v>106.51997000000001</v>
      </c>
      <c r="F10" s="56"/>
      <c r="G10" s="56"/>
      <c r="H10" s="56"/>
      <c r="I10" s="56"/>
      <c r="J10" s="56"/>
      <c r="K10" s="56"/>
      <c r="L10" s="56"/>
      <c r="M10" s="56"/>
      <c r="N10" s="56"/>
      <c r="O10" s="62"/>
    </row>
    <row r="11" spans="1:15" x14ac:dyDescent="0.25">
      <c r="A11" s="72">
        <v>20</v>
      </c>
      <c r="B11" s="81" t="s">
        <v>152</v>
      </c>
      <c r="C11" s="73">
        <f>'SU 11002'!N2</f>
        <v>21.194420000000001</v>
      </c>
      <c r="D11" s="78">
        <f>'SU 11002'!N3</f>
        <v>1</v>
      </c>
      <c r="E11" s="73">
        <f>C11*D11</f>
        <v>21.194420000000001</v>
      </c>
      <c r="F11" s="57"/>
      <c r="G11" s="57"/>
      <c r="H11" s="57"/>
      <c r="I11" s="57"/>
      <c r="J11" s="57"/>
      <c r="K11" s="57"/>
      <c r="L11" s="57"/>
      <c r="M11" s="57"/>
      <c r="N11" s="57"/>
      <c r="O11" s="64"/>
    </row>
    <row r="12" spans="1:15" s="17" customFormat="1" x14ac:dyDescent="0.25">
      <c r="A12" s="72">
        <v>30</v>
      </c>
      <c r="B12" s="79" t="s">
        <v>162</v>
      </c>
      <c r="C12" s="73">
        <f>'SU 11003'!N2</f>
        <v>0.82576020000000006</v>
      </c>
      <c r="D12" s="78">
        <f>'SU 11003'!N3</f>
        <v>1</v>
      </c>
      <c r="E12" s="73">
        <f>C12*D12</f>
        <v>0.82576020000000006</v>
      </c>
      <c r="F12" s="57"/>
      <c r="G12" s="57"/>
      <c r="H12" s="57"/>
      <c r="I12" s="57"/>
      <c r="J12" s="57"/>
      <c r="K12" s="57"/>
      <c r="L12" s="57"/>
      <c r="M12" s="57"/>
      <c r="N12" s="57"/>
      <c r="O12" s="64"/>
    </row>
    <row r="13" spans="1:15" s="17" customFormat="1" x14ac:dyDescent="0.25">
      <c r="A13" s="72">
        <v>40</v>
      </c>
      <c r="B13" s="79" t="s">
        <v>166</v>
      </c>
      <c r="C13" s="73">
        <f>'SU 11004'!N2</f>
        <v>0.42454853333333331</v>
      </c>
      <c r="D13" s="78">
        <f>'SU 11004'!N3</f>
        <v>15</v>
      </c>
      <c r="E13" s="73">
        <f>C13*D13</f>
        <v>6.3682279999999993</v>
      </c>
      <c r="F13" s="57"/>
      <c r="G13" s="57"/>
      <c r="H13" s="57"/>
      <c r="I13" s="57"/>
      <c r="J13" s="57"/>
      <c r="K13" s="57"/>
      <c r="L13" s="57"/>
      <c r="M13" s="57"/>
      <c r="N13" s="57"/>
      <c r="O13" s="65"/>
    </row>
    <row r="14" spans="1:15" x14ac:dyDescent="0.25">
      <c r="A14" s="63"/>
      <c r="B14" s="56"/>
      <c r="C14" s="56"/>
      <c r="D14" s="136" t="s">
        <v>18</v>
      </c>
      <c r="E14" s="137">
        <f>SUM(E10:E13)</f>
        <v>134.90837819999999</v>
      </c>
      <c r="F14" s="57"/>
      <c r="G14" s="57"/>
      <c r="H14" s="57"/>
      <c r="I14" s="57"/>
      <c r="J14" s="57"/>
      <c r="K14" s="57"/>
      <c r="L14" s="57"/>
      <c r="M14" s="57"/>
      <c r="N14" s="57"/>
      <c r="O14" s="62"/>
    </row>
    <row r="15" spans="1:15" x14ac:dyDescent="0.25">
      <c r="A15" s="63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62"/>
    </row>
    <row r="16" spans="1:15" x14ac:dyDescent="0.25">
      <c r="A16" s="63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62"/>
    </row>
    <row r="17" spans="1:19" x14ac:dyDescent="0.25">
      <c r="A17" s="134" t="s">
        <v>14</v>
      </c>
      <c r="B17" s="134" t="s">
        <v>31</v>
      </c>
      <c r="C17" s="134" t="s">
        <v>20</v>
      </c>
      <c r="D17" s="134" t="s">
        <v>21</v>
      </c>
      <c r="E17" s="134" t="s">
        <v>32</v>
      </c>
      <c r="F17" s="134" t="s">
        <v>17</v>
      </c>
      <c r="G17" s="134" t="s">
        <v>33</v>
      </c>
      <c r="H17" s="134" t="s">
        <v>34</v>
      </c>
      <c r="I17" s="134" t="s">
        <v>18</v>
      </c>
      <c r="J17" s="25"/>
      <c r="K17" s="25"/>
      <c r="L17" s="25"/>
      <c r="M17" s="25"/>
      <c r="N17" s="25"/>
      <c r="O17" s="68"/>
    </row>
    <row r="18" spans="1:19" s="23" customFormat="1" x14ac:dyDescent="0.25">
      <c r="A18" s="97">
        <v>10</v>
      </c>
      <c r="B18" s="92" t="s">
        <v>168</v>
      </c>
      <c r="C18" s="92" t="s">
        <v>194</v>
      </c>
      <c r="D18" s="96">
        <v>0.56000000000000005</v>
      </c>
      <c r="E18" s="91" t="s">
        <v>35</v>
      </c>
      <c r="F18" s="91">
        <v>1</v>
      </c>
      <c r="G18" s="91"/>
      <c r="H18" s="91">
        <v>1</v>
      </c>
      <c r="I18" s="73">
        <f t="shared" ref="I18" si="0">IF(H18="",D18*F18,D18*F18*H18)</f>
        <v>0.56000000000000005</v>
      </c>
      <c r="J18" s="56"/>
      <c r="K18" s="56"/>
      <c r="L18" s="56"/>
      <c r="M18" s="56"/>
      <c r="N18" s="56"/>
      <c r="O18" s="62"/>
    </row>
    <row r="19" spans="1:19" x14ac:dyDescent="0.25">
      <c r="A19" s="91">
        <v>20</v>
      </c>
      <c r="B19" s="92" t="s">
        <v>141</v>
      </c>
      <c r="C19" s="92" t="s">
        <v>169</v>
      </c>
      <c r="D19" s="101">
        <v>0.13</v>
      </c>
      <c r="E19" s="91" t="s">
        <v>35</v>
      </c>
      <c r="F19" s="91">
        <v>1</v>
      </c>
      <c r="G19" s="91"/>
      <c r="H19" s="91">
        <v>1</v>
      </c>
      <c r="I19" s="73">
        <f t="shared" ref="I19:I20" si="1">IF(H19="",D19*F19,D19*F19*H19)</f>
        <v>0.13</v>
      </c>
      <c r="J19" s="56"/>
      <c r="K19" s="56"/>
      <c r="L19" s="56"/>
      <c r="M19" s="56"/>
      <c r="N19" s="56"/>
      <c r="O19" s="62"/>
    </row>
    <row r="20" spans="1:19" x14ac:dyDescent="0.25">
      <c r="A20" s="91">
        <v>30</v>
      </c>
      <c r="B20" s="92" t="s">
        <v>141</v>
      </c>
      <c r="C20" s="92" t="s">
        <v>170</v>
      </c>
      <c r="D20" s="101">
        <v>0.13</v>
      </c>
      <c r="E20" s="91" t="s">
        <v>35</v>
      </c>
      <c r="F20" s="91">
        <v>1</v>
      </c>
      <c r="G20" s="91"/>
      <c r="H20" s="91">
        <v>1</v>
      </c>
      <c r="I20" s="73">
        <f t="shared" si="1"/>
        <v>0.13</v>
      </c>
      <c r="J20" s="57"/>
      <c r="K20" s="57"/>
      <c r="L20" s="57"/>
      <c r="M20" s="57"/>
      <c r="N20" s="57"/>
      <c r="O20" s="65"/>
    </row>
    <row r="21" spans="1:19" s="26" customFormat="1" x14ac:dyDescent="0.25">
      <c r="A21" s="97">
        <v>40</v>
      </c>
      <c r="B21" s="146" t="s">
        <v>171</v>
      </c>
      <c r="C21" s="146" t="s">
        <v>195</v>
      </c>
      <c r="D21" s="147">
        <v>0.75</v>
      </c>
      <c r="E21" s="91" t="s">
        <v>35</v>
      </c>
      <c r="F21" s="91">
        <v>3</v>
      </c>
      <c r="G21" s="91"/>
      <c r="H21" s="91">
        <v>1</v>
      </c>
      <c r="I21" s="73">
        <f>IF(H21="",D21*F21,D21*F21*H21)</f>
        <v>2.25</v>
      </c>
      <c r="J21" s="57"/>
      <c r="K21" s="57"/>
      <c r="L21" s="57"/>
      <c r="M21" s="57"/>
      <c r="N21" s="57"/>
      <c r="O21" s="68"/>
    </row>
    <row r="22" spans="1:19" x14ac:dyDescent="0.25">
      <c r="A22" s="91">
        <v>50</v>
      </c>
      <c r="B22" s="148" t="s">
        <v>172</v>
      </c>
      <c r="C22" s="146" t="s">
        <v>195</v>
      </c>
      <c r="D22" s="149">
        <v>0.25</v>
      </c>
      <c r="E22" s="100" t="s">
        <v>32</v>
      </c>
      <c r="F22" s="99">
        <v>3</v>
      </c>
      <c r="G22" s="91"/>
      <c r="H22" s="91">
        <v>1</v>
      </c>
      <c r="I22" s="73">
        <f>IF(H22="",D22*F22,D22*F22*H22)</f>
        <v>0.75</v>
      </c>
      <c r="J22" s="57"/>
      <c r="K22" s="57"/>
      <c r="L22" s="57"/>
      <c r="M22" s="57"/>
      <c r="N22" s="57"/>
      <c r="O22" s="68"/>
    </row>
    <row r="23" spans="1:19" x14ac:dyDescent="0.25">
      <c r="A23" s="91">
        <v>60</v>
      </c>
      <c r="B23" s="92" t="s">
        <v>141</v>
      </c>
      <c r="C23" s="92" t="s">
        <v>173</v>
      </c>
      <c r="D23" s="101">
        <v>0.13</v>
      </c>
      <c r="E23" s="91" t="s">
        <v>179</v>
      </c>
      <c r="F23" s="91">
        <v>1</v>
      </c>
      <c r="G23" s="91"/>
      <c r="H23" s="91">
        <v>1</v>
      </c>
      <c r="I23" s="73">
        <f>IF(H23="",D23*F23,D23*F23*H23)</f>
        <v>0.13</v>
      </c>
      <c r="J23" s="57"/>
      <c r="K23" s="57"/>
      <c r="L23" s="57"/>
      <c r="M23" s="57"/>
      <c r="N23" s="57"/>
      <c r="O23" s="65"/>
    </row>
    <row r="24" spans="1:19" s="26" customFormat="1" x14ac:dyDescent="0.25">
      <c r="A24" s="97">
        <v>70</v>
      </c>
      <c r="B24" s="146" t="s">
        <v>171</v>
      </c>
      <c r="C24" s="146" t="s">
        <v>196</v>
      </c>
      <c r="D24" s="147">
        <v>0.75</v>
      </c>
      <c r="E24" s="91" t="s">
        <v>35</v>
      </c>
      <c r="F24" s="91">
        <v>1</v>
      </c>
      <c r="G24" s="91"/>
      <c r="H24" s="91">
        <v>1</v>
      </c>
      <c r="I24" s="73">
        <f>IF(H24="",D24*F24,D24*F24*H24)</f>
        <v>0.75</v>
      </c>
      <c r="J24" s="57"/>
      <c r="K24" s="57"/>
      <c r="L24" s="57"/>
      <c r="M24" s="57"/>
      <c r="N24" s="57"/>
      <c r="O24" s="68"/>
    </row>
    <row r="25" spans="1:19" x14ac:dyDescent="0.25">
      <c r="A25" s="91">
        <v>80</v>
      </c>
      <c r="B25" s="148" t="s">
        <v>172</v>
      </c>
      <c r="C25" s="146" t="s">
        <v>196</v>
      </c>
      <c r="D25" s="149">
        <v>0.25</v>
      </c>
      <c r="E25" s="100" t="s">
        <v>32</v>
      </c>
      <c r="F25" s="99">
        <v>1</v>
      </c>
      <c r="G25" s="91"/>
      <c r="H25" s="91">
        <v>1</v>
      </c>
      <c r="I25" s="73">
        <f>IF(H25="",D25*F25,D25*F25*H25)</f>
        <v>0.25</v>
      </c>
      <c r="J25" s="57"/>
      <c r="K25" s="57"/>
      <c r="L25" s="57"/>
      <c r="M25" s="57"/>
      <c r="N25" s="57"/>
      <c r="O25" s="68"/>
    </row>
    <row r="26" spans="1:19" x14ac:dyDescent="0.25">
      <c r="A26" s="97">
        <v>90</v>
      </c>
      <c r="B26" s="146" t="s">
        <v>174</v>
      </c>
      <c r="C26" s="146" t="s">
        <v>175</v>
      </c>
      <c r="D26" s="96">
        <v>0.63</v>
      </c>
      <c r="E26" s="91" t="s">
        <v>35</v>
      </c>
      <c r="F26" s="91">
        <v>1</v>
      </c>
      <c r="G26" s="91"/>
      <c r="H26" s="91">
        <v>1</v>
      </c>
      <c r="I26" s="73">
        <f>IF(H26="",D26*F26,D26*F26*H26)</f>
        <v>0.63</v>
      </c>
      <c r="J26" s="56"/>
      <c r="K26" s="56"/>
      <c r="L26" s="56"/>
      <c r="M26" s="56"/>
      <c r="N26" s="56"/>
      <c r="O26" s="62"/>
    </row>
    <row r="27" spans="1:19" s="17" customFormat="1" x14ac:dyDescent="0.25">
      <c r="A27" s="150">
        <v>100</v>
      </c>
      <c r="B27" s="146" t="s">
        <v>171</v>
      </c>
      <c r="C27" s="146" t="s">
        <v>176</v>
      </c>
      <c r="D27" s="147">
        <v>0.75</v>
      </c>
      <c r="E27" s="150" t="s">
        <v>32</v>
      </c>
      <c r="F27" s="150">
        <v>2</v>
      </c>
      <c r="G27" s="150"/>
      <c r="H27" s="150">
        <v>1</v>
      </c>
      <c r="I27" s="147">
        <f t="shared" ref="I27" si="2">D27*F27*H27</f>
        <v>1.5</v>
      </c>
      <c r="J27" s="140"/>
      <c r="K27" s="140"/>
      <c r="L27" s="140"/>
      <c r="M27" s="140"/>
      <c r="N27" s="140"/>
      <c r="O27" s="140"/>
      <c r="P27" s="140"/>
      <c r="Q27" s="140"/>
      <c r="R27" s="140"/>
      <c r="S27" s="140"/>
    </row>
    <row r="28" spans="1:19" s="26" customFormat="1" x14ac:dyDescent="0.25">
      <c r="A28" s="150">
        <v>110</v>
      </c>
      <c r="B28" s="146" t="s">
        <v>172</v>
      </c>
      <c r="C28" s="146" t="s">
        <v>176</v>
      </c>
      <c r="D28" s="147">
        <v>0.25</v>
      </c>
      <c r="E28" s="150" t="s">
        <v>32</v>
      </c>
      <c r="F28" s="150">
        <v>2</v>
      </c>
      <c r="G28" s="150"/>
      <c r="H28" s="150">
        <v>1</v>
      </c>
      <c r="I28" s="147">
        <f>D28*F28*H28</f>
        <v>0.5</v>
      </c>
      <c r="J28" s="140"/>
      <c r="K28" s="140"/>
      <c r="L28" s="140"/>
      <c r="M28" s="140"/>
      <c r="N28" s="140"/>
      <c r="O28" s="140"/>
      <c r="P28" s="140"/>
      <c r="Q28" s="140"/>
      <c r="R28" s="140"/>
      <c r="S28" s="140"/>
    </row>
    <row r="29" spans="1:19" s="17" customFormat="1" ht="45" x14ac:dyDescent="0.25">
      <c r="A29" s="150">
        <v>120</v>
      </c>
      <c r="B29" s="151" t="s">
        <v>177</v>
      </c>
      <c r="C29" s="150" t="s">
        <v>178</v>
      </c>
      <c r="D29" s="152">
        <v>8.75</v>
      </c>
      <c r="E29" s="150" t="s">
        <v>32</v>
      </c>
      <c r="F29" s="150">
        <v>1</v>
      </c>
      <c r="G29" s="150"/>
      <c r="H29" s="150">
        <v>1</v>
      </c>
      <c r="I29" s="152">
        <f>D29*F29*H29</f>
        <v>8.75</v>
      </c>
      <c r="J29" s="140"/>
      <c r="K29" s="140"/>
      <c r="L29" s="140"/>
      <c r="M29" s="140"/>
      <c r="N29" s="140"/>
      <c r="O29" s="140"/>
      <c r="P29" s="140"/>
      <c r="Q29" s="140"/>
      <c r="R29" s="140"/>
      <c r="S29" s="140"/>
    </row>
    <row r="30" spans="1:19" x14ac:dyDescent="0.25">
      <c r="A30" s="67"/>
      <c r="B30" s="25"/>
      <c r="C30" s="25"/>
      <c r="D30" s="25"/>
      <c r="E30" s="25"/>
      <c r="F30" s="25"/>
      <c r="G30" s="25"/>
      <c r="H30" s="136" t="s">
        <v>18</v>
      </c>
      <c r="I30" s="137">
        <f>SUM(I18:I29)</f>
        <v>16.329999999999998</v>
      </c>
      <c r="K30" s="56"/>
      <c r="L30" s="56"/>
      <c r="M30" s="56"/>
      <c r="N30" s="56"/>
      <c r="O30" s="62"/>
      <c r="P30" s="17"/>
      <c r="Q30" s="17"/>
      <c r="R30" s="17"/>
      <c r="S30" s="17"/>
    </row>
    <row r="31" spans="1:19" x14ac:dyDescent="0.25">
      <c r="A31" s="63"/>
      <c r="B31" s="56"/>
      <c r="C31" s="56"/>
      <c r="D31" s="56"/>
      <c r="E31" s="56"/>
      <c r="F31" s="56"/>
      <c r="G31" s="56"/>
      <c r="H31" s="56"/>
      <c r="I31" s="56"/>
      <c r="K31" s="56"/>
      <c r="L31" s="56"/>
      <c r="M31" s="56"/>
      <c r="N31" s="56"/>
      <c r="O31" s="62"/>
      <c r="P31" s="26"/>
      <c r="Q31" s="26"/>
      <c r="R31" s="26"/>
      <c r="S31" s="26"/>
    </row>
    <row r="32" spans="1:19" x14ac:dyDescent="0.25">
      <c r="A32" s="134" t="s">
        <v>14</v>
      </c>
      <c r="B32" s="134" t="s">
        <v>36</v>
      </c>
      <c r="C32" s="134" t="s">
        <v>20</v>
      </c>
      <c r="D32" s="134" t="s">
        <v>21</v>
      </c>
      <c r="E32" s="134" t="s">
        <v>22</v>
      </c>
      <c r="F32" s="134" t="s">
        <v>23</v>
      </c>
      <c r="G32" s="134" t="s">
        <v>24</v>
      </c>
      <c r="H32" s="134" t="s">
        <v>25</v>
      </c>
      <c r="I32" s="134" t="s">
        <v>17</v>
      </c>
      <c r="J32" s="134" t="s">
        <v>18</v>
      </c>
      <c r="K32" s="56"/>
      <c r="L32" s="56"/>
      <c r="M32" s="56"/>
      <c r="N32" s="56"/>
      <c r="O32" s="62"/>
      <c r="P32" s="17"/>
      <c r="Q32" s="17"/>
      <c r="R32" s="17"/>
      <c r="S32" s="17"/>
    </row>
    <row r="33" spans="1:15" x14ac:dyDescent="0.25">
      <c r="A33" s="91">
        <v>10</v>
      </c>
      <c r="B33" s="95" t="s">
        <v>142</v>
      </c>
      <c r="C33" s="91" t="s">
        <v>143</v>
      </c>
      <c r="D33" s="101">
        <f>1.25/105154*E33^2*G33*SQRT(G33)+(0.005*EXP(0.319*E33))</f>
        <v>1.0655214295627982</v>
      </c>
      <c r="E33" s="91">
        <v>12</v>
      </c>
      <c r="F33" s="102" t="s">
        <v>30</v>
      </c>
      <c r="G33" s="91">
        <v>62</v>
      </c>
      <c r="H33" s="92" t="s">
        <v>30</v>
      </c>
      <c r="I33" s="103">
        <v>4</v>
      </c>
      <c r="J33" s="101">
        <f>D33*I33</f>
        <v>4.2620857182511926</v>
      </c>
      <c r="K33" s="56"/>
      <c r="L33" s="56"/>
      <c r="M33" s="56"/>
      <c r="N33" s="56"/>
      <c r="O33" s="62"/>
    </row>
    <row r="34" spans="1:15" x14ac:dyDescent="0.25">
      <c r="A34" s="67"/>
      <c r="B34" s="25"/>
      <c r="C34" s="25"/>
      <c r="D34" s="25"/>
      <c r="E34" s="25"/>
      <c r="F34" s="25"/>
      <c r="G34" s="25"/>
      <c r="H34" s="25"/>
      <c r="I34" s="136" t="s">
        <v>18</v>
      </c>
      <c r="J34" s="137">
        <f>SUM(J33:J33)</f>
        <v>4.2620857182511926</v>
      </c>
      <c r="K34" s="56"/>
      <c r="L34" s="56"/>
      <c r="M34" s="56"/>
      <c r="N34" s="56"/>
      <c r="O34" s="62"/>
    </row>
    <row r="35" spans="1:15" x14ac:dyDescent="0.25">
      <c r="A35" s="63"/>
      <c r="B35" s="56"/>
      <c r="C35" s="56"/>
      <c r="D35" s="56"/>
      <c r="E35" s="56"/>
      <c r="F35" s="56"/>
      <c r="G35" s="56"/>
      <c r="H35" s="56"/>
      <c r="I35" s="56"/>
      <c r="J35" s="25"/>
      <c r="K35" s="56"/>
      <c r="L35" s="56"/>
      <c r="M35" s="56"/>
      <c r="N35" s="56"/>
      <c r="O35" s="62"/>
    </row>
    <row r="36" spans="1:15" ht="15.75" thickBot="1" x14ac:dyDescent="0.3">
      <c r="A36" s="69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1"/>
    </row>
    <row r="37" spans="1:15" x14ac:dyDescent="0.2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</row>
  </sheetData>
  <hyperlinks>
    <hyperlink ref="B10" location="'SU 10001'!A1" display="'SU 10001'!A1"/>
    <hyperlink ref="B12" location="'SU 10004'!A1" display="Speed Sensor Spacer"/>
    <hyperlink ref="B13" location="'SU 10005'!A1" display="Camber adjustment shim"/>
    <hyperlink ref="B11" location="'SU 10003'!A1" display="Front Wheel Spacer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O30"/>
  <sheetViews>
    <sheetView zoomScale="115" zoomScaleNormal="115" workbookViewId="0">
      <selection activeCell="A28" sqref="A28"/>
    </sheetView>
  </sheetViews>
  <sheetFormatPr baseColWidth="10" defaultColWidth="9.140625" defaultRowHeight="15" x14ac:dyDescent="0.25"/>
  <cols>
    <col min="1" max="1" width="10.5703125"/>
    <col min="2" max="2" width="33.42578125"/>
    <col min="3" max="3" width="23"/>
    <col min="4" max="6" width="10.5703125"/>
    <col min="7" max="7" width="14.140625"/>
    <col min="8" max="12" width="10.5703125"/>
    <col min="13" max="13" width="15.28515625"/>
    <col min="14" max="14" width="12.5703125" bestFit="1" customWidth="1"/>
    <col min="15" max="15" width="3.140625" customWidth="1"/>
    <col min="16" max="1025" width="10.5703125"/>
  </cols>
  <sheetData>
    <row r="1" spans="1:15" x14ac:dyDescent="0.25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5" x14ac:dyDescent="0.25">
      <c r="A2" s="124" t="s">
        <v>0</v>
      </c>
      <c r="B2" s="16" t="s">
        <v>37</v>
      </c>
      <c r="C2" s="56"/>
      <c r="D2" s="56"/>
      <c r="E2" s="56"/>
      <c r="F2" s="56"/>
      <c r="G2" s="56" t="s">
        <v>125</v>
      </c>
      <c r="H2" s="56"/>
      <c r="I2" s="56"/>
      <c r="J2" s="125" t="s">
        <v>1</v>
      </c>
      <c r="K2" s="75">
        <v>81</v>
      </c>
      <c r="L2" s="56"/>
      <c r="M2" s="124" t="s">
        <v>16</v>
      </c>
      <c r="N2" s="73">
        <f>WT_0200_001_m+WT_0200_001_p</f>
        <v>106.51997000000001</v>
      </c>
      <c r="O2" s="62"/>
    </row>
    <row r="3" spans="1:15" x14ac:dyDescent="0.25">
      <c r="A3" s="124" t="s">
        <v>3</v>
      </c>
      <c r="B3" s="16" t="str">
        <f>'SU A1000'!B3</f>
        <v>Wheels &amp; Tires</v>
      </c>
      <c r="C3" s="56"/>
      <c r="D3" s="124" t="s">
        <v>6</v>
      </c>
      <c r="E3" s="81" t="s">
        <v>85</v>
      </c>
      <c r="F3" s="56"/>
      <c r="G3" s="56"/>
      <c r="H3" s="56"/>
      <c r="I3" s="56"/>
      <c r="J3" s="56"/>
      <c r="K3" s="56"/>
      <c r="L3" s="56"/>
      <c r="M3" s="124" t="s">
        <v>4</v>
      </c>
      <c r="N3" s="74">
        <v>1</v>
      </c>
      <c r="O3" s="62"/>
    </row>
    <row r="4" spans="1:15" x14ac:dyDescent="0.25">
      <c r="A4" s="124" t="s">
        <v>5</v>
      </c>
      <c r="B4" s="94" t="str">
        <f>'SU A1000'!B4</f>
        <v>Front Uprights</v>
      </c>
      <c r="C4" s="56"/>
      <c r="D4" s="124" t="s">
        <v>8</v>
      </c>
      <c r="E4" s="56"/>
      <c r="F4" s="56"/>
      <c r="G4" s="56"/>
      <c r="H4" s="56"/>
      <c r="I4" s="56"/>
      <c r="J4" s="126" t="s">
        <v>6</v>
      </c>
      <c r="K4" s="56"/>
      <c r="L4" s="56"/>
      <c r="M4" s="56"/>
      <c r="N4" s="56"/>
      <c r="O4" s="62"/>
    </row>
    <row r="5" spans="1:15" x14ac:dyDescent="0.25">
      <c r="A5" s="124" t="s">
        <v>15</v>
      </c>
      <c r="B5" s="18" t="s">
        <v>180</v>
      </c>
      <c r="C5" s="56"/>
      <c r="D5" s="124" t="s">
        <v>12</v>
      </c>
      <c r="E5" s="56"/>
      <c r="F5" s="56"/>
      <c r="G5" s="56"/>
      <c r="H5" s="56"/>
      <c r="I5" s="56"/>
      <c r="J5" s="126" t="s">
        <v>8</v>
      </c>
      <c r="K5" s="56"/>
      <c r="L5" s="56"/>
      <c r="M5" s="124" t="s">
        <v>9</v>
      </c>
      <c r="N5" s="73">
        <f>N3*N2</f>
        <v>106.51997000000001</v>
      </c>
      <c r="O5" s="62"/>
    </row>
    <row r="6" spans="1:15" x14ac:dyDescent="0.25">
      <c r="A6" s="124" t="s">
        <v>7</v>
      </c>
      <c r="B6" s="27" t="s">
        <v>188</v>
      </c>
      <c r="C6" s="56"/>
      <c r="D6" s="56"/>
      <c r="E6" s="56"/>
      <c r="F6" s="56"/>
      <c r="G6" s="56"/>
      <c r="H6" s="56"/>
      <c r="I6" s="56"/>
      <c r="J6" s="126" t="s">
        <v>12</v>
      </c>
      <c r="K6" s="56"/>
      <c r="L6" s="56"/>
      <c r="M6" s="56"/>
      <c r="N6" s="56"/>
      <c r="O6" s="62"/>
    </row>
    <row r="7" spans="1:15" x14ac:dyDescent="0.25">
      <c r="A7" s="124" t="s">
        <v>10</v>
      </c>
      <c r="B7" s="16" t="s">
        <v>11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5" x14ac:dyDescent="0.25">
      <c r="A8" s="124" t="s">
        <v>13</v>
      </c>
      <c r="B8" s="16" t="s">
        <v>129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5" x14ac:dyDescent="0.25">
      <c r="A9" s="76"/>
      <c r="B9" s="28"/>
      <c r="C9" s="28"/>
      <c r="D9" s="28"/>
      <c r="E9" s="28"/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5" x14ac:dyDescent="0.25">
      <c r="A10" s="127" t="s">
        <v>14</v>
      </c>
      <c r="B10" s="128" t="s">
        <v>19</v>
      </c>
      <c r="C10" s="128" t="s">
        <v>20</v>
      </c>
      <c r="D10" s="128" t="s">
        <v>21</v>
      </c>
      <c r="E10" s="128" t="s">
        <v>22</v>
      </c>
      <c r="F10" s="129" t="s">
        <v>23</v>
      </c>
      <c r="G10" s="129" t="s">
        <v>24</v>
      </c>
      <c r="H10" s="129" t="s">
        <v>25</v>
      </c>
      <c r="I10" s="129" t="s">
        <v>26</v>
      </c>
      <c r="J10" s="129" t="s">
        <v>27</v>
      </c>
      <c r="K10" s="129" t="s">
        <v>28</v>
      </c>
      <c r="L10" s="129" t="s">
        <v>29</v>
      </c>
      <c r="M10" s="129" t="s">
        <v>17</v>
      </c>
      <c r="N10" s="129" t="s">
        <v>18</v>
      </c>
      <c r="O10" s="62"/>
    </row>
    <row r="11" spans="1:15" s="23" customFormat="1" x14ac:dyDescent="0.25">
      <c r="A11" s="77">
        <v>10</v>
      </c>
      <c r="B11" s="29" t="s">
        <v>130</v>
      </c>
      <c r="C11" s="20"/>
      <c r="D11" s="31">
        <v>4.2</v>
      </c>
      <c r="E11" s="90">
        <f>J11*K11*L11</f>
        <v>6.1528499999999999</v>
      </c>
      <c r="F11" s="20" t="s">
        <v>131</v>
      </c>
      <c r="G11" s="20"/>
      <c r="H11" s="19"/>
      <c r="I11" s="21" t="s">
        <v>147</v>
      </c>
      <c r="J11" s="89">
        <f>(165*275*10^-6)</f>
        <v>4.5374999999999999E-2</v>
      </c>
      <c r="K11" s="22">
        <v>0.05</v>
      </c>
      <c r="L11" s="30">
        <v>2712</v>
      </c>
      <c r="M11" s="24">
        <v>1</v>
      </c>
      <c r="N11" s="31">
        <f>D11*E11</f>
        <v>25.84197</v>
      </c>
      <c r="O11" s="66"/>
    </row>
    <row r="12" spans="1:15" x14ac:dyDescent="0.25">
      <c r="A12" s="67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30" t="s">
        <v>18</v>
      </c>
      <c r="N12" s="131">
        <f>N11*M11</f>
        <v>25.84197</v>
      </c>
      <c r="O12" s="62"/>
    </row>
    <row r="13" spans="1:15" x14ac:dyDescent="0.25">
      <c r="A13" s="63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62"/>
    </row>
    <row r="14" spans="1:15" x14ac:dyDescent="0.25">
      <c r="A14" s="132" t="s">
        <v>14</v>
      </c>
      <c r="B14" s="129" t="s">
        <v>31</v>
      </c>
      <c r="C14" s="129" t="s">
        <v>20</v>
      </c>
      <c r="D14" s="129" t="s">
        <v>21</v>
      </c>
      <c r="E14" s="129" t="s">
        <v>32</v>
      </c>
      <c r="F14" s="129" t="s">
        <v>17</v>
      </c>
      <c r="G14" s="129" t="s">
        <v>33</v>
      </c>
      <c r="H14" s="129" t="s">
        <v>34</v>
      </c>
      <c r="I14" s="129" t="s">
        <v>18</v>
      </c>
      <c r="J14" s="25"/>
      <c r="K14" s="25"/>
      <c r="L14" s="25"/>
      <c r="M14" s="25"/>
      <c r="N14" s="25"/>
      <c r="O14" s="62"/>
    </row>
    <row r="15" spans="1:15" s="26" customFormat="1" x14ac:dyDescent="0.25">
      <c r="A15" s="91">
        <v>10</v>
      </c>
      <c r="B15" s="92" t="s">
        <v>132</v>
      </c>
      <c r="C15" s="92" t="s">
        <v>148</v>
      </c>
      <c r="D15" s="93">
        <v>1.3</v>
      </c>
      <c r="E15" s="91" t="s">
        <v>32</v>
      </c>
      <c r="F15" s="91">
        <v>1</v>
      </c>
      <c r="G15" s="91"/>
      <c r="H15" s="91">
        <v>1</v>
      </c>
      <c r="I15" s="32">
        <f t="shared" ref="I15:I18" si="0">IF(H15="",D15*F15,D15*F15*H15)</f>
        <v>1.3</v>
      </c>
      <c r="J15" s="58"/>
      <c r="K15" s="58"/>
      <c r="L15" s="58"/>
      <c r="M15" s="58"/>
      <c r="N15" s="58"/>
      <c r="O15" s="68"/>
    </row>
    <row r="16" spans="1:15" x14ac:dyDescent="0.25">
      <c r="A16" s="91">
        <v>20</v>
      </c>
      <c r="B16" s="92" t="s">
        <v>133</v>
      </c>
      <c r="C16" s="92" t="s">
        <v>181</v>
      </c>
      <c r="D16" s="93">
        <v>0.04</v>
      </c>
      <c r="E16" s="91" t="s">
        <v>134</v>
      </c>
      <c r="F16" s="91">
        <v>350</v>
      </c>
      <c r="G16" s="91" t="s">
        <v>137</v>
      </c>
      <c r="H16" s="91">
        <v>1</v>
      </c>
      <c r="I16" s="31">
        <f t="shared" si="0"/>
        <v>14</v>
      </c>
      <c r="J16" s="56"/>
      <c r="K16" s="56"/>
      <c r="L16" s="56"/>
      <c r="M16" s="56"/>
      <c r="N16" s="56"/>
      <c r="O16" s="62"/>
    </row>
    <row r="17" spans="1:15" s="17" customFormat="1" x14ac:dyDescent="0.25">
      <c r="A17" s="91">
        <v>30</v>
      </c>
      <c r="B17" s="92" t="s">
        <v>135</v>
      </c>
      <c r="C17" s="92" t="s">
        <v>149</v>
      </c>
      <c r="D17" s="93">
        <v>0.65</v>
      </c>
      <c r="E17" s="91" t="s">
        <v>32</v>
      </c>
      <c r="F17" s="91">
        <v>1</v>
      </c>
      <c r="G17" s="91"/>
      <c r="H17" s="91">
        <v>1</v>
      </c>
      <c r="I17" s="31">
        <f t="shared" si="0"/>
        <v>0.65</v>
      </c>
      <c r="J17" s="57"/>
      <c r="K17" s="57"/>
      <c r="L17" s="57"/>
      <c r="M17" s="57"/>
      <c r="N17" s="57"/>
      <c r="O17" s="65"/>
    </row>
    <row r="18" spans="1:15" s="17" customFormat="1" x14ac:dyDescent="0.25">
      <c r="A18" s="91">
        <v>40</v>
      </c>
      <c r="B18" s="92" t="s">
        <v>133</v>
      </c>
      <c r="C18" s="92" t="s">
        <v>182</v>
      </c>
      <c r="D18" s="93">
        <v>0.04</v>
      </c>
      <c r="E18" s="91" t="s">
        <v>134</v>
      </c>
      <c r="F18" s="91">
        <v>1285</v>
      </c>
      <c r="G18" s="91" t="s">
        <v>137</v>
      </c>
      <c r="H18" s="91">
        <v>1</v>
      </c>
      <c r="I18" s="31">
        <f t="shared" si="0"/>
        <v>51.4</v>
      </c>
      <c r="J18" s="57"/>
      <c r="K18" s="57"/>
      <c r="L18" s="57"/>
      <c r="M18" s="57"/>
      <c r="N18" s="57"/>
      <c r="O18" s="65"/>
    </row>
    <row r="19" spans="1:15" s="17" customFormat="1" x14ac:dyDescent="0.25">
      <c r="A19" s="91">
        <v>50</v>
      </c>
      <c r="B19" s="92" t="s">
        <v>135</v>
      </c>
      <c r="C19" s="92"/>
      <c r="D19" s="93">
        <v>0.65</v>
      </c>
      <c r="E19" s="91" t="s">
        <v>32</v>
      </c>
      <c r="F19" s="91">
        <v>1</v>
      </c>
      <c r="G19" s="91"/>
      <c r="H19" s="91">
        <v>1</v>
      </c>
      <c r="I19" s="31">
        <f t="shared" ref="I19:I27" si="1">IF(H19="",D19*F19,D19*F19*H19)</f>
        <v>0.65</v>
      </c>
      <c r="J19" s="57"/>
      <c r="K19" s="57"/>
      <c r="L19" s="57"/>
      <c r="M19" s="57"/>
      <c r="N19" s="57"/>
      <c r="O19" s="65"/>
    </row>
    <row r="20" spans="1:15" s="17" customFormat="1" x14ac:dyDescent="0.25">
      <c r="A20" s="91">
        <v>60</v>
      </c>
      <c r="B20" s="92" t="s">
        <v>133</v>
      </c>
      <c r="C20" s="92" t="s">
        <v>183</v>
      </c>
      <c r="D20" s="93">
        <v>0.04</v>
      </c>
      <c r="E20" s="91" t="s">
        <v>134</v>
      </c>
      <c r="F20" s="91">
        <v>227</v>
      </c>
      <c r="G20" s="91" t="s">
        <v>137</v>
      </c>
      <c r="H20" s="91">
        <v>1</v>
      </c>
      <c r="I20" s="31">
        <f t="shared" si="1"/>
        <v>9.08</v>
      </c>
      <c r="J20" s="57"/>
      <c r="K20" s="57"/>
      <c r="L20" s="57"/>
      <c r="M20" s="57"/>
      <c r="N20" s="57"/>
      <c r="O20" s="65"/>
    </row>
    <row r="21" spans="1:15" s="17" customFormat="1" x14ac:dyDescent="0.25">
      <c r="A21" s="91">
        <v>70</v>
      </c>
      <c r="B21" s="92" t="s">
        <v>135</v>
      </c>
      <c r="C21" s="92"/>
      <c r="D21" s="98">
        <v>0.65</v>
      </c>
      <c r="E21" s="91" t="s">
        <v>32</v>
      </c>
      <c r="F21" s="91">
        <v>1</v>
      </c>
      <c r="G21" s="91"/>
      <c r="H21" s="91">
        <v>1</v>
      </c>
      <c r="I21" s="31">
        <f t="shared" si="1"/>
        <v>0.65</v>
      </c>
      <c r="J21" s="57"/>
      <c r="K21" s="57"/>
      <c r="L21" s="57"/>
      <c r="M21" s="57"/>
      <c r="N21" s="57"/>
      <c r="O21" s="65"/>
    </row>
    <row r="22" spans="1:15" x14ac:dyDescent="0.25">
      <c r="A22" s="91">
        <v>80</v>
      </c>
      <c r="B22" s="92" t="s">
        <v>133</v>
      </c>
      <c r="C22" s="92" t="s">
        <v>184</v>
      </c>
      <c r="D22" s="98">
        <v>0.04</v>
      </c>
      <c r="E22" s="91" t="s">
        <v>134</v>
      </c>
      <c r="F22" s="91">
        <v>1.2</v>
      </c>
      <c r="G22" s="91" t="s">
        <v>137</v>
      </c>
      <c r="H22" s="91">
        <v>1</v>
      </c>
      <c r="I22" s="31">
        <f t="shared" si="1"/>
        <v>4.8000000000000001E-2</v>
      </c>
      <c r="J22" s="56"/>
      <c r="K22" s="56"/>
      <c r="L22" s="56"/>
      <c r="M22" s="56"/>
      <c r="N22" s="56"/>
      <c r="O22" s="62"/>
    </row>
    <row r="23" spans="1:15" x14ac:dyDescent="0.25">
      <c r="A23" s="91">
        <v>90</v>
      </c>
      <c r="B23" s="92" t="s">
        <v>135</v>
      </c>
      <c r="C23" s="92"/>
      <c r="D23" s="93">
        <v>0.65</v>
      </c>
      <c r="E23" s="91" t="s">
        <v>32</v>
      </c>
      <c r="F23" s="91">
        <v>1</v>
      </c>
      <c r="G23" s="91"/>
      <c r="H23" s="91">
        <v>1</v>
      </c>
      <c r="I23" s="31">
        <f t="shared" si="1"/>
        <v>0.65</v>
      </c>
      <c r="J23" s="56"/>
      <c r="K23" s="56"/>
      <c r="L23" s="56"/>
      <c r="M23" s="56"/>
      <c r="N23" s="56"/>
      <c r="O23" s="62"/>
    </row>
    <row r="24" spans="1:15" x14ac:dyDescent="0.25">
      <c r="A24" s="91">
        <v>100</v>
      </c>
      <c r="B24" s="92" t="s">
        <v>133</v>
      </c>
      <c r="C24" s="92" t="s">
        <v>150</v>
      </c>
      <c r="D24" s="93">
        <v>0.04</v>
      </c>
      <c r="E24" s="91" t="s">
        <v>134</v>
      </c>
      <c r="F24" s="91">
        <v>24</v>
      </c>
      <c r="G24" s="91" t="s">
        <v>137</v>
      </c>
      <c r="H24" s="91">
        <v>1</v>
      </c>
      <c r="I24" s="31">
        <f t="shared" si="1"/>
        <v>0.96</v>
      </c>
      <c r="J24" s="56"/>
      <c r="K24" s="56"/>
      <c r="L24" s="56"/>
      <c r="M24" s="56"/>
      <c r="N24" s="56"/>
      <c r="O24" s="62"/>
    </row>
    <row r="25" spans="1:15" x14ac:dyDescent="0.25">
      <c r="A25" s="91">
        <v>110</v>
      </c>
      <c r="B25" s="92" t="s">
        <v>135</v>
      </c>
      <c r="C25" s="92"/>
      <c r="D25" s="98">
        <v>0.65</v>
      </c>
      <c r="E25" s="91" t="s">
        <v>32</v>
      </c>
      <c r="F25" s="91">
        <v>1</v>
      </c>
      <c r="G25" s="91"/>
      <c r="H25" s="91">
        <v>1</v>
      </c>
      <c r="I25" s="31">
        <f t="shared" si="1"/>
        <v>0.65</v>
      </c>
      <c r="J25" s="56"/>
      <c r="K25" s="56"/>
      <c r="L25" s="56"/>
      <c r="M25" s="56"/>
      <c r="N25" s="56"/>
      <c r="O25" s="62"/>
    </row>
    <row r="26" spans="1:15" x14ac:dyDescent="0.25">
      <c r="A26" s="91">
        <v>120</v>
      </c>
      <c r="B26" s="92" t="s">
        <v>133</v>
      </c>
      <c r="C26" s="92" t="s">
        <v>151</v>
      </c>
      <c r="D26" s="98">
        <v>0.04</v>
      </c>
      <c r="E26" s="91" t="s">
        <v>134</v>
      </c>
      <c r="F26" s="91">
        <v>16</v>
      </c>
      <c r="G26" s="91" t="s">
        <v>137</v>
      </c>
      <c r="H26" s="91">
        <v>1</v>
      </c>
      <c r="I26" s="31">
        <f t="shared" si="1"/>
        <v>0.64</v>
      </c>
      <c r="J26" s="56"/>
      <c r="K26" s="56"/>
      <c r="L26" s="56"/>
      <c r="M26" s="56"/>
      <c r="N26" s="56"/>
      <c r="O26" s="62"/>
    </row>
    <row r="27" spans="1:15" x14ac:dyDescent="0.25">
      <c r="A27" s="91">
        <v>130</v>
      </c>
      <c r="B27" s="148" t="s">
        <v>185</v>
      </c>
      <c r="C27" s="92" t="s">
        <v>186</v>
      </c>
      <c r="D27" s="98">
        <v>0.35</v>
      </c>
      <c r="E27" s="91" t="s">
        <v>187</v>
      </c>
      <c r="F27" s="91">
        <v>1</v>
      </c>
      <c r="G27" s="91" t="s">
        <v>137</v>
      </c>
      <c r="H27" s="91">
        <v>1</v>
      </c>
      <c r="I27" s="153">
        <f t="shared" si="1"/>
        <v>0.35</v>
      </c>
      <c r="J27" s="56"/>
      <c r="K27" s="56"/>
      <c r="L27" s="56"/>
      <c r="M27" s="56"/>
      <c r="N27" s="56"/>
      <c r="O27" s="62"/>
    </row>
    <row r="28" spans="1:15" ht="15.75" thickBot="1" x14ac:dyDescent="0.3">
      <c r="A28" s="67"/>
      <c r="B28" s="25"/>
      <c r="C28" s="25"/>
      <c r="D28" s="25"/>
      <c r="E28" s="25"/>
      <c r="F28" s="25"/>
      <c r="G28" s="25"/>
      <c r="H28" s="133" t="s">
        <v>18</v>
      </c>
      <c r="I28" s="131">
        <f>SUM(I15:I26)</f>
        <v>80.678000000000011</v>
      </c>
      <c r="J28" s="70"/>
      <c r="K28" s="70"/>
      <c r="L28" s="70"/>
      <c r="M28" s="70"/>
      <c r="N28" s="70"/>
      <c r="O28" s="71"/>
    </row>
    <row r="29" spans="1:15" x14ac:dyDescent="0.25">
      <c r="A29" s="63"/>
      <c r="B29" s="56"/>
      <c r="C29" s="56"/>
      <c r="D29" s="56"/>
      <c r="E29" s="56"/>
      <c r="F29" s="56"/>
      <c r="G29" s="56"/>
      <c r="H29" s="56"/>
      <c r="I29" s="57"/>
    </row>
    <row r="30" spans="1:15" ht="15.75" thickBot="1" x14ac:dyDescent="0.3">
      <c r="A30" s="69"/>
      <c r="B30" s="70"/>
      <c r="C30" s="70"/>
      <c r="D30" s="70"/>
      <c r="E30" s="70"/>
      <c r="F30" s="70"/>
      <c r="G30" s="70"/>
      <c r="H30" s="70"/>
      <c r="I30" s="70"/>
    </row>
  </sheetData>
  <hyperlinks>
    <hyperlink ref="E3" location="'SU 10001 Drawing'!A1" display="Drawing"/>
    <hyperlink ref="B4" location="'SU A1000'!A1" display="'SU A1000'!A1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7" max="16383" man="1"/>
    <brk id="61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B1"/>
  <sheetViews>
    <sheetView zoomScale="85" zoomScaleNormal="85" workbookViewId="0">
      <selection activeCell="S12" sqref="S12"/>
    </sheetView>
  </sheetViews>
  <sheetFormatPr baseColWidth="10" defaultRowHeight="15" x14ac:dyDescent="0.25"/>
  <cols>
    <col min="1" max="1" width="14" customWidth="1"/>
  </cols>
  <sheetData>
    <row r="1" spans="1:2" x14ac:dyDescent="0.25">
      <c r="A1" s="94" t="s">
        <v>84</v>
      </c>
      <c r="B1" s="94" t="str">
        <f>WT_0200_001</f>
        <v>SU 11001</v>
      </c>
    </row>
  </sheetData>
  <hyperlinks>
    <hyperlink ref="A1" location="'SU 10001'!A1" display="Drawing part :"/>
    <hyperlink ref="B1" location="'SU 10001'!A1" display="'SU 10001'!A1"/>
  </hyperlinks>
  <pageMargins left="0.7" right="0.7" top="0.75" bottom="0.75" header="0.3" footer="0.3"/>
  <pageSetup paperSize="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O23"/>
  <sheetViews>
    <sheetView zoomScale="115" zoomScaleNormal="115" workbookViewId="0">
      <selection activeCell="B7" sqref="B7"/>
    </sheetView>
  </sheetViews>
  <sheetFormatPr baseColWidth="10" defaultColWidth="9.140625" defaultRowHeight="15" x14ac:dyDescent="0.25"/>
  <cols>
    <col min="2" max="2" width="17.7109375" customWidth="1"/>
    <col min="3" max="3" width="27.28515625" customWidth="1"/>
    <col min="14" max="14" width="12.5703125" bestFit="1" customWidth="1"/>
    <col min="15" max="15" width="3.140625" customWidth="1"/>
  </cols>
  <sheetData>
    <row r="1" spans="1:15" x14ac:dyDescent="0.25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5" x14ac:dyDescent="0.25">
      <c r="A2" s="124" t="s">
        <v>0</v>
      </c>
      <c r="B2" s="16" t="s">
        <v>37</v>
      </c>
      <c r="C2" s="56"/>
      <c r="D2" s="56"/>
      <c r="E2" s="56"/>
      <c r="F2" s="56"/>
      <c r="G2" s="56" t="s">
        <v>125</v>
      </c>
      <c r="H2" s="56"/>
      <c r="I2" s="56"/>
      <c r="J2" s="125" t="s">
        <v>1</v>
      </c>
      <c r="K2" s="75">
        <v>81</v>
      </c>
      <c r="L2" s="56"/>
      <c r="M2" s="124" t="s">
        <v>16</v>
      </c>
      <c r="N2" s="73">
        <f>WT_0200_003_m+WT_0200_003_p</f>
        <v>21.194420000000001</v>
      </c>
      <c r="O2" s="62"/>
    </row>
    <row r="3" spans="1:15" x14ac:dyDescent="0.25">
      <c r="A3" s="124" t="s">
        <v>3</v>
      </c>
      <c r="B3" s="16" t="str">
        <f>'SU A1000'!B3</f>
        <v>Wheels &amp; Tires</v>
      </c>
      <c r="C3" s="56"/>
      <c r="D3" s="124" t="s">
        <v>6</v>
      </c>
      <c r="E3" s="94" t="s">
        <v>85</v>
      </c>
      <c r="F3" s="56"/>
      <c r="G3" s="56"/>
      <c r="H3" s="56"/>
      <c r="I3" s="56"/>
      <c r="J3" s="56"/>
      <c r="K3" s="56"/>
      <c r="L3" s="56"/>
      <c r="M3" s="124" t="s">
        <v>4</v>
      </c>
      <c r="N3" s="74">
        <v>1</v>
      </c>
      <c r="O3" s="62"/>
    </row>
    <row r="4" spans="1:15" x14ac:dyDescent="0.25">
      <c r="A4" s="124" t="s">
        <v>5</v>
      </c>
      <c r="B4" s="94" t="str">
        <f>'SU A1000'!B4</f>
        <v>Front Uprights</v>
      </c>
      <c r="C4" s="56"/>
      <c r="D4" s="124" t="s">
        <v>8</v>
      </c>
      <c r="E4" s="56"/>
      <c r="F4" s="56"/>
      <c r="G4" s="56"/>
      <c r="H4" s="56"/>
      <c r="I4" s="56"/>
      <c r="J4" s="126" t="s">
        <v>6</v>
      </c>
      <c r="K4" s="56"/>
      <c r="L4" s="56"/>
      <c r="M4" s="56"/>
      <c r="N4" s="56"/>
      <c r="O4" s="62"/>
    </row>
    <row r="5" spans="1:15" x14ac:dyDescent="0.25">
      <c r="A5" s="124" t="s">
        <v>15</v>
      </c>
      <c r="B5" s="18" t="s">
        <v>152</v>
      </c>
      <c r="C5" s="56"/>
      <c r="D5" s="124" t="s">
        <v>12</v>
      </c>
      <c r="E5" s="56"/>
      <c r="F5" s="56"/>
      <c r="G5" s="56"/>
      <c r="H5" s="56"/>
      <c r="I5" s="56"/>
      <c r="J5" s="126" t="s">
        <v>8</v>
      </c>
      <c r="K5" s="56"/>
      <c r="L5" s="56"/>
      <c r="M5" s="124" t="s">
        <v>9</v>
      </c>
      <c r="N5" s="73">
        <f>N3*N2</f>
        <v>21.194420000000001</v>
      </c>
      <c r="O5" s="62"/>
    </row>
    <row r="6" spans="1:15" x14ac:dyDescent="0.25">
      <c r="A6" s="124" t="s">
        <v>7</v>
      </c>
      <c r="B6" s="27" t="s">
        <v>189</v>
      </c>
      <c r="C6" s="56"/>
      <c r="D6" s="56"/>
      <c r="E6" s="56"/>
      <c r="F6" s="56"/>
      <c r="G6" s="56"/>
      <c r="H6" s="56"/>
      <c r="I6" s="56"/>
      <c r="J6" s="126" t="s">
        <v>12</v>
      </c>
      <c r="K6" s="56"/>
      <c r="L6" s="56"/>
      <c r="M6" s="56"/>
      <c r="N6" s="56"/>
      <c r="O6" s="62"/>
    </row>
    <row r="7" spans="1:15" x14ac:dyDescent="0.25">
      <c r="A7" s="124" t="s">
        <v>10</v>
      </c>
      <c r="B7" s="16" t="s">
        <v>11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5" x14ac:dyDescent="0.25">
      <c r="A8" s="124" t="s">
        <v>13</v>
      </c>
      <c r="B8" s="16" t="s">
        <v>154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5" x14ac:dyDescent="0.25">
      <c r="A9" s="76"/>
      <c r="B9" s="28"/>
      <c r="C9" s="28"/>
      <c r="D9" s="28"/>
      <c r="E9" s="28"/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5" x14ac:dyDescent="0.25">
      <c r="A10" s="127" t="s">
        <v>14</v>
      </c>
      <c r="B10" s="128" t="s">
        <v>19</v>
      </c>
      <c r="C10" s="128" t="s">
        <v>20</v>
      </c>
      <c r="D10" s="128" t="s">
        <v>21</v>
      </c>
      <c r="E10" s="128" t="s">
        <v>22</v>
      </c>
      <c r="F10" s="129" t="s">
        <v>23</v>
      </c>
      <c r="G10" s="129" t="s">
        <v>24</v>
      </c>
      <c r="H10" s="129" t="s">
        <v>25</v>
      </c>
      <c r="I10" s="129" t="s">
        <v>26</v>
      </c>
      <c r="J10" s="129" t="s">
        <v>27</v>
      </c>
      <c r="K10" s="129" t="s">
        <v>28</v>
      </c>
      <c r="L10" s="129" t="s">
        <v>29</v>
      </c>
      <c r="M10" s="129" t="s">
        <v>17</v>
      </c>
      <c r="N10" s="129" t="s">
        <v>18</v>
      </c>
      <c r="O10" s="62"/>
    </row>
    <row r="11" spans="1:15" s="23" customFormat="1" x14ac:dyDescent="0.25">
      <c r="A11" s="77">
        <v>10</v>
      </c>
      <c r="B11" s="29" t="s">
        <v>153</v>
      </c>
      <c r="C11" s="20"/>
      <c r="D11" s="31">
        <v>2.25</v>
      </c>
      <c r="E11" s="90">
        <f>J11*K11*L11</f>
        <v>1.4695199999999999</v>
      </c>
      <c r="F11" s="20" t="s">
        <v>131</v>
      </c>
      <c r="G11" s="20"/>
      <c r="H11" s="19"/>
      <c r="I11" s="21" t="s">
        <v>155</v>
      </c>
      <c r="J11" s="89">
        <f>0.05*0.072</f>
        <v>3.5999999999999999E-3</v>
      </c>
      <c r="K11" s="22">
        <v>5.1999999999999998E-2</v>
      </c>
      <c r="L11" s="30">
        <v>7850</v>
      </c>
      <c r="M11" s="24">
        <v>1</v>
      </c>
      <c r="N11" s="31">
        <f>D11*E11</f>
        <v>3.3064199999999997</v>
      </c>
      <c r="O11" s="66"/>
    </row>
    <row r="12" spans="1:15" x14ac:dyDescent="0.25">
      <c r="A12" s="67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30" t="s">
        <v>18</v>
      </c>
      <c r="N12" s="131">
        <f>N11*M11</f>
        <v>3.3064199999999997</v>
      </c>
      <c r="O12" s="62"/>
    </row>
    <row r="13" spans="1:15" x14ac:dyDescent="0.25">
      <c r="A13" s="63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62"/>
    </row>
    <row r="14" spans="1:15" x14ac:dyDescent="0.25">
      <c r="A14" s="132" t="s">
        <v>14</v>
      </c>
      <c r="B14" s="129" t="s">
        <v>31</v>
      </c>
      <c r="C14" s="129" t="s">
        <v>20</v>
      </c>
      <c r="D14" s="129" t="s">
        <v>21</v>
      </c>
      <c r="E14" s="129" t="s">
        <v>32</v>
      </c>
      <c r="F14" s="129" t="s">
        <v>17</v>
      </c>
      <c r="G14" s="129" t="s">
        <v>33</v>
      </c>
      <c r="H14" s="129" t="s">
        <v>34</v>
      </c>
      <c r="I14" s="129" t="s">
        <v>18</v>
      </c>
      <c r="J14" s="25"/>
      <c r="K14" s="25"/>
      <c r="L14" s="25"/>
      <c r="M14" s="25"/>
      <c r="N14" s="25"/>
      <c r="O14" s="62"/>
    </row>
    <row r="15" spans="1:15" s="26" customFormat="1" x14ac:dyDescent="0.25">
      <c r="A15" s="91">
        <v>10</v>
      </c>
      <c r="B15" s="92" t="s">
        <v>132</v>
      </c>
      <c r="C15" s="92" t="s">
        <v>148</v>
      </c>
      <c r="D15" s="93">
        <v>1.3</v>
      </c>
      <c r="E15" s="91" t="s">
        <v>32</v>
      </c>
      <c r="F15" s="91">
        <v>1</v>
      </c>
      <c r="G15" s="91"/>
      <c r="H15" s="91">
        <v>1</v>
      </c>
      <c r="I15" s="32">
        <f t="shared" ref="I15:I19" si="0">IF(H15="",D15*F15,D15*F15*H15)</f>
        <v>1.3</v>
      </c>
      <c r="J15" s="58"/>
      <c r="K15" s="58"/>
      <c r="L15" s="58"/>
      <c r="M15" s="58"/>
      <c r="N15" s="58"/>
      <c r="O15" s="68"/>
    </row>
    <row r="16" spans="1:15" x14ac:dyDescent="0.25">
      <c r="A16" s="91">
        <v>20</v>
      </c>
      <c r="B16" s="92" t="s">
        <v>133</v>
      </c>
      <c r="C16" s="92" t="s">
        <v>156</v>
      </c>
      <c r="D16" s="93">
        <v>0.04</v>
      </c>
      <c r="E16" s="91" t="s">
        <v>134</v>
      </c>
      <c r="F16" s="91">
        <v>102</v>
      </c>
      <c r="G16" s="91" t="s">
        <v>165</v>
      </c>
      <c r="H16" s="91">
        <v>3</v>
      </c>
      <c r="I16" s="31">
        <f>IF(H16="",D16*F16,D16*F16*H16)</f>
        <v>12.24</v>
      </c>
      <c r="J16" s="56"/>
      <c r="K16" s="56"/>
      <c r="L16" s="56"/>
      <c r="M16" s="56"/>
      <c r="N16" s="56"/>
      <c r="O16" s="62"/>
    </row>
    <row r="17" spans="1:15" s="17" customFormat="1" x14ac:dyDescent="0.25">
      <c r="A17" s="91">
        <v>30</v>
      </c>
      <c r="B17" s="92" t="s">
        <v>135</v>
      </c>
      <c r="C17" s="92" t="s">
        <v>149</v>
      </c>
      <c r="D17" s="93">
        <v>0.65</v>
      </c>
      <c r="E17" s="91" t="s">
        <v>32</v>
      </c>
      <c r="F17" s="91">
        <v>1</v>
      </c>
      <c r="G17" s="91"/>
      <c r="H17" s="91">
        <v>1</v>
      </c>
      <c r="I17" s="31">
        <f t="shared" si="0"/>
        <v>0.65</v>
      </c>
      <c r="J17" s="57"/>
      <c r="K17" s="57"/>
      <c r="L17" s="57"/>
      <c r="M17" s="57"/>
      <c r="N17" s="57"/>
      <c r="O17" s="65"/>
    </row>
    <row r="18" spans="1:15" s="17" customFormat="1" x14ac:dyDescent="0.25">
      <c r="A18" s="91">
        <v>40</v>
      </c>
      <c r="B18" s="92" t="s">
        <v>133</v>
      </c>
      <c r="C18" s="92" t="s">
        <v>157</v>
      </c>
      <c r="D18" s="93">
        <v>0.04</v>
      </c>
      <c r="E18" s="91" t="s">
        <v>134</v>
      </c>
      <c r="F18" s="91">
        <v>25.2</v>
      </c>
      <c r="G18" s="91" t="s">
        <v>165</v>
      </c>
      <c r="H18" s="91">
        <v>3</v>
      </c>
      <c r="I18" s="31">
        <f>IF(H18="",D18*F18,D18*F18*H18)</f>
        <v>3.024</v>
      </c>
      <c r="J18" s="57"/>
      <c r="K18" s="57"/>
      <c r="L18" s="57"/>
      <c r="M18" s="57"/>
      <c r="N18" s="57"/>
      <c r="O18" s="65"/>
    </row>
    <row r="19" spans="1:15" s="17" customFormat="1" x14ac:dyDescent="0.25">
      <c r="A19" s="91">
        <v>50</v>
      </c>
      <c r="B19" s="92" t="s">
        <v>135</v>
      </c>
      <c r="C19" s="92" t="s">
        <v>149</v>
      </c>
      <c r="D19" s="98">
        <v>0.65</v>
      </c>
      <c r="E19" s="91" t="s">
        <v>32</v>
      </c>
      <c r="F19" s="91">
        <v>1</v>
      </c>
      <c r="G19" s="91"/>
      <c r="H19" s="91">
        <v>1</v>
      </c>
      <c r="I19" s="31">
        <f t="shared" si="0"/>
        <v>0.65</v>
      </c>
      <c r="J19" s="57"/>
      <c r="K19" s="57"/>
      <c r="L19" s="57"/>
      <c r="M19" s="57"/>
      <c r="N19" s="57"/>
      <c r="O19" s="65"/>
    </row>
    <row r="20" spans="1:15" s="17" customFormat="1" x14ac:dyDescent="0.25">
      <c r="A20" s="91">
        <v>60</v>
      </c>
      <c r="B20" s="92" t="s">
        <v>133</v>
      </c>
      <c r="C20" s="92" t="s">
        <v>158</v>
      </c>
      <c r="D20" s="98">
        <v>0.04</v>
      </c>
      <c r="E20" s="91" t="s">
        <v>134</v>
      </c>
      <c r="F20" s="91">
        <v>0.2</v>
      </c>
      <c r="G20" s="91" t="s">
        <v>165</v>
      </c>
      <c r="H20" s="91">
        <v>3</v>
      </c>
      <c r="I20" s="31">
        <f>IF(H20="",D20*F20,D20*F20*H20)</f>
        <v>2.4E-2</v>
      </c>
      <c r="J20" s="57"/>
      <c r="K20" s="57"/>
      <c r="L20" s="57"/>
      <c r="M20" s="57"/>
      <c r="N20" s="57"/>
      <c r="O20" s="65"/>
    </row>
    <row r="21" spans="1:15" x14ac:dyDescent="0.25">
      <c r="A21" s="91">
        <v>70</v>
      </c>
      <c r="B21" s="92" t="s">
        <v>135</v>
      </c>
      <c r="C21" s="92" t="s">
        <v>149</v>
      </c>
      <c r="D21" s="98">
        <v>0.65</v>
      </c>
      <c r="E21" s="91" t="s">
        <v>32</v>
      </c>
      <c r="F21" s="91">
        <v>1</v>
      </c>
      <c r="G21" s="91"/>
      <c r="H21" s="91">
        <v>1</v>
      </c>
      <c r="I21" s="31">
        <f t="shared" ref="I21" si="1">IF(H21="",D21*F21,D21*F21*H21)</f>
        <v>0.65</v>
      </c>
      <c r="J21" s="25"/>
      <c r="K21" s="25"/>
      <c r="L21" s="25"/>
      <c r="M21" s="25"/>
      <c r="N21" s="25"/>
      <c r="O21" s="62"/>
    </row>
    <row r="22" spans="1:15" x14ac:dyDescent="0.25">
      <c r="A22" s="91">
        <v>80</v>
      </c>
      <c r="B22" s="92" t="s">
        <v>133</v>
      </c>
      <c r="C22" s="92" t="s">
        <v>159</v>
      </c>
      <c r="D22" s="98">
        <v>0.04</v>
      </c>
      <c r="E22" s="91" t="s">
        <v>134</v>
      </c>
      <c r="F22" s="91">
        <v>3.56</v>
      </c>
      <c r="G22" s="91" t="s">
        <v>165</v>
      </c>
      <c r="H22" s="91">
        <v>3</v>
      </c>
      <c r="I22" s="31">
        <f>IF(H22="",D22*F22,D22*F22*H22)</f>
        <v>0.42720000000000002</v>
      </c>
      <c r="J22" s="56"/>
      <c r="K22" s="56"/>
      <c r="L22" s="56"/>
      <c r="M22" s="56"/>
      <c r="N22" s="56"/>
      <c r="O22" s="62"/>
    </row>
    <row r="23" spans="1:15" ht="15.75" thickBot="1" x14ac:dyDescent="0.3">
      <c r="A23" s="69"/>
      <c r="B23" s="70"/>
      <c r="C23" s="70"/>
      <c r="D23" s="70"/>
      <c r="E23" s="70"/>
      <c r="F23" s="70"/>
      <c r="G23" s="70"/>
      <c r="H23" s="133" t="s">
        <v>18</v>
      </c>
      <c r="I23" s="131">
        <f>SUM(I15:I20)</f>
        <v>17.888000000000002</v>
      </c>
      <c r="J23" s="70"/>
      <c r="K23" s="70"/>
      <c r="L23" s="70"/>
      <c r="M23" s="70"/>
      <c r="N23" s="70"/>
      <c r="O23" s="71"/>
    </row>
  </sheetData>
  <hyperlinks>
    <hyperlink ref="B4" location="'SU A1000'!A1" display="'SU A1000'!A1"/>
    <hyperlink ref="E3" location="'SU 10003 Drawing'!A1" display="Drawing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3" max="16383" man="1"/>
    <brk id="57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B1"/>
  <sheetViews>
    <sheetView workbookViewId="0">
      <selection activeCell="A3" sqref="A3"/>
    </sheetView>
  </sheetViews>
  <sheetFormatPr baseColWidth="10" defaultRowHeight="15" x14ac:dyDescent="0.25"/>
  <cols>
    <col min="1" max="1" width="14" customWidth="1"/>
  </cols>
  <sheetData>
    <row r="1" spans="1:2" x14ac:dyDescent="0.25">
      <c r="A1" s="94" t="s">
        <v>84</v>
      </c>
      <c r="B1" s="94" t="str">
        <f>WT_0200_003</f>
        <v>SU 11002</v>
      </c>
    </row>
  </sheetData>
  <hyperlinks>
    <hyperlink ref="A1" location="'SU 10003'!A1" display="Drawing part :"/>
    <hyperlink ref="B1" location="'SU 10003'!A1" display="'SU 10003'!A1"/>
  </hyperlinks>
  <pageMargins left="0.7" right="0.7" top="0.75" bottom="0.75" header="0.3" footer="0.3"/>
  <pageSetup paperSize="9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O19"/>
  <sheetViews>
    <sheetView zoomScale="130" zoomScaleNormal="130" workbookViewId="0">
      <selection activeCell="K14" sqref="K14"/>
    </sheetView>
  </sheetViews>
  <sheetFormatPr baseColWidth="10" defaultColWidth="9.140625" defaultRowHeight="15" x14ac:dyDescent="0.25"/>
  <cols>
    <col min="3" max="3" width="13.42578125" customWidth="1"/>
    <col min="14" max="14" width="12.5703125" bestFit="1" customWidth="1"/>
    <col min="15" max="15" width="3.140625" customWidth="1"/>
  </cols>
  <sheetData>
    <row r="1" spans="1:15" x14ac:dyDescent="0.25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5" x14ac:dyDescent="0.25">
      <c r="A2" s="124" t="s">
        <v>0</v>
      </c>
      <c r="B2" s="16" t="s">
        <v>37</v>
      </c>
      <c r="C2" s="56"/>
      <c r="D2" s="56"/>
      <c r="E2" s="56"/>
      <c r="F2" s="56"/>
      <c r="G2" s="56" t="s">
        <v>125</v>
      </c>
      <c r="H2" s="56"/>
      <c r="I2" s="56"/>
      <c r="J2" s="125" t="s">
        <v>1</v>
      </c>
      <c r="K2" s="75">
        <v>81</v>
      </c>
      <c r="L2" s="56"/>
      <c r="M2" s="124" t="s">
        <v>16</v>
      </c>
      <c r="N2" s="73">
        <f>WT_0200_004_m+WT_0200_004_p</f>
        <v>0.82576020000000006</v>
      </c>
      <c r="O2" s="62"/>
    </row>
    <row r="3" spans="1:15" x14ac:dyDescent="0.25">
      <c r="A3" s="124" t="s">
        <v>3</v>
      </c>
      <c r="B3" s="16" t="str">
        <f>'SU A1000'!B3</f>
        <v>Wheels &amp; Tires</v>
      </c>
      <c r="C3" s="56"/>
      <c r="D3" s="124" t="s">
        <v>6</v>
      </c>
      <c r="E3" s="81" t="s">
        <v>85</v>
      </c>
      <c r="F3" s="56"/>
      <c r="G3" s="56"/>
      <c r="H3" s="56"/>
      <c r="I3" s="56"/>
      <c r="J3" s="56"/>
      <c r="K3" s="56"/>
      <c r="L3" s="56"/>
      <c r="M3" s="124" t="s">
        <v>4</v>
      </c>
      <c r="N3" s="74">
        <v>1</v>
      </c>
      <c r="O3" s="62"/>
    </row>
    <row r="4" spans="1:15" x14ac:dyDescent="0.25">
      <c r="A4" s="124" t="s">
        <v>5</v>
      </c>
      <c r="B4" s="94" t="str">
        <f>'SU A1000'!B4</f>
        <v>Front Uprights</v>
      </c>
      <c r="C4" s="56"/>
      <c r="D4" s="124" t="s">
        <v>8</v>
      </c>
      <c r="E4" s="56"/>
      <c r="F4" s="56"/>
      <c r="G4" s="56"/>
      <c r="H4" s="56"/>
      <c r="I4" s="56"/>
      <c r="J4" s="126" t="s">
        <v>6</v>
      </c>
      <c r="K4" s="56"/>
      <c r="L4" s="56"/>
      <c r="M4" s="56"/>
      <c r="N4" s="56"/>
      <c r="O4" s="62"/>
    </row>
    <row r="5" spans="1:15" x14ac:dyDescent="0.25">
      <c r="A5" s="124" t="s">
        <v>15</v>
      </c>
      <c r="B5" s="18" t="s">
        <v>160</v>
      </c>
      <c r="C5" s="56"/>
      <c r="D5" s="124" t="s">
        <v>12</v>
      </c>
      <c r="E5" s="56"/>
      <c r="F5" s="56"/>
      <c r="G5" s="56"/>
      <c r="H5" s="56"/>
      <c r="I5" s="56"/>
      <c r="J5" s="126" t="s">
        <v>8</v>
      </c>
      <c r="K5" s="56"/>
      <c r="L5" s="56"/>
      <c r="M5" s="124" t="s">
        <v>9</v>
      </c>
      <c r="N5" s="73">
        <f>N3*N2</f>
        <v>0.82576020000000006</v>
      </c>
      <c r="O5" s="62"/>
    </row>
    <row r="6" spans="1:15" x14ac:dyDescent="0.25">
      <c r="A6" s="124" t="s">
        <v>7</v>
      </c>
      <c r="B6" s="27" t="s">
        <v>190</v>
      </c>
      <c r="C6" s="56"/>
      <c r="D6" s="56"/>
      <c r="E6" s="56"/>
      <c r="F6" s="56"/>
      <c r="G6" s="56"/>
      <c r="H6" s="56"/>
      <c r="I6" s="56"/>
      <c r="J6" s="126" t="s">
        <v>12</v>
      </c>
      <c r="K6" s="56"/>
      <c r="L6" s="56"/>
      <c r="M6" s="56"/>
      <c r="N6" s="56"/>
      <c r="O6" s="62"/>
    </row>
    <row r="7" spans="1:15" x14ac:dyDescent="0.25">
      <c r="A7" s="124" t="s">
        <v>10</v>
      </c>
      <c r="B7" s="16" t="s">
        <v>11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5" x14ac:dyDescent="0.25">
      <c r="A8" s="124" t="s">
        <v>13</v>
      </c>
      <c r="B8" s="16" t="s">
        <v>161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5" x14ac:dyDescent="0.25">
      <c r="A9" s="76"/>
      <c r="B9" s="28"/>
      <c r="C9" s="28"/>
      <c r="D9" s="28"/>
      <c r="E9" s="28"/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5" x14ac:dyDescent="0.25">
      <c r="A10" s="127" t="s">
        <v>14</v>
      </c>
      <c r="B10" s="128" t="s">
        <v>19</v>
      </c>
      <c r="C10" s="128" t="s">
        <v>20</v>
      </c>
      <c r="D10" s="128" t="s">
        <v>21</v>
      </c>
      <c r="E10" s="128" t="s">
        <v>22</v>
      </c>
      <c r="F10" s="129" t="s">
        <v>23</v>
      </c>
      <c r="G10" s="129" t="s">
        <v>24</v>
      </c>
      <c r="H10" s="129" t="s">
        <v>25</v>
      </c>
      <c r="I10" s="129" t="s">
        <v>26</v>
      </c>
      <c r="J10" s="129" t="s">
        <v>27</v>
      </c>
      <c r="K10" s="129" t="s">
        <v>28</v>
      </c>
      <c r="L10" s="129" t="s">
        <v>29</v>
      </c>
      <c r="M10" s="129" t="s">
        <v>17</v>
      </c>
      <c r="N10" s="129" t="s">
        <v>18</v>
      </c>
      <c r="O10" s="62"/>
    </row>
    <row r="11" spans="1:15" s="23" customFormat="1" x14ac:dyDescent="0.25">
      <c r="A11" s="77">
        <v>10</v>
      </c>
      <c r="B11" s="29" t="s">
        <v>138</v>
      </c>
      <c r="C11" s="20"/>
      <c r="D11" s="31">
        <v>2.25</v>
      </c>
      <c r="E11" s="90">
        <f>J11*K11*L11</f>
        <v>9.6711999999999996E-3</v>
      </c>
      <c r="F11" s="20" t="s">
        <v>131</v>
      </c>
      <c r="G11" s="20"/>
      <c r="H11" s="19"/>
      <c r="I11" s="21" t="s">
        <v>191</v>
      </c>
      <c r="J11" s="89">
        <f>(22*56*10^(-6))</f>
        <v>1.232E-3</v>
      </c>
      <c r="K11" s="22">
        <v>1E-3</v>
      </c>
      <c r="L11" s="30">
        <v>7850</v>
      </c>
      <c r="M11" s="24">
        <v>1</v>
      </c>
      <c r="N11" s="31">
        <f>D11*E11</f>
        <v>2.17602E-2</v>
      </c>
      <c r="O11" s="66"/>
    </row>
    <row r="12" spans="1:15" x14ac:dyDescent="0.25">
      <c r="A12" s="67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30" t="s">
        <v>18</v>
      </c>
      <c r="N12" s="131">
        <f>N11*M11</f>
        <v>2.17602E-2</v>
      </c>
      <c r="O12" s="62"/>
    </row>
    <row r="13" spans="1:15" x14ac:dyDescent="0.25">
      <c r="A13" s="63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62"/>
    </row>
    <row r="14" spans="1:15" x14ac:dyDescent="0.25">
      <c r="A14" s="132" t="s">
        <v>14</v>
      </c>
      <c r="B14" s="129" t="s">
        <v>31</v>
      </c>
      <c r="C14" s="129" t="s">
        <v>20</v>
      </c>
      <c r="D14" s="129" t="s">
        <v>21</v>
      </c>
      <c r="E14" s="129" t="s">
        <v>32</v>
      </c>
      <c r="F14" s="129" t="s">
        <v>17</v>
      </c>
      <c r="G14" s="129" t="s">
        <v>33</v>
      </c>
      <c r="H14" s="129" t="s">
        <v>34</v>
      </c>
      <c r="I14" s="129" t="s">
        <v>18</v>
      </c>
      <c r="J14" s="25"/>
      <c r="K14" s="25"/>
      <c r="L14" s="25"/>
      <c r="M14" s="25"/>
      <c r="N14" s="25"/>
      <c r="O14" s="62"/>
    </row>
    <row r="15" spans="1:15" s="26" customFormat="1" x14ac:dyDescent="0.25">
      <c r="A15" s="91">
        <v>10</v>
      </c>
      <c r="B15" s="92" t="s">
        <v>132</v>
      </c>
      <c r="C15" s="92" t="s">
        <v>136</v>
      </c>
      <c r="D15" s="93">
        <v>1.3</v>
      </c>
      <c r="E15" s="91" t="s">
        <v>32</v>
      </c>
      <c r="F15" s="91">
        <v>1</v>
      </c>
      <c r="G15" s="91" t="s">
        <v>140</v>
      </c>
      <c r="H15" s="91">
        <v>0.5</v>
      </c>
      <c r="I15" s="32">
        <f>IF(H15="",D15*F15,D15*F15*H15)</f>
        <v>0.65</v>
      </c>
      <c r="J15" s="58"/>
      <c r="K15" s="58"/>
      <c r="L15" s="58"/>
      <c r="M15" s="58"/>
      <c r="N15" s="58"/>
      <c r="O15" s="68"/>
    </row>
    <row r="16" spans="1:15" x14ac:dyDescent="0.25">
      <c r="A16" s="91">
        <v>20</v>
      </c>
      <c r="B16" s="92" t="s">
        <v>139</v>
      </c>
      <c r="C16" s="92"/>
      <c r="D16" s="93">
        <v>0.01</v>
      </c>
      <c r="E16" s="91" t="s">
        <v>38</v>
      </c>
      <c r="F16" s="91">
        <v>15.4</v>
      </c>
      <c r="G16" s="144"/>
      <c r="H16" s="145">
        <v>1</v>
      </c>
      <c r="I16" s="31">
        <f>F16*D16</f>
        <v>0.154</v>
      </c>
      <c r="J16" s="56"/>
      <c r="K16" s="56"/>
      <c r="L16" s="56"/>
      <c r="M16" s="56"/>
      <c r="N16" s="56"/>
      <c r="O16" s="62"/>
    </row>
    <row r="17" spans="1:15" x14ac:dyDescent="0.25">
      <c r="A17" s="141">
        <v>30</v>
      </c>
      <c r="B17" s="142" t="s">
        <v>163</v>
      </c>
      <c r="C17" s="142"/>
      <c r="D17" s="143">
        <v>0.25</v>
      </c>
      <c r="E17" s="141" t="s">
        <v>164</v>
      </c>
      <c r="F17" s="141">
        <v>1</v>
      </c>
      <c r="G17" s="91"/>
      <c r="H17" s="91">
        <v>1</v>
      </c>
      <c r="I17" s="31">
        <f>F17*D17</f>
        <v>0.25</v>
      </c>
      <c r="J17" s="25"/>
      <c r="K17" s="25"/>
      <c r="L17" s="25"/>
      <c r="M17" s="25"/>
      <c r="N17" s="25"/>
      <c r="O17" s="62"/>
    </row>
    <row r="18" spans="1:15" x14ac:dyDescent="0.25">
      <c r="A18" s="63"/>
      <c r="B18" s="56"/>
      <c r="C18" s="56"/>
      <c r="D18" s="56"/>
      <c r="E18" s="56"/>
      <c r="F18" s="56"/>
      <c r="G18" s="56"/>
      <c r="H18" s="133" t="s">
        <v>18</v>
      </c>
      <c r="I18" s="131">
        <f>SUM(I15:I16)</f>
        <v>0.80400000000000005</v>
      </c>
      <c r="J18" s="56"/>
      <c r="K18" s="56"/>
      <c r="L18" s="56"/>
      <c r="M18" s="56"/>
      <c r="N18" s="56"/>
      <c r="O18" s="62"/>
    </row>
    <row r="19" spans="1:15" ht="15.75" thickBot="1" x14ac:dyDescent="0.3">
      <c r="A19" s="69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1"/>
    </row>
  </sheetData>
  <hyperlinks>
    <hyperlink ref="E3" location="'SU 10004 Drawing'!A1" display="Drawing"/>
    <hyperlink ref="B4" location="'SU A1000'!A1" display="'SU A1000'!A1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B1"/>
  <sheetViews>
    <sheetView topLeftCell="A4" workbookViewId="0">
      <selection activeCell="A3" sqref="A3"/>
    </sheetView>
  </sheetViews>
  <sheetFormatPr baseColWidth="10" defaultRowHeight="15" x14ac:dyDescent="0.25"/>
  <cols>
    <col min="1" max="1" width="14" customWidth="1"/>
  </cols>
  <sheetData>
    <row r="1" spans="1:2" x14ac:dyDescent="0.25">
      <c r="A1" s="94" t="s">
        <v>84</v>
      </c>
      <c r="B1" s="94" t="str">
        <f>WT_0200_004</f>
        <v>SU 11003</v>
      </c>
    </row>
  </sheetData>
  <hyperlinks>
    <hyperlink ref="B1" location="'SU 10004'!A1" display="'SU 10004'!A1"/>
    <hyperlink ref="A1" location="'SU 10004'!A1" display="Drawing part :"/>
  </hyperlinks>
  <pageMargins left="0.7" right="0.7" top="0.75" bottom="0.75" header="0.3" footer="0.3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24</vt:i4>
      </vt:variant>
    </vt:vector>
  </HeadingPairs>
  <TitlesOfParts>
    <vt:vector size="35" baseType="lpstr">
      <vt:lpstr>Instructions</vt:lpstr>
      <vt:lpstr>BOM</vt:lpstr>
      <vt:lpstr>SU A1000</vt:lpstr>
      <vt:lpstr>SU 11001</vt:lpstr>
      <vt:lpstr>SU 11001 Drawing</vt:lpstr>
      <vt:lpstr>SU 11002</vt:lpstr>
      <vt:lpstr>SU 11002 Drawing</vt:lpstr>
      <vt:lpstr>SU 11003</vt:lpstr>
      <vt:lpstr>SU 11003 Drawing</vt:lpstr>
      <vt:lpstr>SU 11004</vt:lpstr>
      <vt:lpstr>SU 11004 Drawing</vt:lpstr>
      <vt:lpstr>BOM!Car</vt:lpstr>
      <vt:lpstr>BOM!CompCode</vt:lpstr>
      <vt:lpstr>BOM!Impression_des_titres</vt:lpstr>
      <vt:lpstr>WT_0200_001</vt:lpstr>
      <vt:lpstr>WT_0200_001_m</vt:lpstr>
      <vt:lpstr>WT_0200_001_p</vt:lpstr>
      <vt:lpstr>WT_0200_001_q</vt:lpstr>
      <vt:lpstr>WT_0200_003</vt:lpstr>
      <vt:lpstr>WT_0200_003_m</vt:lpstr>
      <vt:lpstr>WT_0200_003_p</vt:lpstr>
      <vt:lpstr>WT_0200_003_q</vt:lpstr>
      <vt:lpstr>WT_0200_004</vt:lpstr>
      <vt:lpstr>WT_0200_004_m</vt:lpstr>
      <vt:lpstr>WT_0200_004_p</vt:lpstr>
      <vt:lpstr>WT_0200_004_q</vt:lpstr>
      <vt:lpstr>WT_0200_006</vt:lpstr>
      <vt:lpstr>WT_0200_006_m</vt:lpstr>
      <vt:lpstr>WT_0200_006_p</vt:lpstr>
      <vt:lpstr>WT_0200_006_q</vt:lpstr>
      <vt:lpstr>WT_A0200</vt:lpstr>
      <vt:lpstr>WT_A0200_f</vt:lpstr>
      <vt:lpstr>WT_A0200_p</vt:lpstr>
      <vt:lpstr>WT_A0200_pa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Arthur Perdereau</cp:lastModifiedBy>
  <cp:revision>0</cp:revision>
  <dcterms:created xsi:type="dcterms:W3CDTF">2015-05-29T18:57:13Z</dcterms:created>
  <dcterms:modified xsi:type="dcterms:W3CDTF">2018-05-04T00:01:52Z</dcterms:modified>
  <dc:language>fr-FR</dc:language>
</cp:coreProperties>
</file>