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2"/>
  </bookViews>
  <sheets>
    <sheet name="ST_A0100" sheetId="1" r:id="rId1"/>
    <sheet name="ST_01001" sheetId="2" r:id="rId2"/>
    <sheet name="ST_01002" sheetId="3" r:id="rId3"/>
  </sheets>
  <calcPr calcId="145621" iterateDelta="1E-4"/>
</workbook>
</file>

<file path=xl/calcChain.xml><?xml version="1.0" encoding="utf-8"?>
<calcChain xmlns="http://schemas.openxmlformats.org/spreadsheetml/2006/main">
  <c r="I20" i="3" l="1"/>
  <c r="F19" i="3"/>
  <c r="I19" i="3" s="1"/>
  <c r="I17" i="3"/>
  <c r="F16" i="3"/>
  <c r="I16" i="3" s="1"/>
  <c r="I18" i="3"/>
  <c r="I15" i="3"/>
  <c r="J11" i="3"/>
  <c r="N1" i="1"/>
  <c r="N11" i="3"/>
  <c r="N12" i="3" s="1"/>
  <c r="E11" i="3"/>
  <c r="J39" i="1"/>
  <c r="D39" i="1"/>
  <c r="D38" i="1"/>
  <c r="I44" i="1"/>
  <c r="I35" i="1"/>
  <c r="D22" i="1"/>
  <c r="N22" i="1" s="1"/>
  <c r="N23" i="1" s="1"/>
  <c r="N21" i="1"/>
  <c r="N20" i="1"/>
  <c r="E9" i="1"/>
  <c r="C9" i="1"/>
  <c r="I19" i="2"/>
  <c r="I16" i="2"/>
  <c r="I21" i="2"/>
  <c r="F21" i="2"/>
  <c r="I17" i="2"/>
  <c r="I20" i="2"/>
  <c r="I18" i="2"/>
  <c r="J11" i="2"/>
  <c r="N11" i="2" s="1"/>
  <c r="N12" i="2" s="1"/>
  <c r="I15" i="2"/>
  <c r="I24" i="3" l="1"/>
  <c r="N2" i="3" s="1"/>
  <c r="N5" i="3" s="1"/>
  <c r="C10" i="1" s="1"/>
  <c r="E10" i="1" s="1"/>
  <c r="E16" i="1" s="1"/>
  <c r="N4" i="1" s="1"/>
  <c r="J38" i="1"/>
  <c r="J40" i="1" s="1"/>
  <c r="I22" i="2"/>
  <c r="F19" i="2"/>
  <c r="F16" i="2"/>
  <c r="E11" i="2"/>
  <c r="N2" i="2" l="1"/>
  <c r="N5" i="2" s="1"/>
</calcChain>
</file>

<file path=xl/sharedStrings.xml><?xml version="1.0" encoding="utf-8"?>
<sst xmlns="http://schemas.openxmlformats.org/spreadsheetml/2006/main" count="241" uniqueCount="85">
  <si>
    <t>University</t>
  </si>
  <si>
    <t>Ecole Centrale de Lyon</t>
  </si>
  <si>
    <t>Back to BOM</t>
  </si>
  <si>
    <t>Car #</t>
  </si>
  <si>
    <t>Asm Cost</t>
  </si>
  <si>
    <t>System</t>
  </si>
  <si>
    <t>Steering System</t>
  </si>
  <si>
    <t>Qty</t>
  </si>
  <si>
    <t>Assembly</t>
  </si>
  <si>
    <t xml:space="preserve">Steering Rack </t>
  </si>
  <si>
    <t>FileLink1</t>
  </si>
  <si>
    <t>P/N Base</t>
  </si>
  <si>
    <t>ST A0002</t>
  </si>
  <si>
    <t>FileLink2</t>
  </si>
  <si>
    <t>Extended Cost</t>
  </si>
  <si>
    <t>Suffix</t>
  </si>
  <si>
    <t>AA</t>
  </si>
  <si>
    <t>FileLink3</t>
  </si>
  <si>
    <t>Details</t>
  </si>
  <si>
    <t>Bought, cost as made</t>
  </si>
  <si>
    <t>ItemOrder</t>
  </si>
  <si>
    <t>Part</t>
  </si>
  <si>
    <t>Part Cost</t>
  </si>
  <si>
    <t>Quantity</t>
  </si>
  <si>
    <t>Sub Total</t>
  </si>
  <si>
    <t>Rack</t>
  </si>
  <si>
    <t>Rack pinion</t>
  </si>
  <si>
    <t>Rack Pinion</t>
  </si>
  <si>
    <t>ST_01002</t>
  </si>
  <si>
    <t>Bought part, cost as made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</si>
  <si>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</si>
  <si>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</si>
  <si>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</si>
  <si>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</si>
  <si>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</si>
  <si>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</si>
  <si>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</si>
  <si>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</si>
  <si>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</si>
  <si>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</si>
  <si>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</si>
  <si>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Steel, Mild (per kg)</t>
  </si>
  <si>
    <t>Stock for the pinion</t>
  </si>
  <si>
    <t>kg</t>
  </si>
  <si>
    <t>Process</t>
  </si>
  <si>
    <t>Unit</t>
  </si>
  <si>
    <t>Multiplier</t>
  </si>
  <si>
    <t>Mult. Val.</t>
  </si>
  <si>
    <t>Machining Setup, Install and remove</t>
  </si>
  <si>
    <t>Machining</t>
  </si>
  <si>
    <t>cm^3</t>
  </si>
  <si>
    <t>cm</t>
  </si>
  <si>
    <t>Circular area diam. 31mm</t>
  </si>
  <si>
    <t>Installation of the item 10</t>
  </si>
  <si>
    <t>Machining Setup, Change</t>
  </si>
  <si>
    <t>To machin the other side</t>
  </si>
  <si>
    <t>Machining of the other side</t>
  </si>
  <si>
    <t>Broach, External</t>
  </si>
  <si>
    <t>For the splines</t>
  </si>
  <si>
    <t>Installation for the water jet cut</t>
  </si>
  <si>
    <t>Waterjet Cut</t>
  </si>
  <si>
    <t>For the pinion</t>
  </si>
  <si>
    <t>Material - Steel</t>
  </si>
  <si>
    <t>Machining the pinion</t>
  </si>
  <si>
    <t>ST_01001</t>
  </si>
  <si>
    <t>Steering Column Universal Joint</t>
  </si>
  <si>
    <t>Paint</t>
  </si>
  <si>
    <t>Paint the steering mount</t>
  </si>
  <si>
    <t>m^2</t>
  </si>
  <si>
    <t>Bearing, Ball, Radial</t>
  </si>
  <si>
    <t>Guide the first column</t>
  </si>
  <si>
    <t>mm</t>
  </si>
  <si>
    <t>Fastener</t>
  </si>
  <si>
    <t>Tooling</t>
  </si>
  <si>
    <t>PVF</t>
  </si>
  <si>
    <t>FractionIncluded</t>
  </si>
  <si>
    <t>Bolt</t>
  </si>
  <si>
    <t>To close the rack housing</t>
  </si>
  <si>
    <t xml:space="preserve">Bolt </t>
  </si>
  <si>
    <t>To fix the rack</t>
  </si>
  <si>
    <t>Stock for the rack</t>
  </si>
  <si>
    <t>Machining one end</t>
  </si>
  <si>
    <t>Threading, External (machining)</t>
  </si>
  <si>
    <t>Thread at one end</t>
  </si>
  <si>
    <t>To machin the other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</si>
</sst>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0.000"/>
    <numFmt numFmtId="170" formatCode="_-[$$-C09]* #,##0.00_-;\-[$$-C09]* #,##0.00_-;_-[$$-C09]* &quot;-&quot;??_-;_-@_-"/>
    <numFmt numFmtId="171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7A00"/>
        <bgColor indexed="64"/>
      </patternFill>
    </fill>
    <fill>
      <patternFill patternType="solid">
        <fgColor rgb="FFFF9900"/>
        <bgColor rgb="FF000000"/>
      </patternFill>
    </fill>
  </fills>
  <borders count="10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9" fillId="0" borderId="0"/>
  </cellStyleXfs>
  <cellXfs count="65">
    <xf numFmtId="0" fontId="0" fillId="0" borderId="0" xfId="0"/>
    <xf numFmtId="0" fontId="2" fillId="2" borderId="1" xfId="0" applyFont="1" applyFill="1" applyBorder="1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4" fontId="3" fillId="0" borderId="0" xfId="3" applyNumberFormat="1" applyFont="1" applyFill="1" applyBorder="1"/>
    <xf numFmtId="37" fontId="3" fillId="0" borderId="0" xfId="4" applyNumberFormat="1" applyFont="1" applyFill="1" applyBorder="1"/>
    <xf numFmtId="0" fontId="3" fillId="0" borderId="0" xfId="0" applyFont="1" applyFill="1" applyBorder="1" applyAlignment="1">
      <alignment horizontal="left"/>
    </xf>
    <xf numFmtId="0" fontId="2" fillId="2" borderId="2" xfId="0" applyFont="1" applyFill="1" applyBorder="1"/>
    <xf numFmtId="0" fontId="3" fillId="0" borderId="2" xfId="0" applyFont="1" applyFill="1" applyBorder="1"/>
    <xf numFmtId="0" fontId="4" fillId="0" borderId="2" xfId="2" applyFill="1" applyBorder="1"/>
    <xf numFmtId="164" fontId="3" fillId="0" borderId="2" xfId="3" applyFont="1" applyFill="1" applyBorder="1"/>
    <xf numFmtId="166" fontId="3" fillId="0" borderId="2" xfId="4" applyNumberFormat="1" applyFont="1" applyFill="1" applyBorder="1"/>
    <xf numFmtId="167" fontId="3" fillId="0" borderId="2" xfId="3" applyNumberFormat="1" applyFont="1" applyFill="1" applyBorder="1"/>
    <xf numFmtId="164" fontId="3" fillId="0" borderId="0" xfId="3" applyFont="1" applyFill="1" applyBorder="1"/>
    <xf numFmtId="0" fontId="2" fillId="2" borderId="2" xfId="0" applyFont="1" applyFill="1" applyBorder="1" applyAlignment="1">
      <alignment horizontal="right"/>
    </xf>
    <xf numFmtId="167" fontId="2" fillId="2" borderId="2" xfId="0" applyNumberFormat="1" applyFont="1" applyFill="1" applyBorder="1"/>
    <xf numFmtId="0" fontId="6" fillId="3" borderId="3" xfId="0" applyFont="1" applyFill="1" applyBorder="1"/>
    <xf numFmtId="0" fontId="7" fillId="0" borderId="0" xfId="0" applyFont="1"/>
    <xf numFmtId="0" fontId="6" fillId="3" borderId="3" xfId="0" applyFont="1" applyFill="1" applyBorder="1" applyAlignment="1">
      <alignment horizontal="left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0" fontId="6" fillId="3" borderId="4" xfId="0" applyFont="1" applyFill="1" applyBorder="1"/>
    <xf numFmtId="37" fontId="7" fillId="0" borderId="0" xfId="0" applyNumberFormat="1" applyFont="1"/>
    <xf numFmtId="0" fontId="7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5" xfId="0" applyFont="1" applyFill="1" applyBorder="1"/>
    <xf numFmtId="0" fontId="3" fillId="0" borderId="2" xfId="5" applyFont="1" applyFill="1" applyBorder="1"/>
    <xf numFmtId="0" fontId="3" fillId="0" borderId="2" xfId="5" applyFont="1" applyFill="1" applyBorder="1" applyAlignment="1" applyProtection="1">
      <alignment wrapText="1"/>
    </xf>
    <xf numFmtId="0" fontId="3" fillId="0" borderId="2" xfId="5" applyFont="1" applyFill="1" applyBorder="1" applyAlignment="1">
      <alignment horizontal="left"/>
    </xf>
    <xf numFmtId="164" fontId="3" fillId="0" borderId="2" xfId="6" applyFont="1" applyFill="1" applyBorder="1"/>
    <xf numFmtId="168" fontId="3" fillId="0" borderId="2" xfId="5" applyNumberFormat="1" applyFont="1" applyFill="1" applyBorder="1"/>
    <xf numFmtId="165" fontId="3" fillId="0" borderId="2" xfId="4" applyFont="1" applyFill="1" applyBorder="1"/>
    <xf numFmtId="11" fontId="3" fillId="0" borderId="2" xfId="5" applyNumberFormat="1" applyFont="1" applyFill="1" applyBorder="1" applyAlignment="1">
      <alignment wrapText="1"/>
    </xf>
    <xf numFmtId="11" fontId="3" fillId="0" borderId="2" xfId="4" applyNumberFormat="1" applyFont="1" applyFill="1" applyBorder="1"/>
    <xf numFmtId="0" fontId="3" fillId="0" borderId="2" xfId="4" applyNumberFormat="1" applyFont="1" applyFill="1" applyBorder="1"/>
    <xf numFmtId="164" fontId="3" fillId="0" borderId="2" xfId="3" applyNumberFormat="1" applyFont="1" applyFill="1" applyBorder="1"/>
    <xf numFmtId="0" fontId="6" fillId="0" borderId="0" xfId="0" applyFont="1"/>
    <xf numFmtId="0" fontId="6" fillId="3" borderId="6" xfId="0" applyFont="1" applyFill="1" applyBorder="1" applyAlignment="1">
      <alignment horizontal="right"/>
    </xf>
    <xf numFmtId="167" fontId="6" fillId="3" borderId="7" xfId="0" applyNumberFormat="1" applyFont="1" applyFill="1" applyBorder="1"/>
    <xf numFmtId="164" fontId="6" fillId="3" borderId="7" xfId="0" applyNumberFormat="1" applyFont="1" applyFill="1" applyBorder="1"/>
    <xf numFmtId="0" fontId="5" fillId="0" borderId="8" xfId="7" applyFont="1" applyFill="1" applyBorder="1" applyAlignment="1">
      <alignment wrapText="1"/>
    </xf>
    <xf numFmtId="0" fontId="3" fillId="0" borderId="9" xfId="5" applyFont="1" applyFill="1" applyBorder="1"/>
    <xf numFmtId="0" fontId="5" fillId="0" borderId="9" xfId="7" applyFont="1" applyFill="1" applyBorder="1" applyAlignment="1">
      <alignment wrapText="1"/>
    </xf>
    <xf numFmtId="0" fontId="0" fillId="0" borderId="9" xfId="0" applyBorder="1"/>
    <xf numFmtId="44" fontId="1" fillId="0" borderId="9" xfId="1" applyFont="1" applyBorder="1"/>
    <xf numFmtId="0" fontId="8" fillId="0" borderId="9" xfId="5" applyBorder="1"/>
    <xf numFmtId="164" fontId="3" fillId="0" borderId="9" xfId="6" applyNumberFormat="1" applyFont="1" applyFill="1" applyBorder="1" applyAlignment="1"/>
    <xf numFmtId="0" fontId="3" fillId="0" borderId="9" xfId="7" applyFont="1" applyFill="1" applyBorder="1" applyAlignment="1">
      <alignment wrapText="1"/>
    </xf>
    <xf numFmtId="0" fontId="8" fillId="0" borderId="9" xfId="5" applyBorder="1" applyAlignment="1">
      <alignment wrapText="1"/>
    </xf>
    <xf numFmtId="164" fontId="3" fillId="0" borderId="9" xfId="6" applyFont="1" applyFill="1" applyBorder="1"/>
    <xf numFmtId="1" fontId="3" fillId="0" borderId="9" xfId="5" applyNumberFormat="1" applyFont="1" applyFill="1" applyBorder="1"/>
    <xf numFmtId="170" fontId="1" fillId="0" borderId="9" xfId="1" applyNumberFormat="1" applyFont="1" applyBorder="1"/>
    <xf numFmtId="2" fontId="8" fillId="0" borderId="9" xfId="5" applyNumberFormat="1" applyBorder="1"/>
    <xf numFmtId="0" fontId="2" fillId="2" borderId="9" xfId="0" applyFont="1" applyFill="1" applyBorder="1"/>
    <xf numFmtId="0" fontId="3" fillId="0" borderId="9" xfId="0" applyFont="1" applyFill="1" applyBorder="1"/>
    <xf numFmtId="11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wrapText="1"/>
    </xf>
    <xf numFmtId="171" fontId="3" fillId="0" borderId="2" xfId="4" applyNumberFormat="1" applyFont="1" applyFill="1" applyBorder="1"/>
    <xf numFmtId="0" fontId="2" fillId="0" borderId="0" xfId="0" applyFont="1" applyFill="1" applyBorder="1"/>
    <xf numFmtId="39" fontId="3" fillId="0" borderId="2" xfId="3" applyNumberFormat="1" applyFont="1" applyFill="1" applyBorder="1"/>
    <xf numFmtId="0" fontId="3" fillId="0" borderId="2" xfId="0" applyNumberFormat="1" applyFont="1" applyFill="1" applyBorder="1"/>
    <xf numFmtId="37" fontId="3" fillId="0" borderId="2" xfId="3" applyNumberFormat="1" applyFont="1" applyFill="1" applyBorder="1"/>
    <xf numFmtId="164" fontId="2" fillId="2" borderId="2" xfId="0" applyNumberFormat="1" applyFont="1" applyFill="1" applyBorder="1"/>
    <xf numFmtId="0" fontId="0" fillId="0" borderId="2" xfId="0" applyBorder="1"/>
  </cellXfs>
  <cellStyles count="8">
    <cellStyle name="Lien hypertexte" xfId="2" builtinId="8"/>
    <cellStyle name="Milliers 2" xfId="4"/>
    <cellStyle name="Monétaire" xfId="1" builtinId="4"/>
    <cellStyle name="Monétaire 10" xfId="3"/>
    <cellStyle name="Monétaire 2" xfId="6"/>
    <cellStyle name="Normal" xfId="0" builtinId="0"/>
    <cellStyle name="Normal 4" xfId="5"/>
    <cellStyle name="Normal_Sheet1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F11" sqref="F11"/>
    </sheetView>
  </sheetViews>
  <sheetFormatPr baseColWidth="10" defaultColWidth="8.88671875" defaultRowHeight="14.4" x14ac:dyDescent="0.3"/>
  <cols>
    <col min="1" max="1" width="9.6640625" bestFit="1" customWidth="1"/>
    <col min="2" max="2" width="26.88671875" bestFit="1" customWidth="1"/>
    <col min="3" max="3" width="23.21875" customWidth="1"/>
    <col min="4" max="4" width="11.6640625" bestFit="1" customWidth="1"/>
    <col min="5" max="5" width="8.88671875" bestFit="1" customWidth="1"/>
  </cols>
  <sheetData>
    <row r="1" spans="1:14" x14ac:dyDescent="0.3">
      <c r="A1" s="1" t="s">
        <v>0</v>
      </c>
      <c r="B1" s="2" t="s">
        <v>1</v>
      </c>
      <c r="C1" s="2"/>
      <c r="D1" s="3" t="s">
        <v>2</v>
      </c>
      <c r="E1" s="2"/>
      <c r="F1" s="2"/>
      <c r="G1" s="2"/>
      <c r="H1" s="2"/>
      <c r="I1" s="2"/>
      <c r="J1" s="1" t="s">
        <v>3</v>
      </c>
      <c r="K1" s="4">
        <v>81</v>
      </c>
      <c r="L1" s="2"/>
      <c r="M1" s="1" t="s">
        <v>4</v>
      </c>
      <c r="N1" s="5">
        <f>E9</f>
        <v>7.5644642915000002</v>
      </c>
    </row>
    <row r="2" spans="1:14" x14ac:dyDescent="0.3">
      <c r="A2" s="1" t="s">
        <v>5</v>
      </c>
      <c r="B2" s="2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1" t="s">
        <v>7</v>
      </c>
      <c r="N2" s="6">
        <v>1</v>
      </c>
    </row>
    <row r="3" spans="1:14" x14ac:dyDescent="0.3">
      <c r="A3" s="1" t="s">
        <v>8</v>
      </c>
      <c r="B3" s="2" t="s">
        <v>9</v>
      </c>
      <c r="C3" s="2"/>
      <c r="D3" s="2"/>
      <c r="E3" s="2"/>
      <c r="F3" s="2"/>
      <c r="G3" s="2"/>
      <c r="H3" s="2"/>
      <c r="I3" s="2"/>
      <c r="J3" s="1" t="s">
        <v>10</v>
      </c>
      <c r="K3" s="2"/>
      <c r="L3" s="2"/>
      <c r="M3" s="2"/>
      <c r="N3" s="2"/>
    </row>
    <row r="4" spans="1:14" x14ac:dyDescent="0.3">
      <c r="A4" s="1" t="s">
        <v>11</v>
      </c>
      <c r="B4" s="7" t="s">
        <v>12</v>
      </c>
      <c r="C4" s="2"/>
      <c r="D4" s="2"/>
      <c r="E4" s="2"/>
      <c r="F4" s="2"/>
      <c r="G4" s="2"/>
      <c r="H4" s="2"/>
      <c r="I4" s="2"/>
      <c r="J4" s="1" t="s">
        <v>13</v>
      </c>
      <c r="K4" s="2"/>
      <c r="L4" s="2"/>
      <c r="M4" s="1" t="s">
        <v>14</v>
      </c>
      <c r="N4" s="5">
        <f>N1*N2</f>
        <v>7.5644642915000002</v>
      </c>
    </row>
    <row r="5" spans="1:14" x14ac:dyDescent="0.3">
      <c r="A5" s="1" t="s">
        <v>15</v>
      </c>
      <c r="B5" s="2" t="s">
        <v>16</v>
      </c>
      <c r="C5" s="2"/>
      <c r="D5" s="2"/>
      <c r="E5" s="2"/>
      <c r="F5" s="2"/>
      <c r="G5" s="2"/>
      <c r="H5" s="2"/>
      <c r="I5" s="2"/>
      <c r="J5" s="1" t="s">
        <v>17</v>
      </c>
      <c r="K5" s="2"/>
      <c r="L5" s="2"/>
      <c r="M5" s="2"/>
      <c r="N5" s="2"/>
    </row>
    <row r="6" spans="1:14" x14ac:dyDescent="0.3">
      <c r="A6" s="1" t="s">
        <v>18</v>
      </c>
      <c r="B6" s="2" t="s">
        <v>19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8" t="s">
        <v>20</v>
      </c>
      <c r="B8" s="8" t="s">
        <v>21</v>
      </c>
      <c r="C8" s="8" t="s">
        <v>22</v>
      </c>
      <c r="D8" s="8" t="s">
        <v>23</v>
      </c>
      <c r="E8" s="8" t="s">
        <v>24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9">
        <v>10</v>
      </c>
      <c r="B9" s="10" t="s">
        <v>27</v>
      </c>
      <c r="C9" s="11">
        <f>ST_01001!N5</f>
        <v>7.5644642915000002</v>
      </c>
      <c r="D9" s="12">
        <v>1</v>
      </c>
      <c r="E9" s="13">
        <f>C9*D9</f>
        <v>7.5644642915000002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3">
      <c r="A10" s="9">
        <v>20</v>
      </c>
      <c r="B10" s="10" t="s">
        <v>25</v>
      </c>
      <c r="C10" s="11">
        <f>ST_01002!N5</f>
        <v>3.7900459045000003</v>
      </c>
      <c r="D10" s="12">
        <v>1</v>
      </c>
      <c r="E10" s="13">
        <f>C10*D10</f>
        <v>3.7900459045000003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">
      <c r="A11" s="9"/>
      <c r="B11" s="10"/>
      <c r="C11" s="11"/>
      <c r="D11" s="12"/>
      <c r="E11" s="13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">
      <c r="A12" s="9"/>
      <c r="B12" s="10"/>
      <c r="C12" s="11"/>
      <c r="D12" s="12"/>
      <c r="E12" s="13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s="9"/>
      <c r="B13" s="10"/>
      <c r="C13" s="11"/>
      <c r="D13" s="12"/>
      <c r="E13" s="13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">
      <c r="A14" s="2"/>
      <c r="B14" s="3"/>
      <c r="C14" s="14"/>
      <c r="D14" s="12"/>
      <c r="E14" s="13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">
      <c r="A15" s="2"/>
      <c r="B15" s="3"/>
      <c r="C15" s="14"/>
      <c r="D15" s="12"/>
      <c r="E15" s="13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">
      <c r="A16" s="2"/>
      <c r="B16" s="2"/>
      <c r="C16" s="2"/>
      <c r="D16" s="15" t="s">
        <v>24</v>
      </c>
      <c r="E16" s="16">
        <f>SUM(E9:E13)</f>
        <v>11.354510196</v>
      </c>
      <c r="F16" s="2"/>
      <c r="G16" s="2"/>
      <c r="H16" s="2"/>
      <c r="I16" s="2"/>
      <c r="J16" s="2"/>
      <c r="K16" s="2"/>
      <c r="L16" s="2"/>
      <c r="M16" s="2"/>
      <c r="N16" s="2"/>
    </row>
    <row r="19" spans="1:14" x14ac:dyDescent="0.3">
      <c r="A19" s="54" t="s">
        <v>20</v>
      </c>
      <c r="B19" s="54" t="s">
        <v>30</v>
      </c>
      <c r="C19" s="54" t="s">
        <v>31</v>
      </c>
      <c r="D19" s="54" t="s">
        <v>32</v>
      </c>
      <c r="E19" s="54" t="s">
        <v>33</v>
      </c>
      <c r="F19" s="54" t="s">
        <v>34</v>
      </c>
      <c r="G19" s="54" t="s">
        <v>35</v>
      </c>
      <c r="H19" s="54" t="s">
        <v>36</v>
      </c>
      <c r="I19" s="54" t="s">
        <v>37</v>
      </c>
      <c r="J19" s="54" t="s">
        <v>38</v>
      </c>
      <c r="K19" s="54" t="s">
        <v>39</v>
      </c>
      <c r="L19" s="54" t="s">
        <v>40</v>
      </c>
      <c r="M19" s="54" t="s">
        <v>23</v>
      </c>
      <c r="N19" s="54" t="s">
        <v>24</v>
      </c>
    </row>
    <row r="20" spans="1:14" x14ac:dyDescent="0.3">
      <c r="A20" s="55">
        <v>10</v>
      </c>
      <c r="B20" s="55" t="s">
        <v>65</v>
      </c>
      <c r="C20" s="55"/>
      <c r="D20" s="11">
        <v>20</v>
      </c>
      <c r="E20" s="9"/>
      <c r="F20" s="9"/>
      <c r="G20" s="9"/>
      <c r="H20" s="32"/>
      <c r="I20" s="56"/>
      <c r="J20" s="12"/>
      <c r="K20" s="32"/>
      <c r="L20" s="32"/>
      <c r="M20" s="12">
        <v>1</v>
      </c>
      <c r="N20" s="36">
        <f>IF(J20="",D20*M20,D20*J20*K20*L20*M20)</f>
        <v>20</v>
      </c>
    </row>
    <row r="21" spans="1:14" x14ac:dyDescent="0.3">
      <c r="A21" s="9">
        <v>20</v>
      </c>
      <c r="B21" s="9" t="s">
        <v>66</v>
      </c>
      <c r="C21" s="57" t="s">
        <v>67</v>
      </c>
      <c r="D21" s="11">
        <v>10</v>
      </c>
      <c r="E21" s="9">
        <v>1.6E-2</v>
      </c>
      <c r="F21" s="9" t="s">
        <v>68</v>
      </c>
      <c r="G21" s="9"/>
      <c r="H21" s="32"/>
      <c r="I21" s="56"/>
      <c r="J21" s="12"/>
      <c r="K21" s="32"/>
      <c r="L21" s="32"/>
      <c r="M21" s="58">
        <v>1.6E-2</v>
      </c>
      <c r="N21" s="36">
        <f>IF(J21="",D21*M21,D21*J21*K21*L21*M21)</f>
        <v>0.16</v>
      </c>
    </row>
    <row r="22" spans="1:14" x14ac:dyDescent="0.3">
      <c r="A22" s="9">
        <v>20</v>
      </c>
      <c r="B22" s="9" t="s">
        <v>69</v>
      </c>
      <c r="C22" s="9" t="s">
        <v>70</v>
      </c>
      <c r="D22" s="11">
        <f>0.1*((E22^2*G22))^(0.5)</f>
        <v>18.708286933869708</v>
      </c>
      <c r="E22" s="9">
        <v>50</v>
      </c>
      <c r="F22" s="9" t="s">
        <v>71</v>
      </c>
      <c r="G22" s="9">
        <v>14</v>
      </c>
      <c r="H22" s="32" t="s">
        <v>71</v>
      </c>
      <c r="I22" s="56"/>
      <c r="J22" s="12"/>
      <c r="K22" s="32"/>
      <c r="L22" s="32"/>
      <c r="M22" s="12">
        <v>2</v>
      </c>
      <c r="N22" s="36">
        <f>IF(J22="",D22*M22,D22*J22*K22*L22*M22)</f>
        <v>37.416573867739416</v>
      </c>
    </row>
    <row r="23" spans="1:14" x14ac:dyDescent="0.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15" t="s">
        <v>24</v>
      </c>
      <c r="N23" s="16">
        <f>SUM(N20:N22)</f>
        <v>57.576573867739413</v>
      </c>
    </row>
    <row r="25" spans="1:14" x14ac:dyDescent="0.3">
      <c r="A25" s="8" t="s">
        <v>20</v>
      </c>
      <c r="B25" s="8" t="s">
        <v>44</v>
      </c>
      <c r="C25" s="8" t="s">
        <v>31</v>
      </c>
      <c r="D25" s="8" t="s">
        <v>32</v>
      </c>
      <c r="E25" s="8" t="s">
        <v>45</v>
      </c>
      <c r="F25" s="8" t="s">
        <v>23</v>
      </c>
      <c r="G25" s="8" t="s">
        <v>46</v>
      </c>
      <c r="H25" s="8" t="s">
        <v>47</v>
      </c>
      <c r="I25" s="8" t="s">
        <v>24</v>
      </c>
    </row>
    <row r="26" spans="1:14" x14ac:dyDescent="0.3">
      <c r="A26" s="9"/>
      <c r="B26" s="61"/>
      <c r="C26" s="57"/>
      <c r="D26" s="11"/>
      <c r="E26" s="9"/>
      <c r="F26" s="9"/>
      <c r="G26" s="9"/>
      <c r="H26" s="9"/>
      <c r="I26" s="11"/>
    </row>
    <row r="27" spans="1:14" x14ac:dyDescent="0.3">
      <c r="A27" s="9"/>
      <c r="B27" s="61"/>
      <c r="C27" s="57"/>
      <c r="D27" s="11"/>
      <c r="E27" s="9"/>
      <c r="F27" s="9"/>
      <c r="G27" s="9"/>
      <c r="H27" s="9"/>
      <c r="I27" s="11"/>
    </row>
    <row r="28" spans="1:14" x14ac:dyDescent="0.3">
      <c r="A28" s="9"/>
      <c r="B28" s="61"/>
      <c r="C28" s="57"/>
      <c r="D28" s="11"/>
      <c r="E28" s="9"/>
      <c r="F28" s="9"/>
      <c r="G28" s="9"/>
      <c r="H28" s="9"/>
      <c r="I28" s="11"/>
    </row>
    <row r="29" spans="1:14" x14ac:dyDescent="0.3">
      <c r="A29" s="9"/>
      <c r="B29" s="61"/>
      <c r="C29" s="57"/>
      <c r="D29" s="11"/>
      <c r="E29" s="9"/>
      <c r="F29" s="9"/>
      <c r="G29" s="9"/>
      <c r="H29" s="9"/>
      <c r="I29" s="11"/>
    </row>
    <row r="30" spans="1:14" x14ac:dyDescent="0.3">
      <c r="A30" s="9"/>
      <c r="B30" s="61"/>
      <c r="C30" s="57"/>
      <c r="D30" s="11"/>
      <c r="E30" s="9"/>
      <c r="F30" s="9"/>
      <c r="G30" s="9"/>
      <c r="H30" s="9"/>
      <c r="I30" s="11"/>
    </row>
    <row r="31" spans="1:14" x14ac:dyDescent="0.3">
      <c r="A31" s="9"/>
      <c r="B31" s="61"/>
      <c r="C31" s="57"/>
      <c r="D31" s="11"/>
      <c r="E31" s="9"/>
      <c r="F31" s="9"/>
      <c r="G31" s="9"/>
      <c r="H31" s="9"/>
      <c r="I31" s="11"/>
    </row>
    <row r="32" spans="1:14" x14ac:dyDescent="0.3">
      <c r="A32" s="9"/>
      <c r="B32" s="61"/>
      <c r="C32" s="57"/>
      <c r="D32" s="11"/>
      <c r="E32" s="9"/>
      <c r="F32" s="9"/>
      <c r="G32" s="9"/>
      <c r="H32" s="9"/>
      <c r="I32" s="11"/>
    </row>
    <row r="33" spans="1:10" x14ac:dyDescent="0.3">
      <c r="A33" s="9"/>
      <c r="B33" s="61"/>
      <c r="C33" s="57"/>
      <c r="D33" s="11"/>
      <c r="E33" s="9"/>
      <c r="F33" s="9"/>
      <c r="G33" s="9"/>
      <c r="H33" s="9"/>
      <c r="I33" s="11"/>
    </row>
    <row r="34" spans="1:10" x14ac:dyDescent="0.3">
      <c r="A34" s="9"/>
      <c r="B34" s="61"/>
      <c r="C34" s="57"/>
      <c r="D34" s="11"/>
      <c r="E34" s="9"/>
      <c r="F34" s="9"/>
      <c r="G34" s="9"/>
      <c r="H34" s="9"/>
      <c r="I34" s="11"/>
    </row>
    <row r="35" spans="1:10" x14ac:dyDescent="0.3">
      <c r="A35" s="59"/>
      <c r="B35" s="59"/>
      <c r="C35" s="59"/>
      <c r="D35" s="59"/>
      <c r="E35" s="59"/>
      <c r="F35" s="59"/>
      <c r="G35" s="59"/>
      <c r="H35" s="15" t="s">
        <v>24</v>
      </c>
      <c r="I35" s="63">
        <f>SUM(I26:I34)</f>
        <v>0</v>
      </c>
    </row>
    <row r="37" spans="1:10" x14ac:dyDescent="0.3">
      <c r="A37" s="8" t="s">
        <v>20</v>
      </c>
      <c r="B37" s="8" t="s">
        <v>72</v>
      </c>
      <c r="C37" s="8" t="s">
        <v>31</v>
      </c>
      <c r="D37" s="8" t="s">
        <v>32</v>
      </c>
      <c r="E37" s="8" t="s">
        <v>33</v>
      </c>
      <c r="F37" s="8" t="s">
        <v>34</v>
      </c>
      <c r="G37" s="8" t="s">
        <v>35</v>
      </c>
      <c r="H37" s="8" t="s">
        <v>36</v>
      </c>
      <c r="I37" s="8" t="s">
        <v>23</v>
      </c>
      <c r="J37" s="8" t="s">
        <v>24</v>
      </c>
    </row>
    <row r="38" spans="1:10" x14ac:dyDescent="0.3">
      <c r="A38" s="9">
        <v>10</v>
      </c>
      <c r="B38" s="9" t="s">
        <v>76</v>
      </c>
      <c r="C38" s="9" t="s">
        <v>77</v>
      </c>
      <c r="D38" s="11">
        <f>0.8/105154*E38^2*G38*SQRT(G38)+(0.003*EXP(0.319*E38))</f>
        <v>1.7936900299868521E-2</v>
      </c>
      <c r="E38" s="9">
        <v>5</v>
      </c>
      <c r="F38" s="60" t="s">
        <v>71</v>
      </c>
      <c r="G38" s="9">
        <v>6.5</v>
      </c>
      <c r="H38" s="61" t="s">
        <v>71</v>
      </c>
      <c r="I38" s="62">
        <v>4</v>
      </c>
      <c r="J38" s="11">
        <f>D38*I38</f>
        <v>7.1747601199474084E-2</v>
      </c>
    </row>
    <row r="39" spans="1:10" x14ac:dyDescent="0.3">
      <c r="A39" s="9">
        <v>20</v>
      </c>
      <c r="B39" s="9" t="s">
        <v>78</v>
      </c>
      <c r="C39" s="9" t="s">
        <v>79</v>
      </c>
      <c r="D39" s="11">
        <f>0.8/105154*E39^2*G39*SQRT(G39)+(0.003*EXP(0.319*E39))</f>
        <v>5.6261921089642758E-2</v>
      </c>
      <c r="E39" s="9">
        <v>8</v>
      </c>
      <c r="F39" s="60" t="s">
        <v>71</v>
      </c>
      <c r="G39" s="9">
        <v>11</v>
      </c>
      <c r="H39" s="61" t="s">
        <v>71</v>
      </c>
      <c r="I39" s="62">
        <v>1</v>
      </c>
      <c r="J39" s="11">
        <f>I39*D39</f>
        <v>5.6261921089642758E-2</v>
      </c>
    </row>
    <row r="40" spans="1:10" x14ac:dyDescent="0.3">
      <c r="A40" s="59"/>
      <c r="B40" s="59"/>
      <c r="C40" s="59"/>
      <c r="D40" s="59"/>
      <c r="E40" s="59"/>
      <c r="F40" s="59"/>
      <c r="G40" s="59"/>
      <c r="H40" s="59"/>
      <c r="I40" s="15" t="s">
        <v>24</v>
      </c>
      <c r="J40" s="63">
        <f>SUM(J38:J39)</f>
        <v>0.12800952228911683</v>
      </c>
    </row>
    <row r="42" spans="1:10" x14ac:dyDescent="0.3">
      <c r="A42" s="8" t="s">
        <v>20</v>
      </c>
      <c r="B42" s="8" t="s">
        <v>73</v>
      </c>
      <c r="C42" s="8" t="s">
        <v>31</v>
      </c>
      <c r="D42" s="8" t="s">
        <v>32</v>
      </c>
      <c r="E42" s="8" t="s">
        <v>45</v>
      </c>
      <c r="F42" s="8" t="s">
        <v>23</v>
      </c>
      <c r="G42" s="8" t="s">
        <v>74</v>
      </c>
      <c r="H42" s="8" t="s">
        <v>75</v>
      </c>
      <c r="I42" s="8" t="s">
        <v>24</v>
      </c>
    </row>
    <row r="43" spans="1:10" x14ac:dyDescent="0.3">
      <c r="A43" s="9"/>
      <c r="B43" s="64"/>
      <c r="C43" s="57"/>
      <c r="D43" s="11"/>
      <c r="E43" s="9"/>
      <c r="F43" s="9"/>
      <c r="G43" s="9"/>
      <c r="H43" s="9"/>
      <c r="I43" s="36"/>
    </row>
    <row r="44" spans="1:10" x14ac:dyDescent="0.3">
      <c r="A44" s="59"/>
      <c r="B44" s="59"/>
      <c r="C44" s="59"/>
      <c r="D44" s="59"/>
      <c r="E44" s="59"/>
      <c r="F44" s="59"/>
      <c r="G44" s="59"/>
      <c r="H44" s="15" t="s">
        <v>24</v>
      </c>
      <c r="I44" s="63">
        <f>SUM(I43:I43)</f>
        <v>0</v>
      </c>
    </row>
  </sheetData>
  <hyperlinks>
    <hyperlink ref="D1" location="BOM!A1" display="Back to BOM"/>
    <hyperlink ref="B9" location="ST_01001!A1" display="Rack Pinion"/>
    <hyperlink ref="B10" location="ST_01002!A1" display="Rack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A14" sqref="A14:I22"/>
    </sheetView>
  </sheetViews>
  <sheetFormatPr baseColWidth="10" defaultColWidth="8.88671875" defaultRowHeight="14.4" x14ac:dyDescent="0.3"/>
  <cols>
    <col min="2" max="2" width="22.33203125" bestFit="1" customWidth="1"/>
    <col min="3" max="3" width="23.77734375" bestFit="1" customWidth="1"/>
    <col min="4" max="4" width="14.21875" customWidth="1"/>
    <col min="5" max="5" width="5.5546875" bestFit="1" customWidth="1"/>
    <col min="6" max="6" width="11.6640625" bestFit="1" customWidth="1"/>
    <col min="7" max="7" width="9.109375" bestFit="1" customWidth="1"/>
  </cols>
  <sheetData>
    <row r="2" spans="1:14" x14ac:dyDescent="0.3">
      <c r="A2" s="17" t="s">
        <v>0</v>
      </c>
      <c r="B2" s="18" t="s">
        <v>1</v>
      </c>
      <c r="C2" s="18"/>
      <c r="D2" s="18"/>
      <c r="E2" s="18"/>
      <c r="F2" s="3" t="s">
        <v>2</v>
      </c>
      <c r="G2" s="18"/>
      <c r="H2" s="18"/>
      <c r="I2" s="18"/>
      <c r="J2" s="19" t="s">
        <v>3</v>
      </c>
      <c r="K2" s="20">
        <v>81</v>
      </c>
      <c r="L2" s="18"/>
      <c r="M2" s="17" t="s">
        <v>22</v>
      </c>
      <c r="N2" s="21">
        <f>N12+I22</f>
        <v>7.5644642915000002</v>
      </c>
    </row>
    <row r="3" spans="1:14" x14ac:dyDescent="0.3">
      <c r="A3" s="22" t="s">
        <v>5</v>
      </c>
      <c r="B3" s="18" t="s">
        <v>6</v>
      </c>
      <c r="C3" s="18"/>
      <c r="D3" s="17" t="s">
        <v>10</v>
      </c>
      <c r="E3" s="18"/>
      <c r="F3" s="18"/>
      <c r="G3" s="18"/>
      <c r="H3" s="18"/>
      <c r="I3" s="18"/>
      <c r="J3" s="18"/>
      <c r="K3" s="18"/>
      <c r="L3" s="18"/>
      <c r="M3" s="22" t="s">
        <v>7</v>
      </c>
      <c r="N3" s="23">
        <v>1</v>
      </c>
    </row>
    <row r="4" spans="1:14" x14ac:dyDescent="0.3">
      <c r="A4" s="22" t="s">
        <v>8</v>
      </c>
      <c r="B4" s="3" t="s">
        <v>9</v>
      </c>
      <c r="C4" s="18"/>
      <c r="D4" s="22" t="s">
        <v>13</v>
      </c>
      <c r="E4" s="18"/>
      <c r="F4" s="18"/>
      <c r="G4" s="18"/>
      <c r="H4" s="18"/>
      <c r="I4" s="18"/>
      <c r="J4" s="17" t="s">
        <v>10</v>
      </c>
      <c r="K4" s="18"/>
      <c r="L4" s="18"/>
      <c r="M4" s="18"/>
      <c r="N4" s="18"/>
    </row>
    <row r="5" spans="1:14" x14ac:dyDescent="0.3">
      <c r="A5" s="22" t="s">
        <v>21</v>
      </c>
      <c r="B5" s="2" t="s">
        <v>26</v>
      </c>
      <c r="C5" s="18"/>
      <c r="D5" s="22" t="s">
        <v>17</v>
      </c>
      <c r="E5" s="18"/>
      <c r="F5" s="18"/>
      <c r="G5" s="18"/>
      <c r="H5" s="18"/>
      <c r="I5" s="18"/>
      <c r="J5" s="22" t="s">
        <v>13</v>
      </c>
      <c r="K5" s="18"/>
      <c r="L5" s="18"/>
      <c r="M5" s="17" t="s">
        <v>14</v>
      </c>
      <c r="N5" s="21">
        <f>N2*N3</f>
        <v>7.5644642915000002</v>
      </c>
    </row>
    <row r="6" spans="1:14" x14ac:dyDescent="0.3">
      <c r="A6" s="22" t="s">
        <v>11</v>
      </c>
      <c r="B6" s="24" t="s">
        <v>64</v>
      </c>
      <c r="C6" s="18"/>
      <c r="D6" s="18"/>
      <c r="E6" s="18"/>
      <c r="F6" s="18"/>
      <c r="G6" s="18"/>
      <c r="H6" s="18"/>
      <c r="I6" s="18"/>
      <c r="J6" s="22" t="s">
        <v>17</v>
      </c>
      <c r="K6" s="18"/>
      <c r="L6" s="18"/>
      <c r="M6" s="18"/>
      <c r="N6" s="18"/>
    </row>
    <row r="7" spans="1:14" x14ac:dyDescent="0.3">
      <c r="A7" s="22" t="s">
        <v>15</v>
      </c>
      <c r="B7" s="18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3">
      <c r="A8" s="22" t="s">
        <v>18</v>
      </c>
      <c r="B8" s="18" t="s">
        <v>29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3">
      <c r="A10" s="25" t="s">
        <v>20</v>
      </c>
      <c r="B10" s="26" t="s">
        <v>30</v>
      </c>
      <c r="C10" s="26" t="s">
        <v>31</v>
      </c>
      <c r="D10" s="26" t="s">
        <v>32</v>
      </c>
      <c r="E10" s="26" t="s">
        <v>33</v>
      </c>
      <c r="F10" s="26" t="s">
        <v>34</v>
      </c>
      <c r="G10" s="26" t="s">
        <v>35</v>
      </c>
      <c r="H10" s="26" t="s">
        <v>36</v>
      </c>
      <c r="I10" s="26" t="s">
        <v>37</v>
      </c>
      <c r="J10" s="26" t="s">
        <v>38</v>
      </c>
      <c r="K10" s="26" t="s">
        <v>39</v>
      </c>
      <c r="L10" s="26" t="s">
        <v>40</v>
      </c>
      <c r="M10" s="26" t="s">
        <v>23</v>
      </c>
      <c r="N10" s="26" t="s">
        <v>24</v>
      </c>
    </row>
    <row r="11" spans="1:14" ht="57.6" x14ac:dyDescent="0.3">
      <c r="A11" s="27">
        <v>10</v>
      </c>
      <c r="B11" s="28" t="s">
        <v>41</v>
      </c>
      <c r="C11" s="29" t="s">
        <v>42</v>
      </c>
      <c r="D11" s="30">
        <v>2.25</v>
      </c>
      <c r="E11" s="31">
        <f>J11*K11*L11</f>
        <v>0.43258995</v>
      </c>
      <c r="F11" s="27" t="s">
        <v>43</v>
      </c>
      <c r="G11" s="27"/>
      <c r="H11" s="32"/>
      <c r="I11" s="33" t="s">
        <v>52</v>
      </c>
      <c r="J11" s="34">
        <f>3.14*(0.015)^2</f>
        <v>7.0649999999999999E-4</v>
      </c>
      <c r="K11" s="32">
        <v>7.8E-2</v>
      </c>
      <c r="L11" s="35">
        <v>7850</v>
      </c>
      <c r="M11" s="35">
        <v>1</v>
      </c>
      <c r="N11" s="36">
        <f>IF(J11="",D11*M11,D11*J11*K11*L11*M11)</f>
        <v>0.97332738749999992</v>
      </c>
    </row>
    <row r="12" spans="1:14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 t="s">
        <v>24</v>
      </c>
      <c r="N12" s="39">
        <f>SUM(N11:N11)</f>
        <v>0.97332738749999992</v>
      </c>
    </row>
    <row r="13" spans="1:14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3">
      <c r="A14" s="25" t="s">
        <v>20</v>
      </c>
      <c r="B14" s="26" t="s">
        <v>44</v>
      </c>
      <c r="C14" s="26" t="s">
        <v>31</v>
      </c>
      <c r="D14" s="26" t="s">
        <v>32</v>
      </c>
      <c r="E14" s="26" t="s">
        <v>45</v>
      </c>
      <c r="F14" s="26" t="s">
        <v>23</v>
      </c>
      <c r="G14" s="26" t="s">
        <v>46</v>
      </c>
      <c r="H14" s="26" t="s">
        <v>47</v>
      </c>
      <c r="I14" s="26" t="s">
        <v>24</v>
      </c>
      <c r="J14" s="37"/>
      <c r="K14" s="37"/>
      <c r="L14" s="37"/>
      <c r="M14" s="37"/>
      <c r="N14" s="37"/>
    </row>
    <row r="15" spans="1:14" ht="28.8" x14ac:dyDescent="0.3">
      <c r="A15" s="46">
        <v>10</v>
      </c>
      <c r="B15" s="48" t="s">
        <v>48</v>
      </c>
      <c r="C15" s="49" t="s">
        <v>53</v>
      </c>
      <c r="D15" s="50">
        <v>1.3</v>
      </c>
      <c r="E15" s="48" t="s">
        <v>45</v>
      </c>
      <c r="F15" s="46">
        <v>1</v>
      </c>
      <c r="G15" s="46"/>
      <c r="H15" s="46"/>
      <c r="I15" s="47">
        <f>IF(H15="",D15*F15,D15*F15*H15)</f>
        <v>1.3</v>
      </c>
      <c r="J15" s="18"/>
      <c r="K15" s="18"/>
      <c r="L15" s="18"/>
      <c r="M15" s="18"/>
      <c r="N15" s="18"/>
    </row>
    <row r="16" spans="1:14" ht="28.8" x14ac:dyDescent="0.3">
      <c r="A16" s="42">
        <v>20</v>
      </c>
      <c r="B16" s="43" t="s">
        <v>49</v>
      </c>
      <c r="C16" s="44" t="s">
        <v>63</v>
      </c>
      <c r="D16" s="50">
        <v>0.04</v>
      </c>
      <c r="E16" s="43" t="s">
        <v>50</v>
      </c>
      <c r="F16" s="51">
        <f>(J11 - 0.012^2*3.1416)*4.8*10^4</f>
        <v>12.197260799999999</v>
      </c>
      <c r="G16" s="43" t="s">
        <v>62</v>
      </c>
      <c r="H16" s="46">
        <v>3</v>
      </c>
      <c r="I16" s="47">
        <f>D16*F16*H16</f>
        <v>1.463671296</v>
      </c>
      <c r="J16" s="18"/>
      <c r="K16" s="18"/>
      <c r="L16" s="18"/>
      <c r="M16" s="18"/>
      <c r="N16" s="18"/>
    </row>
    <row r="17" spans="1:14" x14ac:dyDescent="0.3">
      <c r="A17" s="42">
        <v>30</v>
      </c>
      <c r="B17" s="43" t="s">
        <v>57</v>
      </c>
      <c r="C17" s="44" t="s">
        <v>58</v>
      </c>
      <c r="D17" s="52">
        <v>0.5</v>
      </c>
      <c r="E17" s="43" t="s">
        <v>51</v>
      </c>
      <c r="F17" s="51">
        <v>2.2000000000000002</v>
      </c>
      <c r="G17" s="46"/>
      <c r="H17" s="46"/>
      <c r="I17" s="47">
        <f>D17*F17</f>
        <v>1.1000000000000001</v>
      </c>
      <c r="J17" s="18"/>
      <c r="K17" s="18"/>
      <c r="L17" s="18"/>
      <c r="M17" s="18"/>
      <c r="N17" s="18"/>
    </row>
    <row r="18" spans="1:14" x14ac:dyDescent="0.3">
      <c r="A18" s="42">
        <v>40</v>
      </c>
      <c r="B18" s="43" t="s">
        <v>54</v>
      </c>
      <c r="C18" s="42" t="s">
        <v>55</v>
      </c>
      <c r="D18" s="50">
        <v>0.65</v>
      </c>
      <c r="E18" s="48" t="s">
        <v>45</v>
      </c>
      <c r="F18" s="46">
        <v>1</v>
      </c>
      <c r="G18" s="46"/>
      <c r="H18" s="46"/>
      <c r="I18" s="47">
        <f>IF(H18="",D18*F18,D18*F18*H18)</f>
        <v>0.65</v>
      </c>
      <c r="J18" s="18"/>
      <c r="K18" s="18"/>
      <c r="L18" s="18"/>
      <c r="M18" s="18"/>
      <c r="N18" s="18"/>
    </row>
    <row r="19" spans="1:14" ht="28.8" x14ac:dyDescent="0.3">
      <c r="A19" s="42">
        <v>50</v>
      </c>
      <c r="B19" s="48" t="s">
        <v>49</v>
      </c>
      <c r="C19" s="46" t="s">
        <v>56</v>
      </c>
      <c r="D19" s="50">
        <v>0.04</v>
      </c>
      <c r="E19" s="43" t="s">
        <v>50</v>
      </c>
      <c r="F19" s="53">
        <f>(J11 - 3.1416*0.0085^2)*1.1*10^4</f>
        <v>5.2747134000000004</v>
      </c>
      <c r="G19" s="43" t="s">
        <v>62</v>
      </c>
      <c r="H19" s="46">
        <v>3</v>
      </c>
      <c r="I19" s="47">
        <f>D19*F19*H19</f>
        <v>0.63296560800000012</v>
      </c>
      <c r="J19" s="18"/>
      <c r="K19" s="18"/>
      <c r="L19" s="18"/>
      <c r="M19" s="18"/>
      <c r="N19" s="18"/>
    </row>
    <row r="20" spans="1:14" ht="28.8" x14ac:dyDescent="0.3">
      <c r="A20" s="42">
        <v>60</v>
      </c>
      <c r="B20" s="48" t="s">
        <v>48</v>
      </c>
      <c r="C20" s="49" t="s">
        <v>59</v>
      </c>
      <c r="D20" s="50">
        <v>1.3</v>
      </c>
      <c r="E20" s="48" t="s">
        <v>45</v>
      </c>
      <c r="F20" s="46">
        <v>1</v>
      </c>
      <c r="G20" s="46"/>
      <c r="H20" s="46"/>
      <c r="I20" s="47">
        <f>IF(H20="",D20*F20,D20*F20*H20)</f>
        <v>1.3</v>
      </c>
      <c r="J20" s="18"/>
      <c r="K20" s="18"/>
      <c r="L20" s="18"/>
      <c r="M20" s="18"/>
      <c r="N20" s="18"/>
    </row>
    <row r="21" spans="1:14" x14ac:dyDescent="0.3">
      <c r="A21" s="42">
        <v>70</v>
      </c>
      <c r="B21" s="43" t="s">
        <v>60</v>
      </c>
      <c r="C21" s="44" t="s">
        <v>61</v>
      </c>
      <c r="D21" s="45">
        <v>0.01</v>
      </c>
      <c r="E21" s="43" t="s">
        <v>51</v>
      </c>
      <c r="F21" s="46">
        <f>(0.85*17)</f>
        <v>14.45</v>
      </c>
      <c r="G21" s="46"/>
      <c r="H21" s="46"/>
      <c r="I21" s="47">
        <f>D21*F21</f>
        <v>0.14449999999999999</v>
      </c>
      <c r="J21" s="18"/>
      <c r="K21" s="18"/>
      <c r="L21" s="18"/>
      <c r="M21" s="18"/>
      <c r="N21" s="18"/>
    </row>
    <row r="22" spans="1:14" x14ac:dyDescent="0.3">
      <c r="A22" s="37"/>
      <c r="B22" s="37"/>
      <c r="C22" s="37"/>
      <c r="D22" s="37"/>
      <c r="E22" s="37"/>
      <c r="F22" s="37"/>
      <c r="G22" s="37"/>
      <c r="H22" s="38" t="s">
        <v>24</v>
      </c>
      <c r="I22" s="40">
        <f>SUM(I15:I21)</f>
        <v>6.5911369039999999</v>
      </c>
      <c r="J22" s="37"/>
      <c r="K22" s="37"/>
      <c r="L22" s="37"/>
      <c r="M22" s="37"/>
      <c r="N22" s="37"/>
    </row>
  </sheetData>
  <hyperlinks>
    <hyperlink ref="F2" location="BOM!A1" display="Back to BOM"/>
    <hyperlink ref="B4" location="ST_A0100!A1" display="Steering Rack 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topLeftCell="A4" workbookViewId="0">
      <selection activeCell="K17" sqref="K17"/>
    </sheetView>
  </sheetViews>
  <sheetFormatPr baseColWidth="10" defaultColWidth="8.88671875" defaultRowHeight="14.4" x14ac:dyDescent="0.3"/>
  <cols>
    <col min="2" max="2" width="22.33203125" bestFit="1" customWidth="1"/>
    <col min="3" max="3" width="23.44140625" bestFit="1" customWidth="1"/>
    <col min="4" max="4" width="8.21875" bestFit="1" customWidth="1"/>
    <col min="9" max="9" width="10.33203125" bestFit="1" customWidth="1"/>
  </cols>
  <sheetData>
    <row r="2" spans="1:14" x14ac:dyDescent="0.3">
      <c r="A2" s="17" t="s">
        <v>0</v>
      </c>
      <c r="B2" s="18" t="s">
        <v>1</v>
      </c>
      <c r="C2" s="18"/>
      <c r="D2" s="18"/>
      <c r="E2" s="18"/>
      <c r="F2" s="3" t="s">
        <v>2</v>
      </c>
      <c r="G2" s="18"/>
      <c r="H2" s="18"/>
      <c r="I2" s="18"/>
      <c r="J2" s="19" t="s">
        <v>3</v>
      </c>
      <c r="K2" s="20">
        <v>81</v>
      </c>
      <c r="L2" s="18"/>
      <c r="M2" s="17" t="s">
        <v>22</v>
      </c>
      <c r="N2" s="21">
        <f>N12+I24</f>
        <v>3.7900459045000003</v>
      </c>
    </row>
    <row r="3" spans="1:14" x14ac:dyDescent="0.3">
      <c r="A3" s="22" t="s">
        <v>5</v>
      </c>
      <c r="B3" s="18" t="s">
        <v>6</v>
      </c>
      <c r="C3" s="18"/>
      <c r="D3" s="17" t="s">
        <v>10</v>
      </c>
      <c r="E3" s="18"/>
      <c r="F3" s="18"/>
      <c r="G3" s="18"/>
      <c r="H3" s="18"/>
      <c r="I3" s="18"/>
      <c r="J3" s="18"/>
      <c r="K3" s="18"/>
      <c r="L3" s="18"/>
      <c r="M3" s="22" t="s">
        <v>7</v>
      </c>
      <c r="N3" s="23">
        <v>1</v>
      </c>
    </row>
    <row r="4" spans="1:14" x14ac:dyDescent="0.3">
      <c r="A4" s="22" t="s">
        <v>8</v>
      </c>
      <c r="B4" s="3" t="s">
        <v>9</v>
      </c>
      <c r="C4" s="18"/>
      <c r="D4" s="22" t="s">
        <v>13</v>
      </c>
      <c r="E4" s="18"/>
      <c r="F4" s="18"/>
      <c r="G4" s="18"/>
      <c r="H4" s="18"/>
      <c r="I4" s="18"/>
      <c r="J4" s="17" t="s">
        <v>10</v>
      </c>
      <c r="K4" s="18"/>
      <c r="L4" s="18"/>
      <c r="M4" s="18"/>
      <c r="N4" s="18"/>
    </row>
    <row r="5" spans="1:14" x14ac:dyDescent="0.3">
      <c r="A5" s="22" t="s">
        <v>21</v>
      </c>
      <c r="B5" s="2" t="s">
        <v>25</v>
      </c>
      <c r="C5" s="18"/>
      <c r="D5" s="22" t="s">
        <v>17</v>
      </c>
      <c r="E5" s="18"/>
      <c r="F5" s="18"/>
      <c r="G5" s="18"/>
      <c r="H5" s="18"/>
      <c r="I5" s="18"/>
      <c r="J5" s="22" t="s">
        <v>13</v>
      </c>
      <c r="K5" s="18"/>
      <c r="L5" s="18"/>
      <c r="M5" s="17" t="s">
        <v>14</v>
      </c>
      <c r="N5" s="21">
        <f>N2*N3</f>
        <v>3.7900459045000003</v>
      </c>
    </row>
    <row r="6" spans="1:14" x14ac:dyDescent="0.3">
      <c r="A6" s="22" t="s">
        <v>11</v>
      </c>
      <c r="B6" s="24" t="s">
        <v>28</v>
      </c>
      <c r="C6" s="18"/>
      <c r="D6" s="18"/>
      <c r="E6" s="18"/>
      <c r="F6" s="18"/>
      <c r="G6" s="18"/>
      <c r="H6" s="18"/>
      <c r="I6" s="18"/>
      <c r="J6" s="22" t="s">
        <v>17</v>
      </c>
      <c r="K6" s="18"/>
      <c r="L6" s="18"/>
      <c r="M6" s="18"/>
      <c r="N6" s="18"/>
    </row>
    <row r="7" spans="1:14" x14ac:dyDescent="0.3">
      <c r="A7" s="22" t="s">
        <v>15</v>
      </c>
      <c r="B7" s="18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3">
      <c r="A8" s="22" t="s">
        <v>18</v>
      </c>
      <c r="B8" s="18" t="s">
        <v>29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3">
      <c r="A10" s="25" t="s">
        <v>20</v>
      </c>
      <c r="B10" s="26" t="s">
        <v>30</v>
      </c>
      <c r="C10" s="26" t="s">
        <v>31</v>
      </c>
      <c r="D10" s="26" t="s">
        <v>32</v>
      </c>
      <c r="E10" s="26" t="s">
        <v>33</v>
      </c>
      <c r="F10" s="26" t="s">
        <v>34</v>
      </c>
      <c r="G10" s="26" t="s">
        <v>35</v>
      </c>
      <c r="H10" s="26" t="s">
        <v>36</v>
      </c>
      <c r="I10" s="26" t="s">
        <v>37</v>
      </c>
      <c r="J10" s="26" t="s">
        <v>38</v>
      </c>
      <c r="K10" s="26" t="s">
        <v>39</v>
      </c>
      <c r="L10" s="26" t="s">
        <v>40</v>
      </c>
      <c r="M10" s="26" t="s">
        <v>23</v>
      </c>
      <c r="N10" s="26" t="s">
        <v>24</v>
      </c>
    </row>
    <row r="11" spans="1:14" ht="43.2" x14ac:dyDescent="0.3">
      <c r="A11" s="27">
        <v>10</v>
      </c>
      <c r="B11" s="28" t="s">
        <v>41</v>
      </c>
      <c r="C11" s="29" t="s">
        <v>80</v>
      </c>
      <c r="D11" s="30">
        <v>2.25</v>
      </c>
      <c r="E11" s="31">
        <f>J11*K11*L11</f>
        <v>0.54351044999999998</v>
      </c>
      <c r="F11" s="27" t="s">
        <v>43</v>
      </c>
      <c r="G11" s="27"/>
      <c r="H11" s="32"/>
      <c r="I11" s="33" t="s">
        <v>52</v>
      </c>
      <c r="J11" s="34">
        <f>3.14*(0.0075)^2</f>
        <v>1.76625E-4</v>
      </c>
      <c r="K11" s="32">
        <v>0.39200000000000002</v>
      </c>
      <c r="L11" s="35">
        <v>7850</v>
      </c>
      <c r="M11" s="35">
        <v>1</v>
      </c>
      <c r="N11" s="36">
        <f>IF(J11="",D11*M11,D11*J11*K11*L11*M11)</f>
        <v>1.2228985125</v>
      </c>
    </row>
    <row r="12" spans="1:14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 t="s">
        <v>24</v>
      </c>
      <c r="N12" s="39">
        <f>SUM(N11:N11)</f>
        <v>1.2228985125</v>
      </c>
    </row>
    <row r="14" spans="1:14" x14ac:dyDescent="0.3">
      <c r="A14" s="25" t="s">
        <v>20</v>
      </c>
      <c r="B14" s="26" t="s">
        <v>44</v>
      </c>
      <c r="C14" s="26" t="s">
        <v>31</v>
      </c>
      <c r="D14" s="26" t="s">
        <v>32</v>
      </c>
      <c r="E14" s="26" t="s">
        <v>45</v>
      </c>
      <c r="F14" s="26" t="s">
        <v>23</v>
      </c>
      <c r="G14" s="26" t="s">
        <v>46</v>
      </c>
      <c r="H14" s="26" t="s">
        <v>47</v>
      </c>
      <c r="I14" s="26" t="s">
        <v>24</v>
      </c>
    </row>
    <row r="15" spans="1:14" ht="28.8" x14ac:dyDescent="0.3">
      <c r="A15" s="46">
        <v>10</v>
      </c>
      <c r="B15" s="48" t="s">
        <v>48</v>
      </c>
      <c r="C15" s="49" t="s">
        <v>53</v>
      </c>
      <c r="D15" s="50">
        <v>1.3</v>
      </c>
      <c r="E15" s="48" t="s">
        <v>45</v>
      </c>
      <c r="F15" s="46">
        <v>1</v>
      </c>
      <c r="G15" s="46"/>
      <c r="H15" s="46"/>
      <c r="I15" s="47">
        <f>IF(H15="",D15*F15,D15*F15*H15)</f>
        <v>1.3</v>
      </c>
    </row>
    <row r="16" spans="1:14" ht="28.8" x14ac:dyDescent="0.3">
      <c r="A16" s="42">
        <v>20</v>
      </c>
      <c r="B16" s="43" t="s">
        <v>49</v>
      </c>
      <c r="C16" s="44" t="s">
        <v>81</v>
      </c>
      <c r="D16" s="50">
        <v>0.04</v>
      </c>
      <c r="E16" s="43" t="s">
        <v>50</v>
      </c>
      <c r="F16" s="51">
        <f>(0.006^2*3.1416)*0.3*10^4 + 2*0.003^2*3.1416*10^4</f>
        <v>0.90478079999999994</v>
      </c>
      <c r="G16" s="43" t="s">
        <v>62</v>
      </c>
      <c r="H16" s="46">
        <v>3</v>
      </c>
      <c r="I16" s="47">
        <f>D16*F16*H16</f>
        <v>0.108573696</v>
      </c>
    </row>
    <row r="17" spans="1:9" ht="28.8" x14ac:dyDescent="0.3">
      <c r="A17" s="42">
        <v>30</v>
      </c>
      <c r="B17" s="41" t="s">
        <v>82</v>
      </c>
      <c r="C17" s="44" t="s">
        <v>83</v>
      </c>
      <c r="D17" s="50">
        <v>0.1</v>
      </c>
      <c r="E17" s="41" t="s">
        <v>51</v>
      </c>
      <c r="F17" s="51">
        <v>2</v>
      </c>
      <c r="G17" s="46"/>
      <c r="H17" s="46"/>
      <c r="I17" s="47">
        <f>D17*F17</f>
        <v>0.2</v>
      </c>
    </row>
    <row r="18" spans="1:9" x14ac:dyDescent="0.3">
      <c r="A18" s="42">
        <v>40</v>
      </c>
      <c r="B18" s="43" t="s">
        <v>54</v>
      </c>
      <c r="C18" s="42" t="s">
        <v>84</v>
      </c>
      <c r="D18" s="50">
        <v>0.65</v>
      </c>
      <c r="E18" s="48" t="s">
        <v>45</v>
      </c>
      <c r="F18" s="46">
        <v>1</v>
      </c>
      <c r="G18" s="46"/>
      <c r="H18" s="46"/>
      <c r="I18" s="47">
        <f>IF(H18="",D18*F18,D18*F18*H18)</f>
        <v>0.65</v>
      </c>
    </row>
    <row r="19" spans="1:9" ht="28.8" x14ac:dyDescent="0.3">
      <c r="A19" s="42">
        <v>50</v>
      </c>
      <c r="B19" s="43" t="s">
        <v>49</v>
      </c>
      <c r="C19" s="44" t="s">
        <v>81</v>
      </c>
      <c r="D19" s="50">
        <v>0.04</v>
      </c>
      <c r="E19" s="43" t="s">
        <v>50</v>
      </c>
      <c r="F19" s="51">
        <f>(0.006^2*3.1416)*0.3*10^4 + 2*0.003^2*3.1416*10^4</f>
        <v>0.90478079999999994</v>
      </c>
      <c r="G19" s="43" t="s">
        <v>62</v>
      </c>
      <c r="H19" s="46">
        <v>3</v>
      </c>
      <c r="I19" s="47">
        <f>D19*F19*H19</f>
        <v>0.108573696</v>
      </c>
    </row>
    <row r="20" spans="1:9" ht="28.8" x14ac:dyDescent="0.3">
      <c r="A20" s="42">
        <v>60</v>
      </c>
      <c r="B20" s="41" t="s">
        <v>82</v>
      </c>
      <c r="C20" s="44" t="s">
        <v>83</v>
      </c>
      <c r="D20" s="50">
        <v>0.1</v>
      </c>
      <c r="E20" s="41" t="s">
        <v>51</v>
      </c>
      <c r="F20" s="51">
        <v>2</v>
      </c>
      <c r="G20" s="46"/>
      <c r="H20" s="46"/>
      <c r="I20" s="47">
        <f>D20*F20</f>
        <v>0.2</v>
      </c>
    </row>
    <row r="21" spans="1:9" x14ac:dyDescent="0.3">
      <c r="A21" s="42"/>
      <c r="B21" s="48"/>
      <c r="C21" s="46"/>
      <c r="D21" s="50"/>
      <c r="E21" s="43"/>
      <c r="F21" s="53"/>
      <c r="G21" s="43"/>
      <c r="H21" s="46"/>
      <c r="I21" s="47"/>
    </row>
    <row r="22" spans="1:9" x14ac:dyDescent="0.3">
      <c r="A22" s="42"/>
      <c r="B22" s="48"/>
      <c r="C22" s="49"/>
      <c r="D22" s="50"/>
      <c r="E22" s="48"/>
      <c r="F22" s="46"/>
      <c r="G22" s="46"/>
      <c r="H22" s="46"/>
      <c r="I22" s="47"/>
    </row>
    <row r="23" spans="1:9" x14ac:dyDescent="0.3">
      <c r="A23" s="42"/>
      <c r="B23" s="43"/>
      <c r="C23" s="44"/>
      <c r="D23" s="45"/>
      <c r="E23" s="43"/>
      <c r="F23" s="46"/>
      <c r="G23" s="46"/>
      <c r="H23" s="46"/>
      <c r="I23" s="47"/>
    </row>
    <row r="24" spans="1:9" x14ac:dyDescent="0.3">
      <c r="A24" s="37"/>
      <c r="B24" s="37"/>
      <c r="C24" s="37"/>
      <c r="D24" s="37"/>
      <c r="E24" s="37"/>
      <c r="F24" s="37"/>
      <c r="G24" s="37"/>
      <c r="H24" s="38" t="s">
        <v>24</v>
      </c>
      <c r="I24" s="40">
        <f>SUM(I15:I23)</f>
        <v>2.5671473920000003</v>
      </c>
    </row>
  </sheetData>
  <hyperlinks>
    <hyperlink ref="F2" location="BOM!A1" display="Back to BOM"/>
    <hyperlink ref="B4" location="ST_A0100!A1" display="Steering Rack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ST_A0100</vt:lpstr>
      <vt:lpstr>ST_01001</vt:lpstr>
      <vt:lpstr>ST_01002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2018-04-26T10:22:59Z</dcterms:modified>
</cp:coreProperties>
</file>