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/>
  </bookViews>
  <sheets>
    <sheet name="BOM" sheetId="8" r:id="rId1"/>
    <sheet name="SU A0600" sheetId="1" r:id="rId2"/>
    <sheet name="SU 0600 001" sheetId="11" r:id="rId3"/>
    <sheet name="SU 0600 002" sheetId="12" r:id="rId4"/>
    <sheet name="SU 0600 003" sheetId="10" r:id="rId5"/>
    <sheet name="dSU 0600 003" sheetId="14" r:id="rId6"/>
    <sheet name="SU 0600 004" sheetId="13" r:id="rId7"/>
  </sheets>
  <definedNames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dSU_0600_003">'dSU 0600 003'!$B$1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0600_001">'SU 0600 001'!$B$6</definedName>
    <definedName name="SU_0600_001_m">'SU 0600 001'!$N$12</definedName>
    <definedName name="SU_0600_001_p">'SU 0600 001'!$I$17</definedName>
    <definedName name="SU_0600_001_q">'SU 0600 001'!$N$3</definedName>
    <definedName name="SU_0600_002">'SU 0600 002'!$B$6</definedName>
    <definedName name="SU_0600_002_m">'SU 0600 002'!$N$12</definedName>
    <definedName name="SU_0600_002_p">'SU 0600 002'!$I$17</definedName>
    <definedName name="SU_0600_002_q">'SU 0600 002'!$N$3</definedName>
    <definedName name="SU_0600_003">'SU 0600 003'!$B$6</definedName>
    <definedName name="SU_0600_003_m">'SU 0600 003'!$N$12</definedName>
    <definedName name="SU_0600_003_p">'SU 0600 003'!$I$17</definedName>
    <definedName name="SU_0600_003_q">'SU 0600 003'!$N$3</definedName>
    <definedName name="SU_0600_004">'SU 0600 004'!$B$6</definedName>
    <definedName name="SU_0600_004_m">'SU 0600 004'!$N$12</definedName>
    <definedName name="SU_0600_004_p">'SU 0600 004'!$I$19</definedName>
    <definedName name="SU_0600_004_q">'SU 0600 004'!$N$3</definedName>
    <definedName name="SU_A0600">'SU A0600'!$B$5</definedName>
    <definedName name="SU_A0600_f">'SU A0600'!$J$38</definedName>
    <definedName name="SU_A0600_m">'SU A0600'!$N$19</definedName>
    <definedName name="SU_A0600_p">'SU A0600'!$I$32</definedName>
    <definedName name="SU_A0600_pa">'SU A0600'!$E$14</definedName>
    <definedName name="SU_A0600_q">'SU A0600'!$N$3</definedName>
    <definedName name="SU_A0600_t">'SU A0600'!$I$42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BOM!$A$1:$N$12</definedName>
  </definedNames>
  <calcPr calcId="152511" iterateDelta="1E-4"/>
</workbook>
</file>

<file path=xl/calcChain.xml><?xml version="1.0" encoding="utf-8"?>
<calcChain xmlns="http://schemas.openxmlformats.org/spreadsheetml/2006/main">
  <c r="E14" i="1" l="1"/>
  <c r="N2" i="1"/>
  <c r="C13" i="1"/>
  <c r="E13" i="1" s="1"/>
  <c r="K11" i="8"/>
  <c r="J11" i="8"/>
  <c r="I8" i="8"/>
  <c r="N5" i="11"/>
  <c r="I9" i="8"/>
  <c r="I11" i="8"/>
  <c r="K10" i="8"/>
  <c r="J10" i="8"/>
  <c r="I10" i="8"/>
  <c r="K9" i="8"/>
  <c r="J9" i="8"/>
  <c r="K8" i="8"/>
  <c r="J8" i="8"/>
  <c r="M7" i="8"/>
  <c r="L7" i="8"/>
  <c r="K7" i="8"/>
  <c r="J7" i="8"/>
  <c r="I7" i="8"/>
  <c r="C7" i="8"/>
  <c r="N2" i="10"/>
  <c r="N2" i="13"/>
  <c r="C12" i="1"/>
  <c r="E12" i="1" s="1"/>
  <c r="E11" i="1"/>
  <c r="C11" i="1"/>
  <c r="C10" i="1"/>
  <c r="I19" i="13"/>
  <c r="I16" i="13"/>
  <c r="I15" i="13"/>
  <c r="J11" i="13"/>
  <c r="E11" i="13" s="1"/>
  <c r="N11" i="13" s="1"/>
  <c r="N12" i="13" s="1"/>
  <c r="I18" i="13"/>
  <c r="B4" i="13"/>
  <c r="B3" i="13"/>
  <c r="N5" i="12"/>
  <c r="N2" i="12"/>
  <c r="N11" i="12"/>
  <c r="J11" i="12"/>
  <c r="N5" i="13" l="1"/>
  <c r="I16" i="12" l="1"/>
  <c r="I17" i="12" s="1"/>
  <c r="E11" i="12"/>
  <c r="N12" i="12" s="1"/>
  <c r="B4" i="12"/>
  <c r="B3" i="12"/>
  <c r="N2" i="11"/>
  <c r="I17" i="11"/>
  <c r="I16" i="11"/>
  <c r="N12" i="11"/>
  <c r="N11" i="11"/>
  <c r="E11" i="11"/>
  <c r="J11" i="11"/>
  <c r="B4" i="11"/>
  <c r="B3" i="11"/>
  <c r="N5" i="10"/>
  <c r="I16" i="10"/>
  <c r="I15" i="10"/>
  <c r="J11" i="10"/>
  <c r="N11" i="10" s="1"/>
  <c r="N12" i="10" s="1"/>
  <c r="B4" i="10"/>
  <c r="B3" i="10"/>
  <c r="E11" i="10" l="1"/>
  <c r="I17" i="10"/>
  <c r="D37" i="1"/>
  <c r="J37" i="1" s="1"/>
  <c r="D35" i="1"/>
  <c r="J35" i="1" s="1"/>
  <c r="I31" i="1"/>
  <c r="I30" i="1"/>
  <c r="I29" i="1"/>
  <c r="I28" i="1"/>
  <c r="N18" i="1"/>
  <c r="N17" i="1"/>
  <c r="B8" i="8" l="1"/>
  <c r="B12" i="8" l="1"/>
  <c r="B9" i="8"/>
  <c r="B10" i="8"/>
  <c r="B11" i="8"/>
  <c r="B7" i="8"/>
  <c r="H9" i="8" l="1"/>
  <c r="N9" i="8" s="1"/>
  <c r="H10" i="8"/>
  <c r="N10" i="8" s="1"/>
  <c r="H11" i="8"/>
  <c r="N11" i="8" s="1"/>
  <c r="L12" i="8"/>
  <c r="I41" i="1"/>
  <c r="J36" i="1"/>
  <c r="I27" i="1"/>
  <c r="I26" i="1"/>
  <c r="I25" i="1"/>
  <c r="I24" i="1"/>
  <c r="I23" i="1"/>
  <c r="I22" i="1"/>
  <c r="J38" i="1" l="1"/>
  <c r="I32" i="1"/>
  <c r="I42" i="1"/>
  <c r="K12" i="8"/>
  <c r="M12" i="8"/>
  <c r="N19" i="1"/>
  <c r="H7" i="8" l="1"/>
  <c r="N7" i="8" s="1"/>
  <c r="H8" i="8"/>
  <c r="N8" i="8" s="1"/>
  <c r="J12" i="8"/>
  <c r="O1" i="8"/>
  <c r="E10" i="1"/>
  <c r="N12" i="8" l="1"/>
  <c r="N5" i="1" l="1"/>
</calcChain>
</file>

<file path=xl/sharedStrings.xml><?xml version="1.0" encoding="utf-8"?>
<sst xmlns="http://schemas.openxmlformats.org/spreadsheetml/2006/main" count="408" uniqueCount="131">
  <si>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</si>
  <si>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</si>
  <si>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</si>
  <si>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</si>
  <si>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</si>
  <si>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</si>
  <si>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</si>
  <si>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</si>
  <si>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</si>
  <si>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</si>
  <si>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</si>
  <si>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</si>
  <si>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</si>
  <si>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</si>
  <si>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</si>
  <si>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</si>
  <si>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</si>
  <si>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</si>
  <si>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</si>
  <si>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</si>
  <si>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</si>
  <si>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</si>
  <si>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</si>
  <si>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</si>
  <si>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</si>
  <si>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</si>
  <si>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</si>
  <si>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</si>
  <si>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</si>
  <si>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</si>
  <si>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</si>
  <si>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</si>
  <si>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</si>
  <si>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</si>
  <si>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</si>
  <si>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</si>
  <si>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</si>
  <si>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</si>
  <si>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</si>
  <si>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</si>
  <si>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</si>
  <si>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</si>
  <si>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</si>
  <si>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</si>
  <si>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</si>
  <si>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</si>
  <si>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</si>
  <si>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</si>
  <si>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</si>
  <si>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</si>
  <si>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</si>
  <si>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</si>
  <si>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</si>
  <si>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</si>
  <si>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</si>
  <si>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</si>
  <si>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</si>
  <si>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</si>
  <si>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</si>
  <si>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</si>
  <si>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</si>
  <si>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</si>
  <si>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</si>
  <si>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</si>
  <si>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</si>
  <si>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</si>
  <si>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</si>
  <si>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</t>
  </si>
  <si>
    <t>FSAEI</t>
  </si>
  <si>
    <t>Back to BOM</t>
  </si>
  <si>
    <t>Suspension &amp; Shocks</t>
  </si>
  <si>
    <t>Front Bell Crank</t>
  </si>
  <si>
    <t>SU A0600</t>
  </si>
  <si>
    <t>Front rocker, right and left are symetric</t>
  </si>
  <si>
    <t>Sheets of metal for rocker</t>
  </si>
  <si>
    <t>Front rocker mount</t>
  </si>
  <si>
    <t>Rocker bushing</t>
  </si>
  <si>
    <t>Rocker spacer</t>
  </si>
  <si>
    <t>Paint</t>
  </si>
  <si>
    <t>Rocker mount red paint</t>
  </si>
  <si>
    <t>Rocker black paint</t>
  </si>
  <si>
    <t>Weld</t>
  </si>
  <si>
    <t>Welding the rocker mount on the chassis</t>
  </si>
  <si>
    <t>Aerosol apply</t>
  </si>
  <si>
    <t>Painting the rocker mount in red</t>
  </si>
  <si>
    <t>Painting the rocker in black</t>
  </si>
  <si>
    <t xml:space="preserve">Insert 2 busher into the rocker and the rocker spacer </t>
  </si>
  <si>
    <t>Assemble, 1kg, loose</t>
  </si>
  <si>
    <t>Put the previous assembly in place</t>
  </si>
  <si>
    <t>Hand - Start Only</t>
  </si>
  <si>
    <t>Bolt rocker into rocker mount</t>
  </si>
  <si>
    <t>Ratchet &lt;= 25.4 mm</t>
  </si>
  <si>
    <t>Thighten the M8 nuts</t>
  </si>
  <si>
    <t>Reaction tool &lt;= 25.4 mm</t>
  </si>
  <si>
    <t>Put the nuts into the bolt</t>
  </si>
  <si>
    <t>Bolt rocker on its mount</t>
  </si>
  <si>
    <t>Welding process for rocker mount</t>
  </si>
  <si>
    <t>m^2</t>
  </si>
  <si>
    <t>Put the washers of the rocker in place</t>
  </si>
  <si>
    <t>Sheet of metal for the rocker</t>
  </si>
  <si>
    <t>Steel, Mild</t>
  </si>
  <si>
    <t>Material for rocker</t>
  </si>
  <si>
    <t>kg</t>
  </si>
  <si>
    <t>Rectangular sheet 125*65 mm^2</t>
  </si>
  <si>
    <t>Machining setup, install and remove</t>
  </si>
  <si>
    <t>Insert and remove parts from laser</t>
  </si>
  <si>
    <t>4 parts made from a single machine setup</t>
  </si>
  <si>
    <t>Laser cut</t>
  </si>
  <si>
    <t>Cutting the sheets</t>
  </si>
  <si>
    <t>Material - Steel</t>
  </si>
  <si>
    <t>SU 0600 003</t>
  </si>
  <si>
    <t>Stock material for bushings</t>
  </si>
  <si>
    <t>Machining (turning)</t>
  </si>
  <si>
    <t>Machining removal</t>
  </si>
  <si>
    <t>cm^3</t>
  </si>
  <si>
    <t>SU 0600 001</t>
  </si>
  <si>
    <t>Plastic, Flouropolymers</t>
  </si>
  <si>
    <t>Round area, diameter 15 mm</t>
  </si>
  <si>
    <t>Material - Plastic</t>
  </si>
  <si>
    <t>Commentaire :</t>
  </si>
  <si>
    <t>Cette année les cousinets sont en acier recouvert de téflon (ce n'est pas du teflon pur). L'an dernier c'était du bronze.</t>
  </si>
  <si>
    <t>Le process que je décris là ne marche donc pas vraiment…</t>
  </si>
  <si>
    <t>Ce serait plutôt le même process mais avec de l'acier et ensuite on recouvre de teflon, mais j'ai pas trouv" comment faire ça dans le cost</t>
  </si>
  <si>
    <t>SU 0600 002</t>
  </si>
  <si>
    <t>Raw material</t>
  </si>
  <si>
    <t>Round area, diameter 14 mm</t>
  </si>
  <si>
    <t>SU 0600 004</t>
  </si>
  <si>
    <t>Rectangular sheet 50*26 mm^2</t>
  </si>
  <si>
    <t xml:space="preserve">Machining </t>
  </si>
  <si>
    <t>Front Bell Cranck</t>
  </si>
  <si>
    <t>Drawing part: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</si>
</sst>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8" formatCode="_-* #,##0.00\ &quot;€&quot;_-;\-* #,##0.00\ &quot;€&quot;_-;_-* &quot;-&quot;??\ &quot;€&quot;_-;_-@_-"/>
    <numFmt numFmtId="179" formatCode="_-* #,##0.00\ _€_-;\-* #,##0.00\ _€_-;_-* &quot;-&quot;??\ _€_-;_-@_-"/>
    <numFmt numFmtId="182" formatCode="&quot;$&quot;#,##0.00"/>
    <numFmt numFmtId="188" formatCode="0.0"/>
    <numFmt numFmtId="192" formatCode="#,##0.000"/>
    <numFmt numFmtId="199" formatCode="_(\$* #,##0.00_);_(\$* \(#,##0.000\);_(\$* \-??_);_(@_)"/>
    <numFmt numFmtId="201" formatCode="_-* #,##0.000_-;\-* #,##0.000_-;_-* &quot;-&quot;??_-;_-@_-"/>
    <numFmt numFmtId="203" formatCode="\$#,##0.00,;&quot;($&quot;#,##0.00\)"/>
    <numFmt numFmtId="218" formatCode="0.00000000"/>
    <numFmt numFmtId="220" formatCode="_-* #,##0.00000000\ _€_-;\-* #,##0.00000000\ _€_-;_-* &quot;-&quot;????????\ _€_-;_-@_-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</fills>
  <borders count="4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82" fontId="6" fillId="0" borderId="1">
      <alignment vertical="center" wrapText="1"/>
    </xf>
    <xf numFmtId="0" fontId="6" fillId="0" borderId="0"/>
    <xf numFmtId="178" fontId="6" fillId="0" borderId="0" applyFont="0" applyFill="0" applyBorder="0" applyAlignment="0" applyProtection="0"/>
    <xf numFmtId="0" fontId="23" fillId="0" borderId="0"/>
    <xf numFmtId="43" fontId="16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25" fillId="11" borderId="0" applyNumberFormat="0" applyBorder="0" applyAlignment="0" applyProtection="0"/>
    <xf numFmtId="179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6" fillId="0" borderId="0"/>
    <xf numFmtId="171" fontId="26" fillId="0" borderId="0" applyFont="0" applyFill="0" applyBorder="0" applyAlignment="0" applyProtection="0"/>
    <xf numFmtId="0" fontId="1" fillId="0" borderId="0"/>
    <xf numFmtId="165" fontId="16" fillId="0" borderId="0" applyFill="0" applyBorder="0" applyAlignment="0" applyProtection="0"/>
    <xf numFmtId="171" fontId="8" fillId="0" borderId="0" applyFont="0" applyFill="0" applyBorder="0" applyAlignment="0" applyProtection="0"/>
    <xf numFmtId="0" fontId="8" fillId="0" borderId="0"/>
    <xf numFmtId="0" fontId="16" fillId="0" borderId="0"/>
    <xf numFmtId="164" fontId="16" fillId="0" borderId="0" applyFill="0" applyBorder="0" applyAlignment="0" applyProtection="0"/>
    <xf numFmtId="0" fontId="27" fillId="2" borderId="0" applyNumberFormat="0" applyBorder="0" applyAlignment="0" applyProtection="0"/>
    <xf numFmtId="0" fontId="16" fillId="0" borderId="0"/>
    <xf numFmtId="203" fontId="16" fillId="0" borderId="36">
      <alignment vertical="center" wrapText="1"/>
    </xf>
    <xf numFmtId="188" fontId="6" fillId="0" borderId="1">
      <alignment vertical="center" wrapText="1"/>
    </xf>
    <xf numFmtId="179" fontId="16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0" fillId="0" borderId="0" xfId="0" applyFont="1"/>
    <xf numFmtId="0" fontId="5" fillId="0" borderId="0" xfId="0" applyFont="1" applyBorder="1" applyAlignment="1">
      <alignment horizontal="left"/>
    </xf>
    <xf numFmtId="0" fontId="5" fillId="0" borderId="3" xfId="0" applyFont="1" applyBorder="1"/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0" fontId="5" fillId="0" borderId="16" xfId="0" applyFont="1" applyBorder="1" applyAlignment="1">
      <alignment wrapText="1"/>
    </xf>
    <xf numFmtId="0" fontId="5" fillId="0" borderId="16" xfId="0" applyFont="1" applyBorder="1" applyAlignment="1"/>
    <xf numFmtId="11" fontId="5" fillId="0" borderId="16" xfId="0" applyNumberFormat="1" applyFont="1" applyBorder="1" applyAlignment="1"/>
    <xf numFmtId="168" fontId="5" fillId="0" borderId="16" xfId="7" applyNumberFormat="1" applyFont="1" applyBorder="1" applyAlignment="1" applyProtection="1"/>
    <xf numFmtId="0" fontId="0" fillId="0" borderId="16" xfId="0" applyBorder="1" applyAlignment="1"/>
    <xf numFmtId="2" fontId="5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5" fillId="0" borderId="16" xfId="0" applyNumberFormat="1" applyFont="1" applyBorder="1"/>
    <xf numFmtId="0" fontId="5" fillId="0" borderId="16" xfId="7" applyNumberFormat="1" applyFont="1" applyBorder="1" applyAlignment="1" applyProtection="1">
      <alignment vertical="center" wrapText="1"/>
    </xf>
    <xf numFmtId="37" fontId="5" fillId="0" borderId="16" xfId="7" applyNumberFormat="1" applyFont="1" applyBorder="1" applyAlignment="1" applyProtection="1"/>
    <xf numFmtId="39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7" xfId="0" applyFont="1" applyBorder="1"/>
    <xf numFmtId="0" fontId="5" fillId="0" borderId="22" xfId="0" applyFont="1" applyBorder="1" applyAlignment="1"/>
    <xf numFmtId="0" fontId="19" fillId="0" borderId="0" xfId="8" applyBorder="1"/>
    <xf numFmtId="0" fontId="19" fillId="0" borderId="0" xfId="8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0" fontId="2" fillId="5" borderId="13" xfId="6" applyFont="1" applyFill="1" applyBorder="1"/>
    <xf numFmtId="173" fontId="5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4" fontId="5" fillId="0" borderId="16" xfId="7" applyNumberFormat="1" applyFont="1" applyBorder="1" applyAlignment="1" applyProtection="1"/>
    <xf numFmtId="0" fontId="4" fillId="7" borderId="16" xfId="0" applyFont="1" applyFill="1" applyBorder="1"/>
    <xf numFmtId="0" fontId="4" fillId="7" borderId="0" xfId="0" applyFont="1" applyFill="1" applyBorder="1"/>
    <xf numFmtId="165" fontId="4" fillId="7" borderId="16" xfId="0" applyNumberFormat="1" applyFont="1" applyFill="1" applyBorder="1"/>
    <xf numFmtId="0" fontId="4" fillId="7" borderId="16" xfId="0" applyFont="1" applyFill="1" applyBorder="1" applyAlignment="1">
      <alignment horizontal="right"/>
    </xf>
    <xf numFmtId="0" fontId="4" fillId="7" borderId="26" xfId="0" applyFont="1" applyFill="1" applyBorder="1" applyAlignment="1">
      <alignment horizontal="right"/>
    </xf>
    <xf numFmtId="165" fontId="4" fillId="7" borderId="26" xfId="0" applyNumberFormat="1" applyFont="1" applyFill="1" applyBorder="1"/>
    <xf numFmtId="0" fontId="4" fillId="8" borderId="16" xfId="0" applyFont="1" applyFill="1" applyBorder="1"/>
    <xf numFmtId="0" fontId="4" fillId="8" borderId="16" xfId="0" applyFont="1" applyFill="1" applyBorder="1" applyAlignment="1">
      <alignment horizontal="left"/>
    </xf>
    <xf numFmtId="0" fontId="4" fillId="8" borderId="2" xfId="0" applyFont="1" applyFill="1" applyBorder="1"/>
    <xf numFmtId="0" fontId="4" fillId="8" borderId="28" xfId="0" applyFont="1" applyFill="1" applyBorder="1"/>
    <xf numFmtId="0" fontId="4" fillId="8" borderId="5" xfId="0" applyFont="1" applyFill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right"/>
    </xf>
    <xf numFmtId="165" fontId="4" fillId="8" borderId="5" xfId="0" applyNumberFormat="1" applyFont="1" applyFill="1" applyBorder="1"/>
    <xf numFmtId="0" fontId="4" fillId="8" borderId="22" xfId="0" applyFont="1" applyFill="1" applyBorder="1"/>
    <xf numFmtId="0" fontId="4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3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0" fontId="12" fillId="10" borderId="3" xfId="1" applyFont="1" applyFill="1" applyBorder="1" applyAlignment="1" applyProtection="1">
      <alignment horizontal="center"/>
      <protection locked="0"/>
    </xf>
    <xf numFmtId="0" fontId="5" fillId="0" borderId="3" xfId="0" applyFont="1" applyFill="1" applyBorder="1"/>
    <xf numFmtId="220" fontId="5" fillId="0" borderId="3" xfId="0" applyNumberFormat="1" applyFont="1" applyBorder="1" applyAlignment="1"/>
    <xf numFmtId="218" fontId="5" fillId="0" borderId="3" xfId="7" applyNumberFormat="1" applyFont="1" applyBorder="1" applyAlignment="1" applyProtection="1"/>
    <xf numFmtId="49" fontId="19" fillId="0" borderId="0" xfId="8" applyNumberFormat="1" applyBorder="1" applyAlignment="1">
      <alignment horizontal="left"/>
    </xf>
    <xf numFmtId="0" fontId="21" fillId="0" borderId="37" xfId="28" applyNumberFormat="1" applyFont="1" applyFill="1" applyBorder="1"/>
    <xf numFmtId="0" fontId="5" fillId="0" borderId="0" xfId="7" applyNumberFormat="1" applyFont="1" applyBorder="1" applyAlignment="1" applyProtection="1"/>
    <xf numFmtId="0" fontId="19" fillId="0" borderId="0" xfId="8" applyNumberFormat="1" applyBorder="1" applyAlignment="1" applyProtection="1"/>
    <xf numFmtId="0" fontId="19" fillId="0" borderId="3" xfId="8" applyNumberFormat="1" applyBorder="1" applyAlignment="1" applyProtection="1"/>
    <xf numFmtId="0" fontId="0" fillId="0" borderId="37" xfId="0" applyBorder="1"/>
    <xf numFmtId="0" fontId="0" fillId="0" borderId="37" xfId="7" applyNumberFormat="1" applyFont="1" applyBorder="1" applyAlignment="1">
      <alignment wrapText="1"/>
    </xf>
    <xf numFmtId="165" fontId="5" fillId="0" borderId="37" xfId="7" applyNumberFormat="1" applyFont="1" applyBorder="1" applyAlignment="1" applyProtection="1"/>
    <xf numFmtId="0" fontId="21" fillId="0" borderId="37" xfId="9" applyNumberFormat="1" applyFont="1" applyFill="1" applyBorder="1"/>
    <xf numFmtId="0" fontId="16" fillId="0" borderId="37" xfId="15" applyFont="1" applyFill="1" applyBorder="1" applyAlignment="1">
      <alignment wrapText="1"/>
    </xf>
    <xf numFmtId="0" fontId="5" fillId="0" borderId="37" xfId="0" applyFont="1" applyBorder="1"/>
    <xf numFmtId="0" fontId="0" fillId="0" borderId="29" xfId="0" applyBorder="1"/>
    <xf numFmtId="0" fontId="0" fillId="0" borderId="29" xfId="7" applyNumberFormat="1" applyFont="1" applyBorder="1" applyAlignment="1">
      <alignment wrapText="1"/>
    </xf>
    <xf numFmtId="0" fontId="5" fillId="0" borderId="29" xfId="0" applyFont="1" applyBorder="1"/>
    <xf numFmtId="0" fontId="5" fillId="0" borderId="35" xfId="0" applyFont="1" applyBorder="1"/>
    <xf numFmtId="0" fontId="21" fillId="0" borderId="3" xfId="0" applyFont="1" applyFill="1" applyBorder="1" applyAlignment="1" applyProtection="1">
      <alignment vertical="center" wrapText="1"/>
    </xf>
    <xf numFmtId="0" fontId="4" fillId="7" borderId="29" xfId="0" applyFont="1" applyFill="1" applyBorder="1"/>
    <xf numFmtId="0" fontId="19" fillId="0" borderId="3" xfId="8" applyNumberFormat="1" applyFill="1" applyBorder="1" applyAlignment="1" applyProtection="1"/>
    <xf numFmtId="0" fontId="22" fillId="12" borderId="39" xfId="28" applyFont="1" applyFill="1" applyBorder="1"/>
    <xf numFmtId="0" fontId="22" fillId="12" borderId="38" xfId="28" applyFont="1" applyFill="1" applyBorder="1"/>
    <xf numFmtId="37" fontId="5" fillId="0" borderId="3" xfId="0" applyNumberFormat="1" applyFont="1" applyBorder="1"/>
    <xf numFmtId="0" fontId="21" fillId="0" borderId="0" xfId="0" applyFont="1" applyFill="1" applyBorder="1" applyAlignment="1" applyProtection="1">
      <alignment vertical="center" wrapText="1"/>
    </xf>
    <xf numFmtId="0" fontId="19" fillId="0" borderId="3" xfId="8" applyBorder="1"/>
    <xf numFmtId="165" fontId="24" fillId="0" borderId="31" xfId="28" applyNumberFormat="1" applyFont="1" applyBorder="1"/>
    <xf numFmtId="0" fontId="24" fillId="0" borderId="31" xfId="28" applyFont="1" applyBorder="1"/>
    <xf numFmtId="0" fontId="24" fillId="0" borderId="32" xfId="28" applyFont="1" applyBorder="1"/>
    <xf numFmtId="0" fontId="1" fillId="0" borderId="0" xfId="28"/>
    <xf numFmtId="0" fontId="20" fillId="0" borderId="0" xfId="11"/>
    <xf numFmtId="0" fontId="24" fillId="0" borderId="0" xfId="28" applyFont="1"/>
    <xf numFmtId="0" fontId="24" fillId="0" borderId="0" xfId="28" applyFont="1" applyAlignment="1">
      <alignment horizontal="right"/>
    </xf>
    <xf numFmtId="0" fontId="22" fillId="0" borderId="0" xfId="28" applyFont="1"/>
    <xf numFmtId="37" fontId="24" fillId="0" borderId="0" xfId="28" applyNumberFormat="1" applyFont="1"/>
    <xf numFmtId="0" fontId="24" fillId="0" borderId="3" xfId="28" applyFont="1" applyBorder="1"/>
    <xf numFmtId="165" fontId="24" fillId="0" borderId="0" xfId="28" applyNumberFormat="1" applyFont="1"/>
    <xf numFmtId="165" fontId="22" fillId="12" borderId="31" xfId="28" applyNumberFormat="1" applyFont="1" applyFill="1" applyBorder="1"/>
    <xf numFmtId="0" fontId="22" fillId="12" borderId="32" xfId="28" applyFont="1" applyFill="1" applyBorder="1" applyAlignment="1">
      <alignment horizontal="right"/>
    </xf>
    <xf numFmtId="165" fontId="24" fillId="0" borderId="31" xfId="28" applyNumberFormat="1" applyFont="1" applyBorder="1"/>
    <xf numFmtId="0" fontId="24" fillId="0" borderId="31" xfId="28" applyFont="1" applyBorder="1"/>
    <xf numFmtId="0" fontId="24" fillId="0" borderId="32" xfId="28" applyFont="1" applyBorder="1"/>
    <xf numFmtId="0" fontId="22" fillId="12" borderId="33" xfId="28" applyFont="1" applyFill="1" applyBorder="1"/>
    <xf numFmtId="0" fontId="22" fillId="12" borderId="34" xfId="28" applyFont="1" applyFill="1" applyBorder="1"/>
    <xf numFmtId="199" fontId="22" fillId="12" borderId="31" xfId="28" applyNumberFormat="1" applyFont="1" applyFill="1" applyBorder="1"/>
    <xf numFmtId="0" fontId="24" fillId="0" borderId="31" xfId="28" applyNumberFormat="1" applyFont="1" applyBorder="1"/>
    <xf numFmtId="164" fontId="24" fillId="0" borderId="31" xfId="28" applyNumberFormat="1" applyFont="1" applyBorder="1"/>
    <xf numFmtId="11" fontId="24" fillId="0" borderId="31" xfId="28" applyNumberFormat="1" applyFont="1" applyBorder="1"/>
    <xf numFmtId="0" fontId="22" fillId="12" borderId="30" xfId="28" applyFont="1" applyFill="1" applyBorder="1"/>
    <xf numFmtId="0" fontId="22" fillId="12" borderId="2" xfId="28" applyFont="1" applyFill="1" applyBorder="1"/>
    <xf numFmtId="0" fontId="22" fillId="12" borderId="2" xfId="28" applyFont="1" applyFill="1" applyBorder="1" applyAlignment="1">
      <alignment horizontal="left"/>
    </xf>
    <xf numFmtId="192" fontId="24" fillId="0" borderId="31" xfId="28" applyNumberFormat="1" applyFont="1" applyBorder="1"/>
    <xf numFmtId="201" fontId="24" fillId="0" borderId="31" xfId="28" applyNumberFormat="1" applyFont="1" applyBorder="1"/>
  </cellXfs>
  <cellStyles count="42">
    <cellStyle name="Comma 2" xfId="5"/>
    <cellStyle name="Comma 2 2" xfId="21"/>
    <cellStyle name="Comma 2 3" xfId="10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1"/>
    <cellStyle name="Milliers 2" xfId="16"/>
    <cellStyle name="Milliers 2 2" xfId="38"/>
    <cellStyle name="Milliers 3" xfId="22"/>
    <cellStyle name="Milliers 3 2" xfId="20"/>
    <cellStyle name="Milliers 4" xfId="33"/>
    <cellStyle name="Milliers 5" xfId="17"/>
    <cellStyle name="Monétaire 10" xfId="18"/>
    <cellStyle name="Monétaire 10 2" xfId="29"/>
    <cellStyle name="Monétaire 2" xfId="3"/>
    <cellStyle name="Monétaire 2 3" xfId="25"/>
    <cellStyle name="Monétaire 2 3 3" xfId="40"/>
    <cellStyle name="Monétaire 3" xfId="14"/>
    <cellStyle name="Monétaire 35" xfId="27"/>
    <cellStyle name="Monétaire 4 3" xfId="39"/>
    <cellStyle name="Monétaire 7" xfId="24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4" xfId="23"/>
    <cellStyle name="Normal 3" xfId="6"/>
    <cellStyle name="Normal 3 2" xfId="32"/>
    <cellStyle name="Normal 4" xfId="13"/>
    <cellStyle name="Normal 5" xfId="9"/>
    <cellStyle name="Normal 6" xfId="26"/>
    <cellStyle name="Normal_Sheet1" xfId="15"/>
    <cellStyle name="Pourcentage 2" xfId="41"/>
    <cellStyle name="Satisfaisant 2" xfId="34"/>
    <cellStyle name="Style 1" xfId="12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dSU_0600_003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487680</xdr:colOff>
      <xdr:row>13</xdr:row>
      <xdr:rowOff>137161</xdr:rowOff>
    </xdr:from>
    <xdr:to>
      <xdr:col>11</xdr:col>
      <xdr:colOff>83820</xdr:colOff>
      <xdr:row>20</xdr:row>
      <xdr:rowOff>138497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9620" y="2514601"/>
          <a:ext cx="1318260" cy="1281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13</xdr:row>
      <xdr:rowOff>33865</xdr:rowOff>
    </xdr:from>
    <xdr:to>
      <xdr:col>12</xdr:col>
      <xdr:colOff>127000</xdr:colOff>
      <xdr:row>20</xdr:row>
      <xdr:rowOff>173201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455332"/>
          <a:ext cx="1981200" cy="14432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1611085</xdr:colOff>
      <xdr:row>18</xdr:row>
      <xdr:rowOff>87087</xdr:rowOff>
    </xdr:from>
    <xdr:to>
      <xdr:col>2</xdr:col>
      <xdr:colOff>2140037</xdr:colOff>
      <xdr:row>42</xdr:row>
      <xdr:rowOff>150477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5742" y="3429001"/>
          <a:ext cx="2923809" cy="4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62016</xdr:rowOff>
    </xdr:from>
    <xdr:to>
      <xdr:col>6</xdr:col>
      <xdr:colOff>301483</xdr:colOff>
      <xdr:row>21</xdr:row>
      <xdr:rowOff>79887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5094"/>
          <a:ext cx="5091197" cy="3679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327661</xdr:colOff>
      <xdr:row>12</xdr:row>
      <xdr:rowOff>160020</xdr:rowOff>
    </xdr:from>
    <xdr:to>
      <xdr:col>11</xdr:col>
      <xdr:colOff>449581</xdr:colOff>
      <xdr:row>26</xdr:row>
      <xdr:rowOff>29834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16941" y="2354580"/>
          <a:ext cx="1706880" cy="2430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8"/>
  <sheetViews>
    <sheetView tabSelected="1"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L3" sqref="L3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3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3" t="s">
        <v>0</v>
      </c>
      <c r="B1" s="97" t="s">
        <v>45</v>
      </c>
      <c r="D1" s="44"/>
      <c r="M1" s="56" t="s">
        <v>48</v>
      </c>
      <c r="N1" s="45"/>
      <c r="O1" s="55" t="e">
        <f>#REF!</f>
        <v>#REF!</v>
      </c>
    </row>
    <row r="2" spans="1:15" s="15" customFormat="1" ht="15" thickBot="1" x14ac:dyDescent="0.35">
      <c r="A2" s="51" t="s">
        <v>49</v>
      </c>
      <c r="B2" s="96" t="s">
        <v>68</v>
      </c>
      <c r="C2" s="14"/>
      <c r="F2" s="39"/>
    </row>
    <row r="3" spans="1:15" s="15" customFormat="1" ht="15.6" thickTop="1" thickBot="1" x14ac:dyDescent="0.35">
      <c r="A3" s="52" t="s">
        <v>50</v>
      </c>
      <c r="B3" s="54">
        <v>2018</v>
      </c>
      <c r="C3" s="14"/>
      <c r="F3" s="39"/>
    </row>
    <row r="4" spans="1:15" s="15" customFormat="1" ht="15.6" thickTop="1" thickBot="1" x14ac:dyDescent="0.35">
      <c r="A4" s="50" t="s">
        <v>1</v>
      </c>
      <c r="B4" s="95">
        <v>81</v>
      </c>
      <c r="C4" s="14"/>
      <c r="D4" s="44" t="s">
        <v>51</v>
      </c>
      <c r="F4" s="39"/>
    </row>
    <row r="5" spans="1:15" s="37" customFormat="1" ht="15" thickTop="1" x14ac:dyDescent="0.3">
      <c r="A5" s="36"/>
      <c r="B5" s="40"/>
      <c r="C5" s="38"/>
      <c r="F5" s="41"/>
    </row>
    <row r="6" spans="1:15" s="35" customFormat="1" ht="49.5" customHeight="1" x14ac:dyDescent="0.25">
      <c r="A6" s="34" t="s">
        <v>52</v>
      </c>
      <c r="B6" s="47" t="s">
        <v>53</v>
      </c>
      <c r="C6" s="47" t="s">
        <v>54</v>
      </c>
      <c r="D6" s="47" t="s">
        <v>55</v>
      </c>
      <c r="E6" s="47" t="s">
        <v>56</v>
      </c>
      <c r="F6" s="47" t="s">
        <v>57</v>
      </c>
      <c r="G6" s="47" t="s">
        <v>58</v>
      </c>
      <c r="H6" s="49" t="s">
        <v>59</v>
      </c>
      <c r="I6" s="47" t="s">
        <v>17</v>
      </c>
      <c r="J6" s="47" t="s">
        <v>60</v>
      </c>
      <c r="K6" s="47" t="s">
        <v>61</v>
      </c>
      <c r="L6" s="47" t="s">
        <v>62</v>
      </c>
      <c r="M6" s="47" t="s">
        <v>63</v>
      </c>
      <c r="N6" s="48" t="s">
        <v>64</v>
      </c>
      <c r="O6" s="47" t="s">
        <v>65</v>
      </c>
    </row>
    <row r="7" spans="1:15" ht="14.4" x14ac:dyDescent="0.3">
      <c r="A7" s="117"/>
      <c r="B7" s="118" t="str">
        <f>'SU A0600'!B3</f>
        <v>Suspension &amp; Shocks</v>
      </c>
      <c r="C7" s="119" t="str">
        <f>SU_A0600</f>
        <v>SU A0600</v>
      </c>
      <c r="D7" s="119" t="s">
        <v>11</v>
      </c>
      <c r="E7" s="119"/>
      <c r="F7" s="120" t="s">
        <v>129</v>
      </c>
      <c r="G7" s="119"/>
      <c r="H7" s="121">
        <f t="shared" ref="H7:H11" si="0">SUM(J7:M7)</f>
        <v>3.3578904435983183</v>
      </c>
      <c r="I7" s="122">
        <f>SU_A0600_q</f>
        <v>2</v>
      </c>
      <c r="J7" s="123">
        <f>SU_A0600_m</f>
        <v>0.18</v>
      </c>
      <c r="K7" s="123">
        <f>SU_A0600_p</f>
        <v>1.5945</v>
      </c>
      <c r="L7" s="123">
        <f>SU_A0600_f</f>
        <v>0.25005711026498539</v>
      </c>
      <c r="M7" s="123">
        <f>SU_A0600_t</f>
        <v>1.3333333333333333</v>
      </c>
      <c r="N7" s="124">
        <f t="shared" ref="N7:N11" si="1">H7*I7</f>
        <v>6.7157808871966367</v>
      </c>
      <c r="O7" s="125"/>
    </row>
    <row r="8" spans="1:15" ht="14.4" x14ac:dyDescent="0.3">
      <c r="A8" s="126"/>
      <c r="B8" s="127" t="str">
        <f>'SU A0600'!B3</f>
        <v>Suspension &amp; Shocks</v>
      </c>
      <c r="C8" s="120" t="s">
        <v>129</v>
      </c>
      <c r="D8" s="128" t="s">
        <v>11</v>
      </c>
      <c r="E8" s="128"/>
      <c r="F8" s="129" t="s">
        <v>76</v>
      </c>
      <c r="G8" s="128"/>
      <c r="H8" s="130">
        <f t="shared" si="0"/>
        <v>1.3710986506763019</v>
      </c>
      <c r="I8" s="131">
        <f>SU_0600_001_q</f>
        <v>4</v>
      </c>
      <c r="J8" s="132">
        <f>SU_0600_001_m</f>
        <v>4.6098650676301943E-2</v>
      </c>
      <c r="K8" s="132">
        <f>SU_0600_001_p</f>
        <v>1.325</v>
      </c>
      <c r="L8" s="132">
        <v>0</v>
      </c>
      <c r="M8" s="132">
        <v>0</v>
      </c>
      <c r="N8" s="133">
        <f t="shared" si="1"/>
        <v>5.4843946027052075</v>
      </c>
      <c r="O8" s="134"/>
    </row>
    <row r="9" spans="1:15" ht="14.4" x14ac:dyDescent="0.3">
      <c r="A9" s="126"/>
      <c r="B9" s="127" t="str">
        <f>'SU A0600'!$B$3</f>
        <v>Suspension &amp; Shocks</v>
      </c>
      <c r="C9" s="120" t="s">
        <v>129</v>
      </c>
      <c r="D9" s="128" t="s">
        <v>11</v>
      </c>
      <c r="E9" s="128"/>
      <c r="F9" s="129" t="s">
        <v>77</v>
      </c>
      <c r="G9" s="128"/>
      <c r="H9" s="130">
        <f t="shared" si="0"/>
        <v>1.5427786126391492</v>
      </c>
      <c r="I9" s="135">
        <f>SU_0600_002_q</f>
        <v>2</v>
      </c>
      <c r="J9" s="132">
        <f>SU_0600_002_m</f>
        <v>5.4378612639149136E-2</v>
      </c>
      <c r="K9" s="132">
        <f>SU_0600_002_p</f>
        <v>1.4883999999999999</v>
      </c>
      <c r="L9" s="132">
        <v>0</v>
      </c>
      <c r="M9" s="132">
        <v>0</v>
      </c>
      <c r="N9" s="133">
        <f t="shared" si="1"/>
        <v>3.0855572252782983</v>
      </c>
      <c r="O9" s="134"/>
    </row>
    <row r="10" spans="1:15" ht="14.4" x14ac:dyDescent="0.3">
      <c r="A10" s="126"/>
      <c r="B10" s="127" t="str">
        <f>'SU A0600'!$B$3</f>
        <v>Suspension &amp; Shocks</v>
      </c>
      <c r="C10" s="120" t="s">
        <v>129</v>
      </c>
      <c r="D10" s="128" t="s">
        <v>11</v>
      </c>
      <c r="E10" s="128"/>
      <c r="F10" s="129" t="s">
        <v>74</v>
      </c>
      <c r="G10" s="128"/>
      <c r="H10" s="130">
        <f t="shared" si="0"/>
        <v>0.88140624999999995</v>
      </c>
      <c r="I10" s="135">
        <f>SU_0600_003_q</f>
        <v>4</v>
      </c>
      <c r="J10" s="132">
        <f>SU_0600_003_m</f>
        <v>0.39740625000000002</v>
      </c>
      <c r="K10" s="132">
        <f>SU_0600_003_p</f>
        <v>0.48399999999999999</v>
      </c>
      <c r="L10" s="132">
        <v>0</v>
      </c>
      <c r="M10" s="132">
        <v>0</v>
      </c>
      <c r="N10" s="133">
        <f t="shared" si="1"/>
        <v>3.5256249999999998</v>
      </c>
      <c r="O10" s="134"/>
    </row>
    <row r="11" spans="1:15" ht="15" thickBot="1" x14ac:dyDescent="0.35">
      <c r="A11" s="126"/>
      <c r="B11" s="127" t="str">
        <f>'SU A0600'!$B$3</f>
        <v>Suspension &amp; Shocks</v>
      </c>
      <c r="C11" s="120" t="s">
        <v>129</v>
      </c>
      <c r="D11" s="128" t="s">
        <v>11</v>
      </c>
      <c r="E11" s="128"/>
      <c r="F11" s="129" t="s">
        <v>75</v>
      </c>
      <c r="G11" s="128"/>
      <c r="H11" s="130">
        <f t="shared" si="0"/>
        <v>2.2702062500000002</v>
      </c>
      <c r="I11" s="135">
        <f>SU_0600_003_q</f>
        <v>4</v>
      </c>
      <c r="J11" s="132">
        <f>SU_0600_004_m</f>
        <v>0.11480624999999998</v>
      </c>
      <c r="K11" s="132">
        <f>SU_0600_004_p</f>
        <v>2.1554000000000002</v>
      </c>
      <c r="L11" s="132">
        <v>0</v>
      </c>
      <c r="M11" s="132">
        <v>0</v>
      </c>
      <c r="N11" s="133">
        <f t="shared" si="1"/>
        <v>9.0808250000000008</v>
      </c>
      <c r="O11" s="134"/>
    </row>
    <row r="12" spans="1:15" s="12" customFormat="1" ht="15" thickTop="1" thickBot="1" x14ac:dyDescent="0.3">
      <c r="A12" s="5"/>
      <c r="B12" s="42" t="str">
        <f>'SU A0600'!B3</f>
        <v>Suspension &amp; Shocks</v>
      </c>
      <c r="C12" s="1"/>
      <c r="D12" s="1"/>
      <c r="E12" s="1"/>
      <c r="F12" s="42" t="s">
        <v>66</v>
      </c>
      <c r="G12" s="1"/>
      <c r="H12" s="3"/>
      <c r="I12" s="4"/>
      <c r="J12" s="99">
        <f>SUMPRODUCT($I7:$I11,J7:J11)</f>
        <v>2.7020018279835059</v>
      </c>
      <c r="K12" s="99">
        <f>SUMPRODUCT($I7:$I11,K7:K11)</f>
        <v>22.023400000000002</v>
      </c>
      <c r="L12" s="99">
        <f>SUMPRODUCT($I7:$I11,L7:L11)</f>
        <v>0.50011422052997079</v>
      </c>
      <c r="M12" s="99">
        <f>SUMPRODUCT($I7:$I11,M7:M11)</f>
        <v>2.6666666666666665</v>
      </c>
      <c r="N12" s="99">
        <f>SUM(N7:N11)</f>
        <v>27.892182715180144</v>
      </c>
      <c r="O12" s="2"/>
    </row>
    <row r="13" spans="1:15" ht="13.8" thickTop="1" x14ac:dyDescent="0.25">
      <c r="A13" s="11"/>
      <c r="B13" s="43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5">
      <c r="A14" s="11"/>
      <c r="B14" s="43"/>
      <c r="C14" s="13"/>
      <c r="D14" s="13"/>
      <c r="E14" s="13"/>
      <c r="F14" s="13"/>
      <c r="G14" s="13"/>
      <c r="H14" s="8"/>
      <c r="I14" s="13"/>
      <c r="J14" s="13"/>
      <c r="K14" s="13"/>
      <c r="L14" s="13"/>
      <c r="M14" s="13"/>
      <c r="N14" s="13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13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46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46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s="9" customFormat="1" x14ac:dyDescent="0.25">
      <c r="A43" s="7"/>
      <c r="B43" s="11"/>
      <c r="F43" s="43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3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3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3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3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3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3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3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3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43"/>
      <c r="I52" s="6"/>
      <c r="J52" s="6"/>
      <c r="K52" s="6"/>
      <c r="L52" s="6"/>
      <c r="M52" s="6"/>
    </row>
    <row r="53" spans="1:14" s="10" customFormat="1" x14ac:dyDescent="0.25">
      <c r="A53" s="7"/>
      <c r="B53" s="11"/>
      <c r="C53" s="9"/>
      <c r="D53" s="9"/>
      <c r="E53" s="9"/>
      <c r="F53" s="43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3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3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3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3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3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3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3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3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3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3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3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3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3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3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3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3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3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3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3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3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3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3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3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3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3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3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3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3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3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3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3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3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3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3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3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3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3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3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3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3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3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3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3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3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3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3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3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3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3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3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3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3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3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3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3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3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3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3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3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3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3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3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3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3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3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3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3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3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3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3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3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3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3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3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3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3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3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3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3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3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3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3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3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3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3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3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3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3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3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3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3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3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3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3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3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3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3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3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3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3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3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3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3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3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3"/>
      <c r="G158" s="9"/>
      <c r="H158" s="9"/>
      <c r="I158" s="6"/>
      <c r="J158" s="6"/>
      <c r="K158" s="6"/>
      <c r="L158" s="6"/>
      <c r="M158" s="6"/>
      <c r="N158" s="9"/>
    </row>
  </sheetData>
  <hyperlinks>
    <hyperlink ref="F8" location="SU_0600_001" display="Rocker bushing"/>
    <hyperlink ref="F9" location="SU_0600_002" display="Rocker spacer"/>
    <hyperlink ref="F10" location="SU_0600_003" display="Sheets of metal for rocker"/>
    <hyperlink ref="F11" location="SU_0600_004" display="Front rocker mount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4"/>
  <sheetViews>
    <sheetView zoomScale="75" zoomScaleNormal="75" zoomScaleSheetLayoutView="80" workbookViewId="0">
      <selection activeCell="E15" sqref="E15"/>
    </sheetView>
  </sheetViews>
  <sheetFormatPr baseColWidth="10" defaultColWidth="9.109375" defaultRowHeight="14.4" x14ac:dyDescent="0.3"/>
  <cols>
    <col min="1" max="1" width="11.44140625"/>
    <col min="2" max="2" width="32.4414062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5" x14ac:dyDescent="0.3">
      <c r="A2" s="101" t="s">
        <v>0</v>
      </c>
      <c r="B2" s="16" t="s">
        <v>45</v>
      </c>
      <c r="C2" s="57"/>
      <c r="D2" s="57"/>
      <c r="E2" s="57" t="s">
        <v>69</v>
      </c>
      <c r="F2" s="57"/>
      <c r="G2" s="57"/>
      <c r="H2" s="57"/>
      <c r="I2" s="57"/>
      <c r="J2" s="101" t="s">
        <v>1</v>
      </c>
      <c r="K2" s="90">
        <v>81</v>
      </c>
      <c r="L2" s="57"/>
      <c r="M2" s="101" t="s">
        <v>2</v>
      </c>
      <c r="N2" s="98">
        <f>SU_A0600_pa+SU_A0600_m+SU_A0600_p+SU_A0600_f+SU_A0600_t</f>
        <v>13.94609135759007</v>
      </c>
      <c r="O2" s="63"/>
    </row>
    <row r="3" spans="1:15" x14ac:dyDescent="0.3">
      <c r="A3" s="101" t="s">
        <v>3</v>
      </c>
      <c r="B3" s="16" t="s">
        <v>70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101" t="s">
        <v>4</v>
      </c>
      <c r="N3" s="88">
        <v>2</v>
      </c>
      <c r="O3" s="63"/>
    </row>
    <row r="4" spans="1:15" x14ac:dyDescent="0.3">
      <c r="A4" s="101" t="s">
        <v>5</v>
      </c>
      <c r="B4" s="58" t="s">
        <v>71</v>
      </c>
      <c r="C4" s="142"/>
      <c r="D4" s="57"/>
      <c r="E4" s="57"/>
      <c r="F4" s="57"/>
      <c r="G4" s="57"/>
      <c r="H4" s="57"/>
      <c r="I4" s="57"/>
      <c r="J4" s="102" t="s">
        <v>6</v>
      </c>
      <c r="K4" s="57"/>
      <c r="L4" s="57"/>
      <c r="M4" s="57"/>
      <c r="N4" s="57"/>
      <c r="O4" s="63"/>
    </row>
    <row r="5" spans="1:15" x14ac:dyDescent="0.3">
      <c r="A5" s="101" t="s">
        <v>7</v>
      </c>
      <c r="B5" s="18" t="s">
        <v>72</v>
      </c>
      <c r="C5" s="57"/>
      <c r="D5" s="57"/>
      <c r="E5" s="57"/>
      <c r="F5" s="57"/>
      <c r="G5" s="57"/>
      <c r="H5" s="57"/>
      <c r="I5" s="57"/>
      <c r="J5" s="102" t="s">
        <v>8</v>
      </c>
      <c r="K5" s="57"/>
      <c r="L5" s="57"/>
      <c r="M5" s="101" t="s">
        <v>9</v>
      </c>
      <c r="N5" s="74">
        <f>N2*N3</f>
        <v>27.892182715180141</v>
      </c>
      <c r="O5" s="63"/>
    </row>
    <row r="6" spans="1:15" x14ac:dyDescent="0.3">
      <c r="A6" s="101" t="s">
        <v>10</v>
      </c>
      <c r="B6" s="16" t="s">
        <v>11</v>
      </c>
      <c r="C6" s="57"/>
      <c r="D6" s="57"/>
      <c r="E6" s="57"/>
      <c r="F6" s="57"/>
      <c r="G6" s="57"/>
      <c r="H6" s="57"/>
      <c r="I6" s="57"/>
      <c r="J6" s="102" t="s">
        <v>12</v>
      </c>
      <c r="K6" s="57"/>
      <c r="L6" s="57"/>
      <c r="M6" s="57"/>
      <c r="N6" s="57"/>
      <c r="O6" s="63"/>
    </row>
    <row r="7" spans="1:15" x14ac:dyDescent="0.3">
      <c r="A7" s="101" t="s">
        <v>13</v>
      </c>
      <c r="B7" s="16" t="s">
        <v>73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5" x14ac:dyDescent="0.3">
      <c r="A8" s="64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5" x14ac:dyDescent="0.3">
      <c r="A9" s="155" t="s">
        <v>14</v>
      </c>
      <c r="B9" s="155" t="s">
        <v>15</v>
      </c>
      <c r="C9" s="155" t="s">
        <v>16</v>
      </c>
      <c r="D9" s="155" t="s">
        <v>17</v>
      </c>
      <c r="E9" s="155" t="s">
        <v>18</v>
      </c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5" x14ac:dyDescent="0.3">
      <c r="A10" s="19">
        <v>10</v>
      </c>
      <c r="B10" s="143" t="s">
        <v>76</v>
      </c>
      <c r="C10" s="33">
        <f>'SU 0600 001'!N2</f>
        <v>1.3710986506763019</v>
      </c>
      <c r="D10" s="159">
        <v>2</v>
      </c>
      <c r="E10" s="33">
        <f>C10*D10</f>
        <v>2.7421973013526038</v>
      </c>
      <c r="F10" s="57"/>
      <c r="G10" s="57"/>
      <c r="H10" s="57"/>
      <c r="I10" s="57"/>
      <c r="J10" s="57"/>
      <c r="K10" s="57"/>
      <c r="L10" s="57"/>
      <c r="M10" s="57"/>
      <c r="N10" s="57"/>
      <c r="O10" s="63"/>
    </row>
    <row r="11" spans="1:15" x14ac:dyDescent="0.3">
      <c r="A11" s="19">
        <v>20</v>
      </c>
      <c r="B11" s="161" t="s">
        <v>77</v>
      </c>
      <c r="C11" s="33">
        <f>'SU 0600 002'!N2</f>
        <v>1.5427786126391492</v>
      </c>
      <c r="D11" s="19">
        <v>1</v>
      </c>
      <c r="E11" s="33">
        <f>C11*D11</f>
        <v>1.5427786126391492</v>
      </c>
      <c r="F11" s="58"/>
      <c r="G11" s="58"/>
      <c r="H11" s="58"/>
      <c r="I11" s="58"/>
      <c r="J11" s="58"/>
      <c r="K11" s="58"/>
      <c r="L11" s="58"/>
      <c r="M11" s="58"/>
      <c r="N11" s="58"/>
      <c r="O11" s="63"/>
    </row>
    <row r="12" spans="1:15" x14ac:dyDescent="0.3">
      <c r="A12" s="19">
        <v>30</v>
      </c>
      <c r="B12" s="156" t="s">
        <v>74</v>
      </c>
      <c r="C12" s="33">
        <f>'SU 0600 003'!N2</f>
        <v>0.88140624999999995</v>
      </c>
      <c r="D12" s="19">
        <v>2</v>
      </c>
      <c r="E12" s="33">
        <f>C12*D12</f>
        <v>1.7628124999999999</v>
      </c>
      <c r="F12" s="58"/>
      <c r="G12" s="58"/>
      <c r="H12" s="58"/>
      <c r="I12" s="58"/>
      <c r="J12" s="58"/>
      <c r="K12" s="58"/>
      <c r="L12" s="58"/>
      <c r="M12" s="58"/>
      <c r="N12" s="58"/>
      <c r="O12" s="65"/>
    </row>
    <row r="13" spans="1:15" x14ac:dyDescent="0.3">
      <c r="A13" s="136">
        <v>40</v>
      </c>
      <c r="B13" s="143" t="s">
        <v>75</v>
      </c>
      <c r="C13" s="33">
        <f>'SU 0600 004'!N2</f>
        <v>2.2702062500000002</v>
      </c>
      <c r="D13" s="28">
        <v>2</v>
      </c>
      <c r="E13" s="33">
        <f>C13*D13</f>
        <v>4.5404125000000004</v>
      </c>
    </row>
    <row r="14" spans="1:15" x14ac:dyDescent="0.3">
      <c r="A14" s="64"/>
      <c r="B14" s="57"/>
      <c r="C14" s="57"/>
      <c r="D14" s="105" t="s">
        <v>18</v>
      </c>
      <c r="E14" s="106">
        <f>SUM(E10:E13)</f>
        <v>10.588200913991752</v>
      </c>
      <c r="F14" s="58"/>
      <c r="G14" s="58"/>
      <c r="H14" s="58"/>
      <c r="I14" s="58"/>
      <c r="J14" s="58"/>
      <c r="K14" s="58"/>
      <c r="L14" s="58"/>
      <c r="M14" s="58"/>
      <c r="N14" s="58"/>
      <c r="O14" s="63"/>
    </row>
    <row r="15" spans="1:15" x14ac:dyDescent="0.3">
      <c r="A15" s="64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3"/>
    </row>
    <row r="16" spans="1:15" x14ac:dyDescent="0.3">
      <c r="A16" s="101" t="s">
        <v>14</v>
      </c>
      <c r="B16" s="101" t="s">
        <v>19</v>
      </c>
      <c r="C16" s="101" t="s">
        <v>20</v>
      </c>
      <c r="D16" s="101" t="s">
        <v>21</v>
      </c>
      <c r="E16" s="101" t="s">
        <v>22</v>
      </c>
      <c r="F16" s="101" t="s">
        <v>23</v>
      </c>
      <c r="G16" s="101" t="s">
        <v>24</v>
      </c>
      <c r="H16" s="101" t="s">
        <v>25</v>
      </c>
      <c r="I16" s="101" t="s">
        <v>26</v>
      </c>
      <c r="J16" s="101" t="s">
        <v>27</v>
      </c>
      <c r="K16" s="101" t="s">
        <v>28</v>
      </c>
      <c r="L16" s="101" t="s">
        <v>29</v>
      </c>
      <c r="M16" s="101" t="s">
        <v>17</v>
      </c>
      <c r="N16" s="101" t="s">
        <v>18</v>
      </c>
      <c r="O16" s="63"/>
    </row>
    <row r="17" spans="1:15" x14ac:dyDescent="0.3">
      <c r="A17" s="73">
        <v>10</v>
      </c>
      <c r="B17" s="73" t="s">
        <v>78</v>
      </c>
      <c r="C17" s="73" t="s">
        <v>79</v>
      </c>
      <c r="D17" s="74">
        <v>10</v>
      </c>
      <c r="E17" s="73">
        <v>3.0000000000000001E-3</v>
      </c>
      <c r="F17" s="73" t="s">
        <v>97</v>
      </c>
      <c r="G17" s="73"/>
      <c r="H17" s="75"/>
      <c r="I17" s="76"/>
      <c r="J17" s="77"/>
      <c r="K17" s="75"/>
      <c r="L17" s="75"/>
      <c r="M17" s="75">
        <v>2</v>
      </c>
      <c r="N17" s="74">
        <f>M17*D17*E17</f>
        <v>0.06</v>
      </c>
      <c r="O17" s="63"/>
    </row>
    <row r="18" spans="1:15" s="24" customFormat="1" x14ac:dyDescent="0.3">
      <c r="A18" s="73">
        <v>20</v>
      </c>
      <c r="B18" s="73" t="s">
        <v>78</v>
      </c>
      <c r="C18" s="78" t="s">
        <v>80</v>
      </c>
      <c r="D18" s="74">
        <v>10</v>
      </c>
      <c r="E18" s="79">
        <v>6.0000000000000001E-3</v>
      </c>
      <c r="F18" s="79" t="s">
        <v>97</v>
      </c>
      <c r="G18" s="79"/>
      <c r="H18" s="75"/>
      <c r="I18" s="80"/>
      <c r="J18" s="100"/>
      <c r="K18" s="81"/>
      <c r="L18" s="82"/>
      <c r="M18" s="83">
        <v>2</v>
      </c>
      <c r="N18" s="74">
        <f>M18*D18*E18</f>
        <v>0.12</v>
      </c>
      <c r="O18" s="67"/>
    </row>
    <row r="19" spans="1:15" x14ac:dyDescent="0.3">
      <c r="A19" s="6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101" t="s">
        <v>18</v>
      </c>
      <c r="N19" s="103">
        <f>SUM(N17:N18)</f>
        <v>0.18</v>
      </c>
      <c r="O19" s="63"/>
    </row>
    <row r="20" spans="1:15" x14ac:dyDescent="0.3">
      <c r="A20" s="64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63"/>
    </row>
    <row r="21" spans="1:15" s="27" customFormat="1" x14ac:dyDescent="0.3">
      <c r="A21" s="101" t="s">
        <v>14</v>
      </c>
      <c r="B21" s="101" t="s">
        <v>31</v>
      </c>
      <c r="C21" s="101" t="s">
        <v>20</v>
      </c>
      <c r="D21" s="101" t="s">
        <v>21</v>
      </c>
      <c r="E21" s="101" t="s">
        <v>32</v>
      </c>
      <c r="F21" s="101" t="s">
        <v>17</v>
      </c>
      <c r="G21" s="101" t="s">
        <v>33</v>
      </c>
      <c r="H21" s="101" t="s">
        <v>34</v>
      </c>
      <c r="I21" s="101" t="s">
        <v>18</v>
      </c>
      <c r="J21" s="26"/>
      <c r="K21" s="26"/>
      <c r="L21" s="26"/>
      <c r="M21" s="26"/>
      <c r="N21" s="26"/>
      <c r="O21" s="69"/>
    </row>
    <row r="22" spans="1:15" x14ac:dyDescent="0.3">
      <c r="A22" s="73">
        <v>10</v>
      </c>
      <c r="B22" s="73" t="s">
        <v>81</v>
      </c>
      <c r="C22" s="73" t="s">
        <v>82</v>
      </c>
      <c r="D22" s="74">
        <v>0.15</v>
      </c>
      <c r="E22" s="73" t="s">
        <v>47</v>
      </c>
      <c r="F22" s="84">
        <v>10</v>
      </c>
      <c r="G22" s="84"/>
      <c r="H22" s="84"/>
      <c r="I22" s="74">
        <f t="shared" ref="I22:I31" si="0">IF(H22="",D22*F22,D22*F22*H22)</f>
        <v>1.5</v>
      </c>
      <c r="J22" s="57"/>
      <c r="K22" s="57"/>
      <c r="L22" s="57"/>
      <c r="M22" s="57"/>
      <c r="N22" s="57"/>
      <c r="O22" s="63"/>
    </row>
    <row r="23" spans="1:15" x14ac:dyDescent="0.3">
      <c r="A23" s="73">
        <v>20</v>
      </c>
      <c r="B23" s="85" t="s">
        <v>83</v>
      </c>
      <c r="C23" s="73" t="s">
        <v>84</v>
      </c>
      <c r="D23" s="74">
        <v>5.25</v>
      </c>
      <c r="E23" s="85" t="s">
        <v>97</v>
      </c>
      <c r="F23" s="84">
        <v>6.0000000000000001E-3</v>
      </c>
      <c r="G23" s="73"/>
      <c r="H23" s="73"/>
      <c r="I23" s="74">
        <f t="shared" si="0"/>
        <v>3.15E-2</v>
      </c>
      <c r="J23" s="57"/>
      <c r="K23" s="57"/>
      <c r="L23" s="57"/>
      <c r="M23" s="57"/>
      <c r="N23" s="57"/>
      <c r="O23" s="63"/>
    </row>
    <row r="24" spans="1:15" x14ac:dyDescent="0.3">
      <c r="A24" s="73">
        <v>30</v>
      </c>
      <c r="B24" s="85" t="s">
        <v>83</v>
      </c>
      <c r="C24" s="73" t="s">
        <v>85</v>
      </c>
      <c r="D24" s="74">
        <v>5.25</v>
      </c>
      <c r="E24" s="73" t="s">
        <v>97</v>
      </c>
      <c r="F24" s="84">
        <v>1.2E-2</v>
      </c>
      <c r="G24" s="73"/>
      <c r="H24" s="73"/>
      <c r="I24" s="74">
        <f t="shared" si="0"/>
        <v>6.3E-2</v>
      </c>
      <c r="J24" s="57"/>
      <c r="K24" s="57"/>
      <c r="L24" s="57"/>
      <c r="M24" s="57"/>
      <c r="N24" s="57"/>
      <c r="O24" s="63"/>
    </row>
    <row r="25" spans="1:15" s="17" customFormat="1" x14ac:dyDescent="0.3">
      <c r="A25" s="73">
        <v>40</v>
      </c>
      <c r="B25" s="85" t="s">
        <v>87</v>
      </c>
      <c r="C25" s="73" t="s">
        <v>86</v>
      </c>
      <c r="D25" s="74">
        <v>0.06</v>
      </c>
      <c r="E25" s="73" t="s">
        <v>35</v>
      </c>
      <c r="F25" s="84">
        <v>1</v>
      </c>
      <c r="G25" s="73"/>
      <c r="H25" s="73"/>
      <c r="I25" s="74">
        <f t="shared" si="0"/>
        <v>0.06</v>
      </c>
      <c r="J25" s="58"/>
      <c r="K25" s="58"/>
      <c r="L25" s="58"/>
      <c r="M25" s="58"/>
      <c r="N25" s="58"/>
      <c r="O25" s="66"/>
    </row>
    <row r="26" spans="1:15" s="27" customFormat="1" x14ac:dyDescent="0.3">
      <c r="A26" s="73">
        <v>50</v>
      </c>
      <c r="B26" s="85" t="s">
        <v>87</v>
      </c>
      <c r="C26" s="73" t="s">
        <v>88</v>
      </c>
      <c r="D26" s="74">
        <v>0.06</v>
      </c>
      <c r="E26" s="73" t="s">
        <v>35</v>
      </c>
      <c r="F26" s="84">
        <v>1</v>
      </c>
      <c r="G26" s="84"/>
      <c r="H26" s="84"/>
      <c r="I26" s="74">
        <f t="shared" si="0"/>
        <v>0.06</v>
      </c>
      <c r="J26" s="58"/>
      <c r="K26" s="58"/>
      <c r="L26" s="58"/>
      <c r="M26" s="58"/>
      <c r="N26" s="58"/>
      <c r="O26" s="69"/>
    </row>
    <row r="27" spans="1:15" s="17" customFormat="1" ht="14.4" customHeight="1" x14ac:dyDescent="0.3">
      <c r="A27" s="152">
        <v>60</v>
      </c>
      <c r="B27" s="151" t="s">
        <v>87</v>
      </c>
      <c r="C27" s="151" t="s">
        <v>98</v>
      </c>
      <c r="D27" s="74">
        <v>0.06</v>
      </c>
      <c r="E27" s="151" t="s">
        <v>35</v>
      </c>
      <c r="F27" s="150">
        <v>1</v>
      </c>
      <c r="G27" s="152"/>
      <c r="H27" s="73"/>
      <c r="I27" s="74">
        <f t="shared" si="0"/>
        <v>0.06</v>
      </c>
      <c r="J27" s="58"/>
      <c r="K27" s="58"/>
      <c r="L27" s="58"/>
      <c r="M27" s="58"/>
      <c r="N27" s="58"/>
      <c r="O27" s="66"/>
    </row>
    <row r="28" spans="1:15" s="17" customFormat="1" ht="14.4" customHeight="1" x14ac:dyDescent="0.3">
      <c r="A28" s="149">
        <v>70</v>
      </c>
      <c r="B28" s="148" t="s">
        <v>89</v>
      </c>
      <c r="C28" s="147" t="s">
        <v>90</v>
      </c>
      <c r="D28" s="146">
        <v>0.12</v>
      </c>
      <c r="E28" s="145" t="s">
        <v>35</v>
      </c>
      <c r="F28" s="144">
        <v>1</v>
      </c>
      <c r="G28" s="149"/>
      <c r="H28" s="153"/>
      <c r="I28" s="74">
        <f t="shared" si="0"/>
        <v>0.12</v>
      </c>
      <c r="J28" s="58"/>
      <c r="K28" s="58"/>
      <c r="L28" s="58"/>
      <c r="M28" s="58"/>
      <c r="N28" s="58"/>
      <c r="O28" s="66"/>
    </row>
    <row r="29" spans="1:15" s="17" customFormat="1" ht="14.4" customHeight="1" x14ac:dyDescent="0.3">
      <c r="A29" s="149">
        <v>80</v>
      </c>
      <c r="B29" s="148" t="s">
        <v>89</v>
      </c>
      <c r="C29" s="140" t="s">
        <v>94</v>
      </c>
      <c r="D29" s="146">
        <v>0.12</v>
      </c>
      <c r="E29" s="145" t="s">
        <v>35</v>
      </c>
      <c r="F29" s="144">
        <v>1</v>
      </c>
      <c r="G29" s="149"/>
      <c r="H29" s="153"/>
      <c r="I29" s="74">
        <f t="shared" si="0"/>
        <v>0.12</v>
      </c>
      <c r="J29" s="58"/>
      <c r="K29" s="58"/>
      <c r="L29" s="58"/>
      <c r="M29" s="58"/>
      <c r="N29" s="58"/>
      <c r="O29" s="66"/>
    </row>
    <row r="30" spans="1:15" s="17" customFormat="1" ht="14.4" customHeight="1" x14ac:dyDescent="0.3">
      <c r="A30" s="149">
        <v>90</v>
      </c>
      <c r="B30" s="148" t="s">
        <v>91</v>
      </c>
      <c r="C30" s="140" t="s">
        <v>92</v>
      </c>
      <c r="D30" s="146">
        <v>0.75</v>
      </c>
      <c r="E30" s="145" t="s">
        <v>35</v>
      </c>
      <c r="F30" s="144">
        <v>1</v>
      </c>
      <c r="G30" s="149"/>
      <c r="H30" s="153"/>
      <c r="I30" s="74">
        <f t="shared" si="0"/>
        <v>0.75</v>
      </c>
      <c r="J30" s="58"/>
      <c r="K30" s="58"/>
      <c r="L30" s="58"/>
      <c r="M30" s="58"/>
      <c r="N30" s="58"/>
      <c r="O30" s="66"/>
    </row>
    <row r="31" spans="1:15" s="17" customFormat="1" ht="14.4" customHeight="1" x14ac:dyDescent="0.3">
      <c r="A31" s="149">
        <v>100</v>
      </c>
      <c r="B31" s="148" t="s">
        <v>93</v>
      </c>
      <c r="C31" s="140" t="s">
        <v>92</v>
      </c>
      <c r="D31" s="146">
        <v>0.25</v>
      </c>
      <c r="E31" s="145" t="s">
        <v>35</v>
      </c>
      <c r="F31" s="144">
        <v>1</v>
      </c>
      <c r="G31" s="149"/>
      <c r="H31" s="153"/>
      <c r="I31" s="74">
        <f t="shared" si="0"/>
        <v>0.25</v>
      </c>
      <c r="J31" s="58"/>
      <c r="K31" s="58"/>
      <c r="L31" s="58"/>
      <c r="M31" s="58"/>
      <c r="N31" s="58"/>
      <c r="O31" s="66"/>
    </row>
    <row r="32" spans="1:15" x14ac:dyDescent="0.3">
      <c r="A32" s="68"/>
      <c r="B32" s="26"/>
      <c r="C32" s="26"/>
      <c r="D32" s="26"/>
      <c r="E32" s="26"/>
      <c r="F32" s="26"/>
      <c r="G32" s="26"/>
      <c r="H32" s="104" t="s">
        <v>18</v>
      </c>
      <c r="I32" s="103">
        <f>SUM(I22:I24)</f>
        <v>1.5945</v>
      </c>
      <c r="J32" s="57"/>
      <c r="K32" s="57"/>
      <c r="L32" s="57"/>
      <c r="M32" s="57"/>
      <c r="N32" s="57"/>
      <c r="O32" s="63"/>
    </row>
    <row r="33" spans="1:15" x14ac:dyDescent="0.3">
      <c r="A33" s="64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63"/>
    </row>
    <row r="34" spans="1:15" x14ac:dyDescent="0.3">
      <c r="A34" s="101" t="s">
        <v>14</v>
      </c>
      <c r="B34" s="101" t="s">
        <v>36</v>
      </c>
      <c r="C34" s="101" t="s">
        <v>20</v>
      </c>
      <c r="D34" s="101" t="s">
        <v>21</v>
      </c>
      <c r="E34" s="101" t="s">
        <v>22</v>
      </c>
      <c r="F34" s="101" t="s">
        <v>23</v>
      </c>
      <c r="G34" s="101" t="s">
        <v>24</v>
      </c>
      <c r="H34" s="101" t="s">
        <v>25</v>
      </c>
      <c r="I34" s="101" t="s">
        <v>17</v>
      </c>
      <c r="J34" s="101" t="s">
        <v>18</v>
      </c>
      <c r="K34" s="57"/>
      <c r="L34" s="57"/>
      <c r="M34" s="57"/>
      <c r="N34" s="57"/>
      <c r="O34" s="63"/>
    </row>
    <row r="35" spans="1:15" x14ac:dyDescent="0.3">
      <c r="A35" s="73">
        <v>10</v>
      </c>
      <c r="B35" s="73" t="s">
        <v>37</v>
      </c>
      <c r="C35" s="73" t="s">
        <v>95</v>
      </c>
      <c r="D35" s="86">
        <f>0.8/105154*E35^2*G35*SQRT(G35)+0.003*EXP(0.319*E35)</f>
        <v>0.18547981844542938</v>
      </c>
      <c r="E35" s="87">
        <v>8</v>
      </c>
      <c r="F35" s="87" t="s">
        <v>30</v>
      </c>
      <c r="G35" s="87">
        <v>45</v>
      </c>
      <c r="H35" s="87" t="s">
        <v>30</v>
      </c>
      <c r="I35" s="88">
        <v>1</v>
      </c>
      <c r="J35" s="74">
        <f>D35*I35</f>
        <v>0.18547981844542938</v>
      </c>
      <c r="K35" s="57"/>
      <c r="L35" s="57"/>
      <c r="M35" s="57"/>
      <c r="N35" s="57"/>
      <c r="O35" s="63"/>
    </row>
    <row r="36" spans="1:15" x14ac:dyDescent="0.3">
      <c r="A36" s="73">
        <v>20</v>
      </c>
      <c r="B36" s="73" t="s">
        <v>38</v>
      </c>
      <c r="C36" s="73" t="s">
        <v>95</v>
      </c>
      <c r="D36" s="86">
        <v>0.01</v>
      </c>
      <c r="E36" s="73"/>
      <c r="F36" s="89" t="s">
        <v>35</v>
      </c>
      <c r="G36" s="73"/>
      <c r="H36" s="73"/>
      <c r="I36" s="88">
        <v>2</v>
      </c>
      <c r="J36" s="74">
        <f>I36*D36</f>
        <v>0.02</v>
      </c>
      <c r="K36" s="57"/>
      <c r="L36" s="57"/>
      <c r="M36" s="57"/>
      <c r="N36" s="57"/>
      <c r="O36" s="63"/>
    </row>
    <row r="37" spans="1:15" x14ac:dyDescent="0.3">
      <c r="A37" s="73">
        <v>30</v>
      </c>
      <c r="B37" s="73" t="s">
        <v>39</v>
      </c>
      <c r="C37" s="73" t="s">
        <v>95</v>
      </c>
      <c r="D37" s="86">
        <f>0.009*EXP(0.2*E37)</f>
        <v>4.4577291819556032E-2</v>
      </c>
      <c r="E37" s="73">
        <v>8</v>
      </c>
      <c r="F37" s="89" t="s">
        <v>30</v>
      </c>
      <c r="G37" s="73"/>
      <c r="H37" s="73"/>
      <c r="I37" s="88">
        <v>1</v>
      </c>
      <c r="J37" s="74">
        <f>D37*I37</f>
        <v>4.4577291819556032E-2</v>
      </c>
      <c r="K37" s="57"/>
      <c r="L37" s="57"/>
      <c r="M37" s="57"/>
      <c r="N37" s="57"/>
      <c r="O37" s="63"/>
    </row>
    <row r="38" spans="1:15" x14ac:dyDescent="0.3">
      <c r="A38" s="68"/>
      <c r="B38" s="26"/>
      <c r="C38" s="26"/>
      <c r="D38" s="26"/>
      <c r="E38" s="26"/>
      <c r="F38" s="26"/>
      <c r="G38" s="26"/>
      <c r="H38" s="26"/>
      <c r="I38" s="104" t="s">
        <v>18</v>
      </c>
      <c r="J38" s="103">
        <f>SUM(J35:J37)</f>
        <v>0.25005711026498539</v>
      </c>
      <c r="K38" s="57"/>
      <c r="L38" s="57"/>
      <c r="M38" s="57"/>
      <c r="N38" s="57"/>
      <c r="O38" s="63"/>
    </row>
    <row r="39" spans="1:15" x14ac:dyDescent="0.3">
      <c r="A39" s="64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63"/>
    </row>
    <row r="40" spans="1:15" x14ac:dyDescent="0.3">
      <c r="A40" s="101" t="s">
        <v>14</v>
      </c>
      <c r="B40" s="101" t="s">
        <v>40</v>
      </c>
      <c r="C40" s="101" t="s">
        <v>20</v>
      </c>
      <c r="D40" s="101" t="s">
        <v>21</v>
      </c>
      <c r="E40" s="101" t="s">
        <v>32</v>
      </c>
      <c r="F40" s="101" t="s">
        <v>17</v>
      </c>
      <c r="G40" s="101" t="s">
        <v>41</v>
      </c>
      <c r="H40" s="101" t="s">
        <v>42</v>
      </c>
      <c r="I40" s="101" t="s">
        <v>18</v>
      </c>
      <c r="J40" s="26"/>
      <c r="K40" s="57"/>
      <c r="L40" s="57"/>
      <c r="M40" s="57"/>
      <c r="N40" s="57"/>
      <c r="O40" s="63"/>
    </row>
    <row r="41" spans="1:15" x14ac:dyDescent="0.3">
      <c r="A41" s="73">
        <v>10</v>
      </c>
      <c r="B41" s="73" t="s">
        <v>43</v>
      </c>
      <c r="C41" s="73" t="s">
        <v>96</v>
      </c>
      <c r="D41" s="74">
        <v>500</v>
      </c>
      <c r="E41" s="73" t="s">
        <v>44</v>
      </c>
      <c r="F41" s="73">
        <v>8</v>
      </c>
      <c r="G41" s="73">
        <v>3000</v>
      </c>
      <c r="H41" s="73">
        <v>1</v>
      </c>
      <c r="I41" s="74">
        <f>D41*F41/G41*H41</f>
        <v>1.3333333333333333</v>
      </c>
      <c r="J41" s="26"/>
      <c r="K41" s="57"/>
      <c r="L41" s="57"/>
      <c r="M41" s="57"/>
      <c r="N41" s="57"/>
      <c r="O41" s="63"/>
    </row>
    <row r="42" spans="1:15" x14ac:dyDescent="0.3">
      <c r="A42" s="68"/>
      <c r="B42" s="26"/>
      <c r="C42" s="26"/>
      <c r="D42" s="26"/>
      <c r="E42" s="26"/>
      <c r="F42" s="26"/>
      <c r="G42" s="26"/>
      <c r="H42" s="105" t="s">
        <v>18</v>
      </c>
      <c r="I42" s="106">
        <f>SUM(I41:I41)</f>
        <v>1.3333333333333333</v>
      </c>
      <c r="J42" s="26"/>
      <c r="K42" s="57"/>
      <c r="L42" s="57"/>
      <c r="M42" s="57"/>
      <c r="N42" s="57"/>
      <c r="O42" s="63"/>
    </row>
    <row r="43" spans="1:15" ht="15" thickBot="1" x14ac:dyDescent="0.35">
      <c r="A43" s="70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2"/>
    </row>
    <row r="44" spans="1:15" x14ac:dyDescent="0.3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</sheetData>
  <hyperlinks>
    <hyperlink ref="B10" location="SU_0600_001" display="Rocker bushing"/>
    <hyperlink ref="B11" location="SU_0600_002" display="Rocker spacer"/>
    <hyperlink ref="B12" location="SU_0600_003" display="Sheets of metal for rocker"/>
    <hyperlink ref="B13" location="SU_0600_004" display="Front rocker moun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80"/>
  <sheetViews>
    <sheetView topLeftCell="D1" workbookViewId="0">
      <selection activeCell="I26" sqref="I26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25.109375" customWidth="1"/>
    <col min="9" max="9" width="27.21875" customWidth="1"/>
    <col min="10" max="10" width="13.5546875" customWidth="1"/>
  </cols>
  <sheetData>
    <row r="2" spans="1:14" x14ac:dyDescent="0.3">
      <c r="A2" s="185" t="s">
        <v>0</v>
      </c>
      <c r="B2" s="16" t="s">
        <v>45</v>
      </c>
      <c r="C2" s="167"/>
      <c r="D2" s="167"/>
      <c r="E2" s="167"/>
      <c r="F2" s="166" t="s">
        <v>69</v>
      </c>
      <c r="G2" s="167"/>
      <c r="H2" s="167"/>
      <c r="I2" s="167"/>
      <c r="J2" s="186" t="s">
        <v>1</v>
      </c>
      <c r="K2" s="168">
        <v>81</v>
      </c>
      <c r="L2" s="167"/>
      <c r="M2" s="185" t="s">
        <v>16</v>
      </c>
      <c r="N2" s="172">
        <f>SU_0600_001_m+SU_0600_001_p</f>
        <v>1.3710986506763019</v>
      </c>
    </row>
    <row r="3" spans="1:14" x14ac:dyDescent="0.3">
      <c r="A3" s="184" t="s">
        <v>3</v>
      </c>
      <c r="B3" s="16" t="str">
        <f>'SU A0600'!B3</f>
        <v>Suspension &amp; Shocks</v>
      </c>
      <c r="C3" s="167"/>
      <c r="D3" s="185" t="s">
        <v>6</v>
      </c>
      <c r="E3" s="167"/>
      <c r="F3" s="167"/>
      <c r="G3" s="167"/>
      <c r="H3" s="167"/>
      <c r="I3" s="167"/>
      <c r="J3" s="167"/>
      <c r="K3" s="167"/>
      <c r="L3" s="167"/>
      <c r="M3" s="184" t="s">
        <v>4</v>
      </c>
      <c r="N3" s="170">
        <v>4</v>
      </c>
    </row>
    <row r="4" spans="1:14" x14ac:dyDescent="0.3">
      <c r="A4" s="184" t="s">
        <v>5</v>
      </c>
      <c r="B4" s="93" t="str">
        <f>'SU A0600'!B4</f>
        <v>Front Bell Crank</v>
      </c>
      <c r="C4" s="167"/>
      <c r="D4" s="184" t="s">
        <v>8</v>
      </c>
      <c r="E4" s="167"/>
      <c r="F4" s="167"/>
      <c r="G4" s="167"/>
      <c r="H4" s="167"/>
      <c r="I4" s="167"/>
      <c r="J4" s="185" t="s">
        <v>6</v>
      </c>
      <c r="K4" s="167"/>
      <c r="L4" s="167"/>
      <c r="M4" s="167"/>
      <c r="N4" s="167"/>
    </row>
    <row r="5" spans="1:14" x14ac:dyDescent="0.3">
      <c r="A5" s="184" t="s">
        <v>15</v>
      </c>
      <c r="B5" s="141" t="s">
        <v>76</v>
      </c>
      <c r="C5" s="167"/>
      <c r="D5" s="184" t="s">
        <v>12</v>
      </c>
      <c r="E5" s="167"/>
      <c r="F5" s="167"/>
      <c r="G5" s="167"/>
      <c r="H5" s="167"/>
      <c r="I5" s="167"/>
      <c r="J5" s="184" t="s">
        <v>8</v>
      </c>
      <c r="K5" s="167"/>
      <c r="L5" s="167"/>
      <c r="M5" s="185" t="s">
        <v>9</v>
      </c>
      <c r="N5" s="172">
        <f>N2*SU_0600_001_q</f>
        <v>5.4843946027052075</v>
      </c>
    </row>
    <row r="6" spans="1:14" x14ac:dyDescent="0.3">
      <c r="A6" s="184" t="s">
        <v>7</v>
      </c>
      <c r="B6" s="139" t="s">
        <v>115</v>
      </c>
      <c r="C6" s="167"/>
      <c r="D6" s="167"/>
      <c r="E6" s="167"/>
      <c r="F6" s="167"/>
      <c r="G6" s="167"/>
      <c r="H6" s="167"/>
      <c r="I6" s="167"/>
      <c r="J6" s="184" t="s">
        <v>12</v>
      </c>
      <c r="K6" s="167"/>
      <c r="L6" s="167"/>
      <c r="M6" s="167"/>
      <c r="N6" s="167"/>
    </row>
    <row r="7" spans="1:14" x14ac:dyDescent="0.3">
      <c r="A7" s="184" t="s">
        <v>10</v>
      </c>
      <c r="B7" s="16" t="s">
        <v>11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</row>
    <row r="8" spans="1:14" x14ac:dyDescent="0.3">
      <c r="A8" s="184" t="s">
        <v>13</v>
      </c>
      <c r="B8" s="16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</row>
    <row r="9" spans="1:14" x14ac:dyDescent="0.3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14" x14ac:dyDescent="0.3">
      <c r="A10" s="179" t="s">
        <v>14</v>
      </c>
      <c r="B10" s="178" t="s">
        <v>19</v>
      </c>
      <c r="C10" s="178" t="s">
        <v>20</v>
      </c>
      <c r="D10" s="178" t="s">
        <v>21</v>
      </c>
      <c r="E10" s="178" t="s">
        <v>22</v>
      </c>
      <c r="F10" s="178" t="s">
        <v>23</v>
      </c>
      <c r="G10" s="178" t="s">
        <v>24</v>
      </c>
      <c r="H10" s="178" t="s">
        <v>25</v>
      </c>
      <c r="I10" s="178" t="s">
        <v>26</v>
      </c>
      <c r="J10" s="178" t="s">
        <v>27</v>
      </c>
      <c r="K10" s="178" t="s">
        <v>28</v>
      </c>
      <c r="L10" s="178" t="s">
        <v>29</v>
      </c>
      <c r="M10" s="178" t="s">
        <v>17</v>
      </c>
      <c r="N10" s="178" t="s">
        <v>18</v>
      </c>
    </row>
    <row r="11" spans="1:14" x14ac:dyDescent="0.3">
      <c r="A11" s="177">
        <v>10</v>
      </c>
      <c r="B11" s="160" t="s">
        <v>116</v>
      </c>
      <c r="C11" s="176" t="s">
        <v>111</v>
      </c>
      <c r="D11" s="175">
        <v>3.3</v>
      </c>
      <c r="E11" s="188">
        <f>J11*K11*L11</f>
        <v>1.3969288083727863E-2</v>
      </c>
      <c r="F11" s="176" t="s">
        <v>102</v>
      </c>
      <c r="G11" s="176"/>
      <c r="H11" s="182"/>
      <c r="I11" s="183" t="s">
        <v>117</v>
      </c>
      <c r="J11" s="183">
        <f>PI()*(7.5*10^-3)^2</f>
        <v>1.7671458676442585E-4</v>
      </c>
      <c r="K11" s="187">
        <v>9.2999999999999992E-3</v>
      </c>
      <c r="L11" s="181">
        <v>8500</v>
      </c>
      <c r="M11" s="181">
        <v>1</v>
      </c>
      <c r="N11" s="175">
        <f>D11*E11</f>
        <v>4.6098650676301943E-2</v>
      </c>
    </row>
    <row r="12" spans="1:14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74" t="s">
        <v>18</v>
      </c>
      <c r="N12" s="180">
        <f>N11</f>
        <v>4.6098650676301943E-2</v>
      </c>
    </row>
    <row r="13" spans="1:14" x14ac:dyDescent="0.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</row>
    <row r="14" spans="1:14" x14ac:dyDescent="0.3">
      <c r="A14" s="179" t="s">
        <v>14</v>
      </c>
      <c r="B14" s="178" t="s">
        <v>31</v>
      </c>
      <c r="C14" s="178" t="s">
        <v>20</v>
      </c>
      <c r="D14" s="178" t="s">
        <v>21</v>
      </c>
      <c r="E14" s="178" t="s">
        <v>32</v>
      </c>
      <c r="F14" s="178" t="s">
        <v>17</v>
      </c>
      <c r="G14" s="178" t="s">
        <v>33</v>
      </c>
      <c r="H14" s="178" t="s">
        <v>34</v>
      </c>
      <c r="I14" s="178" t="s">
        <v>18</v>
      </c>
      <c r="J14" s="169"/>
      <c r="K14" s="169"/>
      <c r="L14" s="169"/>
      <c r="M14" s="169"/>
      <c r="N14" s="169"/>
    </row>
    <row r="15" spans="1:14" x14ac:dyDescent="0.3">
      <c r="A15" s="177">
        <v>10</v>
      </c>
      <c r="B15" s="176" t="s">
        <v>46</v>
      </c>
      <c r="C15" s="176"/>
      <c r="D15" s="175">
        <v>1.3</v>
      </c>
      <c r="E15" s="176" t="s">
        <v>35</v>
      </c>
      <c r="F15" s="176">
        <v>1</v>
      </c>
      <c r="G15" s="176"/>
      <c r="H15" s="176"/>
      <c r="I15" s="175">
        <v>1.3</v>
      </c>
      <c r="J15" s="167"/>
      <c r="K15" s="167"/>
      <c r="L15" s="167"/>
      <c r="M15" s="167"/>
      <c r="N15" s="167"/>
    </row>
    <row r="16" spans="1:14" x14ac:dyDescent="0.3">
      <c r="A16" s="177">
        <v>20</v>
      </c>
      <c r="B16" s="176" t="s">
        <v>112</v>
      </c>
      <c r="C16" s="176" t="s">
        <v>113</v>
      </c>
      <c r="D16" s="175">
        <v>0.04</v>
      </c>
      <c r="E16" s="176" t="s">
        <v>114</v>
      </c>
      <c r="F16" s="176">
        <v>1.25</v>
      </c>
      <c r="G16" s="176" t="s">
        <v>118</v>
      </c>
      <c r="H16" s="176">
        <v>0.5</v>
      </c>
      <c r="I16" s="175">
        <f>D16*F16*H16</f>
        <v>2.5000000000000001E-2</v>
      </c>
      <c r="J16" s="167"/>
      <c r="K16" s="167"/>
      <c r="L16" s="167"/>
      <c r="M16" s="167"/>
      <c r="N16" s="167"/>
    </row>
    <row r="17" spans="1:14" x14ac:dyDescent="0.3">
      <c r="A17" s="169"/>
      <c r="B17" s="169"/>
      <c r="C17" s="169"/>
      <c r="D17" s="169"/>
      <c r="E17" s="169"/>
      <c r="F17" s="169"/>
      <c r="G17" s="169"/>
      <c r="H17" s="174" t="s">
        <v>18</v>
      </c>
      <c r="I17" s="173">
        <f>I15+I16</f>
        <v>1.325</v>
      </c>
      <c r="J17" s="169"/>
      <c r="K17" s="169"/>
      <c r="L17" s="169"/>
      <c r="M17" s="169"/>
      <c r="N17" s="169"/>
    </row>
    <row r="18" spans="1:14" x14ac:dyDescent="0.3">
      <c r="A18" s="167"/>
      <c r="B18" s="167"/>
      <c r="C18" s="167"/>
      <c r="D18" s="167"/>
      <c r="E18" s="167"/>
      <c r="F18" s="167"/>
      <c r="G18" s="167"/>
      <c r="H18" s="168"/>
      <c r="I18" s="172"/>
      <c r="J18" s="167"/>
      <c r="K18" s="167"/>
      <c r="L18" s="167"/>
      <c r="M18" s="167"/>
      <c r="N18" s="167"/>
    </row>
    <row r="19" spans="1:14" x14ac:dyDescent="0.3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x14ac:dyDescent="0.3">
      <c r="A20" s="167"/>
      <c r="B20" s="167" t="s">
        <v>119</v>
      </c>
      <c r="C20" s="167" t="s">
        <v>120</v>
      </c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x14ac:dyDescent="0.3">
      <c r="A21" s="167"/>
      <c r="B21" s="167"/>
      <c r="C21" s="167" t="s">
        <v>121</v>
      </c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x14ac:dyDescent="0.3">
      <c r="A22" s="167"/>
      <c r="B22" s="167"/>
      <c r="C22" s="167" t="s">
        <v>122</v>
      </c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x14ac:dyDescent="0.3">
      <c r="A23" s="1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x14ac:dyDescent="0.3">
      <c r="A24" s="1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x14ac:dyDescent="0.3">
      <c r="A25" s="93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x14ac:dyDescent="0.3">
      <c r="A26" s="18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x14ac:dyDescent="0.3">
      <c r="A27" s="29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x14ac:dyDescent="0.3">
      <c r="A28" s="1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x14ac:dyDescent="0.3">
      <c r="A29" s="1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x14ac:dyDescent="0.3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x14ac:dyDescent="0.3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x14ac:dyDescent="0.3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x14ac:dyDescent="0.3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x14ac:dyDescent="0.3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x14ac:dyDescent="0.3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x14ac:dyDescent="0.3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x14ac:dyDescent="0.3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x14ac:dyDescent="0.3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x14ac:dyDescent="0.3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x14ac:dyDescent="0.3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x14ac:dyDescent="0.3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x14ac:dyDescent="0.3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x14ac:dyDescent="0.3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x14ac:dyDescent="0.3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x14ac:dyDescent="0.3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x14ac:dyDescent="0.3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x14ac:dyDescent="0.3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x14ac:dyDescent="0.3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x14ac:dyDescent="0.3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x14ac:dyDescent="0.3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x14ac:dyDescent="0.3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x14ac:dyDescent="0.3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x14ac:dyDescent="0.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x14ac:dyDescent="0.3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x14ac:dyDescent="0.3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x14ac:dyDescent="0.3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x14ac:dyDescent="0.3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x14ac:dyDescent="0.3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x14ac:dyDescent="0.3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x14ac:dyDescent="0.3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x14ac:dyDescent="0.3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x14ac:dyDescent="0.3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x14ac:dyDescent="0.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x14ac:dyDescent="0.3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x14ac:dyDescent="0.3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x14ac:dyDescent="0.3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x14ac:dyDescent="0.3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x14ac:dyDescent="0.3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x14ac:dyDescent="0.3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x14ac:dyDescent="0.3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x14ac:dyDescent="0.3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x14ac:dyDescent="0.3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x14ac:dyDescent="0.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x14ac:dyDescent="0.3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x14ac:dyDescent="0.3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x14ac:dyDescent="0.3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x14ac:dyDescent="0.3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x14ac:dyDescent="0.3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x14ac:dyDescent="0.3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x14ac:dyDescent="0.3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x14ac:dyDescent="0.3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x14ac:dyDescent="0.3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x14ac:dyDescent="0.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x14ac:dyDescent="0.3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x14ac:dyDescent="0.3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x14ac:dyDescent="0.3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x14ac:dyDescent="0.3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x14ac:dyDescent="0.3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x14ac:dyDescent="0.3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x14ac:dyDescent="0.3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x14ac:dyDescent="0.3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x14ac:dyDescent="0.3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x14ac:dyDescent="0.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x14ac:dyDescent="0.3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x14ac:dyDescent="0.3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x14ac:dyDescent="0.3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x14ac:dyDescent="0.3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x14ac:dyDescent="0.3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x14ac:dyDescent="0.3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x14ac:dyDescent="0.3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x14ac:dyDescent="0.3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x14ac:dyDescent="0.3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x14ac:dyDescent="0.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x14ac:dyDescent="0.3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x14ac:dyDescent="0.3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x14ac:dyDescent="0.3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x14ac:dyDescent="0.3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x14ac:dyDescent="0.3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x14ac:dyDescent="0.3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x14ac:dyDescent="0.3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x14ac:dyDescent="0.3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x14ac:dyDescent="0.3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x14ac:dyDescent="0.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x14ac:dyDescent="0.3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x14ac:dyDescent="0.3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x14ac:dyDescent="0.3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x14ac:dyDescent="0.3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x14ac:dyDescent="0.3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x14ac:dyDescent="0.3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x14ac:dyDescent="0.3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x14ac:dyDescent="0.3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x14ac:dyDescent="0.3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x14ac:dyDescent="0.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x14ac:dyDescent="0.3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</row>
    <row r="125" spans="1:14" x14ac:dyDescent="0.3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</row>
    <row r="126" spans="1:14" x14ac:dyDescent="0.3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</row>
    <row r="127" spans="1:14" x14ac:dyDescent="0.3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</row>
    <row r="128" spans="1:14" x14ac:dyDescent="0.3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</row>
    <row r="129" spans="1:14" x14ac:dyDescent="0.3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</row>
    <row r="130" spans="1:14" x14ac:dyDescent="0.3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</row>
    <row r="131" spans="1:14" x14ac:dyDescent="0.3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</row>
    <row r="132" spans="1:14" x14ac:dyDescent="0.3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</row>
    <row r="133" spans="1:14" x14ac:dyDescent="0.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</row>
    <row r="134" spans="1:14" x14ac:dyDescent="0.3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</row>
    <row r="135" spans="1:14" x14ac:dyDescent="0.3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</row>
    <row r="136" spans="1:14" x14ac:dyDescent="0.3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</row>
    <row r="137" spans="1:14" x14ac:dyDescent="0.3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</row>
    <row r="138" spans="1:14" x14ac:dyDescent="0.3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</row>
    <row r="139" spans="1:14" x14ac:dyDescent="0.3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</row>
    <row r="140" spans="1:14" x14ac:dyDescent="0.3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</row>
    <row r="141" spans="1:14" x14ac:dyDescent="0.3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</row>
    <row r="142" spans="1:14" x14ac:dyDescent="0.3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</row>
    <row r="143" spans="1:14" x14ac:dyDescent="0.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</row>
    <row r="144" spans="1:14" x14ac:dyDescent="0.3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</row>
    <row r="145" spans="1:14" x14ac:dyDescent="0.3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</row>
    <row r="146" spans="1:14" x14ac:dyDescent="0.3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</row>
    <row r="147" spans="1:14" x14ac:dyDescent="0.3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</row>
    <row r="148" spans="1:14" x14ac:dyDescent="0.3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</row>
    <row r="149" spans="1:14" x14ac:dyDescent="0.3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</row>
    <row r="150" spans="1:14" x14ac:dyDescent="0.3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</row>
    <row r="151" spans="1:14" x14ac:dyDescent="0.3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</row>
    <row r="152" spans="1:14" x14ac:dyDescent="0.3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</row>
    <row r="153" spans="1:14" x14ac:dyDescent="0.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</row>
    <row r="154" spans="1:14" x14ac:dyDescent="0.3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</row>
    <row r="155" spans="1:14" x14ac:dyDescent="0.3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</row>
    <row r="156" spans="1:14" x14ac:dyDescent="0.3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</row>
    <row r="157" spans="1:14" x14ac:dyDescent="0.3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</row>
    <row r="158" spans="1:14" x14ac:dyDescent="0.3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</row>
    <row r="159" spans="1:14" x14ac:dyDescent="0.3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</row>
    <row r="160" spans="1:14" x14ac:dyDescent="0.3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</row>
    <row r="161" spans="1:14" x14ac:dyDescent="0.3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</row>
    <row r="162" spans="1:14" x14ac:dyDescent="0.3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</row>
    <row r="163" spans="1:14" x14ac:dyDescent="0.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</row>
    <row r="164" spans="1:14" x14ac:dyDescent="0.3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</row>
    <row r="165" spans="1:14" x14ac:dyDescent="0.3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</row>
    <row r="166" spans="1:14" x14ac:dyDescent="0.3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</row>
    <row r="167" spans="1:14" x14ac:dyDescent="0.3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</row>
    <row r="168" spans="1:14" x14ac:dyDescent="0.3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</row>
    <row r="169" spans="1:14" x14ac:dyDescent="0.3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</row>
    <row r="170" spans="1:14" x14ac:dyDescent="0.3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</row>
    <row r="171" spans="1:14" x14ac:dyDescent="0.3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</row>
    <row r="172" spans="1:14" x14ac:dyDescent="0.3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</row>
    <row r="173" spans="1:14" x14ac:dyDescent="0.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</row>
    <row r="174" spans="1:14" x14ac:dyDescent="0.3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</row>
    <row r="175" spans="1:14" x14ac:dyDescent="0.3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</row>
    <row r="176" spans="1:14" x14ac:dyDescent="0.3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</row>
    <row r="177" spans="1:14" x14ac:dyDescent="0.3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</row>
    <row r="178" spans="1:14" x14ac:dyDescent="0.3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</row>
    <row r="179" spans="1:14" x14ac:dyDescent="0.3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</row>
    <row r="180" spans="1:14" x14ac:dyDescent="0.3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</row>
    <row r="181" spans="1:14" x14ac:dyDescent="0.3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</row>
    <row r="182" spans="1:14" x14ac:dyDescent="0.3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</row>
    <row r="183" spans="1:14" x14ac:dyDescent="0.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</row>
    <row r="184" spans="1:14" x14ac:dyDescent="0.3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</row>
    <row r="185" spans="1:14" x14ac:dyDescent="0.3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</row>
    <row r="186" spans="1:14" x14ac:dyDescent="0.3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</row>
    <row r="187" spans="1:14" x14ac:dyDescent="0.3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</row>
    <row r="188" spans="1:14" x14ac:dyDescent="0.3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</row>
    <row r="189" spans="1:14" x14ac:dyDescent="0.3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</row>
    <row r="190" spans="1:14" x14ac:dyDescent="0.3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</row>
    <row r="191" spans="1:14" x14ac:dyDescent="0.3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</row>
    <row r="192" spans="1:14" x14ac:dyDescent="0.3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</row>
    <row r="193" spans="1:14" x14ac:dyDescent="0.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</row>
    <row r="194" spans="1:14" x14ac:dyDescent="0.3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</row>
    <row r="195" spans="1:14" x14ac:dyDescent="0.3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</row>
    <row r="196" spans="1:14" x14ac:dyDescent="0.3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</row>
    <row r="197" spans="1:14" x14ac:dyDescent="0.3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</row>
    <row r="198" spans="1:14" x14ac:dyDescent="0.3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</row>
    <row r="199" spans="1:14" x14ac:dyDescent="0.3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</row>
    <row r="200" spans="1:14" x14ac:dyDescent="0.3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</row>
    <row r="201" spans="1:14" x14ac:dyDescent="0.3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</row>
    <row r="202" spans="1:14" x14ac:dyDescent="0.3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</row>
    <row r="203" spans="1:14" x14ac:dyDescent="0.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</row>
    <row r="204" spans="1:14" x14ac:dyDescent="0.3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</row>
    <row r="205" spans="1:14" x14ac:dyDescent="0.3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</row>
    <row r="206" spans="1:14" x14ac:dyDescent="0.3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</row>
    <row r="207" spans="1:14" x14ac:dyDescent="0.3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</row>
    <row r="208" spans="1:14" x14ac:dyDescent="0.3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</row>
    <row r="209" spans="1:14" x14ac:dyDescent="0.3">
      <c r="A209" s="167"/>
      <c r="B209" s="167"/>
      <c r="C209" s="167"/>
      <c r="D209" s="167"/>
      <c r="E209" s="167"/>
      <c r="F209" s="167"/>
      <c r="G209" s="167"/>
      <c r="H209" s="167"/>
      <c r="I209" s="167"/>
      <c r="J209" s="165"/>
      <c r="K209" s="165"/>
      <c r="L209" s="165"/>
      <c r="M209" s="165"/>
      <c r="N209" s="165"/>
    </row>
    <row r="210" spans="1:14" x14ac:dyDescent="0.3">
      <c r="A210" s="167"/>
      <c r="B210" s="167"/>
      <c r="C210" s="167"/>
      <c r="D210" s="167"/>
      <c r="E210" s="167"/>
      <c r="F210" s="167"/>
      <c r="G210" s="167"/>
      <c r="H210" s="167"/>
      <c r="I210" s="167"/>
    </row>
    <row r="211" spans="1:14" x14ac:dyDescent="0.3">
      <c r="A211" s="167"/>
      <c r="B211" s="167"/>
      <c r="C211" s="167"/>
      <c r="D211" s="167"/>
      <c r="E211" s="167"/>
      <c r="F211" s="167"/>
      <c r="G211" s="167"/>
      <c r="H211" s="167"/>
      <c r="I211" s="167"/>
    </row>
    <row r="212" spans="1:14" x14ac:dyDescent="0.3">
      <c r="A212" s="167"/>
      <c r="B212" s="167"/>
      <c r="C212" s="167"/>
      <c r="D212" s="167"/>
      <c r="E212" s="167"/>
      <c r="F212" s="167"/>
      <c r="G212" s="167"/>
      <c r="H212" s="167"/>
      <c r="I212" s="167"/>
    </row>
    <row r="213" spans="1:14" x14ac:dyDescent="0.3">
      <c r="A213" s="167"/>
      <c r="B213" s="167"/>
      <c r="C213" s="167"/>
      <c r="D213" s="167"/>
      <c r="E213" s="167"/>
      <c r="F213" s="167"/>
      <c r="G213" s="167"/>
      <c r="H213" s="167"/>
      <c r="I213" s="167"/>
    </row>
    <row r="214" spans="1:14" x14ac:dyDescent="0.3">
      <c r="A214" s="167"/>
      <c r="B214" s="167"/>
      <c r="C214" s="167"/>
      <c r="D214" s="167"/>
      <c r="E214" s="167"/>
      <c r="F214" s="167"/>
      <c r="G214" s="167"/>
      <c r="H214" s="167"/>
      <c r="I214" s="167"/>
    </row>
    <row r="215" spans="1:14" x14ac:dyDescent="0.3">
      <c r="A215" s="167"/>
      <c r="B215" s="167"/>
      <c r="C215" s="167"/>
      <c r="D215" s="167"/>
      <c r="E215" s="167"/>
      <c r="F215" s="167"/>
      <c r="G215" s="167"/>
      <c r="H215" s="167"/>
      <c r="I215" s="167"/>
    </row>
    <row r="216" spans="1:14" x14ac:dyDescent="0.3">
      <c r="A216" s="167"/>
      <c r="B216" s="167"/>
      <c r="C216" s="167"/>
      <c r="D216" s="167"/>
      <c r="E216" s="167"/>
      <c r="F216" s="167"/>
      <c r="G216" s="167"/>
      <c r="H216" s="167"/>
      <c r="I216" s="167"/>
    </row>
    <row r="217" spans="1:14" x14ac:dyDescent="0.3">
      <c r="A217" s="167"/>
      <c r="B217" s="167"/>
      <c r="C217" s="167"/>
      <c r="D217" s="167"/>
      <c r="E217" s="167"/>
      <c r="F217" s="167"/>
      <c r="G217" s="167"/>
      <c r="H217" s="167"/>
      <c r="I217" s="167"/>
    </row>
    <row r="218" spans="1:14" x14ac:dyDescent="0.3">
      <c r="A218" s="167"/>
      <c r="B218" s="167"/>
      <c r="C218" s="167"/>
      <c r="D218" s="167"/>
      <c r="E218" s="167"/>
      <c r="F218" s="167"/>
      <c r="G218" s="167"/>
      <c r="H218" s="167"/>
      <c r="I218" s="167"/>
    </row>
    <row r="219" spans="1:14" x14ac:dyDescent="0.3">
      <c r="A219" s="167"/>
      <c r="B219" s="167"/>
      <c r="C219" s="167"/>
      <c r="D219" s="167"/>
      <c r="E219" s="167"/>
      <c r="F219" s="167"/>
      <c r="G219" s="167"/>
      <c r="H219" s="167"/>
      <c r="I219" s="167"/>
    </row>
    <row r="220" spans="1:14" x14ac:dyDescent="0.3">
      <c r="A220" s="167"/>
      <c r="B220" s="167"/>
      <c r="C220" s="167"/>
      <c r="D220" s="167"/>
      <c r="E220" s="167"/>
      <c r="F220" s="167"/>
      <c r="G220" s="167"/>
      <c r="H220" s="167"/>
      <c r="I220" s="167"/>
    </row>
    <row r="221" spans="1:14" x14ac:dyDescent="0.3">
      <c r="A221" s="167"/>
      <c r="B221" s="167"/>
      <c r="C221" s="167"/>
      <c r="D221" s="167"/>
      <c r="E221" s="167"/>
      <c r="F221" s="167"/>
      <c r="G221" s="167"/>
      <c r="H221" s="167"/>
      <c r="I221" s="167"/>
    </row>
    <row r="222" spans="1:14" x14ac:dyDescent="0.3">
      <c r="A222" s="167"/>
      <c r="B222" s="167"/>
      <c r="C222" s="167"/>
      <c r="D222" s="167"/>
      <c r="E222" s="167"/>
      <c r="F222" s="167"/>
      <c r="G222" s="167"/>
      <c r="H222" s="167"/>
      <c r="I222" s="167"/>
    </row>
    <row r="223" spans="1:14" x14ac:dyDescent="0.3">
      <c r="A223" s="167"/>
      <c r="B223" s="167"/>
      <c r="C223" s="167"/>
      <c r="D223" s="167"/>
      <c r="E223" s="167"/>
      <c r="F223" s="167"/>
      <c r="G223" s="167"/>
      <c r="H223" s="167"/>
      <c r="I223" s="167"/>
    </row>
    <row r="224" spans="1:14" x14ac:dyDescent="0.3">
      <c r="A224" s="167"/>
      <c r="B224" s="167"/>
      <c r="C224" s="167"/>
      <c r="D224" s="167"/>
      <c r="E224" s="167"/>
      <c r="F224" s="167"/>
      <c r="G224" s="167"/>
      <c r="H224" s="167"/>
      <c r="I224" s="167"/>
    </row>
    <row r="225" spans="1:9" x14ac:dyDescent="0.3">
      <c r="A225" s="167"/>
      <c r="B225" s="167"/>
      <c r="C225" s="167"/>
      <c r="D225" s="167"/>
      <c r="E225" s="167"/>
      <c r="F225" s="167"/>
      <c r="G225" s="167"/>
      <c r="H225" s="167"/>
      <c r="I225" s="167"/>
    </row>
    <row r="226" spans="1:9" x14ac:dyDescent="0.3">
      <c r="A226" s="167"/>
      <c r="B226" s="167"/>
      <c r="C226" s="167"/>
      <c r="D226" s="167"/>
      <c r="E226" s="167"/>
      <c r="F226" s="167"/>
      <c r="G226" s="167"/>
      <c r="H226" s="167"/>
      <c r="I226" s="167"/>
    </row>
    <row r="227" spans="1:9" x14ac:dyDescent="0.3">
      <c r="A227" s="167"/>
      <c r="B227" s="167"/>
      <c r="C227" s="167"/>
      <c r="D227" s="167"/>
      <c r="E227" s="167"/>
      <c r="F227" s="167"/>
      <c r="G227" s="167"/>
      <c r="H227" s="167"/>
      <c r="I227" s="167"/>
    </row>
    <row r="228" spans="1:9" x14ac:dyDescent="0.3">
      <c r="A228" s="167"/>
      <c r="B228" s="167"/>
      <c r="C228" s="167"/>
      <c r="D228" s="167"/>
      <c r="E228" s="167"/>
      <c r="F228" s="167"/>
      <c r="G228" s="167"/>
      <c r="H228" s="167"/>
      <c r="I228" s="167"/>
    </row>
    <row r="229" spans="1:9" x14ac:dyDescent="0.3">
      <c r="A229" s="167"/>
      <c r="B229" s="167"/>
      <c r="C229" s="167"/>
      <c r="D229" s="167"/>
      <c r="E229" s="167"/>
      <c r="F229" s="167"/>
      <c r="G229" s="167"/>
      <c r="H229" s="167"/>
      <c r="I229" s="167"/>
    </row>
    <row r="230" spans="1:9" x14ac:dyDescent="0.3">
      <c r="A230" s="167"/>
      <c r="B230" s="167"/>
      <c r="C230" s="167"/>
      <c r="D230" s="167"/>
      <c r="E230" s="167"/>
      <c r="F230" s="167"/>
      <c r="G230" s="167"/>
      <c r="H230" s="167"/>
      <c r="I230" s="167"/>
    </row>
    <row r="231" spans="1:9" x14ac:dyDescent="0.3">
      <c r="A231" s="167"/>
      <c r="B231" s="167"/>
      <c r="C231" s="167"/>
      <c r="D231" s="167"/>
      <c r="E231" s="167"/>
      <c r="F231" s="167"/>
      <c r="G231" s="167"/>
      <c r="H231" s="167"/>
      <c r="I231" s="167"/>
    </row>
    <row r="232" spans="1:9" x14ac:dyDescent="0.3">
      <c r="A232" s="167"/>
      <c r="B232" s="167"/>
      <c r="C232" s="167"/>
      <c r="D232" s="167"/>
      <c r="E232" s="167"/>
      <c r="F232" s="167"/>
      <c r="G232" s="167"/>
      <c r="H232" s="167"/>
      <c r="I232" s="167"/>
    </row>
    <row r="233" spans="1:9" x14ac:dyDescent="0.3">
      <c r="A233" s="167"/>
      <c r="B233" s="167"/>
      <c r="C233" s="167"/>
      <c r="D233" s="167"/>
      <c r="E233" s="167"/>
      <c r="F233" s="167"/>
      <c r="G233" s="167"/>
      <c r="H233" s="167"/>
      <c r="I233" s="167"/>
    </row>
    <row r="234" spans="1:9" x14ac:dyDescent="0.3">
      <c r="A234" s="167"/>
      <c r="B234" s="167"/>
      <c r="C234" s="167"/>
      <c r="D234" s="167"/>
      <c r="E234" s="167"/>
      <c r="F234" s="167"/>
      <c r="G234" s="167"/>
      <c r="H234" s="167"/>
      <c r="I234" s="167"/>
    </row>
    <row r="235" spans="1:9" x14ac:dyDescent="0.3">
      <c r="A235" s="167"/>
      <c r="B235" s="167"/>
      <c r="C235" s="167"/>
      <c r="D235" s="167"/>
      <c r="E235" s="167"/>
      <c r="F235" s="167"/>
      <c r="G235" s="167"/>
      <c r="H235" s="167"/>
      <c r="I235" s="167"/>
    </row>
    <row r="236" spans="1:9" x14ac:dyDescent="0.3">
      <c r="A236" s="167"/>
      <c r="B236" s="167"/>
      <c r="C236" s="167"/>
      <c r="D236" s="167"/>
      <c r="E236" s="167"/>
      <c r="F236" s="167"/>
      <c r="G236" s="167"/>
      <c r="H236" s="167"/>
      <c r="I236" s="167"/>
    </row>
    <row r="237" spans="1:9" x14ac:dyDescent="0.3">
      <c r="A237" s="167"/>
      <c r="B237" s="167"/>
      <c r="C237" s="167"/>
      <c r="D237" s="167"/>
      <c r="E237" s="167"/>
      <c r="F237" s="167"/>
      <c r="G237" s="167"/>
      <c r="H237" s="167"/>
      <c r="I237" s="167"/>
    </row>
    <row r="238" spans="1:9" x14ac:dyDescent="0.3">
      <c r="A238" s="167"/>
      <c r="B238" s="167"/>
      <c r="C238" s="167"/>
      <c r="D238" s="167"/>
      <c r="E238" s="167"/>
      <c r="F238" s="167"/>
      <c r="G238" s="167"/>
      <c r="H238" s="167"/>
      <c r="I238" s="167"/>
    </row>
    <row r="239" spans="1:9" x14ac:dyDescent="0.3">
      <c r="A239" s="167"/>
      <c r="B239" s="167"/>
      <c r="C239" s="167"/>
      <c r="D239" s="167"/>
      <c r="E239" s="167"/>
      <c r="F239" s="167"/>
      <c r="G239" s="167"/>
      <c r="H239" s="167"/>
      <c r="I239" s="167"/>
    </row>
    <row r="240" spans="1:9" x14ac:dyDescent="0.3">
      <c r="A240" s="167"/>
      <c r="B240" s="167"/>
      <c r="C240" s="167"/>
      <c r="D240" s="167"/>
      <c r="E240" s="167"/>
      <c r="F240" s="167"/>
      <c r="G240" s="167"/>
      <c r="H240" s="167"/>
      <c r="I240" s="167"/>
    </row>
    <row r="241" spans="1:9" x14ac:dyDescent="0.3">
      <c r="A241" s="167"/>
      <c r="B241" s="167"/>
      <c r="C241" s="167"/>
      <c r="D241" s="167"/>
      <c r="E241" s="167"/>
      <c r="F241" s="167"/>
      <c r="G241" s="167"/>
      <c r="H241" s="167"/>
      <c r="I241" s="167"/>
    </row>
    <row r="242" spans="1:9" x14ac:dyDescent="0.3">
      <c r="A242" s="167"/>
      <c r="B242" s="167"/>
      <c r="C242" s="167"/>
      <c r="D242" s="167"/>
      <c r="E242" s="167"/>
      <c r="F242" s="167"/>
      <c r="G242" s="167"/>
      <c r="H242" s="167"/>
      <c r="I242" s="167"/>
    </row>
    <row r="243" spans="1:9" x14ac:dyDescent="0.3">
      <c r="A243" s="167"/>
      <c r="B243" s="167"/>
      <c r="C243" s="167"/>
      <c r="D243" s="167"/>
      <c r="E243" s="167"/>
      <c r="F243" s="167"/>
      <c r="G243" s="167"/>
      <c r="H243" s="167"/>
      <c r="I243" s="167"/>
    </row>
    <row r="244" spans="1:9" x14ac:dyDescent="0.3">
      <c r="A244" s="167"/>
      <c r="B244" s="167"/>
      <c r="C244" s="167"/>
      <c r="D244" s="167"/>
      <c r="E244" s="167"/>
      <c r="F244" s="167"/>
      <c r="G244" s="167"/>
      <c r="H244" s="167"/>
      <c r="I244" s="167"/>
    </row>
    <row r="245" spans="1:9" x14ac:dyDescent="0.3">
      <c r="A245" s="167"/>
      <c r="B245" s="167"/>
      <c r="C245" s="167"/>
      <c r="D245" s="167"/>
      <c r="E245" s="167"/>
      <c r="F245" s="167"/>
      <c r="G245" s="167"/>
      <c r="H245" s="167"/>
      <c r="I245" s="167"/>
    </row>
    <row r="246" spans="1:9" x14ac:dyDescent="0.3">
      <c r="A246" s="167"/>
      <c r="B246" s="167"/>
      <c r="C246" s="167"/>
      <c r="D246" s="167"/>
      <c r="E246" s="167"/>
      <c r="F246" s="167"/>
      <c r="G246" s="167"/>
      <c r="H246" s="167"/>
      <c r="I246" s="167"/>
    </row>
    <row r="247" spans="1:9" x14ac:dyDescent="0.3">
      <c r="A247" s="167"/>
      <c r="B247" s="167"/>
      <c r="C247" s="167"/>
      <c r="D247" s="167"/>
      <c r="E247" s="167"/>
      <c r="F247" s="167"/>
      <c r="G247" s="167"/>
      <c r="H247" s="167"/>
      <c r="I247" s="167"/>
    </row>
    <row r="248" spans="1:9" x14ac:dyDescent="0.3">
      <c r="A248" s="167"/>
      <c r="B248" s="167"/>
      <c r="C248" s="167"/>
      <c r="D248" s="167"/>
      <c r="E248" s="167"/>
      <c r="F248" s="167"/>
      <c r="G248" s="167"/>
      <c r="H248" s="167"/>
      <c r="I248" s="167"/>
    </row>
    <row r="249" spans="1:9" x14ac:dyDescent="0.3">
      <c r="A249" s="167"/>
      <c r="B249" s="167"/>
      <c r="C249" s="167"/>
      <c r="D249" s="167"/>
      <c r="E249" s="167"/>
      <c r="F249" s="167"/>
      <c r="G249" s="167"/>
      <c r="H249" s="167"/>
      <c r="I249" s="167"/>
    </row>
    <row r="250" spans="1:9" x14ac:dyDescent="0.3">
      <c r="A250" s="167"/>
      <c r="B250" s="167"/>
      <c r="C250" s="167"/>
      <c r="D250" s="167"/>
      <c r="E250" s="167"/>
      <c r="F250" s="167"/>
      <c r="G250" s="167"/>
      <c r="H250" s="167"/>
      <c r="I250" s="167"/>
    </row>
    <row r="251" spans="1:9" x14ac:dyDescent="0.3">
      <c r="A251" s="167"/>
      <c r="B251" s="167"/>
      <c r="C251" s="167"/>
      <c r="D251" s="167"/>
      <c r="E251" s="167"/>
      <c r="F251" s="167"/>
      <c r="G251" s="167"/>
      <c r="H251" s="167"/>
      <c r="I251" s="167"/>
    </row>
    <row r="252" spans="1:9" x14ac:dyDescent="0.3">
      <c r="A252" s="167"/>
      <c r="B252" s="167"/>
      <c r="C252" s="167"/>
      <c r="D252" s="167"/>
      <c r="E252" s="167"/>
      <c r="F252" s="167"/>
      <c r="G252" s="167"/>
      <c r="H252" s="167"/>
      <c r="I252" s="167"/>
    </row>
    <row r="253" spans="1:9" x14ac:dyDescent="0.3">
      <c r="A253" s="167"/>
      <c r="B253" s="167"/>
      <c r="C253" s="167"/>
      <c r="D253" s="167"/>
      <c r="E253" s="167"/>
      <c r="F253" s="167"/>
      <c r="G253" s="167"/>
      <c r="H253" s="167"/>
      <c r="I253" s="167"/>
    </row>
    <row r="254" spans="1:9" x14ac:dyDescent="0.3">
      <c r="A254" s="167"/>
      <c r="B254" s="167"/>
      <c r="C254" s="167"/>
      <c r="D254" s="167"/>
      <c r="E254" s="167"/>
      <c r="F254" s="167"/>
      <c r="G254" s="167"/>
      <c r="H254" s="167"/>
      <c r="I254" s="167"/>
    </row>
    <row r="255" spans="1:9" x14ac:dyDescent="0.3">
      <c r="A255" s="167"/>
      <c r="B255" s="167"/>
      <c r="C255" s="167"/>
      <c r="D255" s="167"/>
      <c r="E255" s="167"/>
      <c r="F255" s="167"/>
      <c r="G255" s="167"/>
      <c r="H255" s="167"/>
      <c r="I255" s="167"/>
    </row>
    <row r="256" spans="1:9" x14ac:dyDescent="0.3">
      <c r="A256" s="167"/>
      <c r="B256" s="167"/>
      <c r="C256" s="167"/>
      <c r="D256" s="167"/>
      <c r="E256" s="167"/>
      <c r="F256" s="167"/>
      <c r="G256" s="167"/>
      <c r="H256" s="167"/>
      <c r="I256" s="167"/>
    </row>
    <row r="257" spans="1:9" x14ac:dyDescent="0.3">
      <c r="A257" s="167"/>
      <c r="B257" s="167"/>
      <c r="C257" s="167"/>
      <c r="D257" s="167"/>
      <c r="E257" s="167"/>
      <c r="F257" s="167"/>
      <c r="G257" s="167"/>
      <c r="H257" s="167"/>
      <c r="I257" s="167"/>
    </row>
    <row r="258" spans="1:9" x14ac:dyDescent="0.3">
      <c r="A258" s="167"/>
      <c r="B258" s="167"/>
      <c r="C258" s="167"/>
      <c r="D258" s="167"/>
      <c r="E258" s="167"/>
      <c r="F258" s="167"/>
      <c r="G258" s="167"/>
      <c r="H258" s="167"/>
      <c r="I258" s="167"/>
    </row>
    <row r="259" spans="1:9" x14ac:dyDescent="0.3">
      <c r="A259" s="167"/>
      <c r="B259" s="167"/>
      <c r="C259" s="167"/>
      <c r="D259" s="167"/>
      <c r="E259" s="167"/>
      <c r="F259" s="167"/>
      <c r="G259" s="167"/>
      <c r="H259" s="167"/>
      <c r="I259" s="167"/>
    </row>
    <row r="260" spans="1:9" x14ac:dyDescent="0.3">
      <c r="A260" s="167"/>
      <c r="B260" s="167"/>
      <c r="C260" s="167"/>
      <c r="D260" s="167"/>
      <c r="E260" s="167"/>
      <c r="F260" s="167"/>
      <c r="G260" s="167"/>
      <c r="H260" s="167"/>
      <c r="I260" s="167"/>
    </row>
    <row r="261" spans="1:9" x14ac:dyDescent="0.3">
      <c r="A261" s="167"/>
      <c r="B261" s="167"/>
      <c r="C261" s="167"/>
      <c r="D261" s="167"/>
      <c r="E261" s="167"/>
      <c r="F261" s="167"/>
      <c r="G261" s="167"/>
      <c r="H261" s="167"/>
      <c r="I261" s="167"/>
    </row>
    <row r="262" spans="1:9" x14ac:dyDescent="0.3">
      <c r="A262" s="167"/>
      <c r="B262" s="167"/>
      <c r="C262" s="167"/>
      <c r="D262" s="167"/>
      <c r="E262" s="167"/>
      <c r="F262" s="167"/>
      <c r="G262" s="167"/>
      <c r="H262" s="167"/>
      <c r="I262" s="167"/>
    </row>
    <row r="263" spans="1:9" x14ac:dyDescent="0.3">
      <c r="A263" s="167"/>
      <c r="B263" s="167"/>
      <c r="C263" s="167"/>
      <c r="D263" s="167"/>
      <c r="E263" s="167"/>
      <c r="F263" s="167"/>
      <c r="G263" s="167"/>
      <c r="H263" s="167"/>
      <c r="I263" s="167"/>
    </row>
    <row r="264" spans="1:9" x14ac:dyDescent="0.3">
      <c r="A264" s="167"/>
      <c r="B264" s="167"/>
      <c r="C264" s="167"/>
      <c r="D264" s="167"/>
      <c r="E264" s="167"/>
      <c r="F264" s="167"/>
      <c r="G264" s="167"/>
      <c r="H264" s="167"/>
      <c r="I264" s="167"/>
    </row>
    <row r="265" spans="1:9" x14ac:dyDescent="0.3">
      <c r="A265" s="167"/>
      <c r="B265" s="167"/>
      <c r="C265" s="167"/>
      <c r="D265" s="167"/>
      <c r="E265" s="167"/>
      <c r="F265" s="167"/>
      <c r="G265" s="167"/>
      <c r="H265" s="167"/>
      <c r="I265" s="167"/>
    </row>
    <row r="266" spans="1:9" x14ac:dyDescent="0.3">
      <c r="A266" s="167"/>
      <c r="B266" s="167"/>
      <c r="C266" s="167"/>
      <c r="D266" s="167"/>
      <c r="E266" s="167"/>
      <c r="F266" s="167"/>
      <c r="G266" s="167"/>
      <c r="H266" s="167"/>
      <c r="I266" s="167"/>
    </row>
    <row r="267" spans="1:9" x14ac:dyDescent="0.3">
      <c r="A267" s="167"/>
      <c r="B267" s="167"/>
      <c r="C267" s="167"/>
      <c r="D267" s="167"/>
      <c r="E267" s="167"/>
      <c r="F267" s="167"/>
      <c r="G267" s="167"/>
      <c r="H267" s="167"/>
      <c r="I267" s="167"/>
    </row>
    <row r="268" spans="1:9" x14ac:dyDescent="0.3">
      <c r="A268" s="167"/>
      <c r="B268" s="167"/>
      <c r="C268" s="167"/>
      <c r="D268" s="167"/>
      <c r="E268" s="167"/>
      <c r="F268" s="167"/>
      <c r="G268" s="167"/>
      <c r="H268" s="167"/>
      <c r="I268" s="167"/>
    </row>
    <row r="269" spans="1:9" x14ac:dyDescent="0.3">
      <c r="A269" s="167"/>
      <c r="B269" s="167"/>
      <c r="C269" s="167"/>
      <c r="D269" s="167"/>
      <c r="E269" s="167"/>
      <c r="F269" s="167"/>
      <c r="G269" s="167"/>
      <c r="H269" s="167"/>
      <c r="I269" s="167"/>
    </row>
    <row r="270" spans="1:9" x14ac:dyDescent="0.3">
      <c r="A270" s="167"/>
      <c r="B270" s="167"/>
      <c r="C270" s="167"/>
      <c r="D270" s="167"/>
      <c r="E270" s="167"/>
      <c r="F270" s="167"/>
      <c r="G270" s="167"/>
      <c r="H270" s="167"/>
      <c r="I270" s="167"/>
    </row>
    <row r="271" spans="1:9" x14ac:dyDescent="0.3">
      <c r="A271" s="167"/>
      <c r="B271" s="167"/>
      <c r="C271" s="167"/>
      <c r="D271" s="167"/>
      <c r="E271" s="167"/>
      <c r="F271" s="167"/>
      <c r="G271" s="167"/>
      <c r="H271" s="167"/>
      <c r="I271" s="167"/>
    </row>
    <row r="272" spans="1:9" x14ac:dyDescent="0.3">
      <c r="A272" s="167"/>
      <c r="B272" s="167"/>
      <c r="C272" s="167"/>
      <c r="D272" s="167"/>
      <c r="E272" s="167"/>
      <c r="F272" s="167"/>
      <c r="G272" s="167"/>
      <c r="H272" s="167"/>
      <c r="I272" s="167"/>
    </row>
    <row r="273" spans="1:9" x14ac:dyDescent="0.3">
      <c r="A273" s="167"/>
      <c r="B273" s="167"/>
      <c r="C273" s="167"/>
      <c r="D273" s="167"/>
      <c r="E273" s="167"/>
      <c r="F273" s="167"/>
      <c r="G273" s="167"/>
      <c r="H273" s="167"/>
      <c r="I273" s="167"/>
    </row>
    <row r="274" spans="1:9" x14ac:dyDescent="0.3">
      <c r="A274" s="167"/>
      <c r="B274" s="167"/>
      <c r="C274" s="167"/>
      <c r="D274" s="167"/>
      <c r="E274" s="167"/>
      <c r="F274" s="167"/>
      <c r="G274" s="167"/>
      <c r="H274" s="167"/>
      <c r="I274" s="167"/>
    </row>
    <row r="275" spans="1:9" x14ac:dyDescent="0.3">
      <c r="A275" s="167"/>
      <c r="B275" s="167"/>
      <c r="C275" s="167"/>
      <c r="D275" s="167"/>
      <c r="E275" s="167"/>
      <c r="F275" s="167"/>
      <c r="G275" s="167"/>
      <c r="H275" s="167"/>
      <c r="I275" s="167"/>
    </row>
    <row r="276" spans="1:9" x14ac:dyDescent="0.3">
      <c r="A276" s="167"/>
      <c r="B276" s="167"/>
      <c r="C276" s="167"/>
      <c r="D276" s="167"/>
      <c r="E276" s="167"/>
      <c r="F276" s="167"/>
      <c r="G276" s="167"/>
      <c r="H276" s="167"/>
      <c r="I276" s="167"/>
    </row>
    <row r="277" spans="1:9" x14ac:dyDescent="0.3">
      <c r="A277" s="167"/>
      <c r="B277" s="167"/>
      <c r="C277" s="167"/>
      <c r="D277" s="167"/>
      <c r="E277" s="167"/>
      <c r="F277" s="167"/>
      <c r="G277" s="167"/>
      <c r="H277" s="167"/>
      <c r="I277" s="167"/>
    </row>
    <row r="278" spans="1:9" x14ac:dyDescent="0.3">
      <c r="A278" s="167"/>
      <c r="B278" s="167"/>
      <c r="C278" s="167"/>
      <c r="D278" s="167"/>
      <c r="E278" s="167"/>
      <c r="F278" s="167"/>
      <c r="G278" s="167"/>
      <c r="H278" s="167"/>
      <c r="I278" s="167"/>
    </row>
    <row r="279" spans="1:9" x14ac:dyDescent="0.3">
      <c r="A279" s="167"/>
      <c r="B279" s="167"/>
      <c r="C279" s="167"/>
      <c r="D279" s="167"/>
      <c r="E279" s="167"/>
      <c r="F279" s="167"/>
      <c r="G279" s="167"/>
      <c r="H279" s="167"/>
      <c r="I279" s="167"/>
    </row>
    <row r="280" spans="1:9" x14ac:dyDescent="0.3">
      <c r="A280" s="167"/>
      <c r="B280" s="167"/>
      <c r="C280" s="167"/>
      <c r="D280" s="167"/>
      <c r="E280" s="167"/>
      <c r="F280" s="167"/>
      <c r="G280" s="167"/>
      <c r="H280" s="167"/>
      <c r="I280" s="167"/>
    </row>
  </sheetData>
  <hyperlinks>
    <hyperlink ref="F2" location="BOM!A1" display="Back to BOM"/>
    <hyperlink ref="B4" location="BR_A0001" display="BR_A0001"/>
    <hyperlink ref="B6" location="SU_A0600" display="SU 0600 00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19"/>
  <sheetViews>
    <sheetView topLeftCell="B4" zoomScale="90" zoomScaleNormal="90" workbookViewId="0">
      <selection activeCell="K27" sqref="K27"/>
    </sheetView>
  </sheetViews>
  <sheetFormatPr baseColWidth="10" defaultRowHeight="14.4" x14ac:dyDescent="0.3"/>
  <cols>
    <col min="2" max="2" width="34.6640625" customWidth="1"/>
    <col min="3" max="3" width="27.77734375" customWidth="1"/>
    <col min="7" max="7" width="22.21875" customWidth="1"/>
    <col min="9" max="9" width="27.33203125" customWidth="1"/>
    <col min="13" max="13" width="13.33203125" customWidth="1"/>
  </cols>
  <sheetData>
    <row r="2" spans="1:14" x14ac:dyDescent="0.3">
      <c r="A2" s="185" t="s">
        <v>0</v>
      </c>
      <c r="B2" s="16" t="s">
        <v>45</v>
      </c>
      <c r="C2" s="167"/>
      <c r="D2" s="167"/>
      <c r="E2" s="167"/>
      <c r="F2" s="166" t="s">
        <v>69</v>
      </c>
      <c r="G2" s="167"/>
      <c r="H2" s="167"/>
      <c r="I2" s="167"/>
      <c r="J2" s="186" t="s">
        <v>1</v>
      </c>
      <c r="K2" s="168">
        <v>81</v>
      </c>
      <c r="L2" s="167"/>
      <c r="M2" s="185" t="s">
        <v>16</v>
      </c>
      <c r="N2" s="172">
        <f>SU_0600_002_m+SU_0600_002_p</f>
        <v>1.5427786126391492</v>
      </c>
    </row>
    <row r="3" spans="1:14" x14ac:dyDescent="0.3">
      <c r="A3" s="184" t="s">
        <v>3</v>
      </c>
      <c r="B3" s="16" t="str">
        <f>'SU A0600'!B3</f>
        <v>Suspension &amp; Shocks</v>
      </c>
      <c r="C3" s="167"/>
      <c r="D3" s="185" t="s">
        <v>6</v>
      </c>
      <c r="E3" s="167"/>
      <c r="F3" s="167"/>
      <c r="G3" s="167"/>
      <c r="H3" s="167"/>
      <c r="I3" s="167"/>
      <c r="J3" s="167"/>
      <c r="K3" s="167"/>
      <c r="L3" s="167"/>
      <c r="M3" s="184" t="s">
        <v>4</v>
      </c>
      <c r="N3" s="170">
        <v>2</v>
      </c>
    </row>
    <row r="4" spans="1:14" x14ac:dyDescent="0.3">
      <c r="A4" s="184" t="s">
        <v>5</v>
      </c>
      <c r="B4" s="93" t="str">
        <f>'SU A0600'!B4</f>
        <v>Front Bell Crank</v>
      </c>
      <c r="C4" s="167"/>
      <c r="D4" s="184" t="s">
        <v>8</v>
      </c>
      <c r="E4" s="167"/>
      <c r="F4" s="167"/>
      <c r="G4" s="167"/>
      <c r="H4" s="167"/>
      <c r="I4" s="167"/>
      <c r="J4" s="185" t="s">
        <v>6</v>
      </c>
      <c r="K4" s="167"/>
      <c r="L4" s="167"/>
      <c r="M4" s="167"/>
      <c r="N4" s="167"/>
    </row>
    <row r="5" spans="1:14" x14ac:dyDescent="0.3">
      <c r="A5" s="184" t="s">
        <v>15</v>
      </c>
      <c r="B5" s="141" t="s">
        <v>77</v>
      </c>
      <c r="C5" s="167"/>
      <c r="D5" s="184" t="s">
        <v>12</v>
      </c>
      <c r="E5" s="167"/>
      <c r="F5" s="167"/>
      <c r="G5" s="167"/>
      <c r="H5" s="167"/>
      <c r="I5" s="167"/>
      <c r="J5" s="184" t="s">
        <v>8</v>
      </c>
      <c r="K5" s="167"/>
      <c r="L5" s="167"/>
      <c r="M5" s="185" t="s">
        <v>9</v>
      </c>
      <c r="N5" s="172">
        <f>N2*N3</f>
        <v>3.0855572252782983</v>
      </c>
    </row>
    <row r="6" spans="1:14" x14ac:dyDescent="0.3">
      <c r="A6" s="184" t="s">
        <v>7</v>
      </c>
      <c r="B6" s="139" t="s">
        <v>123</v>
      </c>
      <c r="C6" s="167"/>
      <c r="D6" s="167"/>
      <c r="E6" s="167"/>
      <c r="F6" s="167"/>
      <c r="G6" s="167"/>
      <c r="H6" s="167"/>
      <c r="I6" s="167"/>
      <c r="J6" s="184" t="s">
        <v>12</v>
      </c>
      <c r="K6" s="167"/>
      <c r="L6" s="167"/>
      <c r="M6" s="167"/>
      <c r="N6" s="167"/>
    </row>
    <row r="7" spans="1:14" x14ac:dyDescent="0.3">
      <c r="A7" s="184" t="s">
        <v>10</v>
      </c>
      <c r="B7" s="16" t="s">
        <v>11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</row>
    <row r="8" spans="1:14" x14ac:dyDescent="0.3">
      <c r="A8" s="184" t="s">
        <v>13</v>
      </c>
      <c r="B8" s="16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</row>
    <row r="9" spans="1:14" x14ac:dyDescent="0.3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14" x14ac:dyDescent="0.3">
      <c r="A10" s="158" t="s">
        <v>14</v>
      </c>
      <c r="B10" s="157" t="s">
        <v>19</v>
      </c>
      <c r="C10" s="178" t="s">
        <v>20</v>
      </c>
      <c r="D10" s="178" t="s">
        <v>21</v>
      </c>
      <c r="E10" s="178" t="s">
        <v>22</v>
      </c>
      <c r="F10" s="178" t="s">
        <v>23</v>
      </c>
      <c r="G10" s="178" t="s">
        <v>24</v>
      </c>
      <c r="H10" s="178" t="s">
        <v>25</v>
      </c>
      <c r="I10" s="178" t="s">
        <v>26</v>
      </c>
      <c r="J10" s="178" t="s">
        <v>27</v>
      </c>
      <c r="K10" s="178" t="s">
        <v>28</v>
      </c>
      <c r="L10" s="178" t="s">
        <v>29</v>
      </c>
      <c r="M10" s="178" t="s">
        <v>17</v>
      </c>
      <c r="N10" s="178" t="s">
        <v>18</v>
      </c>
    </row>
    <row r="11" spans="1:14" x14ac:dyDescent="0.3">
      <c r="A11" s="171">
        <v>10</v>
      </c>
      <c r="B11" s="154" t="s">
        <v>100</v>
      </c>
      <c r="C11" s="176" t="s">
        <v>124</v>
      </c>
      <c r="D11" s="175">
        <v>2.25</v>
      </c>
      <c r="E11" s="188">
        <f>J11*K11*L11</f>
        <v>2.4168272284066282E-2</v>
      </c>
      <c r="F11" s="176" t="s">
        <v>102</v>
      </c>
      <c r="G11" s="176"/>
      <c r="H11" s="182"/>
      <c r="I11" s="183" t="s">
        <v>125</v>
      </c>
      <c r="J11" s="183">
        <f>PI()*(7*10^-3)^2</f>
        <v>1.5393804002589989E-4</v>
      </c>
      <c r="K11" s="187">
        <v>0.02</v>
      </c>
      <c r="L11" s="181">
        <v>7850</v>
      </c>
      <c r="M11" s="181">
        <v>1</v>
      </c>
      <c r="N11" s="175">
        <f>D11*E11*M11</f>
        <v>5.4378612639149136E-2</v>
      </c>
    </row>
    <row r="12" spans="1:14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74" t="s">
        <v>18</v>
      </c>
      <c r="N12" s="180">
        <f>N11</f>
        <v>5.4378612639149136E-2</v>
      </c>
    </row>
    <row r="13" spans="1:14" x14ac:dyDescent="0.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</row>
    <row r="14" spans="1:14" x14ac:dyDescent="0.3">
      <c r="A14" s="179" t="s">
        <v>14</v>
      </c>
      <c r="B14" s="178" t="s">
        <v>31</v>
      </c>
      <c r="C14" s="178" t="s">
        <v>20</v>
      </c>
      <c r="D14" s="178" t="s">
        <v>21</v>
      </c>
      <c r="E14" s="178" t="s">
        <v>32</v>
      </c>
      <c r="F14" s="178" t="s">
        <v>17</v>
      </c>
      <c r="G14" s="178" t="s">
        <v>33</v>
      </c>
      <c r="H14" s="178" t="s">
        <v>34</v>
      </c>
      <c r="I14" s="178" t="s">
        <v>18</v>
      </c>
      <c r="J14" s="169"/>
      <c r="K14" s="169"/>
      <c r="L14" s="169"/>
      <c r="M14" s="169"/>
      <c r="N14" s="169"/>
    </row>
    <row r="15" spans="1:14" x14ac:dyDescent="0.3">
      <c r="A15" s="177">
        <v>10</v>
      </c>
      <c r="B15" s="176" t="s">
        <v>46</v>
      </c>
      <c r="C15" s="176"/>
      <c r="D15" s="175">
        <v>1.3</v>
      </c>
      <c r="E15" s="176" t="s">
        <v>35</v>
      </c>
      <c r="F15" s="176">
        <v>1</v>
      </c>
      <c r="G15" s="176"/>
      <c r="H15" s="176"/>
      <c r="I15" s="175">
        <v>1.3</v>
      </c>
      <c r="J15" s="167"/>
      <c r="K15" s="167"/>
      <c r="L15" s="167"/>
      <c r="M15" s="167"/>
      <c r="N15" s="167"/>
    </row>
    <row r="16" spans="1:14" x14ac:dyDescent="0.3">
      <c r="A16" s="177">
        <v>20</v>
      </c>
      <c r="B16" s="176" t="s">
        <v>112</v>
      </c>
      <c r="C16" s="176" t="s">
        <v>113</v>
      </c>
      <c r="D16" s="175">
        <v>0.04</v>
      </c>
      <c r="E16" s="176" t="s">
        <v>114</v>
      </c>
      <c r="F16" s="176">
        <v>1.57</v>
      </c>
      <c r="G16" s="176" t="s">
        <v>109</v>
      </c>
      <c r="H16" s="176">
        <v>3</v>
      </c>
      <c r="I16" s="175">
        <f>D16*F16*H16</f>
        <v>0.18840000000000001</v>
      </c>
      <c r="J16" s="167"/>
      <c r="K16" s="167"/>
      <c r="L16" s="167"/>
      <c r="M16" s="167"/>
      <c r="N16" s="167"/>
    </row>
    <row r="17" spans="1:14" x14ac:dyDescent="0.3">
      <c r="A17" s="169"/>
      <c r="B17" s="169"/>
      <c r="C17" s="169"/>
      <c r="D17" s="169"/>
      <c r="E17" s="169"/>
      <c r="F17" s="169"/>
      <c r="G17" s="169"/>
      <c r="H17" s="174" t="s">
        <v>18</v>
      </c>
      <c r="I17" s="173">
        <f>I15+I16</f>
        <v>1.4883999999999999</v>
      </c>
      <c r="J17" s="169"/>
      <c r="K17" s="169"/>
      <c r="L17" s="169"/>
      <c r="M17" s="169"/>
      <c r="N17" s="169"/>
    </row>
    <row r="18" spans="1:14" x14ac:dyDescent="0.3">
      <c r="A18" s="167"/>
      <c r="B18" s="167"/>
      <c r="C18" s="167"/>
      <c r="D18" s="167"/>
      <c r="E18" s="167"/>
      <c r="F18" s="167"/>
      <c r="G18" s="167"/>
      <c r="H18" s="168"/>
      <c r="I18" s="172"/>
      <c r="J18" s="167"/>
      <c r="K18" s="167"/>
      <c r="L18" s="167"/>
      <c r="M18" s="167"/>
      <c r="N18" s="167"/>
    </row>
    <row r="19" spans="1:14" x14ac:dyDescent="0.3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</sheetData>
  <hyperlinks>
    <hyperlink ref="F2" location="BOM!A1" display="Back to BOM"/>
    <hyperlink ref="B4" location="BR_A0001" display="BR_A0001"/>
    <hyperlink ref="B6" location="SU_A0600" display="SU 0600 002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zoomScale="70" zoomScaleNormal="70" workbookViewId="0">
      <selection activeCell="D28" sqref="D28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3.21875" bestFit="1" customWidth="1"/>
    <col min="7" max="7" width="43.33203125" customWidth="1"/>
    <col min="9" max="9" width="27.44140625" customWidth="1"/>
  </cols>
  <sheetData>
    <row r="1" spans="1:16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6" x14ac:dyDescent="0.3">
      <c r="A2" s="107" t="s">
        <v>0</v>
      </c>
      <c r="B2" s="16" t="s">
        <v>45</v>
      </c>
      <c r="C2" s="57"/>
      <c r="D2" s="57"/>
      <c r="E2" s="57"/>
      <c r="F2" s="57"/>
      <c r="G2" s="57" t="s">
        <v>69</v>
      </c>
      <c r="H2" s="57"/>
      <c r="I2" s="57"/>
      <c r="J2" s="108" t="s">
        <v>1</v>
      </c>
      <c r="K2" s="90">
        <v>81</v>
      </c>
      <c r="L2" s="57"/>
      <c r="M2" s="107" t="s">
        <v>16</v>
      </c>
      <c r="N2" s="74">
        <f>SU_0600_003_m+SU_0600_003_p</f>
        <v>0.88140624999999995</v>
      </c>
      <c r="O2" s="63"/>
    </row>
    <row r="3" spans="1:16" x14ac:dyDescent="0.3">
      <c r="A3" s="107" t="s">
        <v>3</v>
      </c>
      <c r="B3" s="16" t="str">
        <f>'SU A0600'!B3</f>
        <v>Suspension &amp; Shocks</v>
      </c>
      <c r="C3" s="57"/>
      <c r="D3" s="107" t="s">
        <v>6</v>
      </c>
      <c r="E3" s="94" t="s">
        <v>67</v>
      </c>
      <c r="F3" s="57"/>
      <c r="G3" s="57"/>
      <c r="H3" s="57"/>
      <c r="I3" s="57"/>
      <c r="J3" s="57"/>
      <c r="K3" s="57"/>
      <c r="L3" s="57"/>
      <c r="M3" s="107" t="s">
        <v>4</v>
      </c>
      <c r="N3" s="88">
        <v>4</v>
      </c>
      <c r="O3" s="63"/>
    </row>
    <row r="4" spans="1:16" x14ac:dyDescent="0.3">
      <c r="A4" s="107" t="s">
        <v>5</v>
      </c>
      <c r="B4" s="93" t="str">
        <f>'SU A0600'!B4</f>
        <v>Front Bell Crank</v>
      </c>
      <c r="C4" s="57"/>
      <c r="D4" s="107" t="s">
        <v>8</v>
      </c>
      <c r="E4" s="57"/>
      <c r="F4" s="57"/>
      <c r="G4" s="57"/>
      <c r="H4" s="57"/>
      <c r="I4" s="57"/>
      <c r="J4" s="109" t="s">
        <v>6</v>
      </c>
      <c r="K4" s="57"/>
      <c r="L4" s="57"/>
      <c r="M4" s="57"/>
      <c r="N4" s="57"/>
      <c r="O4" s="63"/>
    </row>
    <row r="5" spans="1:16" x14ac:dyDescent="0.3">
      <c r="A5" s="107" t="s">
        <v>15</v>
      </c>
      <c r="B5" s="29" t="s">
        <v>99</v>
      </c>
      <c r="C5" s="57"/>
      <c r="D5" s="107" t="s">
        <v>12</v>
      </c>
      <c r="E5" s="57"/>
      <c r="F5" s="57"/>
      <c r="G5" s="57"/>
      <c r="H5" s="57"/>
      <c r="I5" s="57"/>
      <c r="J5" s="109" t="s">
        <v>8</v>
      </c>
      <c r="K5" s="57"/>
      <c r="L5" s="57"/>
      <c r="M5" s="107" t="s">
        <v>9</v>
      </c>
      <c r="N5" s="74">
        <f>N3*N2</f>
        <v>3.5256249999999998</v>
      </c>
      <c r="O5" s="63"/>
    </row>
    <row r="6" spans="1:16" x14ac:dyDescent="0.3">
      <c r="A6" s="107" t="s">
        <v>7</v>
      </c>
      <c r="B6" s="139" t="s">
        <v>110</v>
      </c>
      <c r="C6" s="57"/>
      <c r="D6" s="57"/>
      <c r="E6" s="57"/>
      <c r="F6" s="57"/>
      <c r="G6" s="57"/>
      <c r="H6" s="57"/>
      <c r="I6" s="57"/>
      <c r="J6" s="109" t="s">
        <v>12</v>
      </c>
      <c r="K6" s="57"/>
      <c r="L6" s="57"/>
      <c r="M6" s="57"/>
      <c r="N6" s="57"/>
      <c r="O6" s="63"/>
    </row>
    <row r="7" spans="1:16" x14ac:dyDescent="0.3">
      <c r="A7" s="107" t="s">
        <v>10</v>
      </c>
      <c r="B7" s="16" t="s">
        <v>11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6" x14ac:dyDescent="0.3">
      <c r="A8" s="107" t="s">
        <v>13</v>
      </c>
      <c r="B8" s="1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6" x14ac:dyDescent="0.3">
      <c r="A9" s="91"/>
      <c r="B9" s="30"/>
      <c r="C9" s="30"/>
      <c r="D9" s="30"/>
      <c r="E9" s="30"/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6" x14ac:dyDescent="0.3">
      <c r="A10" s="110" t="s">
        <v>14</v>
      </c>
      <c r="B10" s="111" t="s">
        <v>19</v>
      </c>
      <c r="C10" s="111" t="s">
        <v>20</v>
      </c>
      <c r="D10" s="111" t="s">
        <v>21</v>
      </c>
      <c r="E10" s="111" t="s">
        <v>22</v>
      </c>
      <c r="F10" s="112" t="s">
        <v>23</v>
      </c>
      <c r="G10" s="112" t="s">
        <v>24</v>
      </c>
      <c r="H10" s="112" t="s">
        <v>25</v>
      </c>
      <c r="I10" s="112" t="s">
        <v>26</v>
      </c>
      <c r="J10" s="112" t="s">
        <v>27</v>
      </c>
      <c r="K10" s="112" t="s">
        <v>28</v>
      </c>
      <c r="L10" s="112" t="s">
        <v>29</v>
      </c>
      <c r="M10" s="112" t="s">
        <v>17</v>
      </c>
      <c r="N10" s="112" t="s">
        <v>18</v>
      </c>
      <c r="O10" s="63"/>
    </row>
    <row r="11" spans="1:16" x14ac:dyDescent="0.3">
      <c r="A11" s="92">
        <v>10</v>
      </c>
      <c r="B11" s="31" t="s">
        <v>100</v>
      </c>
      <c r="C11" s="21" t="s">
        <v>101</v>
      </c>
      <c r="D11" s="33">
        <v>2.25</v>
      </c>
      <c r="E11" s="137">
        <f>L11*J11*K11</f>
        <v>0.176625</v>
      </c>
      <c r="F11" s="21" t="s">
        <v>102</v>
      </c>
      <c r="G11" s="21"/>
      <c r="H11" s="20"/>
      <c r="I11" s="22" t="s">
        <v>103</v>
      </c>
      <c r="J11" s="138">
        <f>125*60*10^-6</f>
        <v>7.4999999999999997E-3</v>
      </c>
      <c r="K11" s="23">
        <v>3.0000000000000001E-3</v>
      </c>
      <c r="L11" s="32">
        <v>7850</v>
      </c>
      <c r="M11" s="25">
        <v>1</v>
      </c>
      <c r="N11" s="33">
        <f>IF(J11="",D11*M11,D11*J11*K11*L11*M11)</f>
        <v>0.39740625000000002</v>
      </c>
      <c r="O11" s="67"/>
      <c r="P11" s="24"/>
    </row>
    <row r="12" spans="1:16" x14ac:dyDescent="0.3">
      <c r="A12" s="68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13" t="s">
        <v>18</v>
      </c>
      <c r="N12" s="114">
        <f>SUM(N11:N11)</f>
        <v>0.39740625000000002</v>
      </c>
      <c r="O12" s="63"/>
    </row>
    <row r="13" spans="1:16" x14ac:dyDescent="0.3">
      <c r="A13" s="64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63"/>
    </row>
    <row r="14" spans="1:16" x14ac:dyDescent="0.3">
      <c r="A14" s="115" t="s">
        <v>14</v>
      </c>
      <c r="B14" s="112" t="s">
        <v>31</v>
      </c>
      <c r="C14" s="112" t="s">
        <v>20</v>
      </c>
      <c r="D14" s="112" t="s">
        <v>21</v>
      </c>
      <c r="E14" s="112" t="s">
        <v>32</v>
      </c>
      <c r="F14" s="112" t="s">
        <v>17</v>
      </c>
      <c r="G14" s="112" t="s">
        <v>33</v>
      </c>
      <c r="H14" s="112" t="s">
        <v>34</v>
      </c>
      <c r="I14" s="112" t="s">
        <v>18</v>
      </c>
      <c r="J14" s="26"/>
      <c r="K14" s="26"/>
      <c r="L14" s="26"/>
      <c r="M14" s="26"/>
      <c r="N14" s="26"/>
      <c r="O14" s="63"/>
    </row>
    <row r="15" spans="1:16" x14ac:dyDescent="0.3">
      <c r="A15" s="164">
        <v>10</v>
      </c>
      <c r="B15" s="163" t="s">
        <v>104</v>
      </c>
      <c r="C15" s="163" t="s">
        <v>105</v>
      </c>
      <c r="D15" s="162">
        <v>1.3</v>
      </c>
      <c r="E15" s="163" t="s">
        <v>35</v>
      </c>
      <c r="F15" s="163">
        <v>1</v>
      </c>
      <c r="G15" s="163" t="s">
        <v>106</v>
      </c>
      <c r="H15" s="163">
        <v>0.25</v>
      </c>
      <c r="I15" s="162">
        <f>D15*F15*H15</f>
        <v>0.32500000000000001</v>
      </c>
      <c r="J15" s="59"/>
      <c r="K15" s="59"/>
      <c r="L15" s="59"/>
      <c r="M15" s="59"/>
      <c r="N15" s="59"/>
      <c r="O15" s="69"/>
      <c r="P15" s="27"/>
    </row>
    <row r="16" spans="1:16" x14ac:dyDescent="0.3">
      <c r="A16" s="164">
        <v>20</v>
      </c>
      <c r="B16" s="163" t="s">
        <v>107</v>
      </c>
      <c r="C16" s="163" t="s">
        <v>108</v>
      </c>
      <c r="D16" s="162">
        <v>0.01</v>
      </c>
      <c r="E16" s="163" t="s">
        <v>47</v>
      </c>
      <c r="F16" s="163">
        <v>5.3</v>
      </c>
      <c r="G16" s="163" t="s">
        <v>109</v>
      </c>
      <c r="H16" s="163">
        <v>3</v>
      </c>
      <c r="I16" s="162">
        <f>D16*F16*H16</f>
        <v>0.159</v>
      </c>
      <c r="J16" s="57"/>
      <c r="K16" s="57"/>
      <c r="L16" s="57"/>
      <c r="M16" s="57"/>
      <c r="N16" s="57"/>
      <c r="O16" s="63"/>
    </row>
    <row r="17" spans="1:15" x14ac:dyDescent="0.3">
      <c r="A17" s="68"/>
      <c r="B17" s="26"/>
      <c r="C17" s="26"/>
      <c r="D17" s="26"/>
      <c r="E17" s="26"/>
      <c r="F17" s="26"/>
      <c r="G17" s="26"/>
      <c r="H17" s="116" t="s">
        <v>18</v>
      </c>
      <c r="I17" s="114">
        <f>SUM(I15:I16)</f>
        <v>0.48399999999999999</v>
      </c>
      <c r="J17" s="26"/>
      <c r="K17" s="26"/>
      <c r="L17" s="26"/>
      <c r="M17" s="26"/>
      <c r="N17" s="26"/>
      <c r="O17" s="63"/>
    </row>
    <row r="18" spans="1:15" ht="15" thickBot="1" x14ac:dyDescent="0.35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</row>
  </sheetData>
  <hyperlinks>
    <hyperlink ref="B4" location="BR_A0001" display="BR_A0001"/>
    <hyperlink ref="E3" location="dSU_0600_003" display="Drawing"/>
    <hyperlink ref="B6" location="SU_A0600" display="SU 06003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Normal="100" workbookViewId="0">
      <selection activeCell="B1" sqref="B1"/>
    </sheetView>
  </sheetViews>
  <sheetFormatPr baseColWidth="10" defaultRowHeight="14.4" x14ac:dyDescent="0.3"/>
  <cols>
    <col min="1" max="1" width="12.109375" customWidth="1"/>
  </cols>
  <sheetData>
    <row r="1" spans="1:2" x14ac:dyDescent="0.3">
      <c r="A1" t="s">
        <v>130</v>
      </c>
      <c r="B1" s="94" t="s">
        <v>110</v>
      </c>
    </row>
  </sheetData>
  <hyperlinks>
    <hyperlink ref="B1" location="SU_0600_003" display="SU 0600 003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0"/>
  <sheetViews>
    <sheetView workbookViewId="0">
      <selection activeCell="I25" sqref="I25"/>
    </sheetView>
  </sheetViews>
  <sheetFormatPr baseColWidth="10" defaultRowHeight="14.4" x14ac:dyDescent="0.3"/>
  <cols>
    <col min="2" max="2" width="39.109375" customWidth="1"/>
    <col min="3" max="3" width="30.88671875" customWidth="1"/>
    <col min="7" max="7" width="36.77734375" customWidth="1"/>
    <col min="9" max="9" width="29.21875" customWidth="1"/>
  </cols>
  <sheetData>
    <row r="2" spans="1:14" x14ac:dyDescent="0.3">
      <c r="A2" s="185" t="s">
        <v>0</v>
      </c>
      <c r="B2" s="16" t="s">
        <v>45</v>
      </c>
      <c r="C2" s="167"/>
      <c r="D2" s="167"/>
      <c r="E2" s="167"/>
      <c r="F2" s="166" t="s">
        <v>69</v>
      </c>
      <c r="G2" s="167"/>
      <c r="H2" s="167"/>
      <c r="I2" s="167"/>
      <c r="J2" s="186" t="s">
        <v>1</v>
      </c>
      <c r="K2" s="168">
        <v>81</v>
      </c>
      <c r="L2" s="167"/>
      <c r="M2" s="185" t="s">
        <v>16</v>
      </c>
      <c r="N2" s="172">
        <f>SU_0600_004_m+SU_0600_004_p</f>
        <v>2.2702062500000002</v>
      </c>
    </row>
    <row r="3" spans="1:14" x14ac:dyDescent="0.3">
      <c r="A3" s="184" t="s">
        <v>3</v>
      </c>
      <c r="B3" s="16" t="str">
        <f>'SU A0600'!B3</f>
        <v>Suspension &amp; Shocks</v>
      </c>
      <c r="C3" s="167"/>
      <c r="D3" s="185" t="s">
        <v>6</v>
      </c>
      <c r="E3" s="167"/>
      <c r="F3" s="167"/>
      <c r="G3" s="167"/>
      <c r="H3" s="167"/>
      <c r="I3" s="167"/>
      <c r="J3" s="167"/>
      <c r="K3" s="167"/>
      <c r="L3" s="167"/>
      <c r="M3" s="184" t="s">
        <v>4</v>
      </c>
      <c r="N3" s="170">
        <v>4</v>
      </c>
    </row>
    <row r="4" spans="1:14" x14ac:dyDescent="0.3">
      <c r="A4" s="184" t="s">
        <v>5</v>
      </c>
      <c r="B4" s="93" t="str">
        <f>'SU A0600'!B4</f>
        <v>Front Bell Crank</v>
      </c>
      <c r="C4" s="167"/>
      <c r="D4" s="184" t="s">
        <v>8</v>
      </c>
      <c r="E4" s="167"/>
      <c r="F4" s="167"/>
      <c r="G4" s="167"/>
      <c r="H4" s="167"/>
      <c r="I4" s="167"/>
      <c r="J4" s="185" t="s">
        <v>6</v>
      </c>
      <c r="K4" s="167"/>
      <c r="L4" s="167"/>
      <c r="M4" s="167"/>
      <c r="N4" s="167"/>
    </row>
    <row r="5" spans="1:14" x14ac:dyDescent="0.3">
      <c r="A5" s="184" t="s">
        <v>15</v>
      </c>
      <c r="B5" s="141" t="s">
        <v>75</v>
      </c>
      <c r="C5" s="167"/>
      <c r="D5" s="184" t="s">
        <v>12</v>
      </c>
      <c r="E5" s="167"/>
      <c r="F5" s="167"/>
      <c r="G5" s="167"/>
      <c r="H5" s="167"/>
      <c r="I5" s="167"/>
      <c r="J5" s="184" t="s">
        <v>8</v>
      </c>
      <c r="K5" s="167"/>
      <c r="L5" s="167"/>
      <c r="M5" s="185" t="s">
        <v>9</v>
      </c>
      <c r="N5" s="172">
        <f>N2*N3</f>
        <v>9.0808250000000008</v>
      </c>
    </row>
    <row r="6" spans="1:14" x14ac:dyDescent="0.3">
      <c r="A6" s="184" t="s">
        <v>7</v>
      </c>
      <c r="B6" s="139" t="s">
        <v>126</v>
      </c>
      <c r="C6" s="167"/>
      <c r="D6" s="167"/>
      <c r="E6" s="167"/>
      <c r="F6" s="167"/>
      <c r="G6" s="167"/>
      <c r="H6" s="167"/>
      <c r="I6" s="167"/>
      <c r="J6" s="184" t="s">
        <v>12</v>
      </c>
      <c r="K6" s="167"/>
      <c r="L6" s="167"/>
      <c r="M6" s="167"/>
      <c r="N6" s="167"/>
    </row>
    <row r="7" spans="1:14" x14ac:dyDescent="0.3">
      <c r="A7" s="184" t="s">
        <v>10</v>
      </c>
      <c r="B7" s="16" t="s">
        <v>11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</row>
    <row r="8" spans="1:14" x14ac:dyDescent="0.3">
      <c r="A8" s="184" t="s">
        <v>13</v>
      </c>
      <c r="B8" s="16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</row>
    <row r="9" spans="1:14" x14ac:dyDescent="0.3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14" x14ac:dyDescent="0.3">
      <c r="A10" s="158" t="s">
        <v>14</v>
      </c>
      <c r="B10" s="157" t="s">
        <v>19</v>
      </c>
      <c r="C10" s="157" t="s">
        <v>20</v>
      </c>
      <c r="D10" s="178" t="s">
        <v>21</v>
      </c>
      <c r="E10" s="178" t="s">
        <v>22</v>
      </c>
      <c r="F10" s="178" t="s">
        <v>23</v>
      </c>
      <c r="G10" s="178" t="s">
        <v>24</v>
      </c>
      <c r="H10" s="178" t="s">
        <v>25</v>
      </c>
      <c r="I10" s="178" t="s">
        <v>26</v>
      </c>
      <c r="J10" s="178" t="s">
        <v>27</v>
      </c>
      <c r="K10" s="178" t="s">
        <v>28</v>
      </c>
      <c r="L10" s="178" t="s">
        <v>29</v>
      </c>
      <c r="M10" s="178" t="s">
        <v>17</v>
      </c>
      <c r="N10" s="178" t="s">
        <v>18</v>
      </c>
    </row>
    <row r="11" spans="1:14" x14ac:dyDescent="0.3">
      <c r="A11" s="171">
        <v>10</v>
      </c>
      <c r="B11" s="154" t="s">
        <v>100</v>
      </c>
      <c r="C11" s="171" t="s">
        <v>124</v>
      </c>
      <c r="D11" s="175">
        <v>2.25</v>
      </c>
      <c r="E11" s="188">
        <f>J11*K11*L11</f>
        <v>5.1024999999999994E-2</v>
      </c>
      <c r="F11" s="176" t="s">
        <v>102</v>
      </c>
      <c r="G11" s="176"/>
      <c r="H11" s="182"/>
      <c r="I11" s="183" t="s">
        <v>127</v>
      </c>
      <c r="J11" s="183">
        <f>50*26*10^-6</f>
        <v>1.2999999999999999E-3</v>
      </c>
      <c r="K11" s="187">
        <v>5.0000000000000001E-3</v>
      </c>
      <c r="L11" s="181">
        <v>7850</v>
      </c>
      <c r="M11" s="181">
        <v>1</v>
      </c>
      <c r="N11" s="175">
        <f>D11*E11*M11</f>
        <v>0.11480624999999998</v>
      </c>
    </row>
    <row r="12" spans="1:14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74" t="s">
        <v>18</v>
      </c>
      <c r="N12" s="180">
        <f>N11</f>
        <v>0.11480624999999998</v>
      </c>
    </row>
    <row r="13" spans="1:14" x14ac:dyDescent="0.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</row>
    <row r="14" spans="1:14" x14ac:dyDescent="0.3">
      <c r="A14" s="179" t="s">
        <v>14</v>
      </c>
      <c r="B14" s="178" t="s">
        <v>31</v>
      </c>
      <c r="C14" s="178" t="s">
        <v>20</v>
      </c>
      <c r="D14" s="178" t="s">
        <v>21</v>
      </c>
      <c r="E14" s="178" t="s">
        <v>32</v>
      </c>
      <c r="F14" s="178" t="s">
        <v>17</v>
      </c>
      <c r="G14" s="178" t="s">
        <v>33</v>
      </c>
      <c r="H14" s="178" t="s">
        <v>34</v>
      </c>
      <c r="I14" s="178" t="s">
        <v>18</v>
      </c>
      <c r="J14" s="169"/>
      <c r="K14" s="169"/>
      <c r="L14" s="169"/>
      <c r="M14" s="169"/>
      <c r="N14" s="169"/>
    </row>
    <row r="15" spans="1:14" x14ac:dyDescent="0.3">
      <c r="A15" s="177">
        <v>10</v>
      </c>
      <c r="B15" s="176" t="s">
        <v>104</v>
      </c>
      <c r="C15" s="176" t="s">
        <v>105</v>
      </c>
      <c r="D15" s="175">
        <v>1.3</v>
      </c>
      <c r="E15" s="176" t="s">
        <v>35</v>
      </c>
      <c r="F15" s="176">
        <v>1</v>
      </c>
      <c r="G15" s="176" t="s">
        <v>106</v>
      </c>
      <c r="H15" s="176">
        <v>0.25</v>
      </c>
      <c r="I15" s="175">
        <f>D15*F15*H15</f>
        <v>0.32500000000000001</v>
      </c>
      <c r="J15" s="167"/>
      <c r="K15" s="167"/>
      <c r="L15" s="167"/>
      <c r="M15" s="167"/>
      <c r="N15" s="167"/>
    </row>
    <row r="16" spans="1:14" x14ac:dyDescent="0.3">
      <c r="A16" s="177">
        <v>20</v>
      </c>
      <c r="B16" s="176" t="s">
        <v>107</v>
      </c>
      <c r="C16" s="176" t="s">
        <v>108</v>
      </c>
      <c r="D16" s="175">
        <v>0.01</v>
      </c>
      <c r="E16" s="176" t="s">
        <v>47</v>
      </c>
      <c r="F16" s="176">
        <v>16</v>
      </c>
      <c r="G16" s="176" t="s">
        <v>109</v>
      </c>
      <c r="H16" s="176">
        <v>3</v>
      </c>
      <c r="I16" s="175">
        <f>D16*F16*H16</f>
        <v>0.48</v>
      </c>
      <c r="J16" s="167"/>
      <c r="K16" s="167"/>
      <c r="L16" s="167"/>
      <c r="M16" s="167"/>
      <c r="N16" s="167"/>
    </row>
    <row r="17" spans="1:14" x14ac:dyDescent="0.3">
      <c r="A17" s="177">
        <v>30</v>
      </c>
      <c r="B17" s="176" t="s">
        <v>46</v>
      </c>
      <c r="C17" s="176"/>
      <c r="D17" s="175">
        <v>1.3</v>
      </c>
      <c r="E17" s="176" t="s">
        <v>35</v>
      </c>
      <c r="F17" s="176">
        <v>1</v>
      </c>
      <c r="G17" s="176"/>
      <c r="H17" s="176"/>
      <c r="I17" s="175">
        <v>1.3</v>
      </c>
      <c r="J17" s="169"/>
      <c r="K17" s="169"/>
      <c r="L17" s="169"/>
      <c r="M17" s="169"/>
      <c r="N17" s="169"/>
    </row>
    <row r="18" spans="1:14" x14ac:dyDescent="0.3">
      <c r="A18" s="177">
        <v>40</v>
      </c>
      <c r="B18" s="176" t="s">
        <v>128</v>
      </c>
      <c r="C18" s="176" t="s">
        <v>113</v>
      </c>
      <c r="D18" s="175">
        <v>0.04</v>
      </c>
      <c r="E18" s="176" t="s">
        <v>114</v>
      </c>
      <c r="F18" s="176">
        <v>0.42</v>
      </c>
      <c r="G18" s="176" t="s">
        <v>109</v>
      </c>
      <c r="H18" s="176">
        <v>3</v>
      </c>
      <c r="I18" s="175">
        <f>D18*F18*H18</f>
        <v>5.04E-2</v>
      </c>
      <c r="J18" s="167"/>
      <c r="K18" s="167"/>
      <c r="L18" s="167"/>
      <c r="M18" s="167"/>
      <c r="N18" s="167"/>
    </row>
    <row r="19" spans="1:14" x14ac:dyDescent="0.3">
      <c r="A19" s="169"/>
      <c r="B19" s="169"/>
      <c r="C19" s="169"/>
      <c r="D19" s="169"/>
      <c r="E19" s="169"/>
      <c r="F19" s="169"/>
      <c r="G19" s="169"/>
      <c r="H19" s="174" t="s">
        <v>18</v>
      </c>
      <c r="I19" s="173">
        <f>SUM(I15:I18)</f>
        <v>2.1554000000000002</v>
      </c>
    </row>
    <row r="20" spans="1:14" x14ac:dyDescent="0.3">
      <c r="A20" s="167"/>
      <c r="B20" s="167"/>
      <c r="C20" s="167"/>
      <c r="D20" s="167"/>
      <c r="E20" s="167"/>
      <c r="F20" s="167"/>
      <c r="G20" s="167"/>
      <c r="H20" s="168"/>
      <c r="I20" s="172"/>
    </row>
  </sheetData>
  <hyperlinks>
    <hyperlink ref="F2" location="BOM!A1" display="Back to BOM"/>
    <hyperlink ref="B4" location="BR_A0001" display="BR_A0001"/>
    <hyperlink ref="B6" location="SU_A0600" display="SU 0600 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28</vt:i4>
      </vt:variant>
    </vt:vector>
  </HeadingPairs>
  <TitlesOfParts>
    <vt:vector size="35" baseType="lpstr">
      <vt:lpstr>BOM</vt:lpstr>
      <vt:lpstr>SU A0600</vt:lpstr>
      <vt:lpstr>SU 0600 001</vt:lpstr>
      <vt:lpstr>SU 0600 002</vt:lpstr>
      <vt:lpstr>SU 0600 003</vt:lpstr>
      <vt:lpstr>dSU 0600 003</vt:lpstr>
      <vt:lpstr>SU 0600 004</vt:lpstr>
      <vt:lpstr>BOM!Car</vt:lpstr>
      <vt:lpstr>BOM!CompCode</vt:lpstr>
      <vt:lpstr>dSU_0600_003</vt:lpstr>
      <vt:lpstr>BOM!Impression_des_titres</vt:lpstr>
      <vt:lpstr>SU_0600_001</vt:lpstr>
      <vt:lpstr>SU_0600_001_m</vt:lpstr>
      <vt:lpstr>SU_0600_001_p</vt:lpstr>
      <vt:lpstr>SU_0600_001_q</vt:lpstr>
      <vt:lpstr>SU_0600_002</vt:lpstr>
      <vt:lpstr>SU_0600_002_m</vt:lpstr>
      <vt:lpstr>SU_0600_002_p</vt:lpstr>
      <vt:lpstr>SU_0600_002_q</vt:lpstr>
      <vt:lpstr>SU_0600_003</vt:lpstr>
      <vt:lpstr>SU_0600_003_m</vt:lpstr>
      <vt:lpstr>SU_0600_003_p</vt:lpstr>
      <vt:lpstr>SU_0600_003_q</vt:lpstr>
      <vt:lpstr>SU_0600_004</vt:lpstr>
      <vt:lpstr>SU_0600_004_m</vt:lpstr>
      <vt:lpstr>SU_0600_004_p</vt:lpstr>
      <vt:lpstr>SU_0600_004_q</vt:lpstr>
      <vt:lpstr>SU_A0600</vt:lpstr>
      <vt:lpstr>SU_A0600_f</vt:lpstr>
      <vt:lpstr>SU_A0600_m</vt:lpstr>
      <vt:lpstr>SU_A0600_p</vt:lpstr>
      <vt:lpstr>SU_A0600_pa</vt:lpstr>
      <vt:lpstr>SU_A0600_q</vt:lpstr>
      <vt:lpstr>SU_A0600_t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2018-04-29T22:38:34Z</dcterms:modified>
  <dc:language>fr-FR</dc:language>
</cp:coreProperties>
</file>