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0385" windowHeight="8565" firstSheet="5" activeTab="8"/>
  </bookViews>
  <sheets>
    <sheet name="Instructions" sheetId="1" r:id="rId1"/>
    <sheet name="BOM" sheetId="2" r:id="rId2"/>
    <sheet name="EL Assembly" sheetId="3" r:id="rId3"/>
    <sheet name="EL Part 1" sheetId="4" r:id="rId4"/>
    <sheet name="EL Drawing Part 1" sheetId="5" r:id="rId5"/>
    <sheet name="Fuse box tab" sheetId="6" r:id="rId6"/>
    <sheet name="Ground tab" sheetId="7" r:id="rId7"/>
    <sheet name="Break light tab" sheetId="8" r:id="rId8"/>
    <sheet name="Master Switch panel" sheetId="9" r:id="rId9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R_A0001">'EL Assembly'!$B$5</definedName>
    <definedName name="BR_A0001_f">'EL Assembly'!$J$81</definedName>
    <definedName name="BR_A0001_m">'EL Assembly'!$N$62</definedName>
    <definedName name="BR_A0001_p">'EL Assembly'!$I$71</definedName>
    <definedName name="BR_A0001_pa">'EL Assembly'!$E$16</definedName>
    <definedName name="BR_A0001_q">'EL Assembly'!$N$3</definedName>
    <definedName name="BR_A0001_t">'EL Assembly'!$I$86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'EL Assembly'!$B$5</definedName>
    <definedName name="EL_A0001_f">'EL Assembly'!$J$81</definedName>
    <definedName name="El_A0001_m">'EL Assembly'!$N$62</definedName>
    <definedName name="EL_A0001_p">'EL Assembly'!$I$71</definedName>
    <definedName name="EL_A0001_pa">'EL Assembly'!$E$16</definedName>
    <definedName name="EL_A0001_q">'EL Assembly'!$N$3</definedName>
    <definedName name="EL_A0001_t">'EL Assembly'!$I$86</definedName>
    <definedName name="EL_A0002">'EL Assembly'!#REF!</definedName>
    <definedName name="EL_A0002_f">'EL Assembly'!#REF!</definedName>
    <definedName name="EL_A0002_m">'EL Assembly'!#REF!</definedName>
    <definedName name="EL_A0002_p">'EL Assembly'!#REF!</definedName>
    <definedName name="EL_A0002_q">'EL Assembly'!#REF!</definedName>
    <definedName name="EL_A0002_t">'EL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BR_01001" localSheetId="5">'Fuse box tab'!$B$6</definedName>
    <definedName name="BR_01001_f" localSheetId="5">'Fuse box tab'!$J$27</definedName>
    <definedName name="BR_01001_m" localSheetId="5">'Fuse box tab'!$N$12</definedName>
    <definedName name="BR_01001_p" localSheetId="5">'Fuse box tab'!$I$21</definedName>
    <definedName name="BR_01001_q" localSheetId="5">'Fuse box tab'!$N$3</definedName>
    <definedName name="BR_01001_t" localSheetId="5">'Fuse box tab'!$I$32</definedName>
    <definedName name="EL_01001" localSheetId="5">'Fuse box tab'!$B$6</definedName>
    <definedName name="EL_01001_f" localSheetId="5">'Fuse box tab'!$J$27</definedName>
    <definedName name="EL_01001_m" localSheetId="5">'Fuse box tab'!$N$12</definedName>
    <definedName name="EL_01001_p" localSheetId="5">'Fuse box tab'!$I$21</definedName>
    <definedName name="EL_01001_q" localSheetId="5">'Fuse box tab'!$N$3</definedName>
    <definedName name="EL_01001_t" localSheetId="5">'Fuse box tab'!$I$32</definedName>
    <definedName name="EL_02001" localSheetId="5">'Fuse box tab'!#REF!</definedName>
    <definedName name="EL_02001_f" localSheetId="5">'Fuse box tab'!#REF!</definedName>
    <definedName name="EL_02001_m" localSheetId="5">'Fuse box tab'!#REF!</definedName>
    <definedName name="EL_02001_p" localSheetId="5">'Fuse box tab'!#REF!</definedName>
    <definedName name="EL_02001_q" localSheetId="5">'Fuse box tab'!#REF!</definedName>
    <definedName name="EL_02001_t" localSheetId="5">'Fuse box tab'!#REF!</definedName>
    <definedName name="EL_02002" localSheetId="5">'Fuse box tab'!#REF!</definedName>
    <definedName name="EL_02002_f" localSheetId="5">'Fuse box tab'!#REF!</definedName>
    <definedName name="EL_02002_m" localSheetId="5">'Fuse box tab'!#REF!</definedName>
    <definedName name="EL_02002_p" localSheetId="5">'Fuse box tab'!#REF!</definedName>
    <definedName name="EL_02002_q" localSheetId="5">'Fuse box tab'!#REF!</definedName>
    <definedName name="EL_02002_t" localSheetId="5">'Fuse box tab'!#REF!</definedName>
    <definedName name="BR_01001" localSheetId="6">'Ground tab'!$B$6</definedName>
    <definedName name="BR_01001_f" localSheetId="6">'Ground tab'!$J$27</definedName>
    <definedName name="BR_01001_m" localSheetId="6">'Ground tab'!$N$12</definedName>
    <definedName name="BR_01001_p" localSheetId="6">'Ground tab'!$I$21</definedName>
    <definedName name="BR_01001_q" localSheetId="6">'Ground tab'!$N$3</definedName>
    <definedName name="BR_01001_t" localSheetId="6">'Ground tab'!$I$32</definedName>
    <definedName name="EL_01001" localSheetId="6">'Ground tab'!$B$6</definedName>
    <definedName name="EL_01001_f" localSheetId="6">'Ground tab'!$J$27</definedName>
    <definedName name="EL_01001_m" localSheetId="6">'Ground tab'!$N$12</definedName>
    <definedName name="EL_01001_p" localSheetId="6">'Ground tab'!$I$21</definedName>
    <definedName name="EL_01001_q" localSheetId="6">'Ground tab'!$N$3</definedName>
    <definedName name="EL_01001_t" localSheetId="6">'Ground tab'!$I$32</definedName>
    <definedName name="EL_02001" localSheetId="6">'Ground tab'!#REF!</definedName>
    <definedName name="EL_02001_f" localSheetId="6">'Ground tab'!#REF!</definedName>
    <definedName name="EL_02001_m" localSheetId="6">'Ground tab'!#REF!</definedName>
    <definedName name="EL_02001_p" localSheetId="6">'Ground tab'!#REF!</definedName>
    <definedName name="EL_02001_q" localSheetId="6">'Ground tab'!#REF!</definedName>
    <definedName name="EL_02001_t" localSheetId="6">'Ground tab'!#REF!</definedName>
    <definedName name="EL_02002" localSheetId="6">'Ground tab'!#REF!</definedName>
    <definedName name="EL_02002_f" localSheetId="6">'Ground tab'!#REF!</definedName>
    <definedName name="EL_02002_m" localSheetId="6">'Ground tab'!#REF!</definedName>
    <definedName name="EL_02002_p" localSheetId="6">'Ground tab'!#REF!</definedName>
    <definedName name="EL_02002_q" localSheetId="6">'Ground tab'!#REF!</definedName>
    <definedName name="EL_02002_t" localSheetId="6">'Ground tab'!#REF!</definedName>
    <definedName name="BR_01001" localSheetId="8">'Master Switch panel'!$B$6</definedName>
    <definedName name="BR_01001_f" localSheetId="8">'Master Switch panel'!$J$27</definedName>
    <definedName name="BR_01001_m" localSheetId="8">'Master Switch panel'!$N$12</definedName>
    <definedName name="BR_01001_p" localSheetId="8">'Master Switch panel'!$I$21</definedName>
    <definedName name="BR_01001_q" localSheetId="8">'Master Switch panel'!$N$3</definedName>
    <definedName name="BR_01001_t" localSheetId="8">'Master Switch panel'!$I$32</definedName>
    <definedName name="EL_01001" localSheetId="8">'Master Switch panel'!$B$6</definedName>
    <definedName name="EL_01001_f" localSheetId="8">'Master Switch panel'!$J$27</definedName>
    <definedName name="EL_01001_m" localSheetId="8">'Master Switch panel'!$N$12</definedName>
    <definedName name="EL_01001_p" localSheetId="8">'Master Switch panel'!$I$21</definedName>
    <definedName name="EL_01001_q" localSheetId="8">'Master Switch panel'!$N$3</definedName>
    <definedName name="EL_01001_t" localSheetId="8">'Master Switch panel'!$I$32</definedName>
    <definedName name="EL_02001" localSheetId="8">'Master Switch panel'!#REF!</definedName>
    <definedName name="EL_02001_f" localSheetId="8">'Master Switch panel'!#REF!</definedName>
    <definedName name="EL_02001_m" localSheetId="8">'Master Switch panel'!#REF!</definedName>
    <definedName name="EL_02001_p" localSheetId="8">'Master Switch panel'!#REF!</definedName>
    <definedName name="EL_02001_q" localSheetId="8">'Master Switch panel'!#REF!</definedName>
    <definedName name="EL_02001_t" localSheetId="8">'Master Switch panel'!#REF!</definedName>
    <definedName name="EL_02002" localSheetId="8">'Master Switch panel'!#REF!</definedName>
    <definedName name="EL_02002_f" localSheetId="8">'Master Switch panel'!#REF!</definedName>
    <definedName name="EL_02002_m" localSheetId="8">'Master Switch panel'!#REF!</definedName>
    <definedName name="EL_02002_p" localSheetId="8">'Master Switch panel'!#REF!</definedName>
    <definedName name="EL_02002_q" localSheetId="8">'Master Switch panel'!#REF!</definedName>
    <definedName name="EL_02002_t" localSheetId="8">'Master Switch panel'!#REF!</definedName>
    <definedName name="BR_01001" localSheetId="7">'Break light tab'!$B$6</definedName>
    <definedName name="BR_01001_f" localSheetId="7">'Break light tab'!$J$27</definedName>
    <definedName name="BR_01001_m" localSheetId="7">'Break light tab'!$N$12</definedName>
    <definedName name="BR_01001_p" localSheetId="7">'Break light tab'!$I$21</definedName>
    <definedName name="BR_01001_q" localSheetId="7">'Break light tab'!$N$3</definedName>
    <definedName name="BR_01001_t" localSheetId="7">'Break light tab'!$I$32</definedName>
    <definedName name="EL_01001" localSheetId="7">'Break light tab'!$B$6</definedName>
    <definedName name="EL_01001_f" localSheetId="7">'Break light tab'!$J$27</definedName>
    <definedName name="EL_01001_m" localSheetId="7">'Break light tab'!$N$12</definedName>
    <definedName name="EL_01001_p" localSheetId="7">'Break light tab'!$I$21</definedName>
    <definedName name="EL_01001_q" localSheetId="7">'Break light tab'!$N$3</definedName>
    <definedName name="EL_01001_t" localSheetId="7">'Break light tab'!$I$32</definedName>
    <definedName name="EL_02001" localSheetId="7">'Break light tab'!#REF!</definedName>
    <definedName name="EL_02001_f" localSheetId="7">'Break light tab'!#REF!</definedName>
    <definedName name="EL_02001_m" localSheetId="7">'Break light tab'!#REF!</definedName>
    <definedName name="EL_02001_p" localSheetId="7">'Break light tab'!#REF!</definedName>
    <definedName name="EL_02001_q" localSheetId="7">'Break light tab'!#REF!</definedName>
    <definedName name="EL_02001_t" localSheetId="7">'Break light tab'!#REF!</definedName>
    <definedName name="EL_02002" localSheetId="7">'Break light tab'!#REF!</definedName>
    <definedName name="EL_02002_f" localSheetId="7">'Break light tab'!#REF!</definedName>
    <definedName name="EL_02002_m" localSheetId="7">'Break light tab'!#REF!</definedName>
    <definedName name="EL_02002_p" localSheetId="7">'Break light tab'!#REF!</definedName>
    <definedName name="EL_02002_q" localSheetId="7">'Break light tab'!#REF!</definedName>
    <definedName name="EL_02002_t" localSheetId="7">'Break light tab'!#REF!</definedName>
  </definedNames>
  <calcPr calcId="144525"/>
</workbook>
</file>

<file path=xl/sharedStrings.xml><?xml version="1.0" encoding="utf-8"?>
<sst xmlns="http://schemas.openxmlformats.org/spreadsheetml/2006/main" count="220">
  <si>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</si>
  <si>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</si>
  <si>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</si>
  <si>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</si>
  <si>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</si>
  <si>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</si>
  <si>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</si>
  <si>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</si>
  <si>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</si>
  <si>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</si>
  <si>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</si>
  <si>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</si>
  <si>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</si>
  <si>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</si>
  <si>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</si>
  <si>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</si>
  <si>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</si>
  <si>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</si>
  <si>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</si>
  <si>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</si>
  <si>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</si>
  <si>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</si>
  <si>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</si>
  <si>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</si>
  <si>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</si>
  <si>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</si>
  <si>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</si>
  <si>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</si>
  <si>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</si>
  <si>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</si>
  <si>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</si>
  <si>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</si>
  <si>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</si>
  <si>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</si>
  <si>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</si>
  <si>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</si>
  <si>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</si>
  <si>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</si>
  <si>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</si>
  <si>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</si>
  <si>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</si>
  <si>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</si>
  <si>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</si>
  <si>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</si>
  <si>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</si>
  <si>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</si>
  <si>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</si>
  <si>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</si>
  <si>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</si>
  <si>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</si>
  <si>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</si>
  <si>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</si>
  <si>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</si>
  <si>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</si>
  <si>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</si>
  <si>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</si>
  <si>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</si>
  <si>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</si>
  <si>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</si>
  <si>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</si>
  <si>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</si>
  <si>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</si>
  <si>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</si>
  <si>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</si>
  <si>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</si>
  <si>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</si>
  <si>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</si>
  <si>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</si>
  <si>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</si>
  <si>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</si>
  <si>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</si>
  <si>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</si>
  <si>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</si>
  <si>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</si>
  <si>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</si>
  <si>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</si>
  <si>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</si>
  <si>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</si>
  <si>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</si>
  <si>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</si>
  <si>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</si>
  <si>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</si>
  <si>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</si>
  <si>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</si>
  <si>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</si>
  <si>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</si>
  <si>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</si>
  <si>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</si>
  <si>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</si>
  <si>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</si>
  <si>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</si>
  <si>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</si>
  <si>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</si>
  <si>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</si>
  <si>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</si>
  <si>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</si>
  <si>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</si>
  <si>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</si>
  <si>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</si>
  <si>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</si>
  <si>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EL_A0001</t>
  </si>
  <si>
    <t>FileLink2</t>
  </si>
  <si>
    <t>Extended Cost</t>
  </si>
  <si>
    <t>Suffix</t>
  </si>
  <si>
    <t>FileLink3</t>
  </si>
  <si>
    <t>Details</t>
  </si>
  <si>
    <t>Description brève de l'assemblage</t>
  </si>
  <si>
    <t>ItemOrder</t>
  </si>
  <si>
    <t>Part</t>
  </si>
  <si>
    <t>Part Cost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</si>
  <si>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</si>
  <si>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</si>
  <si>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</si>
  <si>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</si>
  <si>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</si>
  <si>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</si>
  <si>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</si>
  <si>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</si>
  <si>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</si>
  <si>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</si>
  <si>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</si>
  <si>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</si>
  <si>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</si>
  <si>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</si>
  <si>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</si>
  <si>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</si>
  <si>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</si>
  <si>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</si>
  <si>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</si>
  <si>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</si>
  <si>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</si>
  <si>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</si>
  <si>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</si>
  <si>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</si>
  <si>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</si>
  <si>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</si>
  <si>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</si>
  <si>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</si>
  <si>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</si>
  <si>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Oil pressure switch</t>
  </si>
  <si>
    <t>Sensor, Wide band air fuel ratio</t>
  </si>
  <si>
    <t>Connector, Aerospace quality</t>
  </si>
  <si>
    <t>gearmotor box control</t>
  </si>
  <si>
    <t>pin</t>
  </si>
  <si>
    <t>Discharge resistor connector - 2x2 pins</t>
  </si>
  <si>
    <t>Connector, Computer Type</t>
  </si>
  <si>
    <t>DB-9 connector for ECU control</t>
  </si>
  <si>
    <t>Connector, OEM Quality</t>
  </si>
  <si>
    <t>TPS - 3 wires</t>
  </si>
  <si>
    <t>Oil pressure switch - 2 wires</t>
  </si>
  <si>
    <t>Neutral switch - 2 wires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</si>
  <si>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</si>
  <si>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</si>
  <si>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</si>
  <si>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</si>
  <si>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</si>
  <si>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</si>
  <si>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</si>
  <si>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</si>
  <si>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</si>
  <si>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- 3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</si>
  <si>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</si>
  <si>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</si>
  <si>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</si>
  <si>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</si>
  <si>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</si>
  <si>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</si>
  <si>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</si>
  <si>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</si>
  <si>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</si>
  <si>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</si>
  <si>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</si>
  <si>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</si>
  <si>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</si>
  <si>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</si>
  <si>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</si>
  <si>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</si>
  <si>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</si>
  <si>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</si>
  <si>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</si>
  <si>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</si>
  <si>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</si>
  <si>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Process</t>
  </si>
  <si>
    <t>Unit</t>
  </si>
  <si>
    <t>Multiplier</t>
  </si>
  <si>
    <t>Mult. Val.</t>
  </si>
  <si>
    <t>Process 1</t>
  </si>
  <si>
    <t>Describe process briefly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</si>
  <si>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</si>
  <si>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</si>
  <si>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</si>
  <si>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</si>
  <si>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</si>
  <si>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</si>
  <si>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</si>
  <si>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mm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</si>
  <si>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</si>
  <si>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</si>
  <si>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</si>
  <si>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</si>
  <si>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</si>
  <si>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</si>
  <si>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</si>
  <si>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</si>
  <si>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</si>
  <si>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Drawing</t>
  </si>
  <si>
    <t>Part 1</t>
  </si>
  <si>
    <t>EL 01001</t>
  </si>
  <si>
    <t>Description brève de la pièce</t>
  </si>
  <si>
    <t>Cast Iron (per kg)</t>
  </si>
  <si>
    <t>Stock material for part</t>
  </si>
  <si>
    <t>circle area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</si>
  <si>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</si>
  <si>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</si>
  <si>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</si>
  <si>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</si>
  <si>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</si>
  <si>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</si>
  <si>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</si>
  <si>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Drawing part :</t>
  </si>
</sst>
</file>

<file path=xl/styles.xml><?xml version="1.0" encoding="utf-8"?>
<styleSheet xmlns="http://schemas.openxmlformats.org/spreadsheetml/2006/main">
  <numFmts count="14">
    <numFmt numFmtId="176" formatCode="_-[$$-409]* #,##0.00_ ;_-[$$-409]* \-#,##0.00\ ;_-[$$-409]* &quot;-&quot;??_ ;_-@_ "/>
    <numFmt numFmtId="177" formatCode="#,##0.0000"/>
    <numFmt numFmtId="178" formatCode="h:mm\ AM/PM"/>
    <numFmt numFmtId="179" formatCode="_(* #,##0.00_);_(* \(#,##0.00\);_(* \-??_);_(@_)"/>
    <numFmt numFmtId="180" formatCode="_(* #,##0_);_(* \(#,##0\);_(* \-??_);_(@_)"/>
    <numFmt numFmtId="43" formatCode="_(* #,##0.00_);_(* \(#,##0.00\);_(* &quot;-&quot;??_);_(@_)"/>
    <numFmt numFmtId="181" formatCode="&quot;$&quot;#,##0.00_);&quot;($&quot;#,##0.00\)"/>
    <numFmt numFmtId="42" formatCode="_(&quot;$&quot;* #,##0_);_(&quot;$&quot;* \(#,##0\);_(&quot;$&quot;* &quot;-&quot;_);_(@_)"/>
    <numFmt numFmtId="182" formatCode="_ * #,##0_ ;_ * \-#,##0_ ;_ * &quot;-&quot;_ ;_ @_ "/>
    <numFmt numFmtId="44" formatCode="_(&quot;$&quot;* #,##0.00_);_(&quot;$&quot;* \(#,##0.00\);_(&quot;$&quot;* &quot;-&quot;??_);_(@_)"/>
    <numFmt numFmtId="183" formatCode="_-[$$-409]* #,##0.00_ ;_-[$$-409]* \-#,##0.00.;_-[$$-409]* \-??_ ;_-@_ "/>
    <numFmt numFmtId="184" formatCode="_(&quot;$&quot;* #,##0.00_);_(&quot;$&quot;* \(#,##0.00\);_(&quot;$&quot;* \-??_);_(@_)"/>
    <numFmt numFmtId="185" formatCode="_(* #,##0.000_);_(* \(#,##0.000\);_(* \-??_);_(@_)"/>
    <numFmt numFmtId="186" formatCode="_ * #,##0.00_ ;_ * \-#,##0.00_ ;_ * &quot;-&quot;??_ ;_ @_ "/>
  </numFmts>
  <fonts count="41">
    <font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u/>
      <sz val="11"/>
      <color theme="10"/>
      <name val="Calibri"/>
      <charset val="1"/>
    </font>
    <font>
      <i/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36" fillId="0" borderId="0" applyFont="0" applyFill="0" applyBorder="0" applyAlignment="0" applyProtection="0"/>
    <xf numFmtId="0" fontId="7" fillId="0" borderId="0"/>
    <xf numFmtId="0" fontId="26" fillId="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38" fillId="0" borderId="3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182" fontId="5" fillId="0" borderId="0" applyFon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7" fillId="0" borderId="32" applyNumberFormat="0" applyFill="0" applyAlignment="0" applyProtection="0">
      <alignment vertical="center"/>
    </xf>
    <xf numFmtId="0" fontId="30" fillId="16" borderId="3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5" fillId="36" borderId="36" applyNumberFormat="0" applyFont="0" applyAlignment="0" applyProtection="0">
      <alignment vertical="center"/>
    </xf>
    <xf numFmtId="0" fontId="33" fillId="22" borderId="30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6" borderId="30" applyNumberFormat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7" fillId="0" borderId="3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5" fillId="0" borderId="0"/>
    <xf numFmtId="0" fontId="23" fillId="13" borderId="0" applyNumberFormat="0" applyBorder="0" applyAlignment="0" applyProtection="0">
      <alignment vertical="center"/>
    </xf>
    <xf numFmtId="44" fontId="22" fillId="12" borderId="29">
      <alignment vertical="center" wrapText="1"/>
    </xf>
    <xf numFmtId="0" fontId="3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186" fontId="5" fillId="0" borderId="0" applyFont="0" applyFill="0" applyBorder="0" applyAlignment="0" applyProtection="0">
      <alignment vertical="center"/>
    </xf>
    <xf numFmtId="181" fontId="0" fillId="0" borderId="33">
      <alignment vertical="center" wrapText="1"/>
    </xf>
    <xf numFmtId="0" fontId="21" fillId="11" borderId="28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2" fillId="0" borderId="0" xfId="0" applyFont="1" applyBorder="1"/>
    <xf numFmtId="0" fontId="0" fillId="0" borderId="0" xfId="0" applyBorder="1"/>
    <xf numFmtId="0" fontId="3" fillId="0" borderId="0" xfId="49" applyBorder="1"/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0" borderId="8" xfId="0" applyFont="1" applyBorder="1" applyAlignment="1"/>
    <xf numFmtId="0" fontId="2" fillId="0" borderId="9" xfId="0" applyFont="1" applyBorder="1" applyAlignment="1" applyProtection="1"/>
    <xf numFmtId="0" fontId="2" fillId="0" borderId="9" xfId="0" applyFont="1" applyBorder="1" applyAlignment="1"/>
    <xf numFmtId="184" fontId="2" fillId="0" borderId="9" xfId="53" applyNumberFormat="1" applyFont="1" applyBorder="1" applyAlignment="1" applyProtection="1"/>
    <xf numFmtId="0" fontId="1" fillId="0" borderId="10" xfId="0" applyFont="1" applyBorder="1"/>
    <xf numFmtId="0" fontId="1" fillId="0" borderId="0" xfId="0" applyFont="1" applyBorder="1"/>
    <xf numFmtId="0" fontId="0" fillId="0" borderId="10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4" fontId="2" fillId="0" borderId="9" xfId="53" applyNumberFormat="1" applyFont="1" applyBorder="1" applyAlignment="1" applyProtection="1">
      <alignment wrapText="1"/>
    </xf>
    <xf numFmtId="0" fontId="2" fillId="0" borderId="8" xfId="0" applyFont="1" applyBorder="1"/>
    <xf numFmtId="0" fontId="2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0" fontId="3" fillId="0" borderId="0" xfId="49"/>
    <xf numFmtId="179" fontId="2" fillId="0" borderId="9" xfId="53" applyNumberFormat="1" applyFont="1" applyBorder="1" applyAlignment="1" applyProtection="1"/>
    <xf numFmtId="1" fontId="2" fillId="0" borderId="9" xfId="0" applyNumberFormat="1" applyFont="1" applyBorder="1"/>
    <xf numFmtId="0" fontId="1" fillId="2" borderId="7" xfId="0" applyFont="1" applyFill="1" applyBorder="1" applyAlignment="1">
      <alignment horizontal="right"/>
    </xf>
    <xf numFmtId="39" fontId="2" fillId="0" borderId="9" xfId="53" applyNumberFormat="1" applyFont="1" applyBorder="1" applyAlignment="1" applyProtection="1"/>
    <xf numFmtId="0" fontId="2" fillId="0" borderId="0" xfId="0" applyFont="1" applyBorder="1" applyAlignment="1">
      <alignment horizontal="right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1" fillId="2" borderId="13" xfId="0" applyFont="1" applyFill="1" applyBorder="1"/>
    <xf numFmtId="11" fontId="2" fillId="0" borderId="9" xfId="0" applyNumberFormat="1" applyFont="1" applyBorder="1" applyAlignment="1"/>
    <xf numFmtId="11" fontId="2" fillId="0" borderId="9" xfId="53" applyNumberFormat="1" applyFont="1" applyBorder="1" applyAlignment="1" applyProtection="1"/>
    <xf numFmtId="185" fontId="2" fillId="0" borderId="9" xfId="53" applyNumberFormat="1" applyFont="1" applyBorder="1" applyAlignment="1" applyProtection="1"/>
    <xf numFmtId="3" fontId="0" fillId="0" borderId="9" xfId="0" applyNumberFormat="1" applyBorder="1" applyAlignment="1"/>
    <xf numFmtId="184" fontId="2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4" fontId="1" fillId="2" borderId="7" xfId="0" applyNumberFormat="1" applyFont="1" applyFill="1" applyBorder="1"/>
    <xf numFmtId="37" fontId="2" fillId="0" borderId="9" xfId="53" applyNumberFormat="1" applyFont="1" applyBorder="1" applyAlignment="1" applyProtection="1"/>
    <xf numFmtId="184" fontId="2" fillId="0" borderId="0" xfId="0" applyNumberFormat="1" applyFont="1" applyBorder="1"/>
    <xf numFmtId="0" fontId="0" fillId="0" borderId="14" xfId="0" applyBorder="1"/>
    <xf numFmtId="184" fontId="2" fillId="0" borderId="3" xfId="53" applyNumberFormat="1" applyFont="1" applyBorder="1" applyAlignment="1" applyProtection="1"/>
    <xf numFmtId="0" fontId="0" fillId="0" borderId="15" xfId="0" applyBorder="1"/>
    <xf numFmtId="37" fontId="2" fillId="0" borderId="3" xfId="53" applyNumberFormat="1" applyFont="1" applyBorder="1" applyAlignment="1" applyProtection="1"/>
    <xf numFmtId="2" fontId="2" fillId="0" borderId="9" xfId="53" applyNumberFormat="1" applyFont="1" applyBorder="1" applyAlignment="1" applyProtection="1"/>
    <xf numFmtId="0" fontId="0" fillId="0" borderId="15" xfId="0" applyBorder="1" applyAlignment="1"/>
    <xf numFmtId="0" fontId="1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1" fillId="4" borderId="3" xfId="0" applyFont="1" applyFill="1" applyBorder="1"/>
    <xf numFmtId="0" fontId="2" fillId="0" borderId="3" xfId="0" applyFont="1" applyBorder="1"/>
    <xf numFmtId="0" fontId="3" fillId="0" borderId="3" xfId="49" applyNumberFormat="1" applyBorder="1" applyAlignment="1" applyProtection="1"/>
    <xf numFmtId="37" fontId="2" fillId="0" borderId="3" xfId="0" applyNumberFormat="1" applyFont="1" applyBorder="1"/>
    <xf numFmtId="0" fontId="2" fillId="0" borderId="3" xfId="53" applyNumberFormat="1" applyFont="1" applyBorder="1" applyAlignment="1" applyProtection="1"/>
    <xf numFmtId="0" fontId="4" fillId="0" borderId="3" xfId="0" applyFont="1" applyBorder="1"/>
    <xf numFmtId="0" fontId="1" fillId="4" borderId="3" xfId="0" applyFont="1" applyFill="1" applyBorder="1" applyAlignment="1">
      <alignment horizontal="right"/>
    </xf>
    <xf numFmtId="0" fontId="2" fillId="0" borderId="3" xfId="0" applyFont="1" applyBorder="1" applyAlignment="1">
      <alignment wrapText="1"/>
    </xf>
    <xf numFmtId="184" fontId="1" fillId="4" borderId="3" xfId="0" applyNumberFormat="1" applyFont="1" applyFill="1" applyBorder="1"/>
    <xf numFmtId="179" fontId="2" fillId="0" borderId="3" xfId="53" applyNumberFormat="1" applyFont="1" applyBorder="1" applyAlignment="1" applyProtection="1"/>
    <xf numFmtId="0" fontId="2" fillId="0" borderId="3" xfId="0" applyFont="1" applyBorder="1" applyAlignment="1"/>
    <xf numFmtId="0" fontId="1" fillId="4" borderId="0" xfId="0" applyFont="1" applyFill="1" applyBorder="1"/>
    <xf numFmtId="11" fontId="2" fillId="0" borderId="3" xfId="0" applyNumberFormat="1" applyFont="1" applyBorder="1"/>
    <xf numFmtId="177" fontId="2" fillId="0" borderId="3" xfId="53" applyNumberFormat="1" applyFont="1" applyBorder="1" applyAlignment="1" applyProtection="1"/>
    <xf numFmtId="11" fontId="2" fillId="0" borderId="3" xfId="0" applyNumberFormat="1" applyFont="1" applyBorder="1" applyAlignment="1"/>
    <xf numFmtId="11" fontId="2" fillId="0" borderId="3" xfId="53" applyNumberFormat="1" applyFont="1" applyBorder="1" applyAlignment="1" applyProtection="1"/>
    <xf numFmtId="185" fontId="2" fillId="0" borderId="3" xfId="53" applyNumberFormat="1" applyFont="1" applyBorder="1" applyAlignment="1" applyProtection="1"/>
    <xf numFmtId="0" fontId="0" fillId="0" borderId="3" xfId="0" applyBorder="1" applyAlignment="1"/>
    <xf numFmtId="2" fontId="2" fillId="0" borderId="3" xfId="53" applyNumberFormat="1" applyFont="1" applyBorder="1" applyAlignment="1" applyProtection="1"/>
    <xf numFmtId="180" fontId="2" fillId="0" borderId="3" xfId="53" applyNumberFormat="1" applyFont="1" applyBorder="1" applyAlignment="1" applyProtection="1"/>
    <xf numFmtId="176" fontId="2" fillId="0" borderId="3" xfId="53" applyNumberFormat="1" applyFont="1" applyBorder="1" applyAlignment="1" applyProtection="1"/>
    <xf numFmtId="0" fontId="2" fillId="0" borderId="15" xfId="53" applyNumberFormat="1" applyFont="1" applyBorder="1" applyAlignment="1"/>
    <xf numFmtId="0" fontId="0" fillId="0" borderId="3" xfId="53" applyNumberFormat="1" applyFont="1" applyBorder="1" applyAlignment="1">
      <alignment wrapText="1"/>
    </xf>
    <xf numFmtId="183" fontId="2" fillId="0" borderId="3" xfId="0" applyNumberFormat="1" applyFont="1" applyBorder="1"/>
    <xf numFmtId="0" fontId="2" fillId="0" borderId="3" xfId="0" applyFont="1" applyBorder="1" applyAlignment="1" applyProtection="1">
      <alignment wrapText="1"/>
    </xf>
    <xf numFmtId="183" fontId="2" fillId="0" borderId="3" xfId="0" applyNumberFormat="1" applyFont="1" applyBorder="1" applyAlignment="1">
      <alignment wrapText="1"/>
    </xf>
    <xf numFmtId="0" fontId="0" fillId="0" borderId="3" xfId="0" applyBorder="1"/>
    <xf numFmtId="0" fontId="2" fillId="0" borderId="3" xfId="53" applyNumberFormat="1" applyFont="1" applyBorder="1" applyAlignment="1" applyProtection="1">
      <alignment vertical="center" wrapText="1"/>
    </xf>
    <xf numFmtId="39" fontId="2" fillId="0" borderId="3" xfId="53" applyNumberFormat="1" applyFont="1" applyBorder="1" applyAlignment="1" applyProtection="1"/>
    <xf numFmtId="39" fontId="2" fillId="0" borderId="3" xfId="53" applyNumberFormat="1" applyFont="1" applyBorder="1" applyAlignment="1" applyProtection="1">
      <alignment wrapText="1"/>
    </xf>
    <xf numFmtId="0" fontId="1" fillId="4" borderId="17" xfId="0" applyFont="1" applyFill="1" applyBorder="1" applyAlignment="1">
      <alignment horizontal="right"/>
    </xf>
    <xf numFmtId="37" fontId="2" fillId="0" borderId="3" xfId="53" applyNumberFormat="1" applyFont="1" applyBorder="1" applyAlignment="1" applyProtection="1">
      <alignment wrapText="1"/>
    </xf>
    <xf numFmtId="184" fontId="1" fillId="4" borderId="17" xfId="0" applyNumberFormat="1" applyFont="1" applyFill="1" applyBorder="1"/>
    <xf numFmtId="0" fontId="5" fillId="0" borderId="0" xfId="46"/>
    <xf numFmtId="0" fontId="5" fillId="0" borderId="0" xfId="46" applyFill="1"/>
    <xf numFmtId="0" fontId="6" fillId="0" borderId="0" xfId="4" applyFont="1"/>
    <xf numFmtId="0" fontId="7" fillId="0" borderId="0" xfId="4" applyFont="1" applyFill="1"/>
    <xf numFmtId="0" fontId="8" fillId="0" borderId="0" xfId="4" applyFont="1"/>
    <xf numFmtId="0" fontId="9" fillId="0" borderId="0" xfId="4" applyFont="1"/>
    <xf numFmtId="0" fontId="7" fillId="0" borderId="0" xfId="4" applyFont="1"/>
    <xf numFmtId="0" fontId="10" fillId="0" borderId="0" xfId="4" applyFont="1"/>
    <xf numFmtId="43" fontId="8" fillId="0" borderId="0" xfId="1" applyFont="1"/>
    <xf numFmtId="0" fontId="11" fillId="5" borderId="18" xfId="46" applyFont="1" applyFill="1" applyBorder="1"/>
    <xf numFmtId="0" fontId="5" fillId="6" borderId="19" xfId="46" applyFont="1" applyFill="1" applyBorder="1"/>
    <xf numFmtId="0" fontId="12" fillId="0" borderId="0" xfId="4" applyFont="1"/>
    <xf numFmtId="0" fontId="11" fillId="5" borderId="20" xfId="46" applyFont="1" applyFill="1" applyBorder="1"/>
    <xf numFmtId="0" fontId="5" fillId="6" borderId="21" xfId="46" applyFont="1" applyFill="1" applyBorder="1"/>
    <xf numFmtId="0" fontId="5" fillId="0" borderId="0" xfId="46" applyBorder="1"/>
    <xf numFmtId="0" fontId="11" fillId="5" borderId="22" xfId="46" applyFont="1" applyFill="1" applyBorder="1"/>
    <xf numFmtId="0" fontId="5" fillId="6" borderId="21" xfId="46" applyFill="1" applyBorder="1" applyAlignment="1">
      <alignment horizontal="left"/>
    </xf>
    <xf numFmtId="0" fontId="11" fillId="5" borderId="23" xfId="46" applyFont="1" applyFill="1" applyBorder="1"/>
    <xf numFmtId="0" fontId="5" fillId="6" borderId="21" xfId="46" applyFont="1" applyFill="1" applyBorder="1" applyAlignment="1">
      <alignment horizontal="left"/>
    </xf>
    <xf numFmtId="0" fontId="13" fillId="0" borderId="0" xfId="46" applyFont="1" applyFill="1" applyBorder="1"/>
    <xf numFmtId="0" fontId="5" fillId="0" borderId="0" xfId="46" applyFont="1" applyFill="1" applyBorder="1"/>
    <xf numFmtId="0" fontId="5" fillId="0" borderId="0" xfId="46" applyFill="1" applyBorder="1"/>
    <xf numFmtId="0" fontId="14" fillId="0" borderId="0" xfId="4" applyFont="1" applyAlignment="1">
      <alignment horizontal="center"/>
    </xf>
    <xf numFmtId="0" fontId="14" fillId="0" borderId="24" xfId="4" applyFont="1" applyBorder="1" applyAlignment="1">
      <alignment horizontal="center" wrapText="1"/>
    </xf>
    <xf numFmtId="0" fontId="15" fillId="7" borderId="9" xfId="4" applyFont="1" applyFill="1" applyBorder="1" applyProtection="1">
      <protection locked="0"/>
    </xf>
    <xf numFmtId="0" fontId="15" fillId="7" borderId="9" xfId="4" applyFont="1" applyFill="1" applyBorder="1" applyAlignment="1">
      <alignment horizontal="left"/>
    </xf>
    <xf numFmtId="178" fontId="15" fillId="7" borderId="9" xfId="4" applyNumberFormat="1" applyFont="1" applyFill="1" applyBorder="1" applyAlignment="1" applyProtection="1">
      <protection locked="0"/>
    </xf>
    <xf numFmtId="0" fontId="15" fillId="8" borderId="9" xfId="4" applyFont="1" applyFill="1" applyBorder="1" applyProtection="1">
      <protection locked="0"/>
    </xf>
    <xf numFmtId="0" fontId="15" fillId="8" borderId="9" xfId="4" applyFont="1" applyFill="1" applyBorder="1" applyAlignment="1">
      <alignment horizontal="left"/>
    </xf>
    <xf numFmtId="178" fontId="15" fillId="8" borderId="9" xfId="4" applyNumberFormat="1" applyFont="1" applyFill="1" applyBorder="1" applyAlignment="1" applyProtection="1">
      <alignment horizontal="right"/>
      <protection locked="0"/>
    </xf>
    <xf numFmtId="178" fontId="15" fillId="8" borderId="9" xfId="4" applyNumberFormat="1" applyFont="1" applyFill="1" applyBorder="1" applyAlignment="1" applyProtection="1">
      <protection locked="0"/>
    </xf>
    <xf numFmtId="0" fontId="15" fillId="0" borderId="25" xfId="4" applyFont="1" applyFill="1" applyBorder="1" applyProtection="1">
      <protection locked="0"/>
    </xf>
    <xf numFmtId="0" fontId="15" fillId="0" borderId="25" xfId="4" applyFont="1" applyFill="1" applyBorder="1" applyAlignment="1">
      <alignment horizontal="left"/>
    </xf>
    <xf numFmtId="178" fontId="15" fillId="0" borderId="25" xfId="4" applyNumberFormat="1" applyFont="1" applyFill="1" applyBorder="1" applyAlignment="1" applyProtection="1">
      <protection locked="0"/>
    </xf>
    <xf numFmtId="0" fontId="7" fillId="0" borderId="0" xfId="4" applyFont="1" applyProtection="1">
      <protection locked="0"/>
    </xf>
    <xf numFmtId="0" fontId="8" fillId="0" borderId="0" xfId="4" applyFont="1" applyProtection="1">
      <protection locked="0"/>
    </xf>
    <xf numFmtId="0" fontId="5" fillId="0" borderId="0" xfId="46" applyFont="1"/>
    <xf numFmtId="0" fontId="5" fillId="0" borderId="0" xfId="46" applyFont="1" applyFill="1"/>
    <xf numFmtId="43" fontId="14" fillId="0" borderId="24" xfId="1" applyFont="1" applyBorder="1" applyAlignment="1">
      <alignment horizontal="center" wrapText="1"/>
    </xf>
    <xf numFmtId="0" fontId="3" fillId="7" borderId="9" xfId="49" applyFill="1" applyBorder="1" applyAlignment="1">
      <alignment horizontal="left"/>
    </xf>
    <xf numFmtId="176" fontId="15" fillId="7" borderId="9" xfId="1" applyNumberFormat="1" applyFont="1" applyFill="1" applyBorder="1" applyProtection="1">
      <protection locked="0"/>
    </xf>
    <xf numFmtId="0" fontId="3" fillId="8" borderId="9" xfId="49" applyFill="1" applyBorder="1" applyAlignment="1">
      <alignment horizontal="left"/>
    </xf>
    <xf numFmtId="176" fontId="15" fillId="8" borderId="9" xfId="1" applyNumberFormat="1" applyFont="1" applyFill="1" applyBorder="1" applyProtection="1">
      <protection locked="0"/>
    </xf>
    <xf numFmtId="11" fontId="15" fillId="8" borderId="9" xfId="4" applyNumberFormat="1" applyFont="1" applyFill="1" applyBorder="1" applyAlignment="1" applyProtection="1">
      <protection locked="0"/>
    </xf>
    <xf numFmtId="43" fontId="15" fillId="0" borderId="25" xfId="1" applyFont="1" applyFill="1" applyBorder="1" applyProtection="1">
      <protection locked="0"/>
    </xf>
    <xf numFmtId="43" fontId="7" fillId="0" borderId="0" xfId="1" applyFont="1"/>
    <xf numFmtId="37" fontId="15" fillId="7" borderId="9" xfId="4" applyNumberFormat="1" applyFont="1" applyFill="1" applyBorder="1" applyAlignment="1" applyProtection="1">
      <alignment horizontal="center"/>
      <protection locked="0"/>
    </xf>
    <xf numFmtId="176" fontId="15" fillId="7" borderId="9" xfId="4" applyNumberFormat="1" applyFont="1" applyFill="1" applyBorder="1" applyAlignment="1" applyProtection="1">
      <alignment horizontal="center"/>
      <protection locked="0"/>
    </xf>
    <xf numFmtId="37" fontId="15" fillId="8" borderId="9" xfId="4" applyNumberFormat="1" applyFont="1" applyFill="1" applyBorder="1" applyAlignment="1" applyProtection="1">
      <alignment horizontal="center"/>
      <protection locked="0"/>
    </xf>
    <xf numFmtId="176" fontId="15" fillId="8" borderId="9" xfId="4" applyNumberFormat="1" applyFont="1" applyFill="1" applyBorder="1" applyAlignment="1" applyProtection="1">
      <alignment horizontal="center"/>
      <protection locked="0"/>
    </xf>
    <xf numFmtId="0" fontId="15" fillId="8" borderId="9" xfId="4" applyFont="1" applyFill="1" applyBorder="1" applyAlignment="1" applyProtection="1">
      <alignment horizontal="center"/>
      <protection locked="0"/>
    </xf>
    <xf numFmtId="0" fontId="15" fillId="0" borderId="25" xfId="4" applyFont="1" applyFill="1" applyBorder="1" applyAlignment="1" applyProtection="1">
      <alignment horizontal="center"/>
      <protection locked="0"/>
    </xf>
    <xf numFmtId="176" fontId="15" fillId="0" borderId="25" xfId="4" applyNumberFormat="1" applyFont="1" applyFill="1" applyBorder="1" applyAlignment="1">
      <alignment horizontal="right"/>
    </xf>
    <xf numFmtId="0" fontId="11" fillId="9" borderId="0" xfId="46" applyFont="1" applyFill="1" applyBorder="1" applyAlignment="1"/>
    <xf numFmtId="0" fontId="13" fillId="9" borderId="0" xfId="46" applyFont="1" applyFill="1" applyBorder="1" applyAlignment="1"/>
    <xf numFmtId="2" fontId="5" fillId="10" borderId="26" xfId="46" applyNumberFormat="1" applyFill="1" applyBorder="1" applyAlignment="1">
      <alignment horizontal="right"/>
    </xf>
    <xf numFmtId="2" fontId="14" fillId="0" borderId="24" xfId="4" applyNumberFormat="1" applyFont="1" applyBorder="1" applyAlignment="1">
      <alignment horizontal="center" wrapText="1"/>
    </xf>
    <xf numFmtId="176" fontId="15" fillId="7" borderId="9" xfId="4" applyNumberFormat="1" applyFont="1" applyFill="1" applyBorder="1" applyAlignment="1">
      <alignment horizontal="right"/>
    </xf>
    <xf numFmtId="0" fontId="15" fillId="7" borderId="9" xfId="4" applyFont="1" applyFill="1" applyBorder="1" applyAlignment="1">
      <alignment horizontal="center"/>
    </xf>
    <xf numFmtId="176" fontId="15" fillId="8" borderId="9" xfId="4" applyNumberFormat="1" applyFont="1" applyFill="1" applyBorder="1" applyAlignment="1">
      <alignment horizontal="right"/>
    </xf>
    <xf numFmtId="0" fontId="15" fillId="8" borderId="9" xfId="4" applyFont="1" applyFill="1" applyBorder="1" applyAlignment="1">
      <alignment horizontal="center"/>
    </xf>
    <xf numFmtId="0" fontId="15" fillId="0" borderId="25" xfId="4" applyFont="1" applyFill="1" applyBorder="1" applyAlignment="1">
      <alignment horizontal="center"/>
    </xf>
    <xf numFmtId="43" fontId="7" fillId="0" borderId="0" xfId="4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56">
    <cellStyle name="Normal" xfId="0" builtinId="0"/>
    <cellStyle name="Comma 2" xfId="1"/>
    <cellStyle name="Currency 2" xfId="2"/>
    <cellStyle name="Monétaire 2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0" y="276225"/>
          <a:ext cx="2485390" cy="358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9" workbookViewId="0">
      <selection activeCell="C26" sqref="C26"/>
    </sheetView>
  </sheetViews>
  <sheetFormatPr defaultColWidth="9" defaultRowHeight="12.75" outlineLevelCol="2"/>
  <sheetData>
    <row r="1" spans="1:1">
      <c r="A1" s="162" t="s">
        <v>0</v>
      </c>
    </row>
    <row r="3" spans="1:2">
      <c r="A3" s="163" t="s">
        <v>1</v>
      </c>
      <c r="B3" s="16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64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63" t="s">
        <v>14</v>
      </c>
      <c r="B18" s="164" t="s">
        <v>15</v>
      </c>
      <c r="C18" s="164"/>
    </row>
    <row r="20" spans="1:1">
      <c r="A20" t="s">
        <v>16</v>
      </c>
    </row>
    <row r="21" spans="1:1">
      <c r="A21" t="s">
        <v>17</v>
      </c>
    </row>
    <row r="23" spans="1:2">
      <c r="A23" s="163" t="s">
        <v>18</v>
      </c>
      <c r="B23" s="16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64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63" t="s">
        <v>31</v>
      </c>
      <c r="B39" s="164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63" t="s">
        <v>36</v>
      </c>
      <c r="B45" s="164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63" t="s">
        <v>46</v>
      </c>
      <c r="B57" s="164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63" t="s">
        <v>51</v>
      </c>
      <c r="B63" s="16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64" t="s">
        <v>64</v>
      </c>
    </row>
    <row r="82" spans="1:1">
      <c r="A82" s="162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03" customWidth="1"/>
    <col min="2" max="2" width="28.7142857142857" style="105" customWidth="1"/>
    <col min="3" max="3" width="13.5714285714286" style="103" customWidth="1"/>
    <col min="4" max="4" width="10" style="103" customWidth="1"/>
    <col min="5" max="5" width="23" style="103" customWidth="1"/>
    <col min="6" max="6" width="39.1428571428571" style="106" customWidth="1"/>
    <col min="7" max="7" width="14" style="103" customWidth="1"/>
    <col min="8" max="8" width="11" style="103" customWidth="1"/>
    <col min="9" max="13" width="10.4285714285714" style="107" customWidth="1"/>
    <col min="14" max="14" width="9.71428571428571" style="103" customWidth="1"/>
    <col min="15" max="15" width="11.1428571428571" style="105" customWidth="1"/>
    <col min="16" max="16384" width="9.14285714285714" style="105"/>
  </cols>
  <sheetData>
    <row r="1" ht="13.5" spans="1:15">
      <c r="A1" s="108" t="s">
        <v>66</v>
      </c>
      <c r="B1" s="109" t="s">
        <v>67</v>
      </c>
      <c r="D1" s="110"/>
      <c r="M1" s="152" t="s">
        <v>68</v>
      </c>
      <c r="N1" s="153"/>
      <c r="O1" s="154" t="e">
        <f>#REF!</f>
        <v>#REF!</v>
      </c>
    </row>
    <row r="2" s="99" customFormat="1" ht="13.5" spans="1:6">
      <c r="A2" s="111" t="s">
        <v>69</v>
      </c>
      <c r="B2" s="112" t="s">
        <v>70</v>
      </c>
      <c r="C2" s="113"/>
      <c r="F2" s="135"/>
    </row>
    <row r="3" s="99" customFormat="1" ht="14.25" spans="1:6">
      <c r="A3" s="114" t="s">
        <v>71</v>
      </c>
      <c r="B3" s="115">
        <v>2018</v>
      </c>
      <c r="C3" s="113"/>
      <c r="F3" s="135"/>
    </row>
    <row r="4" s="99" customFormat="1" ht="14.25" spans="1:6">
      <c r="A4" s="116" t="s">
        <v>72</v>
      </c>
      <c r="B4" s="117">
        <v>81</v>
      </c>
      <c r="C4" s="113"/>
      <c r="D4" s="110" t="s">
        <v>73</v>
      </c>
      <c r="F4" s="135"/>
    </row>
    <row r="5" s="100" customFormat="1" ht="13.5" spans="1:6">
      <c r="A5" s="118"/>
      <c r="B5" s="119"/>
      <c r="C5" s="120"/>
      <c r="F5" s="136"/>
    </row>
    <row r="6" s="101" customFormat="1" ht="49.5" customHeight="1" spans="1:15">
      <c r="A6" s="121" t="s">
        <v>74</v>
      </c>
      <c r="B6" s="122" t="s">
        <v>75</v>
      </c>
      <c r="C6" s="122" t="s">
        <v>76</v>
      </c>
      <c r="D6" s="122" t="s">
        <v>77</v>
      </c>
      <c r="E6" s="122" t="s">
        <v>78</v>
      </c>
      <c r="F6" s="122" t="s">
        <v>79</v>
      </c>
      <c r="G6" s="122" t="s">
        <v>80</v>
      </c>
      <c r="H6" s="137" t="s">
        <v>81</v>
      </c>
      <c r="I6" s="122" t="s">
        <v>82</v>
      </c>
      <c r="J6" s="122" t="s">
        <v>83</v>
      </c>
      <c r="K6" s="122" t="s">
        <v>84</v>
      </c>
      <c r="L6" s="122" t="s">
        <v>85</v>
      </c>
      <c r="M6" s="122" t="s">
        <v>86</v>
      </c>
      <c r="N6" s="155" t="s">
        <v>87</v>
      </c>
      <c r="O6" s="122" t="s">
        <v>88</v>
      </c>
    </row>
    <row r="7" ht="12.75" spans="1:15">
      <c r="A7" s="123"/>
      <c r="B7" s="124" t="str">
        <f>'EL Assembly'!B3</f>
        <v>Electrical</v>
      </c>
      <c r="C7" s="125" t="str">
        <f>EL_A0001</f>
        <v>EL_A0001</v>
      </c>
      <c r="D7" s="125" t="s">
        <v>89</v>
      </c>
      <c r="E7" s="125"/>
      <c r="F7" s="138" t="str">
        <f>'EL Assembly'!B4</f>
        <v>Rear firewall instruments and wires</v>
      </c>
      <c r="G7" s="125"/>
      <c r="H7" s="139">
        <f t="shared" ref="H7:H17" si="0">SUM(J7:M7)</f>
        <v>1083.83</v>
      </c>
      <c r="I7" s="145">
        <f>EL_A0001_q</f>
        <v>1</v>
      </c>
      <c r="J7" s="146">
        <f>El_A0001_m</f>
        <v>1076.85</v>
      </c>
      <c r="K7" s="146">
        <f>EL_A0001_p</f>
        <v>1.32</v>
      </c>
      <c r="L7" s="146">
        <f>EL_A0001_f</f>
        <v>0.66</v>
      </c>
      <c r="M7" s="146">
        <f>EL_A0001_t</f>
        <v>5</v>
      </c>
      <c r="N7" s="156">
        <f t="shared" ref="N7:N17" si="1">H7*I7</f>
        <v>1083.83</v>
      </c>
      <c r="O7" s="157"/>
    </row>
    <row r="8" ht="12.75" spans="1:15">
      <c r="A8" s="126"/>
      <c r="B8" s="127" t="str">
        <f>'EL Assembly'!$B$3</f>
        <v>Electrical</v>
      </c>
      <c r="C8" s="128" t="str">
        <f>EL_01001</f>
        <v>EL 01001</v>
      </c>
      <c r="D8" s="129" t="s">
        <v>89</v>
      </c>
      <c r="E8" s="129" t="str">
        <f>F7</f>
        <v>Rear firewall instruments and wires</v>
      </c>
      <c r="F8" s="140" t="str">
        <f>'EL Part 1'!B5</f>
        <v>Part 1</v>
      </c>
      <c r="G8" s="129"/>
      <c r="H8" s="141">
        <f t="shared" si="0"/>
        <v>6.86154879333333</v>
      </c>
      <c r="I8" s="147">
        <f>EL_A0001_q*EL_01001_q</f>
        <v>1</v>
      </c>
      <c r="J8" s="148">
        <f>EL_01001_m</f>
        <v>1.33093296</v>
      </c>
      <c r="K8" s="148">
        <f>EL_01001_p</f>
        <v>4.6972825</v>
      </c>
      <c r="L8" s="148">
        <f>EL_01001_f</f>
        <v>0</v>
      </c>
      <c r="M8" s="148">
        <f>EL_01001_t</f>
        <v>0.833333333333333</v>
      </c>
      <c r="N8" s="158">
        <f t="shared" si="1"/>
        <v>6.86154879333333</v>
      </c>
      <c r="O8" s="159"/>
    </row>
    <row r="9" ht="12.75" spans="1:15">
      <c r="A9" s="126"/>
      <c r="B9" s="127" t="str">
        <f>'EL Assembly'!$B$3</f>
        <v>Electrical</v>
      </c>
      <c r="C9" s="129"/>
      <c r="D9" s="129" t="s">
        <v>89</v>
      </c>
      <c r="E9" s="129"/>
      <c r="F9" s="127"/>
      <c r="G9" s="129"/>
      <c r="H9" s="141">
        <f t="shared" si="0"/>
        <v>0</v>
      </c>
      <c r="I9" s="149"/>
      <c r="J9" s="148"/>
      <c r="K9" s="148"/>
      <c r="L9" s="148"/>
      <c r="M9" s="148"/>
      <c r="N9" s="158">
        <f t="shared" si="1"/>
        <v>0</v>
      </c>
      <c r="O9" s="159"/>
    </row>
    <row r="10" ht="12.75" spans="1:15">
      <c r="A10" s="126"/>
      <c r="B10" s="127" t="str">
        <f>'EL Assembly'!$B$3</f>
        <v>Electrical</v>
      </c>
      <c r="C10" s="129"/>
      <c r="D10" s="129" t="s">
        <v>89</v>
      </c>
      <c r="E10" s="129"/>
      <c r="F10" s="127"/>
      <c r="G10" s="129"/>
      <c r="H10" s="141">
        <f t="shared" si="0"/>
        <v>0</v>
      </c>
      <c r="I10" s="149"/>
      <c r="J10" s="148"/>
      <c r="K10" s="148"/>
      <c r="L10" s="148"/>
      <c r="M10" s="148"/>
      <c r="N10" s="158">
        <f t="shared" si="1"/>
        <v>0</v>
      </c>
      <c r="O10" s="159"/>
    </row>
    <row r="11" ht="12.75" spans="1:15">
      <c r="A11" s="126"/>
      <c r="B11" s="127" t="str">
        <f>'EL Assembly'!$B$3</f>
        <v>Electrical</v>
      </c>
      <c r="C11" s="129"/>
      <c r="D11" s="129" t="s">
        <v>89</v>
      </c>
      <c r="E11" s="129"/>
      <c r="F11" s="127"/>
      <c r="G11" s="129"/>
      <c r="H11" s="141">
        <f t="shared" si="0"/>
        <v>0</v>
      </c>
      <c r="I11" s="149"/>
      <c r="J11" s="148"/>
      <c r="K11" s="148"/>
      <c r="L11" s="148"/>
      <c r="M11" s="148"/>
      <c r="N11" s="158">
        <f t="shared" si="1"/>
        <v>0</v>
      </c>
      <c r="O11" s="159"/>
    </row>
    <row r="12" ht="12.75" spans="1:15">
      <c r="A12" s="126"/>
      <c r="B12" s="127" t="str">
        <f>'EL Assembly'!$B$3</f>
        <v>Electrical</v>
      </c>
      <c r="C12" s="129"/>
      <c r="D12" s="129" t="s">
        <v>89</v>
      </c>
      <c r="E12" s="129"/>
      <c r="F12" s="127"/>
      <c r="G12" s="129"/>
      <c r="H12" s="141">
        <f t="shared" si="0"/>
        <v>0</v>
      </c>
      <c r="I12" s="149"/>
      <c r="J12" s="148"/>
      <c r="K12" s="148"/>
      <c r="L12" s="148"/>
      <c r="M12" s="148"/>
      <c r="N12" s="158">
        <f t="shared" si="1"/>
        <v>0</v>
      </c>
      <c r="O12" s="159"/>
    </row>
    <row r="13" ht="12.75" spans="1:15">
      <c r="A13" s="126"/>
      <c r="B13" s="127" t="str">
        <f>'EL Assembly'!$B$3</f>
        <v>Electrical</v>
      </c>
      <c r="C13" s="129"/>
      <c r="D13" s="129" t="s">
        <v>89</v>
      </c>
      <c r="E13" s="129"/>
      <c r="F13" s="127"/>
      <c r="G13" s="129"/>
      <c r="H13" s="141">
        <f t="shared" si="0"/>
        <v>0</v>
      </c>
      <c r="I13" s="149"/>
      <c r="J13" s="148"/>
      <c r="K13" s="148"/>
      <c r="L13" s="148"/>
      <c r="M13" s="148"/>
      <c r="N13" s="158">
        <f t="shared" si="1"/>
        <v>0</v>
      </c>
      <c r="O13" s="159"/>
    </row>
    <row r="14" ht="12.75" spans="1:15">
      <c r="A14" s="126"/>
      <c r="B14" s="127" t="str">
        <f>'EL Assembly'!$B$3</f>
        <v>Electrical</v>
      </c>
      <c r="C14" s="129"/>
      <c r="D14" s="129" t="s">
        <v>89</v>
      </c>
      <c r="E14" s="129"/>
      <c r="F14" s="127"/>
      <c r="G14" s="129"/>
      <c r="H14" s="141">
        <f t="shared" si="0"/>
        <v>0</v>
      </c>
      <c r="I14" s="149"/>
      <c r="J14" s="148"/>
      <c r="K14" s="148"/>
      <c r="L14" s="148"/>
      <c r="M14" s="148"/>
      <c r="N14" s="158">
        <f t="shared" si="1"/>
        <v>0</v>
      </c>
      <c r="O14" s="159"/>
    </row>
    <row r="15" ht="12.75" spans="1:15">
      <c r="A15" s="126"/>
      <c r="B15" s="127" t="str">
        <f>'EL Assembly'!$B$3</f>
        <v>Electrical</v>
      </c>
      <c r="C15" s="129"/>
      <c r="D15" s="129" t="s">
        <v>89</v>
      </c>
      <c r="E15" s="129"/>
      <c r="F15" s="127"/>
      <c r="G15" s="142"/>
      <c r="H15" s="141">
        <f t="shared" si="0"/>
        <v>0</v>
      </c>
      <c r="I15" s="149"/>
      <c r="J15" s="148"/>
      <c r="K15" s="148"/>
      <c r="L15" s="148"/>
      <c r="M15" s="148"/>
      <c r="N15" s="158">
        <f t="shared" si="1"/>
        <v>0</v>
      </c>
      <c r="O15" s="159"/>
    </row>
    <row r="16" ht="12.75" spans="1:15">
      <c r="A16" s="126"/>
      <c r="B16" s="127" t="str">
        <f>'EL Assembly'!$B$3</f>
        <v>Electrical</v>
      </c>
      <c r="C16" s="129"/>
      <c r="D16" s="129" t="s">
        <v>89</v>
      </c>
      <c r="E16" s="129"/>
      <c r="F16" s="127"/>
      <c r="G16" s="129"/>
      <c r="H16" s="141">
        <f t="shared" si="0"/>
        <v>0</v>
      </c>
      <c r="I16" s="149"/>
      <c r="J16" s="148"/>
      <c r="K16" s="148"/>
      <c r="L16" s="148"/>
      <c r="M16" s="148"/>
      <c r="N16" s="158">
        <f t="shared" si="1"/>
        <v>0</v>
      </c>
      <c r="O16" s="159"/>
    </row>
    <row r="17" ht="13.5" spans="1:15">
      <c r="A17" s="126"/>
      <c r="B17" s="127" t="str">
        <f>'EL Assembly'!$B$3</f>
        <v>Electrical</v>
      </c>
      <c r="C17" s="129"/>
      <c r="D17" s="129" t="s">
        <v>89</v>
      </c>
      <c r="E17" s="129"/>
      <c r="F17" s="127"/>
      <c r="G17" s="129"/>
      <c r="H17" s="141">
        <f t="shared" si="0"/>
        <v>0</v>
      </c>
      <c r="I17" s="149"/>
      <c r="J17" s="148"/>
      <c r="K17" s="148"/>
      <c r="L17" s="148"/>
      <c r="M17" s="148"/>
      <c r="N17" s="158">
        <f t="shared" si="1"/>
        <v>0</v>
      </c>
      <c r="O17" s="159"/>
    </row>
    <row r="18" s="102" customFormat="1" ht="14.25" spans="1:15">
      <c r="A18" s="130"/>
      <c r="B18" s="131" t="str">
        <f>'EL Assembly'!B3</f>
        <v>Electrical</v>
      </c>
      <c r="C18" s="132"/>
      <c r="D18" s="132"/>
      <c r="E18" s="132"/>
      <c r="F18" s="131" t="s">
        <v>90</v>
      </c>
      <c r="G18" s="132"/>
      <c r="H18" s="143"/>
      <c r="I18" s="150"/>
      <c r="J18" s="151">
        <f t="shared" ref="J18:M18" si="2">SUMPRODUCT($I7:$I17,J7:J17)</f>
        <v>1078.18093296</v>
      </c>
      <c r="K18" s="151">
        <f t="shared" si="2"/>
        <v>6.0172825</v>
      </c>
      <c r="L18" s="151">
        <f t="shared" si="2"/>
        <v>0.66</v>
      </c>
      <c r="M18" s="151">
        <f t="shared" si="2"/>
        <v>5.83333333333333</v>
      </c>
      <c r="N18" s="151">
        <f>SUM(N7:N17)</f>
        <v>1090.69154879333</v>
      </c>
      <c r="O18" s="160"/>
    </row>
    <row r="19" ht="12" spans="1:14">
      <c r="A19" s="133"/>
      <c r="B19" s="106"/>
      <c r="C19" s="105"/>
      <c r="D19" s="105"/>
      <c r="E19" s="105"/>
      <c r="F19" s="105"/>
      <c r="G19" s="105"/>
      <c r="H19" s="144"/>
      <c r="I19" s="105"/>
      <c r="J19" s="105"/>
      <c r="K19" s="105"/>
      <c r="L19" s="105"/>
      <c r="M19" s="105"/>
      <c r="N19" s="105"/>
    </row>
    <row r="20" spans="1:14">
      <c r="A20" s="133"/>
      <c r="B20" s="106"/>
      <c r="C20" s="105"/>
      <c r="D20" s="105"/>
      <c r="E20" s="105"/>
      <c r="F20" s="105"/>
      <c r="G20" s="105"/>
      <c r="H20" s="144"/>
      <c r="I20" s="105"/>
      <c r="J20" s="105"/>
      <c r="K20" s="105"/>
      <c r="L20" s="105"/>
      <c r="M20" s="105"/>
      <c r="N20" s="105"/>
    </row>
    <row r="21" spans="1:14">
      <c r="A21" s="133"/>
      <c r="B21" s="133"/>
      <c r="D21" s="105"/>
      <c r="E21" s="105"/>
      <c r="G21" s="105"/>
      <c r="H21" s="105"/>
      <c r="I21" s="144"/>
      <c r="J21" s="144"/>
      <c r="K21" s="144"/>
      <c r="L21" s="144"/>
      <c r="M21" s="144"/>
      <c r="N21" s="105"/>
    </row>
    <row r="22" spans="1:14">
      <c r="A22" s="133"/>
      <c r="B22" s="133"/>
      <c r="D22" s="105"/>
      <c r="E22" s="105"/>
      <c r="G22" s="105"/>
      <c r="H22" s="105"/>
      <c r="I22" s="144"/>
      <c r="J22" s="144"/>
      <c r="K22" s="144"/>
      <c r="L22" s="144"/>
      <c r="M22" s="144"/>
      <c r="N22" s="161"/>
    </row>
    <row r="23" spans="1:14">
      <c r="A23" s="133"/>
      <c r="B23" s="133"/>
      <c r="D23" s="105"/>
      <c r="E23" s="105"/>
      <c r="G23" s="105"/>
      <c r="H23" s="105"/>
      <c r="I23" s="144"/>
      <c r="J23" s="144"/>
      <c r="K23" s="144"/>
      <c r="L23" s="144"/>
      <c r="M23" s="144"/>
      <c r="N23" s="105"/>
    </row>
    <row r="24" spans="1:14">
      <c r="A24" s="133"/>
      <c r="B24" s="133"/>
      <c r="D24" s="105"/>
      <c r="E24" s="105"/>
      <c r="G24" s="105"/>
      <c r="H24" s="105"/>
      <c r="I24" s="144"/>
      <c r="J24" s="144"/>
      <c r="K24" s="144"/>
      <c r="L24" s="144"/>
      <c r="M24" s="144"/>
      <c r="N24" s="161"/>
    </row>
    <row r="25" spans="1:14">
      <c r="A25" s="133"/>
      <c r="B25" s="133"/>
      <c r="D25" s="105"/>
      <c r="E25" s="105"/>
      <c r="G25" s="105"/>
      <c r="H25" s="105"/>
      <c r="I25" s="144"/>
      <c r="J25" s="144"/>
      <c r="K25" s="144"/>
      <c r="L25" s="144"/>
      <c r="M25" s="144"/>
      <c r="N25" s="105"/>
    </row>
    <row r="26" spans="1:14">
      <c r="A26" s="133"/>
      <c r="B26" s="133"/>
      <c r="D26" s="105"/>
      <c r="E26" s="105"/>
      <c r="G26" s="105"/>
      <c r="H26" s="105"/>
      <c r="I26" s="144"/>
      <c r="J26" s="144"/>
      <c r="K26" s="144"/>
      <c r="L26" s="144"/>
      <c r="M26" s="144"/>
      <c r="N26" s="105"/>
    </row>
    <row r="27" spans="1:14">
      <c r="A27" s="133"/>
      <c r="B27" s="133"/>
      <c r="D27" s="105"/>
      <c r="E27" s="105"/>
      <c r="G27" s="105"/>
      <c r="H27" s="105"/>
      <c r="I27" s="144"/>
      <c r="J27" s="144"/>
      <c r="K27" s="144"/>
      <c r="L27" s="144"/>
      <c r="M27" s="144"/>
      <c r="N27" s="105"/>
    </row>
    <row r="28" spans="1:14">
      <c r="A28" s="133"/>
      <c r="B28" s="133"/>
      <c r="D28" s="105"/>
      <c r="E28" s="105"/>
      <c r="G28" s="105"/>
      <c r="H28" s="105"/>
      <c r="I28" s="144"/>
      <c r="J28" s="144"/>
      <c r="K28" s="144"/>
      <c r="L28" s="144"/>
      <c r="M28" s="144"/>
      <c r="N28" s="105"/>
    </row>
    <row r="29" spans="1:14">
      <c r="A29" s="133"/>
      <c r="B29" s="133"/>
      <c r="D29" s="105"/>
      <c r="E29" s="105"/>
      <c r="G29" s="105"/>
      <c r="H29" s="105"/>
      <c r="I29" s="144"/>
      <c r="J29" s="144"/>
      <c r="K29" s="144"/>
      <c r="L29" s="144"/>
      <c r="M29" s="144"/>
      <c r="N29" s="105"/>
    </row>
    <row r="30" spans="1:14">
      <c r="A30" s="133"/>
      <c r="B30" s="133"/>
      <c r="D30" s="105"/>
      <c r="E30" s="105"/>
      <c r="G30" s="105"/>
      <c r="H30" s="105"/>
      <c r="I30" s="144"/>
      <c r="J30" s="144"/>
      <c r="K30" s="144"/>
      <c r="L30" s="144"/>
      <c r="M30" s="144"/>
      <c r="N30" s="105"/>
    </row>
    <row r="31" spans="1:14">
      <c r="A31" s="133"/>
      <c r="B31" s="133"/>
      <c r="D31" s="105"/>
      <c r="E31" s="105"/>
      <c r="G31" s="105"/>
      <c r="H31" s="105"/>
      <c r="I31" s="144"/>
      <c r="J31" s="144"/>
      <c r="K31" s="144"/>
      <c r="L31" s="144"/>
      <c r="M31" s="144"/>
      <c r="N31" s="105"/>
    </row>
    <row r="32" spans="1:14">
      <c r="A32" s="133"/>
      <c r="B32" s="133"/>
      <c r="D32" s="105"/>
      <c r="E32" s="105"/>
      <c r="G32" s="105"/>
      <c r="H32" s="105"/>
      <c r="I32" s="144"/>
      <c r="J32" s="144"/>
      <c r="K32" s="144"/>
      <c r="L32" s="144"/>
      <c r="M32" s="144"/>
      <c r="N32" s="105"/>
    </row>
    <row r="33" spans="1:14">
      <c r="A33" s="133"/>
      <c r="B33" s="133"/>
      <c r="D33" s="105"/>
      <c r="E33" s="105"/>
      <c r="G33" s="105"/>
      <c r="H33" s="105"/>
      <c r="I33" s="144"/>
      <c r="J33" s="144"/>
      <c r="K33" s="144"/>
      <c r="L33" s="144"/>
      <c r="M33" s="144"/>
      <c r="N33" s="105"/>
    </row>
    <row r="34" spans="1:14">
      <c r="A34" s="133"/>
      <c r="B34" s="133"/>
      <c r="D34" s="105"/>
      <c r="E34" s="105"/>
      <c r="G34" s="105"/>
      <c r="H34" s="105"/>
      <c r="I34" s="144"/>
      <c r="J34" s="144"/>
      <c r="K34" s="144"/>
      <c r="L34" s="144"/>
      <c r="M34" s="144"/>
      <c r="N34" s="105"/>
    </row>
    <row r="35" spans="1:14">
      <c r="A35" s="133"/>
      <c r="B35" s="133"/>
      <c r="D35" s="105"/>
      <c r="E35" s="105"/>
      <c r="G35" s="105"/>
      <c r="H35" s="105"/>
      <c r="I35" s="144"/>
      <c r="J35" s="144"/>
      <c r="K35" s="144"/>
      <c r="L35" s="144"/>
      <c r="M35" s="144"/>
      <c r="N35" s="105"/>
    </row>
    <row r="36" spans="1:14">
      <c r="A36" s="133"/>
      <c r="B36" s="133"/>
      <c r="D36" s="105"/>
      <c r="E36" s="105"/>
      <c r="G36" s="105"/>
      <c r="H36" s="105"/>
      <c r="I36" s="144"/>
      <c r="J36" s="144"/>
      <c r="K36" s="144"/>
      <c r="L36" s="144"/>
      <c r="M36" s="144"/>
      <c r="N36" s="105"/>
    </row>
    <row r="37" spans="1:14">
      <c r="A37" s="133"/>
      <c r="B37" s="133"/>
      <c r="D37" s="105"/>
      <c r="E37" s="105"/>
      <c r="G37" s="105"/>
      <c r="H37" s="105"/>
      <c r="I37" s="144"/>
      <c r="J37" s="144"/>
      <c r="K37" s="144"/>
      <c r="L37" s="144"/>
      <c r="M37" s="144"/>
      <c r="N37" s="105"/>
    </row>
    <row r="38" spans="1:14">
      <c r="A38" s="133"/>
      <c r="B38" s="133"/>
      <c r="D38" s="105"/>
      <c r="E38" s="105"/>
      <c r="G38" s="105"/>
      <c r="H38" s="105"/>
      <c r="I38" s="144"/>
      <c r="J38" s="144"/>
      <c r="K38" s="144"/>
      <c r="L38" s="144"/>
      <c r="M38" s="144"/>
      <c r="N38" s="105"/>
    </row>
    <row r="39" spans="1:14">
      <c r="A39" s="133"/>
      <c r="B39" s="133"/>
      <c r="D39" s="105"/>
      <c r="E39" s="105"/>
      <c r="G39" s="105"/>
      <c r="H39" s="105"/>
      <c r="I39" s="144"/>
      <c r="J39" s="144"/>
      <c r="K39" s="144"/>
      <c r="L39" s="144"/>
      <c r="M39" s="144"/>
      <c r="N39" s="105"/>
    </row>
    <row r="40" spans="1:14">
      <c r="A40" s="133"/>
      <c r="B40" s="133"/>
      <c r="D40" s="105"/>
      <c r="E40" s="105"/>
      <c r="G40" s="105"/>
      <c r="H40" s="105"/>
      <c r="I40" s="144"/>
      <c r="J40" s="144"/>
      <c r="K40" s="144"/>
      <c r="L40" s="144"/>
      <c r="M40" s="144"/>
      <c r="N40" s="105"/>
    </row>
    <row r="41" spans="1:14">
      <c r="A41" s="133"/>
      <c r="B41" s="133"/>
      <c r="D41" s="105"/>
      <c r="E41" s="105"/>
      <c r="G41" s="105"/>
      <c r="H41" s="105"/>
      <c r="I41" s="144"/>
      <c r="J41" s="144"/>
      <c r="K41" s="144"/>
      <c r="L41" s="144"/>
      <c r="M41" s="144"/>
      <c r="N41" s="105"/>
    </row>
    <row r="42" spans="1:14">
      <c r="A42" s="133"/>
      <c r="B42" s="133"/>
      <c r="D42" s="105"/>
      <c r="E42" s="105"/>
      <c r="G42" s="105"/>
      <c r="H42" s="105"/>
      <c r="I42" s="144"/>
      <c r="J42" s="144"/>
      <c r="K42" s="144"/>
      <c r="L42" s="144"/>
      <c r="M42" s="144"/>
      <c r="N42" s="105"/>
    </row>
    <row r="43" spans="1:14">
      <c r="A43" s="133"/>
      <c r="B43" s="133"/>
      <c r="D43" s="105"/>
      <c r="E43" s="105"/>
      <c r="G43" s="105"/>
      <c r="H43" s="105"/>
      <c r="I43" s="144"/>
      <c r="J43" s="144"/>
      <c r="K43" s="144"/>
      <c r="L43" s="144"/>
      <c r="M43" s="144"/>
      <c r="N43" s="105"/>
    </row>
    <row r="44" spans="1:14">
      <c r="A44" s="133"/>
      <c r="B44" s="133"/>
      <c r="D44" s="105"/>
      <c r="E44" s="105"/>
      <c r="G44" s="105"/>
      <c r="H44" s="105"/>
      <c r="I44" s="144"/>
      <c r="J44" s="144"/>
      <c r="K44" s="144"/>
      <c r="L44" s="144"/>
      <c r="M44" s="144"/>
      <c r="N44" s="105"/>
    </row>
    <row r="45" spans="1:14">
      <c r="A45" s="133"/>
      <c r="B45" s="133"/>
      <c r="D45" s="105"/>
      <c r="E45" s="105"/>
      <c r="G45" s="105"/>
      <c r="H45" s="105"/>
      <c r="I45" s="144"/>
      <c r="J45" s="144"/>
      <c r="K45" s="144"/>
      <c r="L45" s="144"/>
      <c r="M45" s="144"/>
      <c r="N45" s="105"/>
    </row>
    <row r="46" spans="1:14">
      <c r="A46" s="133"/>
      <c r="B46" s="133"/>
      <c r="D46" s="105"/>
      <c r="E46" s="105"/>
      <c r="G46" s="105"/>
      <c r="H46" s="105"/>
      <c r="I46" s="144"/>
      <c r="J46" s="144"/>
      <c r="K46" s="144"/>
      <c r="L46" s="144"/>
      <c r="M46" s="144"/>
      <c r="N46" s="105"/>
    </row>
    <row r="47" spans="1:14">
      <c r="A47" s="133"/>
      <c r="B47" s="133"/>
      <c r="D47" s="105"/>
      <c r="E47" s="105"/>
      <c r="G47" s="105"/>
      <c r="H47" s="105"/>
      <c r="I47" s="144"/>
      <c r="J47" s="144"/>
      <c r="K47" s="144"/>
      <c r="L47" s="144"/>
      <c r="M47" s="144"/>
      <c r="N47" s="105"/>
    </row>
    <row r="48" spans="1:14">
      <c r="A48" s="133"/>
      <c r="B48" s="133"/>
      <c r="D48" s="105"/>
      <c r="E48" s="105"/>
      <c r="G48" s="105"/>
      <c r="H48" s="105"/>
      <c r="I48" s="144"/>
      <c r="J48" s="144"/>
      <c r="K48" s="144"/>
      <c r="L48" s="144"/>
      <c r="M48" s="144"/>
      <c r="N48" s="105"/>
    </row>
    <row r="49" s="103" customFormat="1" spans="1:13">
      <c r="A49" s="134"/>
      <c r="B49" s="133"/>
      <c r="F49" s="106"/>
      <c r="I49" s="107"/>
      <c r="J49" s="107"/>
      <c r="K49" s="107"/>
      <c r="L49" s="107"/>
      <c r="M49" s="107"/>
    </row>
    <row r="50" s="103" customFormat="1" spans="1:13">
      <c r="A50" s="134"/>
      <c r="B50" s="133"/>
      <c r="F50" s="106"/>
      <c r="I50" s="107"/>
      <c r="J50" s="107"/>
      <c r="K50" s="107"/>
      <c r="L50" s="107"/>
      <c r="M50" s="107"/>
    </row>
    <row r="51" s="103" customFormat="1" spans="1:13">
      <c r="A51" s="134"/>
      <c r="B51" s="133"/>
      <c r="F51" s="106"/>
      <c r="I51" s="107"/>
      <c r="J51" s="107"/>
      <c r="K51" s="107"/>
      <c r="L51" s="107"/>
      <c r="M51" s="107"/>
    </row>
    <row r="52" s="103" customFormat="1" spans="1:13">
      <c r="A52" s="134"/>
      <c r="B52" s="133"/>
      <c r="F52" s="106"/>
      <c r="I52" s="107"/>
      <c r="J52" s="107"/>
      <c r="K52" s="107"/>
      <c r="L52" s="107"/>
      <c r="M52" s="107"/>
    </row>
    <row r="53" s="103" customFormat="1" spans="1:13">
      <c r="A53" s="134"/>
      <c r="B53" s="133"/>
      <c r="F53" s="106"/>
      <c r="I53" s="107"/>
      <c r="J53" s="107"/>
      <c r="K53" s="107"/>
      <c r="L53" s="107"/>
      <c r="M53" s="107"/>
    </row>
    <row r="54" s="103" customFormat="1" spans="1:13">
      <c r="A54" s="134"/>
      <c r="B54" s="133"/>
      <c r="F54" s="106"/>
      <c r="I54" s="107"/>
      <c r="J54" s="107"/>
      <c r="K54" s="107"/>
      <c r="L54" s="107"/>
      <c r="M54" s="107"/>
    </row>
    <row r="55" s="103" customFormat="1" spans="1:13">
      <c r="A55" s="134"/>
      <c r="B55" s="133"/>
      <c r="F55" s="106"/>
      <c r="I55" s="107"/>
      <c r="J55" s="107"/>
      <c r="K55" s="107"/>
      <c r="L55" s="107"/>
      <c r="M55" s="107"/>
    </row>
    <row r="56" s="103" customFormat="1" spans="1:13">
      <c r="A56" s="134"/>
      <c r="B56" s="133"/>
      <c r="F56" s="106"/>
      <c r="I56" s="107"/>
      <c r="J56" s="107"/>
      <c r="K56" s="107"/>
      <c r="L56" s="107"/>
      <c r="M56" s="107"/>
    </row>
    <row r="57" s="103" customFormat="1" spans="1:13">
      <c r="A57" s="134"/>
      <c r="B57" s="133"/>
      <c r="F57" s="106"/>
      <c r="I57" s="107"/>
      <c r="J57" s="107"/>
      <c r="K57" s="107"/>
      <c r="L57" s="107"/>
      <c r="M57" s="107"/>
    </row>
    <row r="58" s="103" customFormat="1" spans="1:13">
      <c r="A58" s="134"/>
      <c r="B58" s="133"/>
      <c r="F58" s="106"/>
      <c r="I58" s="107"/>
      <c r="J58" s="107"/>
      <c r="K58" s="107"/>
      <c r="L58" s="107"/>
      <c r="M58" s="107"/>
    </row>
    <row r="59" s="104" customFormat="1" spans="1:14">
      <c r="A59" s="134"/>
      <c r="B59" s="133"/>
      <c r="C59" s="103"/>
      <c r="D59" s="103"/>
      <c r="E59" s="103"/>
      <c r="F59" s="106"/>
      <c r="G59" s="103"/>
      <c r="H59" s="103"/>
      <c r="I59" s="107"/>
      <c r="J59" s="107"/>
      <c r="K59" s="107"/>
      <c r="L59" s="107"/>
      <c r="M59" s="107"/>
      <c r="N59" s="103"/>
    </row>
    <row r="60" s="104" customFormat="1" spans="1:14">
      <c r="A60" s="134"/>
      <c r="B60" s="133"/>
      <c r="C60" s="103"/>
      <c r="D60" s="103"/>
      <c r="E60" s="103"/>
      <c r="F60" s="106"/>
      <c r="G60" s="103"/>
      <c r="H60" s="103"/>
      <c r="I60" s="107"/>
      <c r="J60" s="107"/>
      <c r="K60" s="107"/>
      <c r="L60" s="107"/>
      <c r="M60" s="107"/>
      <c r="N60" s="103"/>
    </row>
    <row r="61" s="104" customFormat="1" spans="1:14">
      <c r="A61" s="134"/>
      <c r="B61" s="133"/>
      <c r="C61" s="103"/>
      <c r="D61" s="103"/>
      <c r="E61" s="103"/>
      <c r="F61" s="106"/>
      <c r="G61" s="103"/>
      <c r="H61" s="103"/>
      <c r="I61" s="107"/>
      <c r="J61" s="107"/>
      <c r="K61" s="107"/>
      <c r="L61" s="107"/>
      <c r="M61" s="107"/>
      <c r="N61" s="103"/>
    </row>
    <row r="62" s="104" customFormat="1" spans="1:14">
      <c r="A62" s="134"/>
      <c r="B62" s="133"/>
      <c r="C62" s="103"/>
      <c r="D62" s="103"/>
      <c r="E62" s="103"/>
      <c r="F62" s="106"/>
      <c r="G62" s="103"/>
      <c r="H62" s="103"/>
      <c r="I62" s="107"/>
      <c r="J62" s="107"/>
      <c r="K62" s="107"/>
      <c r="L62" s="107"/>
      <c r="M62" s="107"/>
      <c r="N62" s="103"/>
    </row>
    <row r="63" s="104" customFormat="1" spans="1:14">
      <c r="A63" s="134"/>
      <c r="B63" s="133"/>
      <c r="C63" s="103"/>
      <c r="D63" s="103"/>
      <c r="E63" s="103"/>
      <c r="F63" s="106"/>
      <c r="G63" s="103"/>
      <c r="H63" s="103"/>
      <c r="I63" s="107"/>
      <c r="J63" s="107"/>
      <c r="K63" s="107"/>
      <c r="L63" s="107"/>
      <c r="M63" s="107"/>
      <c r="N63" s="103"/>
    </row>
    <row r="64" s="104" customFormat="1" spans="1:14">
      <c r="A64" s="134"/>
      <c r="B64" s="133"/>
      <c r="C64" s="103"/>
      <c r="D64" s="103"/>
      <c r="E64" s="103"/>
      <c r="F64" s="106"/>
      <c r="G64" s="103"/>
      <c r="H64" s="103"/>
      <c r="I64" s="107"/>
      <c r="J64" s="107"/>
      <c r="K64" s="107"/>
      <c r="L64" s="107"/>
      <c r="M64" s="107"/>
      <c r="N64" s="103"/>
    </row>
    <row r="65" s="104" customFormat="1" spans="1:14">
      <c r="A65" s="134"/>
      <c r="B65" s="133"/>
      <c r="C65" s="103"/>
      <c r="D65" s="103"/>
      <c r="E65" s="103"/>
      <c r="F65" s="106"/>
      <c r="G65" s="103"/>
      <c r="H65" s="103"/>
      <c r="I65" s="107"/>
      <c r="J65" s="107"/>
      <c r="K65" s="107"/>
      <c r="L65" s="107"/>
      <c r="M65" s="107"/>
      <c r="N65" s="103"/>
    </row>
    <row r="66" s="104" customFormat="1" spans="1:14">
      <c r="A66" s="134"/>
      <c r="B66" s="133"/>
      <c r="C66" s="103"/>
      <c r="D66" s="103"/>
      <c r="E66" s="103"/>
      <c r="F66" s="106"/>
      <c r="G66" s="103"/>
      <c r="H66" s="103"/>
      <c r="I66" s="107"/>
      <c r="J66" s="107"/>
      <c r="K66" s="107"/>
      <c r="L66" s="107"/>
      <c r="M66" s="107"/>
      <c r="N66" s="103"/>
    </row>
    <row r="67" s="104" customFormat="1" spans="1:14">
      <c r="A67" s="134"/>
      <c r="B67" s="133"/>
      <c r="C67" s="103"/>
      <c r="D67" s="103"/>
      <c r="E67" s="103"/>
      <c r="F67" s="106"/>
      <c r="G67" s="103"/>
      <c r="H67" s="103"/>
      <c r="I67" s="107"/>
      <c r="J67" s="107"/>
      <c r="K67" s="107"/>
      <c r="L67" s="107"/>
      <c r="M67" s="107"/>
      <c r="N67" s="103"/>
    </row>
    <row r="68" s="104" customFormat="1" spans="1:14">
      <c r="A68" s="134"/>
      <c r="B68" s="133"/>
      <c r="C68" s="103"/>
      <c r="D68" s="103"/>
      <c r="E68" s="103"/>
      <c r="F68" s="106"/>
      <c r="G68" s="103"/>
      <c r="H68" s="103"/>
      <c r="I68" s="107"/>
      <c r="J68" s="107"/>
      <c r="K68" s="107"/>
      <c r="L68" s="107"/>
      <c r="M68" s="107"/>
      <c r="N68" s="103"/>
    </row>
    <row r="69" s="104" customFormat="1" spans="1:14">
      <c r="A69" s="134"/>
      <c r="B69" s="133"/>
      <c r="C69" s="103"/>
      <c r="D69" s="103"/>
      <c r="E69" s="103"/>
      <c r="F69" s="106"/>
      <c r="G69" s="103"/>
      <c r="H69" s="103"/>
      <c r="I69" s="107"/>
      <c r="J69" s="107"/>
      <c r="K69" s="107"/>
      <c r="L69" s="107"/>
      <c r="M69" s="107"/>
      <c r="N69" s="103"/>
    </row>
    <row r="70" s="104" customFormat="1" spans="1:14">
      <c r="A70" s="134"/>
      <c r="B70" s="133"/>
      <c r="C70" s="103"/>
      <c r="D70" s="103"/>
      <c r="E70" s="103"/>
      <c r="F70" s="106"/>
      <c r="G70" s="103"/>
      <c r="H70" s="103"/>
      <c r="I70" s="107"/>
      <c r="J70" s="107"/>
      <c r="K70" s="107"/>
      <c r="L70" s="107"/>
      <c r="M70" s="107"/>
      <c r="N70" s="103"/>
    </row>
    <row r="71" s="104" customFormat="1" spans="1:14">
      <c r="A71" s="134"/>
      <c r="B71" s="133"/>
      <c r="C71" s="103"/>
      <c r="D71" s="103"/>
      <c r="E71" s="103"/>
      <c r="F71" s="106"/>
      <c r="G71" s="103"/>
      <c r="H71" s="103"/>
      <c r="I71" s="107"/>
      <c r="J71" s="107"/>
      <c r="K71" s="107"/>
      <c r="L71" s="107"/>
      <c r="M71" s="107"/>
      <c r="N71" s="103"/>
    </row>
    <row r="72" s="104" customFormat="1" spans="1:14">
      <c r="A72" s="134"/>
      <c r="B72" s="133"/>
      <c r="C72" s="103"/>
      <c r="D72" s="103"/>
      <c r="E72" s="103"/>
      <c r="F72" s="106"/>
      <c r="G72" s="103"/>
      <c r="H72" s="103"/>
      <c r="I72" s="107"/>
      <c r="J72" s="107"/>
      <c r="K72" s="107"/>
      <c r="L72" s="107"/>
      <c r="M72" s="107"/>
      <c r="N72" s="103"/>
    </row>
    <row r="73" s="104" customFormat="1" spans="1:14">
      <c r="A73" s="134"/>
      <c r="B73" s="133"/>
      <c r="C73" s="103"/>
      <c r="D73" s="103"/>
      <c r="E73" s="103"/>
      <c r="F73" s="106"/>
      <c r="G73" s="103"/>
      <c r="H73" s="103"/>
      <c r="I73" s="107"/>
      <c r="J73" s="107"/>
      <c r="K73" s="107"/>
      <c r="L73" s="107"/>
      <c r="M73" s="107"/>
      <c r="N73" s="103"/>
    </row>
    <row r="74" s="104" customFormat="1" spans="1:14">
      <c r="A74" s="134"/>
      <c r="B74" s="133"/>
      <c r="C74" s="103"/>
      <c r="D74" s="103"/>
      <c r="E74" s="103"/>
      <c r="F74" s="106"/>
      <c r="G74" s="103"/>
      <c r="H74" s="103"/>
      <c r="I74" s="107"/>
      <c r="J74" s="107"/>
      <c r="K74" s="107"/>
      <c r="L74" s="107"/>
      <c r="M74" s="107"/>
      <c r="N74" s="103"/>
    </row>
    <row r="75" s="104" customFormat="1" spans="1:14">
      <c r="A75" s="134"/>
      <c r="B75" s="133"/>
      <c r="C75" s="103"/>
      <c r="D75" s="103"/>
      <c r="E75" s="103"/>
      <c r="F75" s="106"/>
      <c r="G75" s="103"/>
      <c r="H75" s="103"/>
      <c r="I75" s="107"/>
      <c r="J75" s="107"/>
      <c r="K75" s="107"/>
      <c r="L75" s="107"/>
      <c r="M75" s="107"/>
      <c r="N75" s="103"/>
    </row>
    <row r="76" s="104" customFormat="1" spans="1:14">
      <c r="A76" s="134"/>
      <c r="B76" s="133"/>
      <c r="C76" s="103"/>
      <c r="D76" s="103"/>
      <c r="E76" s="103"/>
      <c r="F76" s="106"/>
      <c r="G76" s="103"/>
      <c r="H76" s="103"/>
      <c r="I76" s="107"/>
      <c r="J76" s="107"/>
      <c r="K76" s="107"/>
      <c r="L76" s="107"/>
      <c r="M76" s="107"/>
      <c r="N76" s="103"/>
    </row>
    <row r="77" s="104" customFormat="1" spans="1:14">
      <c r="A77" s="134"/>
      <c r="B77" s="133"/>
      <c r="C77" s="103"/>
      <c r="D77" s="103"/>
      <c r="E77" s="103"/>
      <c r="F77" s="106"/>
      <c r="G77" s="103"/>
      <c r="H77" s="103"/>
      <c r="I77" s="107"/>
      <c r="J77" s="107"/>
      <c r="K77" s="107"/>
      <c r="L77" s="107"/>
      <c r="M77" s="107"/>
      <c r="N77" s="103"/>
    </row>
    <row r="78" s="104" customFormat="1" spans="1:14">
      <c r="A78" s="134"/>
      <c r="B78" s="133"/>
      <c r="C78" s="103"/>
      <c r="D78" s="103"/>
      <c r="E78" s="103"/>
      <c r="F78" s="106"/>
      <c r="G78" s="103"/>
      <c r="H78" s="103"/>
      <c r="I78" s="107"/>
      <c r="J78" s="107"/>
      <c r="K78" s="107"/>
      <c r="L78" s="107"/>
      <c r="M78" s="107"/>
      <c r="N78" s="103"/>
    </row>
    <row r="79" s="104" customFormat="1" spans="1:14">
      <c r="A79" s="134"/>
      <c r="B79" s="133"/>
      <c r="C79" s="103"/>
      <c r="D79" s="103"/>
      <c r="E79" s="103"/>
      <c r="F79" s="106"/>
      <c r="G79" s="103"/>
      <c r="H79" s="103"/>
      <c r="I79" s="107"/>
      <c r="J79" s="107"/>
      <c r="K79" s="107"/>
      <c r="L79" s="107"/>
      <c r="M79" s="107"/>
      <c r="N79" s="103"/>
    </row>
    <row r="80" s="104" customFormat="1" spans="1:14">
      <c r="A80" s="134"/>
      <c r="B80" s="133"/>
      <c r="C80" s="103"/>
      <c r="D80" s="103"/>
      <c r="E80" s="103"/>
      <c r="F80" s="106"/>
      <c r="G80" s="103"/>
      <c r="H80" s="103"/>
      <c r="I80" s="107"/>
      <c r="J80" s="107"/>
      <c r="K80" s="107"/>
      <c r="L80" s="107"/>
      <c r="M80" s="107"/>
      <c r="N80" s="103"/>
    </row>
    <row r="81" s="104" customFormat="1" spans="1:14">
      <c r="A81" s="134"/>
      <c r="B81" s="133"/>
      <c r="C81" s="103"/>
      <c r="D81" s="103"/>
      <c r="E81" s="103"/>
      <c r="F81" s="106"/>
      <c r="G81" s="103"/>
      <c r="H81" s="103"/>
      <c r="I81" s="107"/>
      <c r="J81" s="107"/>
      <c r="K81" s="107"/>
      <c r="L81" s="107"/>
      <c r="M81" s="107"/>
      <c r="N81" s="103"/>
    </row>
    <row r="82" s="104" customFormat="1" spans="1:14">
      <c r="A82" s="134"/>
      <c r="B82" s="133"/>
      <c r="C82" s="103"/>
      <c r="D82" s="103"/>
      <c r="E82" s="103"/>
      <c r="F82" s="106"/>
      <c r="G82" s="103"/>
      <c r="H82" s="103"/>
      <c r="I82" s="107"/>
      <c r="J82" s="107"/>
      <c r="K82" s="107"/>
      <c r="L82" s="107"/>
      <c r="M82" s="107"/>
      <c r="N82" s="103"/>
    </row>
    <row r="83" s="104" customFormat="1" spans="1:14">
      <c r="A83" s="134"/>
      <c r="B83" s="133"/>
      <c r="C83" s="103"/>
      <c r="D83" s="103"/>
      <c r="E83" s="103"/>
      <c r="F83" s="106"/>
      <c r="G83" s="103"/>
      <c r="H83" s="103"/>
      <c r="I83" s="107"/>
      <c r="J83" s="107"/>
      <c r="K83" s="107"/>
      <c r="L83" s="107"/>
      <c r="M83" s="107"/>
      <c r="N83" s="103"/>
    </row>
    <row r="84" s="104" customFormat="1" spans="1:14">
      <c r="A84" s="134"/>
      <c r="B84" s="133"/>
      <c r="C84" s="103"/>
      <c r="D84" s="103"/>
      <c r="E84" s="103"/>
      <c r="F84" s="106"/>
      <c r="G84" s="103"/>
      <c r="H84" s="103"/>
      <c r="I84" s="107"/>
      <c r="J84" s="107"/>
      <c r="K84" s="107"/>
      <c r="L84" s="107"/>
      <c r="M84" s="107"/>
      <c r="N84" s="103"/>
    </row>
    <row r="85" s="104" customFormat="1" spans="1:14">
      <c r="A85" s="134"/>
      <c r="B85" s="133"/>
      <c r="C85" s="103"/>
      <c r="D85" s="103"/>
      <c r="E85" s="103"/>
      <c r="F85" s="106"/>
      <c r="G85" s="103"/>
      <c r="H85" s="103"/>
      <c r="I85" s="107"/>
      <c r="J85" s="107"/>
      <c r="K85" s="107"/>
      <c r="L85" s="107"/>
      <c r="M85" s="107"/>
      <c r="N85" s="103"/>
    </row>
    <row r="86" s="104" customFormat="1" spans="1:14">
      <c r="A86" s="134"/>
      <c r="B86" s="133"/>
      <c r="C86" s="103"/>
      <c r="D86" s="103"/>
      <c r="E86" s="103"/>
      <c r="F86" s="106"/>
      <c r="G86" s="103"/>
      <c r="H86" s="103"/>
      <c r="I86" s="107"/>
      <c r="J86" s="107"/>
      <c r="K86" s="107"/>
      <c r="L86" s="107"/>
      <c r="M86" s="107"/>
      <c r="N86" s="103"/>
    </row>
    <row r="87" s="104" customFormat="1" spans="1:14">
      <c r="A87" s="134"/>
      <c r="B87" s="133"/>
      <c r="C87" s="103"/>
      <c r="D87" s="103"/>
      <c r="E87" s="103"/>
      <c r="F87" s="106"/>
      <c r="G87" s="103"/>
      <c r="H87" s="103"/>
      <c r="I87" s="107"/>
      <c r="J87" s="107"/>
      <c r="K87" s="107"/>
      <c r="L87" s="107"/>
      <c r="M87" s="107"/>
      <c r="N87" s="103"/>
    </row>
    <row r="88" s="104" customFormat="1" spans="1:14">
      <c r="A88" s="134"/>
      <c r="B88" s="133"/>
      <c r="C88" s="103"/>
      <c r="D88" s="103"/>
      <c r="E88" s="103"/>
      <c r="F88" s="106"/>
      <c r="G88" s="103"/>
      <c r="H88" s="103"/>
      <c r="I88" s="107"/>
      <c r="J88" s="107"/>
      <c r="K88" s="107"/>
      <c r="L88" s="107"/>
      <c r="M88" s="107"/>
      <c r="N88" s="103"/>
    </row>
    <row r="89" s="104" customFormat="1" spans="1:14">
      <c r="A89" s="134"/>
      <c r="B89" s="133"/>
      <c r="C89" s="103"/>
      <c r="D89" s="103"/>
      <c r="E89" s="103"/>
      <c r="F89" s="106"/>
      <c r="G89" s="103"/>
      <c r="H89" s="103"/>
      <c r="I89" s="107"/>
      <c r="J89" s="107"/>
      <c r="K89" s="107"/>
      <c r="L89" s="107"/>
      <c r="M89" s="107"/>
      <c r="N89" s="103"/>
    </row>
    <row r="90" s="104" customFormat="1" spans="1:14">
      <c r="A90" s="134"/>
      <c r="B90" s="133"/>
      <c r="C90" s="103"/>
      <c r="D90" s="103"/>
      <c r="E90" s="103"/>
      <c r="F90" s="106"/>
      <c r="G90" s="103"/>
      <c r="H90" s="103"/>
      <c r="I90" s="107"/>
      <c r="J90" s="107"/>
      <c r="K90" s="107"/>
      <c r="L90" s="107"/>
      <c r="M90" s="107"/>
      <c r="N90" s="103"/>
    </row>
    <row r="91" s="104" customFormat="1" spans="1:14">
      <c r="A91" s="134"/>
      <c r="B91" s="133"/>
      <c r="C91" s="103"/>
      <c r="D91" s="103"/>
      <c r="E91" s="103"/>
      <c r="F91" s="106"/>
      <c r="G91" s="103"/>
      <c r="H91" s="103"/>
      <c r="I91" s="107"/>
      <c r="J91" s="107"/>
      <c r="K91" s="107"/>
      <c r="L91" s="107"/>
      <c r="M91" s="107"/>
      <c r="N91" s="103"/>
    </row>
    <row r="92" s="104" customFormat="1" spans="1:14">
      <c r="A92" s="134"/>
      <c r="B92" s="133"/>
      <c r="C92" s="103"/>
      <c r="D92" s="103"/>
      <c r="E92" s="103"/>
      <c r="F92" s="106"/>
      <c r="G92" s="103"/>
      <c r="H92" s="103"/>
      <c r="I92" s="107"/>
      <c r="J92" s="107"/>
      <c r="K92" s="107"/>
      <c r="L92" s="107"/>
      <c r="M92" s="107"/>
      <c r="N92" s="103"/>
    </row>
    <row r="93" s="104" customFormat="1" spans="1:14">
      <c r="A93" s="134"/>
      <c r="B93" s="133"/>
      <c r="C93" s="103"/>
      <c r="D93" s="103"/>
      <c r="E93" s="103"/>
      <c r="F93" s="106"/>
      <c r="G93" s="103"/>
      <c r="H93" s="103"/>
      <c r="I93" s="107"/>
      <c r="J93" s="107"/>
      <c r="K93" s="107"/>
      <c r="L93" s="107"/>
      <c r="M93" s="107"/>
      <c r="N93" s="103"/>
    </row>
    <row r="94" s="104" customFormat="1" spans="1:14">
      <c r="A94" s="134"/>
      <c r="B94" s="133"/>
      <c r="C94" s="103"/>
      <c r="D94" s="103"/>
      <c r="E94" s="103"/>
      <c r="F94" s="106"/>
      <c r="G94" s="103"/>
      <c r="H94" s="103"/>
      <c r="I94" s="107"/>
      <c r="J94" s="107"/>
      <c r="K94" s="107"/>
      <c r="L94" s="107"/>
      <c r="M94" s="107"/>
      <c r="N94" s="103"/>
    </row>
    <row r="95" s="104" customFormat="1" spans="1:14">
      <c r="A95" s="134"/>
      <c r="B95" s="133"/>
      <c r="C95" s="103"/>
      <c r="D95" s="103"/>
      <c r="E95" s="103"/>
      <c r="F95" s="106"/>
      <c r="G95" s="103"/>
      <c r="H95" s="103"/>
      <c r="I95" s="107"/>
      <c r="J95" s="107"/>
      <c r="K95" s="107"/>
      <c r="L95" s="107"/>
      <c r="M95" s="107"/>
      <c r="N95" s="103"/>
    </row>
    <row r="96" s="104" customFormat="1" spans="1:14">
      <c r="A96" s="134"/>
      <c r="B96" s="133"/>
      <c r="C96" s="103"/>
      <c r="D96" s="103"/>
      <c r="E96" s="103"/>
      <c r="F96" s="106"/>
      <c r="G96" s="103"/>
      <c r="H96" s="103"/>
      <c r="I96" s="107"/>
      <c r="J96" s="107"/>
      <c r="K96" s="107"/>
      <c r="L96" s="107"/>
      <c r="M96" s="107"/>
      <c r="N96" s="103"/>
    </row>
    <row r="97" s="104" customFormat="1" spans="1:14">
      <c r="A97" s="134"/>
      <c r="B97" s="133"/>
      <c r="C97" s="103"/>
      <c r="D97" s="103"/>
      <c r="E97" s="103"/>
      <c r="F97" s="106"/>
      <c r="G97" s="103"/>
      <c r="H97" s="103"/>
      <c r="I97" s="107"/>
      <c r="J97" s="107"/>
      <c r="K97" s="107"/>
      <c r="L97" s="107"/>
      <c r="M97" s="107"/>
      <c r="N97" s="103"/>
    </row>
    <row r="98" s="104" customFormat="1" spans="1:14">
      <c r="A98" s="134"/>
      <c r="B98" s="133"/>
      <c r="C98" s="103"/>
      <c r="D98" s="103"/>
      <c r="E98" s="103"/>
      <c r="F98" s="106"/>
      <c r="G98" s="103"/>
      <c r="H98" s="103"/>
      <c r="I98" s="107"/>
      <c r="J98" s="107"/>
      <c r="K98" s="107"/>
      <c r="L98" s="107"/>
      <c r="M98" s="107"/>
      <c r="N98" s="103"/>
    </row>
    <row r="99" s="104" customFormat="1" spans="1:14">
      <c r="A99" s="134"/>
      <c r="B99" s="133"/>
      <c r="C99" s="103"/>
      <c r="D99" s="103"/>
      <c r="E99" s="103"/>
      <c r="F99" s="106"/>
      <c r="G99" s="103"/>
      <c r="H99" s="103"/>
      <c r="I99" s="107"/>
      <c r="J99" s="107"/>
      <c r="K99" s="107"/>
      <c r="L99" s="107"/>
      <c r="M99" s="107"/>
      <c r="N99" s="103"/>
    </row>
    <row r="100" s="104" customFormat="1" spans="1:14">
      <c r="A100" s="134"/>
      <c r="B100" s="133"/>
      <c r="C100" s="103"/>
      <c r="D100" s="103"/>
      <c r="E100" s="103"/>
      <c r="F100" s="106"/>
      <c r="G100" s="103"/>
      <c r="H100" s="103"/>
      <c r="I100" s="107"/>
      <c r="J100" s="107"/>
      <c r="K100" s="107"/>
      <c r="L100" s="107"/>
      <c r="M100" s="107"/>
      <c r="N100" s="103"/>
    </row>
    <row r="101" s="104" customFormat="1" spans="1:14">
      <c r="A101" s="134"/>
      <c r="B101" s="133"/>
      <c r="C101" s="103"/>
      <c r="D101" s="103"/>
      <c r="E101" s="103"/>
      <c r="F101" s="106"/>
      <c r="G101" s="103"/>
      <c r="H101" s="103"/>
      <c r="I101" s="107"/>
      <c r="J101" s="107"/>
      <c r="K101" s="107"/>
      <c r="L101" s="107"/>
      <c r="M101" s="107"/>
      <c r="N101" s="103"/>
    </row>
    <row r="102" s="104" customFormat="1" spans="1:14">
      <c r="A102" s="134"/>
      <c r="B102" s="133"/>
      <c r="C102" s="103"/>
      <c r="D102" s="103"/>
      <c r="E102" s="103"/>
      <c r="F102" s="106"/>
      <c r="G102" s="103"/>
      <c r="H102" s="103"/>
      <c r="I102" s="107"/>
      <c r="J102" s="107"/>
      <c r="K102" s="107"/>
      <c r="L102" s="107"/>
      <c r="M102" s="107"/>
      <c r="N102" s="103"/>
    </row>
    <row r="103" s="104" customFormat="1" spans="1:14">
      <c r="A103" s="134"/>
      <c r="B103" s="133"/>
      <c r="C103" s="103"/>
      <c r="D103" s="103"/>
      <c r="E103" s="103"/>
      <c r="F103" s="106"/>
      <c r="G103" s="103"/>
      <c r="H103" s="103"/>
      <c r="I103" s="107"/>
      <c r="J103" s="107"/>
      <c r="K103" s="107"/>
      <c r="L103" s="107"/>
      <c r="M103" s="107"/>
      <c r="N103" s="103"/>
    </row>
    <row r="104" s="104" customFormat="1" spans="1:14">
      <c r="A104" s="134"/>
      <c r="B104" s="133"/>
      <c r="C104" s="103"/>
      <c r="D104" s="103"/>
      <c r="E104" s="103"/>
      <c r="F104" s="106"/>
      <c r="G104" s="103"/>
      <c r="H104" s="103"/>
      <c r="I104" s="107"/>
      <c r="J104" s="107"/>
      <c r="K104" s="107"/>
      <c r="L104" s="107"/>
      <c r="M104" s="107"/>
      <c r="N104" s="103"/>
    </row>
    <row r="105" s="104" customFormat="1" spans="1:14">
      <c r="A105" s="134"/>
      <c r="B105" s="133"/>
      <c r="C105" s="103"/>
      <c r="D105" s="103"/>
      <c r="E105" s="103"/>
      <c r="F105" s="106"/>
      <c r="G105" s="103"/>
      <c r="H105" s="103"/>
      <c r="I105" s="107"/>
      <c r="J105" s="107"/>
      <c r="K105" s="107"/>
      <c r="L105" s="107"/>
      <c r="M105" s="107"/>
      <c r="N105" s="103"/>
    </row>
    <row r="106" s="104" customFormat="1" spans="1:14">
      <c r="A106" s="134"/>
      <c r="B106" s="133"/>
      <c r="C106" s="103"/>
      <c r="D106" s="103"/>
      <c r="E106" s="103"/>
      <c r="F106" s="106"/>
      <c r="G106" s="103"/>
      <c r="H106" s="103"/>
      <c r="I106" s="107"/>
      <c r="J106" s="107"/>
      <c r="K106" s="107"/>
      <c r="L106" s="107"/>
      <c r="M106" s="107"/>
      <c r="N106" s="103"/>
    </row>
    <row r="107" s="104" customFormat="1" spans="1:14">
      <c r="A107" s="134"/>
      <c r="B107" s="133"/>
      <c r="C107" s="103"/>
      <c r="D107" s="103"/>
      <c r="E107" s="103"/>
      <c r="F107" s="106"/>
      <c r="G107" s="103"/>
      <c r="H107" s="103"/>
      <c r="I107" s="107"/>
      <c r="J107" s="107"/>
      <c r="K107" s="107"/>
      <c r="L107" s="107"/>
      <c r="M107" s="107"/>
      <c r="N107" s="103"/>
    </row>
    <row r="108" s="104" customFormat="1" spans="1:14">
      <c r="A108" s="134"/>
      <c r="B108" s="133"/>
      <c r="C108" s="103"/>
      <c r="D108" s="103"/>
      <c r="E108" s="103"/>
      <c r="F108" s="106"/>
      <c r="G108" s="103"/>
      <c r="H108" s="103"/>
      <c r="I108" s="107"/>
      <c r="J108" s="107"/>
      <c r="K108" s="107"/>
      <c r="L108" s="107"/>
      <c r="M108" s="107"/>
      <c r="N108" s="103"/>
    </row>
    <row r="109" s="104" customFormat="1" spans="1:14">
      <c r="A109" s="134"/>
      <c r="B109" s="133"/>
      <c r="C109" s="103"/>
      <c r="D109" s="103"/>
      <c r="E109" s="103"/>
      <c r="F109" s="106"/>
      <c r="G109" s="103"/>
      <c r="H109" s="103"/>
      <c r="I109" s="107"/>
      <c r="J109" s="107"/>
      <c r="K109" s="107"/>
      <c r="L109" s="107"/>
      <c r="M109" s="107"/>
      <c r="N109" s="103"/>
    </row>
    <row r="110" s="104" customFormat="1" spans="1:14">
      <c r="A110" s="134"/>
      <c r="B110" s="133"/>
      <c r="C110" s="103"/>
      <c r="D110" s="103"/>
      <c r="E110" s="103"/>
      <c r="F110" s="106"/>
      <c r="G110" s="103"/>
      <c r="H110" s="103"/>
      <c r="I110" s="107"/>
      <c r="J110" s="107"/>
      <c r="K110" s="107"/>
      <c r="L110" s="107"/>
      <c r="M110" s="107"/>
      <c r="N110" s="103"/>
    </row>
    <row r="111" s="104" customFormat="1" spans="1:14">
      <c r="A111" s="134"/>
      <c r="B111" s="133"/>
      <c r="C111" s="103"/>
      <c r="D111" s="103"/>
      <c r="E111" s="103"/>
      <c r="F111" s="106"/>
      <c r="G111" s="103"/>
      <c r="H111" s="103"/>
      <c r="I111" s="107"/>
      <c r="J111" s="107"/>
      <c r="K111" s="107"/>
      <c r="L111" s="107"/>
      <c r="M111" s="107"/>
      <c r="N111" s="103"/>
    </row>
    <row r="112" s="104" customFormat="1" spans="1:14">
      <c r="A112" s="134"/>
      <c r="B112" s="133"/>
      <c r="C112" s="103"/>
      <c r="D112" s="103"/>
      <c r="E112" s="103"/>
      <c r="F112" s="106"/>
      <c r="G112" s="103"/>
      <c r="H112" s="103"/>
      <c r="I112" s="107"/>
      <c r="J112" s="107"/>
      <c r="K112" s="107"/>
      <c r="L112" s="107"/>
      <c r="M112" s="107"/>
      <c r="N112" s="103"/>
    </row>
    <row r="113" s="104" customFormat="1" spans="1:14">
      <c r="A113" s="134"/>
      <c r="B113" s="133"/>
      <c r="C113" s="103"/>
      <c r="D113" s="103"/>
      <c r="E113" s="103"/>
      <c r="F113" s="106"/>
      <c r="G113" s="103"/>
      <c r="H113" s="103"/>
      <c r="I113" s="107"/>
      <c r="J113" s="107"/>
      <c r="K113" s="107"/>
      <c r="L113" s="107"/>
      <c r="M113" s="107"/>
      <c r="N113" s="103"/>
    </row>
    <row r="114" s="104" customFormat="1" spans="1:14">
      <c r="A114" s="134"/>
      <c r="B114" s="133"/>
      <c r="C114" s="103"/>
      <c r="D114" s="103"/>
      <c r="E114" s="103"/>
      <c r="F114" s="106"/>
      <c r="G114" s="103"/>
      <c r="H114" s="103"/>
      <c r="I114" s="107"/>
      <c r="J114" s="107"/>
      <c r="K114" s="107"/>
      <c r="L114" s="107"/>
      <c r="M114" s="107"/>
      <c r="N114" s="103"/>
    </row>
    <row r="115" s="104" customFormat="1" spans="1:14">
      <c r="A115" s="134"/>
      <c r="B115" s="133"/>
      <c r="C115" s="103"/>
      <c r="D115" s="103"/>
      <c r="E115" s="103"/>
      <c r="F115" s="106"/>
      <c r="G115" s="103"/>
      <c r="H115" s="103"/>
      <c r="I115" s="107"/>
      <c r="J115" s="107"/>
      <c r="K115" s="107"/>
      <c r="L115" s="107"/>
      <c r="M115" s="107"/>
      <c r="N115" s="103"/>
    </row>
    <row r="116" s="104" customFormat="1" spans="1:14">
      <c r="A116" s="134"/>
      <c r="B116" s="133"/>
      <c r="C116" s="103"/>
      <c r="D116" s="103"/>
      <c r="E116" s="103"/>
      <c r="F116" s="106"/>
      <c r="G116" s="103"/>
      <c r="H116" s="103"/>
      <c r="I116" s="107"/>
      <c r="J116" s="107"/>
      <c r="K116" s="107"/>
      <c r="L116" s="107"/>
      <c r="M116" s="107"/>
      <c r="N116" s="103"/>
    </row>
    <row r="117" s="104" customFormat="1" spans="1:14">
      <c r="A117" s="134"/>
      <c r="B117" s="133"/>
      <c r="C117" s="103"/>
      <c r="D117" s="103"/>
      <c r="E117" s="103"/>
      <c r="F117" s="106"/>
      <c r="G117" s="103"/>
      <c r="H117" s="103"/>
      <c r="I117" s="107"/>
      <c r="J117" s="107"/>
      <c r="K117" s="107"/>
      <c r="L117" s="107"/>
      <c r="M117" s="107"/>
      <c r="N117" s="103"/>
    </row>
    <row r="118" s="104" customFormat="1" spans="1:14">
      <c r="A118" s="134"/>
      <c r="B118" s="133"/>
      <c r="C118" s="103"/>
      <c r="D118" s="103"/>
      <c r="E118" s="103"/>
      <c r="F118" s="106"/>
      <c r="G118" s="103"/>
      <c r="H118" s="103"/>
      <c r="I118" s="107"/>
      <c r="J118" s="107"/>
      <c r="K118" s="107"/>
      <c r="L118" s="107"/>
      <c r="M118" s="107"/>
      <c r="N118" s="103"/>
    </row>
    <row r="119" s="104" customFormat="1" spans="1:14">
      <c r="A119" s="134"/>
      <c r="B119" s="133"/>
      <c r="C119" s="103"/>
      <c r="D119" s="103"/>
      <c r="E119" s="103"/>
      <c r="F119" s="106"/>
      <c r="G119" s="103"/>
      <c r="H119" s="103"/>
      <c r="I119" s="107"/>
      <c r="J119" s="107"/>
      <c r="K119" s="107"/>
      <c r="L119" s="107"/>
      <c r="M119" s="107"/>
      <c r="N119" s="103"/>
    </row>
    <row r="120" s="104" customFormat="1" spans="1:14">
      <c r="A120" s="134"/>
      <c r="B120" s="133"/>
      <c r="C120" s="103"/>
      <c r="D120" s="103"/>
      <c r="E120" s="103"/>
      <c r="F120" s="106"/>
      <c r="G120" s="103"/>
      <c r="H120" s="103"/>
      <c r="I120" s="107"/>
      <c r="J120" s="107"/>
      <c r="K120" s="107"/>
      <c r="L120" s="107"/>
      <c r="M120" s="107"/>
      <c r="N120" s="103"/>
    </row>
    <row r="121" s="104" customFormat="1" spans="1:14">
      <c r="A121" s="134"/>
      <c r="B121" s="133"/>
      <c r="C121" s="103"/>
      <c r="D121" s="103"/>
      <c r="E121" s="103"/>
      <c r="F121" s="106"/>
      <c r="G121" s="103"/>
      <c r="H121" s="103"/>
      <c r="I121" s="107"/>
      <c r="J121" s="107"/>
      <c r="K121" s="107"/>
      <c r="L121" s="107"/>
      <c r="M121" s="107"/>
      <c r="N121" s="103"/>
    </row>
    <row r="122" s="104" customFormat="1" spans="1:14">
      <c r="A122" s="134"/>
      <c r="B122" s="133"/>
      <c r="C122" s="103"/>
      <c r="D122" s="103"/>
      <c r="E122" s="103"/>
      <c r="F122" s="106"/>
      <c r="G122" s="103"/>
      <c r="H122" s="103"/>
      <c r="I122" s="107"/>
      <c r="J122" s="107"/>
      <c r="K122" s="107"/>
      <c r="L122" s="107"/>
      <c r="M122" s="107"/>
      <c r="N122" s="103"/>
    </row>
    <row r="123" s="104" customFormat="1" spans="1:14">
      <c r="A123" s="134"/>
      <c r="B123" s="133"/>
      <c r="C123" s="103"/>
      <c r="D123" s="103"/>
      <c r="E123" s="103"/>
      <c r="F123" s="106"/>
      <c r="G123" s="103"/>
      <c r="H123" s="103"/>
      <c r="I123" s="107"/>
      <c r="J123" s="107"/>
      <c r="K123" s="107"/>
      <c r="L123" s="107"/>
      <c r="M123" s="107"/>
      <c r="N123" s="103"/>
    </row>
    <row r="124" s="104" customFormat="1" spans="1:14">
      <c r="A124" s="134"/>
      <c r="B124" s="133"/>
      <c r="C124" s="103"/>
      <c r="D124" s="103"/>
      <c r="E124" s="103"/>
      <c r="F124" s="106"/>
      <c r="G124" s="103"/>
      <c r="H124" s="103"/>
      <c r="I124" s="107"/>
      <c r="J124" s="107"/>
      <c r="K124" s="107"/>
      <c r="L124" s="107"/>
      <c r="M124" s="107"/>
      <c r="N124" s="103"/>
    </row>
    <row r="125" s="104" customFormat="1" spans="1:14">
      <c r="A125" s="134"/>
      <c r="B125" s="133"/>
      <c r="C125" s="103"/>
      <c r="D125" s="103"/>
      <c r="E125" s="103"/>
      <c r="F125" s="106"/>
      <c r="G125" s="103"/>
      <c r="H125" s="103"/>
      <c r="I125" s="107"/>
      <c r="J125" s="107"/>
      <c r="K125" s="107"/>
      <c r="L125" s="107"/>
      <c r="M125" s="107"/>
      <c r="N125" s="103"/>
    </row>
    <row r="126" s="104" customFormat="1" spans="1:14">
      <c r="A126" s="134"/>
      <c r="B126" s="133"/>
      <c r="C126" s="103"/>
      <c r="D126" s="103"/>
      <c r="E126" s="103"/>
      <c r="F126" s="106"/>
      <c r="G126" s="103"/>
      <c r="H126" s="103"/>
      <c r="I126" s="107"/>
      <c r="J126" s="107"/>
      <c r="K126" s="107"/>
      <c r="L126" s="107"/>
      <c r="M126" s="107"/>
      <c r="N126" s="103"/>
    </row>
    <row r="127" s="104" customFormat="1" spans="1:14">
      <c r="A127" s="134"/>
      <c r="B127" s="133"/>
      <c r="C127" s="103"/>
      <c r="D127" s="103"/>
      <c r="E127" s="103"/>
      <c r="F127" s="106"/>
      <c r="G127" s="103"/>
      <c r="H127" s="103"/>
      <c r="I127" s="107"/>
      <c r="J127" s="107"/>
      <c r="K127" s="107"/>
      <c r="L127" s="107"/>
      <c r="M127" s="107"/>
      <c r="N127" s="103"/>
    </row>
    <row r="128" s="104" customFormat="1" spans="1:14">
      <c r="A128" s="134"/>
      <c r="B128" s="133"/>
      <c r="C128" s="103"/>
      <c r="D128" s="103"/>
      <c r="E128" s="103"/>
      <c r="F128" s="106"/>
      <c r="G128" s="103"/>
      <c r="H128" s="103"/>
      <c r="I128" s="107"/>
      <c r="J128" s="107"/>
      <c r="K128" s="107"/>
      <c r="L128" s="107"/>
      <c r="M128" s="107"/>
      <c r="N128" s="103"/>
    </row>
    <row r="129" s="104" customFormat="1" spans="1:14">
      <c r="A129" s="134"/>
      <c r="B129" s="133"/>
      <c r="C129" s="103"/>
      <c r="D129" s="103"/>
      <c r="E129" s="103"/>
      <c r="F129" s="106"/>
      <c r="G129" s="103"/>
      <c r="H129" s="103"/>
      <c r="I129" s="107"/>
      <c r="J129" s="107"/>
      <c r="K129" s="107"/>
      <c r="L129" s="107"/>
      <c r="M129" s="107"/>
      <c r="N129" s="103"/>
    </row>
    <row r="130" s="104" customFormat="1" spans="1:14">
      <c r="A130" s="134"/>
      <c r="B130" s="133"/>
      <c r="C130" s="103"/>
      <c r="D130" s="103"/>
      <c r="E130" s="103"/>
      <c r="F130" s="106"/>
      <c r="G130" s="103"/>
      <c r="H130" s="103"/>
      <c r="I130" s="107"/>
      <c r="J130" s="107"/>
      <c r="K130" s="107"/>
      <c r="L130" s="107"/>
      <c r="M130" s="107"/>
      <c r="N130" s="103"/>
    </row>
    <row r="131" s="104" customFormat="1" spans="1:14">
      <c r="A131" s="134"/>
      <c r="B131" s="133"/>
      <c r="C131" s="103"/>
      <c r="D131" s="103"/>
      <c r="E131" s="103"/>
      <c r="F131" s="106"/>
      <c r="G131" s="103"/>
      <c r="H131" s="103"/>
      <c r="I131" s="107"/>
      <c r="J131" s="107"/>
      <c r="K131" s="107"/>
      <c r="L131" s="107"/>
      <c r="M131" s="107"/>
      <c r="N131" s="103"/>
    </row>
    <row r="132" s="104" customFormat="1" spans="1:14">
      <c r="A132" s="134"/>
      <c r="B132" s="133"/>
      <c r="C132" s="103"/>
      <c r="D132" s="103"/>
      <c r="E132" s="103"/>
      <c r="F132" s="106"/>
      <c r="G132" s="103"/>
      <c r="H132" s="103"/>
      <c r="I132" s="107"/>
      <c r="J132" s="107"/>
      <c r="K132" s="107"/>
      <c r="L132" s="107"/>
      <c r="M132" s="107"/>
      <c r="N132" s="103"/>
    </row>
    <row r="133" s="104" customFormat="1" spans="1:14">
      <c r="A133" s="134"/>
      <c r="B133" s="133"/>
      <c r="C133" s="103"/>
      <c r="D133" s="103"/>
      <c r="E133" s="103"/>
      <c r="F133" s="106"/>
      <c r="G133" s="103"/>
      <c r="H133" s="103"/>
      <c r="I133" s="107"/>
      <c r="J133" s="107"/>
      <c r="K133" s="107"/>
      <c r="L133" s="107"/>
      <c r="M133" s="107"/>
      <c r="N133" s="103"/>
    </row>
    <row r="134" s="104" customFormat="1" spans="1:14">
      <c r="A134" s="134"/>
      <c r="B134" s="133"/>
      <c r="C134" s="103"/>
      <c r="D134" s="103"/>
      <c r="E134" s="103"/>
      <c r="F134" s="106"/>
      <c r="G134" s="103"/>
      <c r="H134" s="103"/>
      <c r="I134" s="107"/>
      <c r="J134" s="107"/>
      <c r="K134" s="107"/>
      <c r="L134" s="107"/>
      <c r="M134" s="107"/>
      <c r="N134" s="103"/>
    </row>
    <row r="135" s="104" customFormat="1" spans="1:14">
      <c r="A135" s="134"/>
      <c r="B135" s="133"/>
      <c r="C135" s="103"/>
      <c r="D135" s="103"/>
      <c r="E135" s="103"/>
      <c r="F135" s="106"/>
      <c r="G135" s="103"/>
      <c r="H135" s="103"/>
      <c r="I135" s="107"/>
      <c r="J135" s="107"/>
      <c r="K135" s="107"/>
      <c r="L135" s="107"/>
      <c r="M135" s="107"/>
      <c r="N135" s="103"/>
    </row>
    <row r="136" s="104" customFormat="1" spans="1:14">
      <c r="A136" s="134"/>
      <c r="B136" s="133"/>
      <c r="C136" s="103"/>
      <c r="D136" s="103"/>
      <c r="E136" s="103"/>
      <c r="F136" s="106"/>
      <c r="G136" s="103"/>
      <c r="H136" s="103"/>
      <c r="I136" s="107"/>
      <c r="J136" s="107"/>
      <c r="K136" s="107"/>
      <c r="L136" s="107"/>
      <c r="M136" s="107"/>
      <c r="N136" s="103"/>
    </row>
    <row r="137" s="104" customFormat="1" spans="1:14">
      <c r="A137" s="134"/>
      <c r="B137" s="133"/>
      <c r="C137" s="103"/>
      <c r="D137" s="103"/>
      <c r="E137" s="103"/>
      <c r="F137" s="106"/>
      <c r="G137" s="103"/>
      <c r="H137" s="103"/>
      <c r="I137" s="107"/>
      <c r="J137" s="107"/>
      <c r="K137" s="107"/>
      <c r="L137" s="107"/>
      <c r="M137" s="107"/>
      <c r="N137" s="103"/>
    </row>
    <row r="138" s="104" customFormat="1" spans="1:14">
      <c r="A138" s="134"/>
      <c r="B138" s="133"/>
      <c r="C138" s="103"/>
      <c r="D138" s="103"/>
      <c r="E138" s="103"/>
      <c r="F138" s="106"/>
      <c r="G138" s="103"/>
      <c r="H138" s="103"/>
      <c r="I138" s="107"/>
      <c r="J138" s="107"/>
      <c r="K138" s="107"/>
      <c r="L138" s="107"/>
      <c r="M138" s="107"/>
      <c r="N138" s="103"/>
    </row>
    <row r="139" s="104" customFormat="1" spans="1:14">
      <c r="A139" s="134"/>
      <c r="B139" s="133"/>
      <c r="C139" s="103"/>
      <c r="D139" s="103"/>
      <c r="E139" s="103"/>
      <c r="F139" s="106"/>
      <c r="G139" s="103"/>
      <c r="H139" s="103"/>
      <c r="I139" s="107"/>
      <c r="J139" s="107"/>
      <c r="K139" s="107"/>
      <c r="L139" s="107"/>
      <c r="M139" s="107"/>
      <c r="N139" s="103"/>
    </row>
    <row r="140" s="104" customFormat="1" spans="1:14">
      <c r="A140" s="134"/>
      <c r="B140" s="133"/>
      <c r="C140" s="103"/>
      <c r="D140" s="103"/>
      <c r="E140" s="103"/>
      <c r="F140" s="106"/>
      <c r="G140" s="103"/>
      <c r="H140" s="103"/>
      <c r="I140" s="107"/>
      <c r="J140" s="107"/>
      <c r="K140" s="107"/>
      <c r="L140" s="107"/>
      <c r="M140" s="107"/>
      <c r="N140" s="103"/>
    </row>
    <row r="141" s="104" customFormat="1" spans="1:14">
      <c r="A141" s="134"/>
      <c r="B141" s="133"/>
      <c r="C141" s="103"/>
      <c r="D141" s="103"/>
      <c r="E141" s="103"/>
      <c r="F141" s="106"/>
      <c r="G141" s="103"/>
      <c r="H141" s="103"/>
      <c r="I141" s="107"/>
      <c r="J141" s="107"/>
      <c r="K141" s="107"/>
      <c r="L141" s="107"/>
      <c r="M141" s="107"/>
      <c r="N141" s="103"/>
    </row>
    <row r="142" s="104" customFormat="1" spans="1:14">
      <c r="A142" s="134"/>
      <c r="B142" s="133"/>
      <c r="C142" s="103"/>
      <c r="D142" s="103"/>
      <c r="E142" s="103"/>
      <c r="F142" s="106"/>
      <c r="G142" s="103"/>
      <c r="H142" s="103"/>
      <c r="I142" s="107"/>
      <c r="J142" s="107"/>
      <c r="K142" s="107"/>
      <c r="L142" s="107"/>
      <c r="M142" s="107"/>
      <c r="N142" s="103"/>
    </row>
    <row r="143" s="104" customFormat="1" spans="1:14">
      <c r="A143" s="134"/>
      <c r="B143" s="133"/>
      <c r="C143" s="103"/>
      <c r="D143" s="103"/>
      <c r="E143" s="103"/>
      <c r="F143" s="106"/>
      <c r="G143" s="103"/>
      <c r="H143" s="103"/>
      <c r="I143" s="107"/>
      <c r="J143" s="107"/>
      <c r="K143" s="107"/>
      <c r="L143" s="107"/>
      <c r="M143" s="107"/>
      <c r="N143" s="103"/>
    </row>
    <row r="144" s="104" customFormat="1" spans="1:14">
      <c r="A144" s="134"/>
      <c r="B144" s="133"/>
      <c r="C144" s="103"/>
      <c r="D144" s="103"/>
      <c r="E144" s="103"/>
      <c r="F144" s="106"/>
      <c r="G144" s="103"/>
      <c r="H144" s="103"/>
      <c r="I144" s="107"/>
      <c r="J144" s="107"/>
      <c r="K144" s="107"/>
      <c r="L144" s="107"/>
      <c r="M144" s="107"/>
      <c r="N144" s="103"/>
    </row>
    <row r="145" s="104" customFormat="1" spans="1:14">
      <c r="A145" s="134"/>
      <c r="B145" s="133"/>
      <c r="C145" s="103"/>
      <c r="D145" s="103"/>
      <c r="E145" s="103"/>
      <c r="F145" s="106"/>
      <c r="G145" s="103"/>
      <c r="H145" s="103"/>
      <c r="I145" s="107"/>
      <c r="J145" s="107"/>
      <c r="K145" s="107"/>
      <c r="L145" s="107"/>
      <c r="M145" s="107"/>
      <c r="N145" s="103"/>
    </row>
    <row r="146" s="104" customFormat="1" spans="1:14">
      <c r="A146" s="134"/>
      <c r="B146" s="133"/>
      <c r="C146" s="103"/>
      <c r="D146" s="103"/>
      <c r="E146" s="103"/>
      <c r="F146" s="106"/>
      <c r="G146" s="103"/>
      <c r="H146" s="103"/>
      <c r="I146" s="107"/>
      <c r="J146" s="107"/>
      <c r="K146" s="107"/>
      <c r="L146" s="107"/>
      <c r="M146" s="107"/>
      <c r="N146" s="103"/>
    </row>
    <row r="147" s="104" customFormat="1" spans="1:14">
      <c r="A147" s="134"/>
      <c r="B147" s="133"/>
      <c r="C147" s="103"/>
      <c r="D147" s="103"/>
      <c r="E147" s="103"/>
      <c r="F147" s="106"/>
      <c r="G147" s="103"/>
      <c r="H147" s="103"/>
      <c r="I147" s="107"/>
      <c r="J147" s="107"/>
      <c r="K147" s="107"/>
      <c r="L147" s="107"/>
      <c r="M147" s="107"/>
      <c r="N147" s="103"/>
    </row>
    <row r="148" s="104" customFormat="1" spans="1:14">
      <c r="A148" s="134"/>
      <c r="B148" s="133"/>
      <c r="C148" s="103"/>
      <c r="D148" s="103"/>
      <c r="E148" s="103"/>
      <c r="F148" s="106"/>
      <c r="G148" s="103"/>
      <c r="H148" s="103"/>
      <c r="I148" s="107"/>
      <c r="J148" s="107"/>
      <c r="K148" s="107"/>
      <c r="L148" s="107"/>
      <c r="M148" s="107"/>
      <c r="N148" s="103"/>
    </row>
    <row r="149" s="104" customFormat="1" spans="1:14">
      <c r="A149" s="134"/>
      <c r="B149" s="133"/>
      <c r="C149" s="103"/>
      <c r="D149" s="103"/>
      <c r="E149" s="103"/>
      <c r="F149" s="106"/>
      <c r="G149" s="103"/>
      <c r="H149" s="103"/>
      <c r="I149" s="107"/>
      <c r="J149" s="107"/>
      <c r="K149" s="107"/>
      <c r="L149" s="107"/>
      <c r="M149" s="107"/>
      <c r="N149" s="103"/>
    </row>
    <row r="150" s="104" customFormat="1" spans="1:14">
      <c r="A150" s="134"/>
      <c r="B150" s="133"/>
      <c r="C150" s="103"/>
      <c r="D150" s="103"/>
      <c r="E150" s="103"/>
      <c r="F150" s="106"/>
      <c r="G150" s="103"/>
      <c r="H150" s="103"/>
      <c r="I150" s="107"/>
      <c r="J150" s="107"/>
      <c r="K150" s="107"/>
      <c r="L150" s="107"/>
      <c r="M150" s="107"/>
      <c r="N150" s="103"/>
    </row>
    <row r="151" s="104" customFormat="1" spans="1:14">
      <c r="A151" s="134"/>
      <c r="B151" s="133"/>
      <c r="C151" s="103"/>
      <c r="D151" s="103"/>
      <c r="E151" s="103"/>
      <c r="F151" s="106"/>
      <c r="G151" s="103"/>
      <c r="H151" s="103"/>
      <c r="I151" s="107"/>
      <c r="J151" s="107"/>
      <c r="K151" s="107"/>
      <c r="L151" s="107"/>
      <c r="M151" s="107"/>
      <c r="N151" s="103"/>
    </row>
    <row r="152" s="104" customFormat="1" spans="1:14">
      <c r="A152" s="134"/>
      <c r="B152" s="133"/>
      <c r="C152" s="103"/>
      <c r="D152" s="103"/>
      <c r="E152" s="103"/>
      <c r="F152" s="106"/>
      <c r="G152" s="103"/>
      <c r="H152" s="103"/>
      <c r="I152" s="107"/>
      <c r="J152" s="107"/>
      <c r="K152" s="107"/>
      <c r="L152" s="107"/>
      <c r="M152" s="107"/>
      <c r="N152" s="103"/>
    </row>
    <row r="153" s="104" customFormat="1" spans="1:14">
      <c r="A153" s="134"/>
      <c r="B153" s="133"/>
      <c r="C153" s="103"/>
      <c r="D153" s="103"/>
      <c r="E153" s="103"/>
      <c r="F153" s="106"/>
      <c r="G153" s="103"/>
      <c r="H153" s="103"/>
      <c r="I153" s="107"/>
      <c r="J153" s="107"/>
      <c r="K153" s="107"/>
      <c r="L153" s="107"/>
      <c r="M153" s="107"/>
      <c r="N153" s="103"/>
    </row>
    <row r="154" s="104" customFormat="1" spans="1:14">
      <c r="A154" s="134"/>
      <c r="B154" s="133"/>
      <c r="C154" s="103"/>
      <c r="D154" s="103"/>
      <c r="E154" s="103"/>
      <c r="F154" s="106"/>
      <c r="G154" s="103"/>
      <c r="H154" s="103"/>
      <c r="I154" s="107"/>
      <c r="J154" s="107"/>
      <c r="K154" s="107"/>
      <c r="L154" s="107"/>
      <c r="M154" s="107"/>
      <c r="N154" s="103"/>
    </row>
    <row r="155" s="104" customFormat="1" spans="1:14">
      <c r="A155" s="134"/>
      <c r="B155" s="133"/>
      <c r="C155" s="103"/>
      <c r="D155" s="103"/>
      <c r="E155" s="103"/>
      <c r="F155" s="106"/>
      <c r="G155" s="103"/>
      <c r="H155" s="103"/>
      <c r="I155" s="107"/>
      <c r="J155" s="107"/>
      <c r="K155" s="107"/>
      <c r="L155" s="107"/>
      <c r="M155" s="107"/>
      <c r="N155" s="103"/>
    </row>
    <row r="156" s="104" customFormat="1" spans="1:14">
      <c r="A156" s="134"/>
      <c r="B156" s="133"/>
      <c r="C156" s="103"/>
      <c r="D156" s="103"/>
      <c r="E156" s="103"/>
      <c r="F156" s="106"/>
      <c r="G156" s="103"/>
      <c r="H156" s="103"/>
      <c r="I156" s="107"/>
      <c r="J156" s="107"/>
      <c r="K156" s="107"/>
      <c r="L156" s="107"/>
      <c r="M156" s="107"/>
      <c r="N156" s="103"/>
    </row>
    <row r="157" s="104" customFormat="1" spans="1:14">
      <c r="A157" s="134"/>
      <c r="B157" s="133"/>
      <c r="C157" s="103"/>
      <c r="D157" s="103"/>
      <c r="E157" s="103"/>
      <c r="F157" s="106"/>
      <c r="G157" s="103"/>
      <c r="H157" s="103"/>
      <c r="I157" s="107"/>
      <c r="J157" s="107"/>
      <c r="K157" s="107"/>
      <c r="L157" s="107"/>
      <c r="M157" s="107"/>
      <c r="N157" s="103"/>
    </row>
    <row r="158" s="104" customFormat="1" spans="1:14">
      <c r="A158" s="134"/>
      <c r="B158" s="133"/>
      <c r="C158" s="103"/>
      <c r="D158" s="103"/>
      <c r="E158" s="103"/>
      <c r="F158" s="106"/>
      <c r="G158" s="103"/>
      <c r="H158" s="103"/>
      <c r="I158" s="107"/>
      <c r="J158" s="107"/>
      <c r="K158" s="107"/>
      <c r="L158" s="107"/>
      <c r="M158" s="107"/>
      <c r="N158" s="103"/>
    </row>
    <row r="159" s="104" customFormat="1" spans="1:14">
      <c r="A159" s="134"/>
      <c r="B159" s="133"/>
      <c r="C159" s="103"/>
      <c r="D159" s="103"/>
      <c r="E159" s="103"/>
      <c r="F159" s="106"/>
      <c r="G159" s="103"/>
      <c r="H159" s="103"/>
      <c r="I159" s="107"/>
      <c r="J159" s="107"/>
      <c r="K159" s="107"/>
      <c r="L159" s="107"/>
      <c r="M159" s="107"/>
      <c r="N159" s="103"/>
    </row>
    <row r="160" s="104" customFormat="1" spans="1:14">
      <c r="A160" s="134"/>
      <c r="B160" s="133"/>
      <c r="C160" s="103"/>
      <c r="D160" s="103"/>
      <c r="E160" s="103"/>
      <c r="F160" s="106"/>
      <c r="G160" s="103"/>
      <c r="H160" s="103"/>
      <c r="I160" s="107"/>
      <c r="J160" s="107"/>
      <c r="K160" s="107"/>
      <c r="L160" s="107"/>
      <c r="M160" s="107"/>
      <c r="N160" s="103"/>
    </row>
    <row r="161" s="104" customFormat="1" spans="1:14">
      <c r="A161" s="134"/>
      <c r="B161" s="133"/>
      <c r="C161" s="103"/>
      <c r="D161" s="103"/>
      <c r="E161" s="103"/>
      <c r="F161" s="106"/>
      <c r="G161" s="103"/>
      <c r="H161" s="103"/>
      <c r="I161" s="107"/>
      <c r="J161" s="107"/>
      <c r="K161" s="107"/>
      <c r="L161" s="107"/>
      <c r="M161" s="107"/>
      <c r="N161" s="103"/>
    </row>
    <row r="162" s="104" customFormat="1" spans="1:14">
      <c r="A162" s="134"/>
      <c r="B162" s="133"/>
      <c r="C162" s="103"/>
      <c r="D162" s="103"/>
      <c r="E162" s="103"/>
      <c r="F162" s="106"/>
      <c r="G162" s="103"/>
      <c r="H162" s="103"/>
      <c r="I162" s="107"/>
      <c r="J162" s="107"/>
      <c r="K162" s="107"/>
      <c r="L162" s="107"/>
      <c r="M162" s="107"/>
      <c r="N162" s="103"/>
    </row>
    <row r="163" s="104" customFormat="1" spans="1:14">
      <c r="A163" s="134"/>
      <c r="B163" s="133"/>
      <c r="C163" s="103"/>
      <c r="D163" s="103"/>
      <c r="E163" s="103"/>
      <c r="F163" s="106"/>
      <c r="G163" s="103"/>
      <c r="H163" s="103"/>
      <c r="I163" s="107"/>
      <c r="J163" s="107"/>
      <c r="K163" s="107"/>
      <c r="L163" s="107"/>
      <c r="M163" s="107"/>
      <c r="N163" s="103"/>
    </row>
    <row r="164" s="104" customFormat="1" spans="1:14">
      <c r="A164" s="134"/>
      <c r="B164" s="133"/>
      <c r="C164" s="103"/>
      <c r="D164" s="103"/>
      <c r="E164" s="103"/>
      <c r="F164" s="106"/>
      <c r="G164" s="103"/>
      <c r="H164" s="103"/>
      <c r="I164" s="107"/>
      <c r="J164" s="107"/>
      <c r="K164" s="107"/>
      <c r="L164" s="107"/>
      <c r="M164" s="107"/>
      <c r="N164" s="103"/>
    </row>
  </sheetData>
  <hyperlinks>
    <hyperlink ref="F7" location="BR_A0001" display="='EL Assembly'!B4"/>
    <hyperlink ref="F8" location="BR_01001" display="='EL Part 1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88"/>
  <sheetViews>
    <sheetView zoomScale="145" zoomScaleNormal="145" topLeftCell="A49" workbookViewId="0">
      <selection activeCell="A59" sqref="A59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6" t="s">
        <v>66</v>
      </c>
      <c r="B2" s="7" t="s">
        <v>67</v>
      </c>
      <c r="C2" s="8"/>
      <c r="D2" s="8"/>
      <c r="E2" s="8" t="s">
        <v>91</v>
      </c>
      <c r="F2" s="8"/>
      <c r="G2" s="8"/>
      <c r="H2" s="8"/>
      <c r="I2" s="8"/>
      <c r="J2" s="66" t="s">
        <v>72</v>
      </c>
      <c r="K2" s="45">
        <v>81</v>
      </c>
      <c r="L2" s="8"/>
      <c r="M2" s="66" t="s">
        <v>92</v>
      </c>
      <c r="N2" s="86">
        <f>EL_A0001_pa+El_A0001_m+EL_A0001_p+EL_A0001_f+EL_A0001_t</f>
        <v>1090.69154879333</v>
      </c>
      <c r="O2" s="58"/>
    </row>
    <row r="3" spans="1:15">
      <c r="A3" s="66" t="s">
        <v>93</v>
      </c>
      <c r="B3" s="7" t="s">
        <v>94</v>
      </c>
      <c r="C3" s="8"/>
      <c r="D3" s="8"/>
      <c r="E3" s="8"/>
      <c r="F3" s="8"/>
      <c r="G3" s="8"/>
      <c r="H3" s="8"/>
      <c r="I3" s="8"/>
      <c r="J3" s="8"/>
      <c r="K3" s="8"/>
      <c r="L3" s="8"/>
      <c r="M3" s="66" t="s">
        <v>95</v>
      </c>
      <c r="N3" s="59">
        <v>1</v>
      </c>
      <c r="O3" s="58"/>
    </row>
    <row r="4" spans="1:15">
      <c r="A4" s="66" t="s">
        <v>96</v>
      </c>
      <c r="B4" s="35" t="s">
        <v>97</v>
      </c>
      <c r="C4" s="8"/>
      <c r="D4" s="8"/>
      <c r="E4" s="8"/>
      <c r="F4" s="8"/>
      <c r="G4" s="8"/>
      <c r="H4" s="8"/>
      <c r="I4" s="8"/>
      <c r="J4" s="77" t="s">
        <v>98</v>
      </c>
      <c r="K4" s="8"/>
      <c r="L4" s="8"/>
      <c r="M4" s="8"/>
      <c r="N4" s="8"/>
      <c r="O4" s="58"/>
    </row>
    <row r="5" spans="1:15">
      <c r="A5" s="66" t="s">
        <v>99</v>
      </c>
      <c r="B5" s="10" t="s">
        <v>100</v>
      </c>
      <c r="C5" s="8"/>
      <c r="D5" s="8"/>
      <c r="E5" s="8"/>
      <c r="F5" s="8"/>
      <c r="G5" s="8"/>
      <c r="H5" s="8"/>
      <c r="I5" s="8"/>
      <c r="J5" s="77" t="s">
        <v>101</v>
      </c>
      <c r="K5" s="8"/>
      <c r="L5" s="8"/>
      <c r="M5" s="66" t="s">
        <v>102</v>
      </c>
      <c r="N5" s="57">
        <f>N2*N3</f>
        <v>1090.69154879333</v>
      </c>
      <c r="O5" s="58"/>
    </row>
    <row r="6" spans="1:15">
      <c r="A6" s="66" t="s">
        <v>103</v>
      </c>
      <c r="B6" s="7" t="s">
        <v>89</v>
      </c>
      <c r="C6" s="8"/>
      <c r="D6" s="8"/>
      <c r="E6" s="8"/>
      <c r="F6" s="8"/>
      <c r="G6" s="8"/>
      <c r="H6" s="8"/>
      <c r="I6" s="8"/>
      <c r="J6" s="77" t="s">
        <v>104</v>
      </c>
      <c r="K6" s="8"/>
      <c r="L6" s="8"/>
      <c r="M6" s="8"/>
      <c r="N6" s="8"/>
      <c r="O6" s="58"/>
    </row>
    <row r="7" spans="1:15">
      <c r="A7" s="66" t="s">
        <v>105</v>
      </c>
      <c r="B7" s="7" t="s">
        <v>106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22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66" t="s">
        <v>107</v>
      </c>
      <c r="B9" s="66" t="s">
        <v>108</v>
      </c>
      <c r="C9" s="66" t="s">
        <v>109</v>
      </c>
      <c r="D9" s="66" t="s">
        <v>82</v>
      </c>
      <c r="E9" s="66" t="s">
        <v>110</v>
      </c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67">
        <v>10</v>
      </c>
      <c r="B10" s="68" t="str">
        <f>'EL Part 1'!B5</f>
        <v>Part 1</v>
      </c>
      <c r="C10" s="57">
        <f>'EL Part 1'!N2</f>
        <v>6.86154879333333</v>
      </c>
      <c r="D10" s="69">
        <f>'EL Part 1'!N3</f>
        <v>1</v>
      </c>
      <c r="E10" s="57">
        <f>C10*D10</f>
        <v>6.86154879333333</v>
      </c>
      <c r="F10" s="8"/>
      <c r="G10" s="8"/>
      <c r="H10" s="8"/>
      <c r="I10" s="8"/>
      <c r="J10" s="8"/>
      <c r="K10" s="8"/>
      <c r="L10" s="8"/>
      <c r="M10" s="8"/>
      <c r="N10" s="8"/>
      <c r="O10" s="58"/>
    </row>
    <row r="11" spans="1:15">
      <c r="A11" s="67">
        <v>20</v>
      </c>
      <c r="B11" s="70"/>
      <c r="C11" s="57"/>
      <c r="D11" s="67"/>
      <c r="E11" s="57"/>
      <c r="F11" s="35"/>
      <c r="G11" s="35"/>
      <c r="H11" s="35"/>
      <c r="I11" s="35"/>
      <c r="J11" s="35"/>
      <c r="K11" s="35"/>
      <c r="L11" s="35"/>
      <c r="M11" s="35"/>
      <c r="N11" s="35"/>
      <c r="O11" s="58"/>
    </row>
    <row r="12" spans="1:15">
      <c r="A12" s="67">
        <v>30</v>
      </c>
      <c r="B12" s="70"/>
      <c r="C12" s="57"/>
      <c r="D12" s="67"/>
      <c r="E12" s="57"/>
      <c r="F12" s="35"/>
      <c r="G12" s="35"/>
      <c r="H12" s="35"/>
      <c r="I12" s="35"/>
      <c r="J12" s="35"/>
      <c r="K12" s="35"/>
      <c r="L12" s="35"/>
      <c r="M12" s="35"/>
      <c r="N12" s="35"/>
      <c r="O12" s="87"/>
    </row>
    <row r="13" s="3" customFormat="1" spans="1:15">
      <c r="A13" s="67"/>
      <c r="B13" s="70"/>
      <c r="C13" s="57"/>
      <c r="D13" s="67"/>
      <c r="E13" s="57"/>
      <c r="F13" s="35"/>
      <c r="G13" s="35"/>
      <c r="H13" s="35"/>
      <c r="I13" s="35"/>
      <c r="J13" s="35"/>
      <c r="K13" s="35"/>
      <c r="L13" s="35"/>
      <c r="M13" s="35"/>
      <c r="N13" s="35"/>
      <c r="O13" s="87"/>
    </row>
    <row r="14" s="3" customFormat="1" spans="1:15">
      <c r="A14" s="67"/>
      <c r="B14" s="67"/>
      <c r="C14" s="67"/>
      <c r="D14" s="57"/>
      <c r="E14" s="57"/>
      <c r="F14" s="35"/>
      <c r="G14" s="35"/>
      <c r="H14" s="35"/>
      <c r="I14" s="35"/>
      <c r="J14" s="35"/>
      <c r="K14" s="35"/>
      <c r="L14" s="35"/>
      <c r="M14" s="35"/>
      <c r="N14" s="35"/>
      <c r="O14" s="64"/>
    </row>
    <row r="15" spans="1:15">
      <c r="A15" s="67"/>
      <c r="B15" s="67"/>
      <c r="C15" s="71" t="s">
        <v>111</v>
      </c>
      <c r="D15" s="57"/>
      <c r="E15" s="57"/>
      <c r="F15" s="8"/>
      <c r="G15" s="8"/>
      <c r="H15" s="8"/>
      <c r="I15" s="8"/>
      <c r="J15" s="8"/>
      <c r="K15" s="8"/>
      <c r="L15" s="8"/>
      <c r="M15" s="8"/>
      <c r="N15" s="8"/>
      <c r="O15" s="58"/>
    </row>
    <row r="16" spans="1:15">
      <c r="A16" s="22"/>
      <c r="B16" s="8"/>
      <c r="C16" s="8"/>
      <c r="D16" s="72" t="s">
        <v>110</v>
      </c>
      <c r="E16" s="74">
        <f>SUM(E10:E15)</f>
        <v>6.86154879333333</v>
      </c>
      <c r="F16" s="35"/>
      <c r="G16" s="35"/>
      <c r="H16" s="35"/>
      <c r="I16" s="35"/>
      <c r="J16" s="35"/>
      <c r="K16" s="35"/>
      <c r="L16" s="35"/>
      <c r="M16" s="35"/>
      <c r="N16" s="35"/>
      <c r="O16" s="58"/>
    </row>
    <row r="17" spans="1:15">
      <c r="A17" s="2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58"/>
    </row>
    <row r="18" spans="1:15">
      <c r="A18" s="66" t="s">
        <v>107</v>
      </c>
      <c r="B18" s="66" t="s">
        <v>112</v>
      </c>
      <c r="C18" s="66" t="s">
        <v>113</v>
      </c>
      <c r="D18" s="66" t="s">
        <v>114</v>
      </c>
      <c r="E18" s="66" t="s">
        <v>115</v>
      </c>
      <c r="F18" s="66" t="s">
        <v>116</v>
      </c>
      <c r="G18" s="66" t="s">
        <v>117</v>
      </c>
      <c r="H18" s="66" t="s">
        <v>118</v>
      </c>
      <c r="I18" s="66" t="s">
        <v>119</v>
      </c>
      <c r="J18" s="66" t="s">
        <v>120</v>
      </c>
      <c r="K18" s="66" t="s">
        <v>121</v>
      </c>
      <c r="L18" s="66" t="s">
        <v>122</v>
      </c>
      <c r="M18" s="66" t="s">
        <v>82</v>
      </c>
      <c r="N18" s="66" t="s">
        <v>110</v>
      </c>
      <c r="O18" s="58"/>
    </row>
    <row r="19" spans="1:15">
      <c r="A19" s="67">
        <v>10</v>
      </c>
      <c r="B19" s="67" t="s">
        <v>123</v>
      </c>
      <c r="C19" s="67" t="s">
        <v>124</v>
      </c>
      <c r="D19" s="57">
        <v>850</v>
      </c>
      <c r="E19" s="67"/>
      <c r="F19" s="67" t="s">
        <v>125</v>
      </c>
      <c r="G19" s="67"/>
      <c r="H19" s="75"/>
      <c r="I19" s="78"/>
      <c r="J19" s="79"/>
      <c r="K19" s="75"/>
      <c r="L19" s="75"/>
      <c r="M19" s="75">
        <v>1</v>
      </c>
      <c r="N19" s="57">
        <f t="shared" ref="N19:N21" si="0">M19*D19</f>
        <v>850</v>
      </c>
      <c r="O19" s="58"/>
    </row>
    <row r="20" s="1" customFormat="1" spans="1:15">
      <c r="A20" s="67">
        <v>20</v>
      </c>
      <c r="B20" s="67" t="s">
        <v>126</v>
      </c>
      <c r="C20" s="73" t="s">
        <v>127</v>
      </c>
      <c r="D20" s="57">
        <v>4</v>
      </c>
      <c r="E20" s="76"/>
      <c r="F20" s="76" t="s">
        <v>125</v>
      </c>
      <c r="G20" s="76"/>
      <c r="H20" s="75"/>
      <c r="I20" s="80"/>
      <c r="J20" s="81"/>
      <c r="K20" s="82"/>
      <c r="L20" s="83"/>
      <c r="M20" s="84">
        <v>1</v>
      </c>
      <c r="N20" s="57">
        <f t="shared" si="0"/>
        <v>4</v>
      </c>
      <c r="O20" s="61"/>
    </row>
    <row r="21" spans="1:15">
      <c r="A21" s="67">
        <v>30</v>
      </c>
      <c r="B21" s="67" t="s">
        <v>128</v>
      </c>
      <c r="C21" s="67" t="s">
        <v>129</v>
      </c>
      <c r="D21" s="57">
        <v>4</v>
      </c>
      <c r="E21" s="67"/>
      <c r="F21" s="67" t="s">
        <v>125</v>
      </c>
      <c r="G21" s="67"/>
      <c r="H21" s="75"/>
      <c r="I21" s="84"/>
      <c r="J21" s="85"/>
      <c r="K21" s="75"/>
      <c r="L21" s="81"/>
      <c r="M21" s="75">
        <v>1</v>
      </c>
      <c r="N21" s="57">
        <f t="shared" si="0"/>
        <v>4</v>
      </c>
      <c r="O21" s="58"/>
    </row>
    <row r="22" spans="1:15">
      <c r="A22" s="67">
        <v>40</v>
      </c>
      <c r="B22" s="67" t="s">
        <v>130</v>
      </c>
      <c r="C22" s="67" t="s">
        <v>131</v>
      </c>
      <c r="D22" s="57">
        <v>4</v>
      </c>
      <c r="E22" s="67"/>
      <c r="F22" s="67" t="s">
        <v>125</v>
      </c>
      <c r="G22" s="67"/>
      <c r="H22" s="75"/>
      <c r="I22" s="84"/>
      <c r="J22" s="85"/>
      <c r="K22" s="75"/>
      <c r="L22" s="81"/>
      <c r="M22" s="75">
        <v>2</v>
      </c>
      <c r="N22" s="57">
        <f>M22*D22</f>
        <v>8</v>
      </c>
      <c r="O22" s="58"/>
    </row>
    <row r="23" spans="1:15">
      <c r="A23" s="67">
        <v>50</v>
      </c>
      <c r="B23" s="67" t="s">
        <v>130</v>
      </c>
      <c r="C23" s="67" t="s">
        <v>132</v>
      </c>
      <c r="D23" s="57">
        <v>4</v>
      </c>
      <c r="E23" s="67"/>
      <c r="F23" s="67" t="s">
        <v>125</v>
      </c>
      <c r="G23" s="67"/>
      <c r="H23" s="75"/>
      <c r="I23" s="84"/>
      <c r="J23" s="85"/>
      <c r="K23" s="75"/>
      <c r="L23" s="81"/>
      <c r="M23" s="75">
        <v>1</v>
      </c>
      <c r="N23" s="57">
        <f>M23*D23</f>
        <v>4</v>
      </c>
      <c r="O23" s="58"/>
    </row>
    <row r="24" spans="1:15">
      <c r="A24" s="67">
        <v>60</v>
      </c>
      <c r="B24" s="67" t="s">
        <v>130</v>
      </c>
      <c r="C24" s="67" t="s">
        <v>133</v>
      </c>
      <c r="D24" s="57">
        <v>4</v>
      </c>
      <c r="E24" s="67"/>
      <c r="F24" s="67" t="s">
        <v>125</v>
      </c>
      <c r="G24" s="67"/>
      <c r="H24" s="75"/>
      <c r="I24" s="84"/>
      <c r="J24" s="85"/>
      <c r="K24" s="75"/>
      <c r="L24" s="81"/>
      <c r="M24" s="75">
        <v>1</v>
      </c>
      <c r="N24" s="57">
        <f>M24*D24</f>
        <v>4</v>
      </c>
      <c r="O24" s="58"/>
    </row>
    <row r="25" spans="1:15">
      <c r="A25" s="67">
        <v>70</v>
      </c>
      <c r="B25" s="67" t="s">
        <v>134</v>
      </c>
      <c r="C25" s="67"/>
      <c r="D25" s="57">
        <v>4</v>
      </c>
      <c r="E25" s="67"/>
      <c r="F25" s="67" t="s">
        <v>125</v>
      </c>
      <c r="G25" s="67"/>
      <c r="H25" s="75"/>
      <c r="I25" s="84"/>
      <c r="J25" s="85"/>
      <c r="K25" s="75"/>
      <c r="L25" s="81"/>
      <c r="M25" s="75">
        <v>1</v>
      </c>
      <c r="N25" s="57">
        <f>M25*D25</f>
        <v>4</v>
      </c>
      <c r="O25" s="58"/>
    </row>
    <row r="26" spans="1:15">
      <c r="A26" s="67">
        <v>80</v>
      </c>
      <c r="B26" s="67" t="s">
        <v>135</v>
      </c>
      <c r="C26" s="67" t="s">
        <v>136</v>
      </c>
      <c r="D26" s="57">
        <v>8</v>
      </c>
      <c r="E26" s="67"/>
      <c r="F26" s="67" t="s">
        <v>125</v>
      </c>
      <c r="G26" s="67"/>
      <c r="H26" s="75"/>
      <c r="I26" s="84"/>
      <c r="J26" s="85"/>
      <c r="K26" s="75"/>
      <c r="L26" s="81"/>
      <c r="M26" s="75">
        <v>1</v>
      </c>
      <c r="N26" s="57">
        <f>M26*D26</f>
        <v>8</v>
      </c>
      <c r="O26" s="58"/>
    </row>
    <row r="27" spans="1:15">
      <c r="A27" s="67">
        <v>90</v>
      </c>
      <c r="B27" s="67" t="s">
        <v>137</v>
      </c>
      <c r="C27" s="67" t="s">
        <v>138</v>
      </c>
      <c r="D27" s="57">
        <v>4</v>
      </c>
      <c r="E27" s="67"/>
      <c r="F27" s="67" t="s">
        <v>125</v>
      </c>
      <c r="G27" s="67"/>
      <c r="H27" s="75"/>
      <c r="I27" s="84"/>
      <c r="J27" s="85"/>
      <c r="K27" s="75"/>
      <c r="L27" s="81"/>
      <c r="M27" s="75">
        <v>1</v>
      </c>
      <c r="N27" s="57">
        <f>M27*D27</f>
        <v>4</v>
      </c>
      <c r="O27" s="58"/>
    </row>
    <row r="28" spans="1:15">
      <c r="A28" s="67">
        <v>100</v>
      </c>
      <c r="B28" s="67" t="s">
        <v>137</v>
      </c>
      <c r="C28" s="67" t="s">
        <v>139</v>
      </c>
      <c r="D28" s="57">
        <v>4</v>
      </c>
      <c r="E28" s="67"/>
      <c r="F28" s="67" t="s">
        <v>125</v>
      </c>
      <c r="G28" s="67"/>
      <c r="H28" s="75"/>
      <c r="I28" s="84"/>
      <c r="J28" s="85"/>
      <c r="K28" s="75"/>
      <c r="L28" s="81"/>
      <c r="M28" s="75">
        <v>1</v>
      </c>
      <c r="N28" s="57">
        <f>M28*D28</f>
        <v>4</v>
      </c>
      <c r="O28" s="58"/>
    </row>
    <row r="29" spans="1:15">
      <c r="A29" s="67">
        <v>110</v>
      </c>
      <c r="B29" s="67" t="s">
        <v>140</v>
      </c>
      <c r="C29" s="67"/>
      <c r="D29" s="57">
        <v>35</v>
      </c>
      <c r="E29" s="67"/>
      <c r="F29" s="67" t="s">
        <v>125</v>
      </c>
      <c r="G29" s="67"/>
      <c r="H29" s="75"/>
      <c r="I29" s="84"/>
      <c r="J29" s="85"/>
      <c r="K29" s="75"/>
      <c r="L29" s="81"/>
      <c r="M29" s="75">
        <v>1</v>
      </c>
      <c r="N29" s="57">
        <f>M29*D29</f>
        <v>35</v>
      </c>
      <c r="O29" s="58"/>
    </row>
    <row r="30" spans="1:15">
      <c r="A30" s="67">
        <v>120</v>
      </c>
      <c r="B30" s="67" t="s">
        <v>141</v>
      </c>
      <c r="C30" s="67" t="s">
        <v>142</v>
      </c>
      <c r="D30" s="57">
        <v>1</v>
      </c>
      <c r="E30" s="67"/>
      <c r="F30" s="67" t="s">
        <v>143</v>
      </c>
      <c r="G30" s="67"/>
      <c r="H30" s="75"/>
      <c r="I30" s="84"/>
      <c r="J30" s="85"/>
      <c r="K30" s="75"/>
      <c r="L30" s="81"/>
      <c r="M30" s="75">
        <v>8</v>
      </c>
      <c r="N30" s="57">
        <f>M30*D30</f>
        <v>8</v>
      </c>
      <c r="O30" s="58"/>
    </row>
    <row r="31" spans="1:15">
      <c r="A31" s="67">
        <v>130</v>
      </c>
      <c r="B31" s="67" t="s">
        <v>141</v>
      </c>
      <c r="C31" s="67" t="s">
        <v>144</v>
      </c>
      <c r="D31" s="57">
        <v>1</v>
      </c>
      <c r="E31" s="67"/>
      <c r="F31" s="67" t="s">
        <v>143</v>
      </c>
      <c r="G31" s="67"/>
      <c r="H31" s="75"/>
      <c r="I31" s="84"/>
      <c r="J31" s="85"/>
      <c r="K31" s="75"/>
      <c r="L31" s="81"/>
      <c r="M31" s="75">
        <v>4</v>
      </c>
      <c r="N31" s="57">
        <f>M31*D31</f>
        <v>4</v>
      </c>
      <c r="O31" s="58"/>
    </row>
    <row r="32" spans="1:15">
      <c r="A32" s="67">
        <v>140</v>
      </c>
      <c r="B32" s="67" t="s">
        <v>145</v>
      </c>
      <c r="C32" s="67" t="s">
        <v>146</v>
      </c>
      <c r="D32" s="57">
        <v>1</v>
      </c>
      <c r="E32" s="67"/>
      <c r="F32" s="67" t="s">
        <v>143</v>
      </c>
      <c r="G32" s="67"/>
      <c r="H32" s="75"/>
      <c r="I32" s="84"/>
      <c r="J32" s="85"/>
      <c r="K32" s="75"/>
      <c r="L32" s="81"/>
      <c r="M32" s="75">
        <v>9</v>
      </c>
      <c r="N32" s="57">
        <f t="shared" ref="N32:N54" si="1">M32*D32</f>
        <v>9</v>
      </c>
      <c r="O32" s="58"/>
    </row>
    <row r="33" spans="1:15">
      <c r="A33" s="67">
        <v>150</v>
      </c>
      <c r="B33" s="67" t="s">
        <v>147</v>
      </c>
      <c r="C33" s="67" t="s">
        <v>148</v>
      </c>
      <c r="D33" s="57">
        <v>0.05</v>
      </c>
      <c r="E33" s="67"/>
      <c r="F33" s="67" t="s">
        <v>143</v>
      </c>
      <c r="G33" s="67"/>
      <c r="H33" s="75"/>
      <c r="I33" s="84"/>
      <c r="J33" s="85"/>
      <c r="K33" s="75"/>
      <c r="L33" s="81"/>
      <c r="M33" s="75">
        <v>3</v>
      </c>
      <c r="N33" s="57">
        <f t="shared" si="1"/>
        <v>0.15</v>
      </c>
      <c r="O33" s="58"/>
    </row>
    <row r="34" spans="1:15">
      <c r="A34" s="67">
        <v>160</v>
      </c>
      <c r="B34" s="67" t="s">
        <v>147</v>
      </c>
      <c r="C34" s="67" t="s">
        <v>149</v>
      </c>
      <c r="D34" s="57">
        <v>0.05</v>
      </c>
      <c r="E34" s="67"/>
      <c r="F34" s="67" t="s">
        <v>143</v>
      </c>
      <c r="G34" s="67"/>
      <c r="H34" s="75"/>
      <c r="I34" s="84"/>
      <c r="J34" s="85"/>
      <c r="K34" s="75"/>
      <c r="L34" s="81"/>
      <c r="M34" s="75">
        <v>2</v>
      </c>
      <c r="N34" s="57">
        <f t="shared" si="1"/>
        <v>0.1</v>
      </c>
      <c r="O34" s="58"/>
    </row>
    <row r="35" spans="1:15">
      <c r="A35" s="67">
        <v>170</v>
      </c>
      <c r="B35" s="67" t="s">
        <v>147</v>
      </c>
      <c r="C35" s="67" t="s">
        <v>150</v>
      </c>
      <c r="D35" s="57">
        <v>0.05</v>
      </c>
      <c r="E35" s="67"/>
      <c r="F35" s="67" t="s">
        <v>143</v>
      </c>
      <c r="G35" s="67"/>
      <c r="H35" s="75"/>
      <c r="I35" s="84"/>
      <c r="J35" s="85"/>
      <c r="K35" s="75"/>
      <c r="L35" s="81"/>
      <c r="M35" s="75">
        <v>2</v>
      </c>
      <c r="N35" s="57">
        <f t="shared" si="1"/>
        <v>0.1</v>
      </c>
      <c r="O35" s="58"/>
    </row>
    <row r="36" spans="1:15">
      <c r="A36" s="67">
        <v>180</v>
      </c>
      <c r="B36" s="67" t="s">
        <v>147</v>
      </c>
      <c r="C36" s="67" t="s">
        <v>151</v>
      </c>
      <c r="D36" s="57">
        <v>0.05</v>
      </c>
      <c r="E36" s="67"/>
      <c r="F36" s="67" t="s">
        <v>143</v>
      </c>
      <c r="G36" s="67"/>
      <c r="H36" s="75"/>
      <c r="I36" s="84"/>
      <c r="J36" s="85"/>
      <c r="K36" s="75"/>
      <c r="L36" s="81"/>
      <c r="M36" s="75">
        <v>2</v>
      </c>
      <c r="N36" s="57">
        <f t="shared" si="1"/>
        <v>0.1</v>
      </c>
      <c r="O36" s="58"/>
    </row>
    <row r="37" spans="1:15">
      <c r="A37" s="67">
        <v>190</v>
      </c>
      <c r="B37" s="67" t="s">
        <v>147</v>
      </c>
      <c r="C37" s="67" t="s">
        <v>152</v>
      </c>
      <c r="D37" s="57">
        <v>0.05</v>
      </c>
      <c r="E37" s="67"/>
      <c r="F37" s="67" t="s">
        <v>143</v>
      </c>
      <c r="G37" s="67"/>
      <c r="H37" s="75"/>
      <c r="I37" s="84"/>
      <c r="J37" s="85"/>
      <c r="K37" s="75"/>
      <c r="L37" s="81"/>
      <c r="M37" s="75">
        <v>6</v>
      </c>
      <c r="N37" s="57">
        <f t="shared" si="1"/>
        <v>0.3</v>
      </c>
      <c r="O37" s="58"/>
    </row>
    <row r="38" spans="1:15">
      <c r="A38" s="67">
        <v>200</v>
      </c>
      <c r="B38" s="67" t="s">
        <v>147</v>
      </c>
      <c r="C38" s="67" t="s">
        <v>153</v>
      </c>
      <c r="D38" s="57">
        <v>0.05</v>
      </c>
      <c r="E38" s="67"/>
      <c r="F38" s="67" t="s">
        <v>143</v>
      </c>
      <c r="G38" s="67"/>
      <c r="H38" s="75"/>
      <c r="I38" s="84"/>
      <c r="J38" s="85"/>
      <c r="K38" s="75"/>
      <c r="L38" s="81"/>
      <c r="M38" s="75">
        <v>2</v>
      </c>
      <c r="N38" s="57">
        <f t="shared" si="1"/>
        <v>0.1</v>
      </c>
      <c r="O38" s="58"/>
    </row>
    <row r="39" spans="1:15">
      <c r="A39" s="67">
        <v>210</v>
      </c>
      <c r="B39" s="67" t="s">
        <v>147</v>
      </c>
      <c r="C39" s="67" t="s">
        <v>154</v>
      </c>
      <c r="D39" s="57">
        <v>0.05</v>
      </c>
      <c r="E39" s="67"/>
      <c r="F39" s="67" t="s">
        <v>143</v>
      </c>
      <c r="G39" s="67"/>
      <c r="H39" s="75"/>
      <c r="I39" s="84"/>
      <c r="J39" s="85"/>
      <c r="K39" s="75"/>
      <c r="L39" s="81"/>
      <c r="M39" s="75">
        <v>2</v>
      </c>
      <c r="N39" s="57">
        <f t="shared" si="1"/>
        <v>0.1</v>
      </c>
      <c r="O39" s="58"/>
    </row>
    <row r="40" spans="1:15">
      <c r="A40" s="67">
        <v>220</v>
      </c>
      <c r="B40" s="67" t="s">
        <v>147</v>
      </c>
      <c r="C40" s="67" t="s">
        <v>155</v>
      </c>
      <c r="D40" s="57">
        <v>0.05</v>
      </c>
      <c r="E40" s="67"/>
      <c r="F40" s="67" t="s">
        <v>143</v>
      </c>
      <c r="G40" s="67"/>
      <c r="H40" s="75"/>
      <c r="I40" s="84"/>
      <c r="J40" s="85"/>
      <c r="K40" s="75"/>
      <c r="L40" s="81"/>
      <c r="M40" s="75">
        <v>38</v>
      </c>
      <c r="N40" s="57">
        <f t="shared" si="1"/>
        <v>1.9</v>
      </c>
      <c r="O40" s="58"/>
    </row>
    <row r="41" spans="1:15">
      <c r="A41" s="67">
        <v>230</v>
      </c>
      <c r="B41" s="67" t="s">
        <v>147</v>
      </c>
      <c r="C41" s="67" t="s">
        <v>156</v>
      </c>
      <c r="D41" s="57">
        <v>0.05</v>
      </c>
      <c r="E41" s="67"/>
      <c r="F41" s="67" t="s">
        <v>143</v>
      </c>
      <c r="G41" s="67"/>
      <c r="H41" s="75"/>
      <c r="I41" s="84"/>
      <c r="J41" s="85"/>
      <c r="K41" s="75"/>
      <c r="L41" s="81"/>
      <c r="M41" s="75">
        <v>2</v>
      </c>
      <c r="N41" s="57">
        <f t="shared" si="1"/>
        <v>0.1</v>
      </c>
      <c r="O41" s="58"/>
    </row>
    <row r="42" spans="1:15">
      <c r="A42" s="67">
        <v>240</v>
      </c>
      <c r="B42" s="67" t="s">
        <v>147</v>
      </c>
      <c r="C42" s="67" t="s">
        <v>157</v>
      </c>
      <c r="D42" s="57">
        <v>0.05</v>
      </c>
      <c r="E42" s="67"/>
      <c r="F42" s="67" t="s">
        <v>143</v>
      </c>
      <c r="G42" s="67"/>
      <c r="H42" s="75"/>
      <c r="I42" s="84"/>
      <c r="J42" s="85"/>
      <c r="K42" s="75"/>
      <c r="L42" s="81"/>
      <c r="M42" s="75">
        <v>8</v>
      </c>
      <c r="N42" s="57">
        <f t="shared" si="1"/>
        <v>0.4</v>
      </c>
      <c r="O42" s="58"/>
    </row>
    <row r="43" spans="1:15">
      <c r="A43" s="67">
        <v>250</v>
      </c>
      <c r="B43" s="67" t="s">
        <v>147</v>
      </c>
      <c r="C43" s="67" t="s">
        <v>158</v>
      </c>
      <c r="D43" s="57">
        <v>0.05</v>
      </c>
      <c r="E43" s="67"/>
      <c r="F43" s="67" t="s">
        <v>143</v>
      </c>
      <c r="G43" s="67"/>
      <c r="H43" s="75"/>
      <c r="I43" s="84"/>
      <c r="J43" s="85"/>
      <c r="K43" s="75"/>
      <c r="L43" s="81"/>
      <c r="M43" s="75">
        <v>8</v>
      </c>
      <c r="N43" s="57">
        <f t="shared" si="1"/>
        <v>0.4</v>
      </c>
      <c r="O43" s="58"/>
    </row>
    <row r="44" spans="1:15">
      <c r="A44" s="67">
        <v>260</v>
      </c>
      <c r="B44" s="67" t="s">
        <v>147</v>
      </c>
      <c r="C44" s="67" t="s">
        <v>159</v>
      </c>
      <c r="D44" s="57">
        <v>0.05</v>
      </c>
      <c r="E44" s="67"/>
      <c r="F44" s="67" t="s">
        <v>143</v>
      </c>
      <c r="G44" s="67"/>
      <c r="H44" s="75"/>
      <c r="I44" s="84"/>
      <c r="J44" s="85"/>
      <c r="K44" s="75"/>
      <c r="L44" s="81"/>
      <c r="M44" s="75">
        <v>2</v>
      </c>
      <c r="N44" s="57">
        <f t="shared" si="1"/>
        <v>0.1</v>
      </c>
      <c r="O44" s="58"/>
    </row>
    <row r="45" spans="1:15">
      <c r="A45" s="67">
        <v>270</v>
      </c>
      <c r="B45" s="67" t="s">
        <v>147</v>
      </c>
      <c r="C45" s="67" t="s">
        <v>160</v>
      </c>
      <c r="D45" s="57">
        <v>0.05</v>
      </c>
      <c r="E45" s="67"/>
      <c r="F45" s="67" t="s">
        <v>143</v>
      </c>
      <c r="G45" s="67"/>
      <c r="H45" s="75"/>
      <c r="I45" s="84"/>
      <c r="J45" s="85"/>
      <c r="K45" s="75"/>
      <c r="L45" s="81"/>
      <c r="M45" s="75">
        <v>3</v>
      </c>
      <c r="N45" s="57">
        <f t="shared" si="1"/>
        <v>0.15</v>
      </c>
      <c r="O45" s="58"/>
    </row>
    <row r="46" spans="1:15">
      <c r="A46" s="67">
        <v>280</v>
      </c>
      <c r="B46" s="67" t="s">
        <v>161</v>
      </c>
      <c r="C46" s="67" t="s">
        <v>162</v>
      </c>
      <c r="D46" s="57">
        <v>2</v>
      </c>
      <c r="E46" s="67"/>
      <c r="F46" s="67" t="s">
        <v>143</v>
      </c>
      <c r="G46" s="67"/>
      <c r="H46" s="75"/>
      <c r="I46" s="84"/>
      <c r="J46" s="85"/>
      <c r="K46" s="75"/>
      <c r="L46" s="81"/>
      <c r="M46" s="75">
        <v>3</v>
      </c>
      <c r="N46" s="57">
        <f t="shared" si="1"/>
        <v>6</v>
      </c>
      <c r="O46" s="58"/>
    </row>
    <row r="47" spans="1:15">
      <c r="A47" s="67">
        <v>290</v>
      </c>
      <c r="B47" s="67" t="s">
        <v>161</v>
      </c>
      <c r="C47" s="67" t="s">
        <v>163</v>
      </c>
      <c r="D47" s="57">
        <v>2</v>
      </c>
      <c r="E47" s="67"/>
      <c r="F47" s="67" t="s">
        <v>143</v>
      </c>
      <c r="G47" s="67"/>
      <c r="H47" s="75"/>
      <c r="I47" s="84"/>
      <c r="J47" s="85"/>
      <c r="K47" s="75"/>
      <c r="L47" s="81"/>
      <c r="M47" s="75">
        <v>2</v>
      </c>
      <c r="N47" s="57">
        <f t="shared" si="1"/>
        <v>4</v>
      </c>
      <c r="O47" s="58"/>
    </row>
    <row r="48" spans="1:15">
      <c r="A48" s="67">
        <v>300</v>
      </c>
      <c r="B48" s="67" t="s">
        <v>161</v>
      </c>
      <c r="C48" s="67" t="s">
        <v>164</v>
      </c>
      <c r="D48" s="57">
        <v>2</v>
      </c>
      <c r="E48" s="67"/>
      <c r="F48" s="67" t="s">
        <v>143</v>
      </c>
      <c r="G48" s="67"/>
      <c r="H48" s="75"/>
      <c r="I48" s="84"/>
      <c r="J48" s="85"/>
      <c r="K48" s="75"/>
      <c r="L48" s="81"/>
      <c r="M48" s="75">
        <v>1</v>
      </c>
      <c r="N48" s="57">
        <f t="shared" si="1"/>
        <v>2</v>
      </c>
      <c r="O48" s="58"/>
    </row>
    <row r="49" spans="1:15">
      <c r="A49" s="67">
        <v>310</v>
      </c>
      <c r="B49" s="67" t="s">
        <v>161</v>
      </c>
      <c r="C49" s="67" t="s">
        <v>165</v>
      </c>
      <c r="D49" s="57">
        <v>2</v>
      </c>
      <c r="E49" s="67"/>
      <c r="F49" s="67" t="s">
        <v>143</v>
      </c>
      <c r="G49" s="67"/>
      <c r="H49" s="75"/>
      <c r="I49" s="84"/>
      <c r="J49" s="85"/>
      <c r="K49" s="75"/>
      <c r="L49" s="81"/>
      <c r="M49" s="75">
        <v>2</v>
      </c>
      <c r="N49" s="57">
        <f t="shared" si="1"/>
        <v>4</v>
      </c>
      <c r="O49" s="58"/>
    </row>
    <row r="50" spans="1:15">
      <c r="A50" s="67">
        <v>320</v>
      </c>
      <c r="B50" s="67" t="s">
        <v>166</v>
      </c>
      <c r="C50" s="67" t="s">
        <v>167</v>
      </c>
      <c r="D50" s="57">
        <v>0.05</v>
      </c>
      <c r="E50" s="67"/>
      <c r="F50" s="67" t="s">
        <v>168</v>
      </c>
      <c r="G50" s="67"/>
      <c r="H50" s="75"/>
      <c r="I50" s="84"/>
      <c r="J50" s="85"/>
      <c r="K50" s="75"/>
      <c r="L50" s="81"/>
      <c r="M50" s="75">
        <v>1</v>
      </c>
      <c r="N50" s="57">
        <f t="shared" ref="N50:N60" si="2">M50*D50</f>
        <v>0.05</v>
      </c>
      <c r="O50" s="58"/>
    </row>
    <row r="51" spans="1:15">
      <c r="A51" s="67">
        <v>330</v>
      </c>
      <c r="B51" s="67" t="s">
        <v>166</v>
      </c>
      <c r="C51" s="67" t="s">
        <v>169</v>
      </c>
      <c r="D51" s="57">
        <v>0.05</v>
      </c>
      <c r="E51" s="67"/>
      <c r="F51" s="67" t="s">
        <v>168</v>
      </c>
      <c r="G51" s="67"/>
      <c r="H51" s="75"/>
      <c r="I51" s="84"/>
      <c r="J51" s="85"/>
      <c r="K51" s="75"/>
      <c r="L51" s="81"/>
      <c r="M51" s="75">
        <v>1</v>
      </c>
      <c r="N51" s="57">
        <f t="shared" si="2"/>
        <v>0.05</v>
      </c>
      <c r="O51" s="58"/>
    </row>
    <row r="52" spans="1:15">
      <c r="A52" s="67">
        <v>340</v>
      </c>
      <c r="B52" s="67" t="s">
        <v>170</v>
      </c>
      <c r="C52" s="67" t="s">
        <v>171</v>
      </c>
      <c r="D52" s="57">
        <v>0.25</v>
      </c>
      <c r="E52" s="67"/>
      <c r="F52" s="67" t="s">
        <v>143</v>
      </c>
      <c r="G52" s="67"/>
      <c r="H52" s="75"/>
      <c r="I52" s="84"/>
      <c r="J52" s="85"/>
      <c r="K52" s="75"/>
      <c r="L52" s="81"/>
      <c r="M52" s="75">
        <v>32</v>
      </c>
      <c r="N52" s="57">
        <f t="shared" si="2"/>
        <v>8</v>
      </c>
      <c r="O52" s="58"/>
    </row>
    <row r="53" spans="1:15">
      <c r="A53" s="67">
        <v>350</v>
      </c>
      <c r="B53" s="67" t="s">
        <v>172</v>
      </c>
      <c r="C53" s="67" t="s">
        <v>173</v>
      </c>
      <c r="D53" s="57">
        <v>4</v>
      </c>
      <c r="E53" s="67"/>
      <c r="F53" s="67" t="s">
        <v>125</v>
      </c>
      <c r="G53" s="67"/>
      <c r="H53" s="75"/>
      <c r="I53" s="84"/>
      <c r="J53" s="85"/>
      <c r="K53" s="75"/>
      <c r="L53" s="81"/>
      <c r="M53" s="75">
        <v>5</v>
      </c>
      <c r="N53" s="57">
        <f t="shared" si="2"/>
        <v>20</v>
      </c>
      <c r="O53" s="58"/>
    </row>
    <row r="54" spans="1:15">
      <c r="A54" s="67">
        <v>360</v>
      </c>
      <c r="B54" s="67" t="s">
        <v>174</v>
      </c>
      <c r="C54" s="67"/>
      <c r="D54" s="57">
        <v>1</v>
      </c>
      <c r="E54" s="67"/>
      <c r="F54" s="67" t="s">
        <v>125</v>
      </c>
      <c r="G54" s="67"/>
      <c r="H54" s="75"/>
      <c r="I54" s="84"/>
      <c r="J54" s="85"/>
      <c r="K54" s="75"/>
      <c r="L54" s="81"/>
      <c r="M54" s="75">
        <v>8</v>
      </c>
      <c r="N54" s="57">
        <f t="shared" si="2"/>
        <v>8</v>
      </c>
      <c r="O54" s="58"/>
    </row>
    <row r="55" spans="1:15">
      <c r="A55" s="67">
        <v>370</v>
      </c>
      <c r="B55" s="67" t="s">
        <v>175</v>
      </c>
      <c r="C55" s="67"/>
      <c r="D55" s="57">
        <v>1</v>
      </c>
      <c r="E55" s="67"/>
      <c r="F55" s="67" t="s">
        <v>176</v>
      </c>
      <c r="G55" s="67"/>
      <c r="H55" s="75"/>
      <c r="I55" s="84"/>
      <c r="J55" s="85"/>
      <c r="K55" s="75"/>
      <c r="L55" s="75"/>
      <c r="M55" s="75">
        <v>35</v>
      </c>
      <c r="N55" s="57">
        <f t="shared" si="2"/>
        <v>35</v>
      </c>
      <c r="O55" s="58"/>
    </row>
    <row r="56" spans="1:15">
      <c r="A56" s="67">
        <v>380</v>
      </c>
      <c r="B56" s="67" t="s">
        <v>177</v>
      </c>
      <c r="C56" s="67"/>
      <c r="D56" s="57">
        <v>0.5</v>
      </c>
      <c r="E56" s="67"/>
      <c r="F56" s="67" t="s">
        <v>176</v>
      </c>
      <c r="G56" s="67"/>
      <c r="H56" s="75"/>
      <c r="I56" s="84"/>
      <c r="J56" s="85"/>
      <c r="K56" s="75"/>
      <c r="L56" s="75"/>
      <c r="M56" s="75">
        <v>1.5</v>
      </c>
      <c r="N56" s="57">
        <f t="shared" si="2"/>
        <v>0.75</v>
      </c>
      <c r="O56" s="58"/>
    </row>
    <row r="57" spans="1:15">
      <c r="A57" s="67">
        <v>390</v>
      </c>
      <c r="B57" s="67" t="s">
        <v>178</v>
      </c>
      <c r="C57" s="67"/>
      <c r="D57" s="57">
        <v>3</v>
      </c>
      <c r="E57" s="67"/>
      <c r="F57" s="67" t="s">
        <v>176</v>
      </c>
      <c r="G57" s="67"/>
      <c r="H57" s="75"/>
      <c r="I57" s="84"/>
      <c r="J57" s="85"/>
      <c r="K57" s="75"/>
      <c r="L57" s="75"/>
      <c r="M57" s="75">
        <v>10</v>
      </c>
      <c r="N57" s="57">
        <f t="shared" si="2"/>
        <v>30</v>
      </c>
      <c r="O57" s="58"/>
    </row>
    <row r="58" spans="1:15">
      <c r="A58" s="67">
        <v>400</v>
      </c>
      <c r="B58" s="67" t="s">
        <v>179</v>
      </c>
      <c r="C58" s="67"/>
      <c r="D58" s="57">
        <v>0.5</v>
      </c>
      <c r="E58" s="67"/>
      <c r="F58" s="67" t="s">
        <v>176</v>
      </c>
      <c r="G58" s="67"/>
      <c r="H58" s="75"/>
      <c r="I58" s="84"/>
      <c r="J58" s="85"/>
      <c r="K58" s="75"/>
      <c r="L58" s="75"/>
      <c r="M58" s="75">
        <v>4</v>
      </c>
      <c r="N58" s="57">
        <f t="shared" si="2"/>
        <v>2</v>
      </c>
      <c r="O58" s="58"/>
    </row>
    <row r="59" spans="1:15">
      <c r="A59" s="67">
        <v>410</v>
      </c>
      <c r="B59" s="67" t="s">
        <v>180</v>
      </c>
      <c r="C59" s="67" t="s">
        <v>181</v>
      </c>
      <c r="D59" s="57">
        <v>3</v>
      </c>
      <c r="E59" s="67"/>
      <c r="F59" s="67" t="s">
        <v>125</v>
      </c>
      <c r="G59" s="67"/>
      <c r="H59" s="75"/>
      <c r="I59" s="84"/>
      <c r="J59" s="85"/>
      <c r="K59" s="75"/>
      <c r="L59" s="75"/>
      <c r="M59" s="75">
        <v>1</v>
      </c>
      <c r="N59" s="57">
        <f t="shared" si="2"/>
        <v>3</v>
      </c>
      <c r="O59" s="58"/>
    </row>
    <row r="60" spans="1:15">
      <c r="A60" s="67">
        <v>420</v>
      </c>
      <c r="B60" s="67"/>
      <c r="C60" s="67"/>
      <c r="D60" s="57"/>
      <c r="E60" s="67"/>
      <c r="F60" s="67"/>
      <c r="G60" s="67"/>
      <c r="H60" s="75"/>
      <c r="I60" s="84"/>
      <c r="J60" s="85"/>
      <c r="K60" s="75"/>
      <c r="L60" s="75"/>
      <c r="M60" s="75"/>
      <c r="N60" s="57">
        <f t="shared" si="2"/>
        <v>0</v>
      </c>
      <c r="O60" s="58"/>
    </row>
    <row r="61" spans="1:15">
      <c r="A61" s="67"/>
      <c r="B61" s="67"/>
      <c r="C61" s="71" t="s">
        <v>111</v>
      </c>
      <c r="D61" s="57"/>
      <c r="E61" s="67"/>
      <c r="F61" s="67"/>
      <c r="G61" s="67"/>
      <c r="H61" s="75"/>
      <c r="I61" s="84"/>
      <c r="J61" s="85"/>
      <c r="K61" s="75"/>
      <c r="L61" s="75"/>
      <c r="M61" s="75"/>
      <c r="N61" s="57">
        <f>M61*D61</f>
        <v>0</v>
      </c>
      <c r="O61" s="58"/>
    </row>
    <row r="62" spans="1:15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66" t="s">
        <v>110</v>
      </c>
      <c r="N62" s="74">
        <f>SUM(N19:N61)</f>
        <v>1076.85</v>
      </c>
      <c r="O62" s="58"/>
    </row>
    <row r="63" spans="1:15">
      <c r="A63" s="22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58"/>
    </row>
    <row r="64" s="2" customFormat="1" spans="1:15">
      <c r="A64" s="66" t="s">
        <v>107</v>
      </c>
      <c r="B64" s="66" t="s">
        <v>182</v>
      </c>
      <c r="C64" s="66" t="s">
        <v>113</v>
      </c>
      <c r="D64" s="66" t="s">
        <v>114</v>
      </c>
      <c r="E64" s="66" t="s">
        <v>183</v>
      </c>
      <c r="F64" s="66" t="s">
        <v>82</v>
      </c>
      <c r="G64" s="66" t="s">
        <v>184</v>
      </c>
      <c r="H64" s="66" t="s">
        <v>185</v>
      </c>
      <c r="I64" s="66" t="s">
        <v>110</v>
      </c>
      <c r="J64" s="21"/>
      <c r="K64" s="21"/>
      <c r="L64" s="21"/>
      <c r="M64" s="21"/>
      <c r="N64" s="21"/>
      <c r="O64" s="63"/>
    </row>
    <row r="65" spans="1:15">
      <c r="A65" s="67">
        <v>10</v>
      </c>
      <c r="B65" s="67" t="s">
        <v>186</v>
      </c>
      <c r="C65" s="67" t="s">
        <v>187</v>
      </c>
      <c r="D65" s="57">
        <v>0.13</v>
      </c>
      <c r="E65" s="67" t="s">
        <v>125</v>
      </c>
      <c r="F65" s="92">
        <v>2</v>
      </c>
      <c r="G65" s="92"/>
      <c r="H65" s="92"/>
      <c r="I65" s="57">
        <f t="shared" ref="I65:I70" si="3">IF(H65="",D65*F65,D65*F65*H65)</f>
        <v>0.26</v>
      </c>
      <c r="J65" s="8"/>
      <c r="K65" s="8"/>
      <c r="L65" s="8"/>
      <c r="M65" s="8"/>
      <c r="N65" s="8"/>
      <c r="O65" s="58"/>
    </row>
    <row r="66" spans="1:15">
      <c r="A66" s="67">
        <v>20</v>
      </c>
      <c r="B66" s="88" t="s">
        <v>188</v>
      </c>
      <c r="C66" s="67" t="s">
        <v>189</v>
      </c>
      <c r="D66" s="57">
        <v>0.06</v>
      </c>
      <c r="E66" s="88" t="s">
        <v>125</v>
      </c>
      <c r="F66" s="92">
        <v>1</v>
      </c>
      <c r="G66" s="67"/>
      <c r="H66" s="67"/>
      <c r="I66" s="57">
        <f t="shared" si="3"/>
        <v>0.06</v>
      </c>
      <c r="J66" s="8"/>
      <c r="K66" s="8"/>
      <c r="L66" s="8"/>
      <c r="M66" s="8"/>
      <c r="N66" s="8"/>
      <c r="O66" s="58"/>
    </row>
    <row r="67" spans="1:15">
      <c r="A67" s="67">
        <v>30</v>
      </c>
      <c r="B67" s="88" t="s">
        <v>190</v>
      </c>
      <c r="C67" s="67" t="s">
        <v>191</v>
      </c>
      <c r="D67" s="57">
        <v>0.5</v>
      </c>
      <c r="E67" s="67" t="s">
        <v>125</v>
      </c>
      <c r="F67" s="92">
        <v>2</v>
      </c>
      <c r="G67" s="67"/>
      <c r="H67" s="67"/>
      <c r="I67" s="57">
        <f t="shared" si="3"/>
        <v>1</v>
      </c>
      <c r="J67" s="8"/>
      <c r="K67" s="8"/>
      <c r="L67" s="8"/>
      <c r="M67" s="8"/>
      <c r="N67" s="8"/>
      <c r="O67" s="58"/>
    </row>
    <row r="68" s="3" customFormat="1" spans="1:15">
      <c r="A68" s="67"/>
      <c r="B68" s="88"/>
      <c r="C68" s="67"/>
      <c r="D68" s="57"/>
      <c r="E68" s="67"/>
      <c r="F68" s="92"/>
      <c r="G68" s="67"/>
      <c r="H68" s="67"/>
      <c r="I68" s="57">
        <f t="shared" si="3"/>
        <v>0</v>
      </c>
      <c r="J68" s="35"/>
      <c r="K68" s="35"/>
      <c r="L68" s="35"/>
      <c r="M68" s="35"/>
      <c r="N68" s="35"/>
      <c r="O68" s="64"/>
    </row>
    <row r="69" s="2" customFormat="1" spans="1:15">
      <c r="A69" s="67"/>
      <c r="B69" s="67"/>
      <c r="C69" s="67"/>
      <c r="D69" s="57"/>
      <c r="E69" s="67"/>
      <c r="F69" s="92"/>
      <c r="G69" s="92"/>
      <c r="H69" s="92"/>
      <c r="I69" s="57">
        <f t="shared" si="3"/>
        <v>0</v>
      </c>
      <c r="J69" s="35"/>
      <c r="K69" s="35"/>
      <c r="L69" s="35"/>
      <c r="M69" s="35"/>
      <c r="N69" s="35"/>
      <c r="O69" s="63"/>
    </row>
    <row r="70" s="3" customFormat="1" spans="1:15">
      <c r="A70" s="67"/>
      <c r="B70" s="88"/>
      <c r="C70" s="71" t="s">
        <v>111</v>
      </c>
      <c r="D70" s="57"/>
      <c r="E70" s="88"/>
      <c r="F70" s="92"/>
      <c r="G70" s="67"/>
      <c r="H70" s="67"/>
      <c r="I70" s="57">
        <f t="shared" si="3"/>
        <v>0</v>
      </c>
      <c r="J70" s="35"/>
      <c r="K70" s="35"/>
      <c r="L70" s="35"/>
      <c r="M70" s="35"/>
      <c r="N70" s="35"/>
      <c r="O70" s="64"/>
    </row>
    <row r="71" spans="1:15">
      <c r="A71" s="20"/>
      <c r="B71" s="21"/>
      <c r="C71" s="21"/>
      <c r="D71" s="21"/>
      <c r="E71" s="21"/>
      <c r="F71" s="21"/>
      <c r="G71" s="21"/>
      <c r="H71" s="72" t="s">
        <v>110</v>
      </c>
      <c r="I71" s="74">
        <f>SUM(I65:I67)</f>
        <v>1.32</v>
      </c>
      <c r="J71" s="8"/>
      <c r="K71" s="8"/>
      <c r="L71" s="8"/>
      <c r="M71" s="8"/>
      <c r="N71" s="8"/>
      <c r="O71" s="58"/>
    </row>
    <row r="72" spans="1:15">
      <c r="A72" s="22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58"/>
    </row>
    <row r="73" spans="1:15">
      <c r="A73" s="66" t="s">
        <v>107</v>
      </c>
      <c r="B73" s="66" t="s">
        <v>192</v>
      </c>
      <c r="C73" s="66" t="s">
        <v>113</v>
      </c>
      <c r="D73" s="66" t="s">
        <v>114</v>
      </c>
      <c r="E73" s="66" t="s">
        <v>115</v>
      </c>
      <c r="F73" s="66" t="s">
        <v>116</v>
      </c>
      <c r="G73" s="66" t="s">
        <v>117</v>
      </c>
      <c r="H73" s="66" t="s">
        <v>118</v>
      </c>
      <c r="I73" s="66" t="s">
        <v>82</v>
      </c>
      <c r="J73" s="66" t="s">
        <v>110</v>
      </c>
      <c r="K73" s="8"/>
      <c r="L73" s="8"/>
      <c r="M73" s="8"/>
      <c r="N73" s="8"/>
      <c r="O73" s="58"/>
    </row>
    <row r="74" spans="1:15">
      <c r="A74" s="67">
        <v>10</v>
      </c>
      <c r="B74" s="67" t="s">
        <v>193</v>
      </c>
      <c r="C74" s="67" t="s">
        <v>194</v>
      </c>
      <c r="D74" s="89">
        <v>0.14</v>
      </c>
      <c r="E74" s="93">
        <v>8</v>
      </c>
      <c r="F74" s="93" t="s">
        <v>195</v>
      </c>
      <c r="G74" s="93">
        <v>35</v>
      </c>
      <c r="H74" s="93" t="s">
        <v>195</v>
      </c>
      <c r="I74" s="59">
        <v>2</v>
      </c>
      <c r="J74" s="57">
        <f t="shared" ref="J74:J77" si="4">I74*D74</f>
        <v>0.28</v>
      </c>
      <c r="K74" s="8"/>
      <c r="L74" s="8"/>
      <c r="M74" s="8"/>
      <c r="N74" s="8"/>
      <c r="O74" s="58"/>
    </row>
    <row r="75" spans="1:15">
      <c r="A75" s="67">
        <v>20</v>
      </c>
      <c r="B75" s="67" t="s">
        <v>196</v>
      </c>
      <c r="C75" s="67" t="s">
        <v>194</v>
      </c>
      <c r="D75" s="89">
        <v>0.01</v>
      </c>
      <c r="E75" s="67">
        <v>8</v>
      </c>
      <c r="F75" s="94" t="s">
        <v>195</v>
      </c>
      <c r="G75" s="67"/>
      <c r="H75" s="67"/>
      <c r="I75" s="59">
        <v>2</v>
      </c>
      <c r="J75" s="57">
        <f t="shared" si="4"/>
        <v>0.02</v>
      </c>
      <c r="K75" s="8"/>
      <c r="L75" s="8"/>
      <c r="M75" s="8"/>
      <c r="N75" s="8"/>
      <c r="O75" s="58"/>
    </row>
    <row r="76" spans="1:15">
      <c r="A76" s="67">
        <v>30</v>
      </c>
      <c r="B76" s="67" t="s">
        <v>197</v>
      </c>
      <c r="C76" s="67" t="s">
        <v>194</v>
      </c>
      <c r="D76" s="89">
        <v>0.01</v>
      </c>
      <c r="E76" s="67">
        <v>12</v>
      </c>
      <c r="F76" s="94" t="s">
        <v>195</v>
      </c>
      <c r="G76" s="67"/>
      <c r="H76" s="67"/>
      <c r="I76" s="59">
        <v>12</v>
      </c>
      <c r="J76" s="57">
        <f t="shared" si="4"/>
        <v>0.12</v>
      </c>
      <c r="K76" s="8"/>
      <c r="L76" s="8"/>
      <c r="M76" s="8"/>
      <c r="N76" s="8"/>
      <c r="O76" s="58"/>
    </row>
    <row r="77" spans="1:15">
      <c r="A77" s="67">
        <v>40</v>
      </c>
      <c r="B77" s="90" t="s">
        <v>198</v>
      </c>
      <c r="C77" s="73"/>
      <c r="D77" s="91">
        <v>0.04</v>
      </c>
      <c r="E77" s="73">
        <v>12</v>
      </c>
      <c r="F77" s="95" t="s">
        <v>195</v>
      </c>
      <c r="G77" s="73"/>
      <c r="H77" s="73"/>
      <c r="I77" s="97">
        <v>6</v>
      </c>
      <c r="J77" s="57">
        <f t="shared" si="4"/>
        <v>0.24</v>
      </c>
      <c r="K77" s="52"/>
      <c r="L77" s="52"/>
      <c r="M77" s="52"/>
      <c r="N77" s="52"/>
      <c r="O77" s="58"/>
    </row>
    <row r="78" spans="1:15">
      <c r="A78" s="67"/>
      <c r="B78" s="90"/>
      <c r="C78" s="73"/>
      <c r="D78" s="91"/>
      <c r="E78" s="73"/>
      <c r="F78" s="95"/>
      <c r="G78" s="73"/>
      <c r="H78" s="73"/>
      <c r="I78" s="97"/>
      <c r="J78" s="57"/>
      <c r="K78" s="52"/>
      <c r="L78" s="52"/>
      <c r="M78" s="52"/>
      <c r="N78" s="52"/>
      <c r="O78" s="58"/>
    </row>
    <row r="79" s="3" customFormat="1" spans="1:15">
      <c r="A79" s="67"/>
      <c r="B79" s="67"/>
      <c r="C79" s="73"/>
      <c r="D79" s="89"/>
      <c r="E79" s="67"/>
      <c r="F79" s="94"/>
      <c r="G79" s="67"/>
      <c r="H79" s="67"/>
      <c r="I79" s="59"/>
      <c r="J79" s="57"/>
      <c r="K79" s="35"/>
      <c r="L79" s="35"/>
      <c r="M79" s="35"/>
      <c r="N79" s="35"/>
      <c r="O79" s="64"/>
    </row>
    <row r="80" spans="1:15">
      <c r="A80" s="67"/>
      <c r="B80" s="90"/>
      <c r="C80" s="71" t="s">
        <v>111</v>
      </c>
      <c r="D80" s="91"/>
      <c r="E80" s="73"/>
      <c r="F80" s="95"/>
      <c r="G80" s="73"/>
      <c r="H80" s="73"/>
      <c r="I80" s="97"/>
      <c r="J80" s="57"/>
      <c r="K80" s="52"/>
      <c r="L80" s="52"/>
      <c r="M80" s="52"/>
      <c r="N80" s="52"/>
      <c r="O80" s="58"/>
    </row>
    <row r="81" spans="1:15">
      <c r="A81" s="20"/>
      <c r="B81" s="21"/>
      <c r="C81" s="21"/>
      <c r="D81" s="21"/>
      <c r="E81" s="21"/>
      <c r="F81" s="21"/>
      <c r="G81" s="21"/>
      <c r="H81" s="21"/>
      <c r="I81" s="72" t="s">
        <v>110</v>
      </c>
      <c r="J81" s="74">
        <f>SUM(J74:J78)</f>
        <v>0.66</v>
      </c>
      <c r="K81" s="8"/>
      <c r="L81" s="8"/>
      <c r="M81" s="8"/>
      <c r="N81" s="8"/>
      <c r="O81" s="58"/>
    </row>
    <row r="82" spans="1:15">
      <c r="A82" s="22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58"/>
    </row>
    <row r="83" spans="1:15">
      <c r="A83" s="66" t="s">
        <v>107</v>
      </c>
      <c r="B83" s="66" t="s">
        <v>199</v>
      </c>
      <c r="C83" s="66" t="s">
        <v>113</v>
      </c>
      <c r="D83" s="66" t="s">
        <v>114</v>
      </c>
      <c r="E83" s="66" t="s">
        <v>183</v>
      </c>
      <c r="F83" s="66" t="s">
        <v>82</v>
      </c>
      <c r="G83" s="66" t="s">
        <v>200</v>
      </c>
      <c r="H83" s="66" t="s">
        <v>201</v>
      </c>
      <c r="I83" s="66" t="s">
        <v>110</v>
      </c>
      <c r="J83" s="21"/>
      <c r="K83" s="8"/>
      <c r="L83" s="8"/>
      <c r="M83" s="8"/>
      <c r="N83" s="8"/>
      <c r="O83" s="58"/>
    </row>
    <row r="84" spans="1:15">
      <c r="A84" s="67">
        <v>10</v>
      </c>
      <c r="B84" s="67" t="s">
        <v>202</v>
      </c>
      <c r="C84" s="67" t="s">
        <v>203</v>
      </c>
      <c r="D84" s="57">
        <v>500</v>
      </c>
      <c r="E84" s="67" t="s">
        <v>204</v>
      </c>
      <c r="F84" s="67">
        <v>30</v>
      </c>
      <c r="G84" s="67">
        <v>3000</v>
      </c>
      <c r="H84" s="67">
        <v>1</v>
      </c>
      <c r="I84" s="57">
        <f>D84*F84/G84*H84</f>
        <v>5</v>
      </c>
      <c r="J84" s="21"/>
      <c r="K84" s="8"/>
      <c r="L84" s="8"/>
      <c r="M84" s="8"/>
      <c r="N84" s="8"/>
      <c r="O84" s="58"/>
    </row>
    <row r="85" spans="1:15">
      <c r="A85" s="92"/>
      <c r="B85" s="92"/>
      <c r="C85" s="92"/>
      <c r="D85" s="92"/>
      <c r="E85" s="92"/>
      <c r="F85" s="92"/>
      <c r="G85" s="92"/>
      <c r="H85" s="92"/>
      <c r="I85" s="92"/>
      <c r="J85" s="35"/>
      <c r="K85" s="8"/>
      <c r="L85" s="8"/>
      <c r="M85" s="8"/>
      <c r="N85" s="8"/>
      <c r="O85" s="58"/>
    </row>
    <row r="86" spans="1:15">
      <c r="A86" s="20"/>
      <c r="B86" s="21"/>
      <c r="C86" s="21"/>
      <c r="D86" s="21"/>
      <c r="E86" s="21"/>
      <c r="F86" s="21"/>
      <c r="G86" s="21"/>
      <c r="H86" s="96" t="s">
        <v>110</v>
      </c>
      <c r="I86" s="98">
        <f>SUM(I84:I85)</f>
        <v>5</v>
      </c>
      <c r="J86" s="21"/>
      <c r="K86" s="8"/>
      <c r="L86" s="8"/>
      <c r="M86" s="8"/>
      <c r="N86" s="8"/>
      <c r="O86" s="58"/>
    </row>
    <row r="87" ht="13.5" spans="1:15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65"/>
    </row>
    <row r="88" spans="1:14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</sheetData>
  <hyperlinks>
    <hyperlink ref="B10" location="BR_01001" display="='EL Part 1'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8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44" t="s">
        <v>72</v>
      </c>
      <c r="K2" s="45">
        <v>81</v>
      </c>
      <c r="L2" s="8"/>
      <c r="M2" s="6" t="s">
        <v>109</v>
      </c>
      <c r="N2" s="57">
        <f>EL_01001_m+EL_01001_p+EL_01001_f+EL_01001_t</f>
        <v>6.86154879333333</v>
      </c>
      <c r="O2" s="58"/>
    </row>
    <row r="3" spans="1:15">
      <c r="A3" s="6" t="s">
        <v>93</v>
      </c>
      <c r="B3" s="7" t="str">
        <f>'EL Assembly'!B3</f>
        <v>Electrical</v>
      </c>
      <c r="C3" s="8"/>
      <c r="D3" s="6" t="s">
        <v>98</v>
      </c>
      <c r="E3" s="38" t="s">
        <v>205</v>
      </c>
      <c r="F3" s="8"/>
      <c r="G3" s="8"/>
      <c r="H3" s="8"/>
      <c r="I3" s="8"/>
      <c r="J3" s="8"/>
      <c r="K3" s="8"/>
      <c r="L3" s="8"/>
      <c r="M3" s="6" t="s">
        <v>95</v>
      </c>
      <c r="N3" s="59">
        <v>1</v>
      </c>
      <c r="O3" s="58"/>
    </row>
    <row r="4" spans="1:15">
      <c r="A4" s="6" t="s">
        <v>96</v>
      </c>
      <c r="B4" s="9" t="str">
        <f>'EL Assembly'!B4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6" t="s">
        <v>98</v>
      </c>
      <c r="K4" s="8"/>
      <c r="L4" s="8"/>
      <c r="M4" s="8"/>
      <c r="N4" s="8"/>
      <c r="O4" s="58"/>
    </row>
    <row r="5" spans="1:15">
      <c r="A5" s="6" t="s">
        <v>108</v>
      </c>
      <c r="B5" s="10" t="s">
        <v>206</v>
      </c>
      <c r="C5" s="8"/>
      <c r="D5" s="6" t="s">
        <v>104</v>
      </c>
      <c r="E5" s="8"/>
      <c r="F5" s="8"/>
      <c r="G5" s="8"/>
      <c r="H5" s="8"/>
      <c r="I5" s="8"/>
      <c r="J5" s="46" t="s">
        <v>101</v>
      </c>
      <c r="K5" s="8"/>
      <c r="L5" s="8"/>
      <c r="M5" s="6" t="s">
        <v>102</v>
      </c>
      <c r="N5" s="57">
        <f>N3*N2</f>
        <v>6.86154879333333</v>
      </c>
      <c r="O5" s="58"/>
    </row>
    <row r="6" spans="1:15">
      <c r="A6" s="6" t="s">
        <v>99</v>
      </c>
      <c r="B6" s="11" t="s">
        <v>207</v>
      </c>
      <c r="C6" s="8"/>
      <c r="D6" s="8"/>
      <c r="E6" s="8"/>
      <c r="F6" s="8"/>
      <c r="G6" s="8"/>
      <c r="H6" s="8"/>
      <c r="I6" s="8"/>
      <c r="J6" s="46" t="s">
        <v>104</v>
      </c>
      <c r="K6" s="8"/>
      <c r="L6" s="8"/>
      <c r="M6" s="8"/>
      <c r="N6" s="8"/>
      <c r="O6" s="58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6" t="s">
        <v>105</v>
      </c>
      <c r="B8" s="7" t="s">
        <v>208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14" t="s">
        <v>107</v>
      </c>
      <c r="B10" s="15" t="s">
        <v>112</v>
      </c>
      <c r="C10" s="15" t="s">
        <v>113</v>
      </c>
      <c r="D10" s="15" t="s">
        <v>114</v>
      </c>
      <c r="E10" s="15" t="s">
        <v>115</v>
      </c>
      <c r="F10" s="24" t="s">
        <v>116</v>
      </c>
      <c r="G10" s="24" t="s">
        <v>117</v>
      </c>
      <c r="H10" s="24" t="s">
        <v>118</v>
      </c>
      <c r="I10" s="24" t="s">
        <v>119</v>
      </c>
      <c r="J10" s="24" t="s">
        <v>120</v>
      </c>
      <c r="K10" s="24" t="s">
        <v>121</v>
      </c>
      <c r="L10" s="24" t="s">
        <v>122</v>
      </c>
      <c r="M10" s="24" t="s">
        <v>82</v>
      </c>
      <c r="N10" s="24" t="s">
        <v>110</v>
      </c>
      <c r="O10" s="58"/>
    </row>
    <row r="11" s="1" customFormat="1" spans="1:15">
      <c r="A11" s="16">
        <v>10</v>
      </c>
      <c r="B11" s="17" t="s">
        <v>209</v>
      </c>
      <c r="C11" s="18" t="s">
        <v>210</v>
      </c>
      <c r="D11" s="19">
        <v>1</v>
      </c>
      <c r="E11" s="18">
        <v>116</v>
      </c>
      <c r="F11" s="18" t="s">
        <v>195</v>
      </c>
      <c r="G11" s="18"/>
      <c r="H11" s="39"/>
      <c r="I11" s="47" t="s">
        <v>211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19">
        <f>IF(J11="",D11*M11,D11*J11*K11*L11*M11)</f>
        <v>1.33093296</v>
      </c>
      <c r="O11" s="61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62" t="s">
        <v>110</v>
      </c>
      <c r="N12" s="53">
        <f>SUM(N11:N11)</f>
        <v>1.33093296</v>
      </c>
      <c r="O12" s="58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8"/>
    </row>
    <row r="14" spans="1:15">
      <c r="A14" s="23" t="s">
        <v>107</v>
      </c>
      <c r="B14" s="24" t="s">
        <v>182</v>
      </c>
      <c r="C14" s="24" t="s">
        <v>113</v>
      </c>
      <c r="D14" s="24" t="s">
        <v>114</v>
      </c>
      <c r="E14" s="24" t="s">
        <v>183</v>
      </c>
      <c r="F14" s="24" t="s">
        <v>82</v>
      </c>
      <c r="G14" s="24" t="s">
        <v>184</v>
      </c>
      <c r="H14" s="24" t="s">
        <v>185</v>
      </c>
      <c r="I14" s="24" t="s">
        <v>110</v>
      </c>
      <c r="J14" s="21"/>
      <c r="K14" s="21"/>
      <c r="L14" s="21"/>
      <c r="M14" s="21"/>
      <c r="N14" s="21"/>
      <c r="O14" s="58"/>
    </row>
    <row r="15" s="2" customFormat="1" spans="1:15">
      <c r="A15" s="25">
        <v>10</v>
      </c>
      <c r="B15" s="26" t="s">
        <v>212</v>
      </c>
      <c r="C15" s="27" t="s">
        <v>213</v>
      </c>
      <c r="D15" s="28">
        <v>1.3</v>
      </c>
      <c r="E15" s="26" t="s">
        <v>125</v>
      </c>
      <c r="F15" s="27">
        <v>1</v>
      </c>
      <c r="G15" s="27"/>
      <c r="H15" s="27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29">
        <v>20</v>
      </c>
      <c r="B16" s="26" t="s">
        <v>214</v>
      </c>
      <c r="C16" s="30" t="s">
        <v>215</v>
      </c>
      <c r="D16" s="19">
        <v>0.01</v>
      </c>
      <c r="E16" s="30" t="s">
        <v>216</v>
      </c>
      <c r="F16" s="40">
        <v>135.8913</v>
      </c>
      <c r="G16" s="26" t="s">
        <v>217</v>
      </c>
      <c r="H16" s="32">
        <v>2.5</v>
      </c>
      <c r="I16" s="19">
        <f t="shared" si="0"/>
        <v>3.3972825</v>
      </c>
      <c r="J16" s="8"/>
      <c r="K16" s="8"/>
      <c r="L16" s="8"/>
      <c r="M16" s="8"/>
      <c r="N16" s="8"/>
      <c r="O16" s="58"/>
    </row>
    <row r="17" s="3" customFormat="1" spans="1:15">
      <c r="A17" s="31"/>
      <c r="B17" s="26"/>
      <c r="C17" s="32"/>
      <c r="D17" s="19"/>
      <c r="E17" s="26"/>
      <c r="F17" s="32"/>
      <c r="G17" s="32"/>
      <c r="H17" s="32"/>
      <c r="I17" s="19">
        <f t="shared" si="0"/>
        <v>0</v>
      </c>
      <c r="J17" s="35"/>
      <c r="K17" s="35"/>
      <c r="L17" s="35"/>
      <c r="M17" s="35"/>
      <c r="N17" s="35"/>
      <c r="O17" s="64"/>
    </row>
    <row r="18" spans="1:15">
      <c r="A18" s="29"/>
      <c r="B18" s="26"/>
      <c r="C18" s="30"/>
      <c r="D18" s="19"/>
      <c r="E18" s="30"/>
      <c r="F18" s="40"/>
      <c r="G18" s="26"/>
      <c r="H18" s="32"/>
      <c r="I18" s="19">
        <f t="shared" si="0"/>
        <v>0</v>
      </c>
      <c r="J18" s="8"/>
      <c r="K18" s="8"/>
      <c r="L18" s="8"/>
      <c r="M18" s="8"/>
      <c r="N18" s="8"/>
      <c r="O18" s="58"/>
    </row>
    <row r="19" spans="1:15">
      <c r="A19" s="31"/>
      <c r="B19" s="33" t="s">
        <v>111</v>
      </c>
      <c r="C19" s="32"/>
      <c r="D19" s="19"/>
      <c r="E19" s="26"/>
      <c r="F19" s="32"/>
      <c r="G19" s="32"/>
      <c r="H19" s="32"/>
      <c r="I19" s="19">
        <f t="shared" si="0"/>
        <v>0</v>
      </c>
      <c r="J19" s="8"/>
      <c r="K19" s="8"/>
      <c r="L19" s="8"/>
      <c r="M19" s="8"/>
      <c r="N19" s="8"/>
      <c r="O19" s="58"/>
    </row>
    <row r="20" spans="1:15">
      <c r="A20" s="29"/>
      <c r="B20" s="26"/>
      <c r="C20" s="30"/>
      <c r="D20" s="19"/>
      <c r="E20" s="30"/>
      <c r="F20" s="40"/>
      <c r="G20" s="26"/>
      <c r="H20" s="32"/>
      <c r="I20" s="19">
        <f t="shared" si="0"/>
        <v>0</v>
      </c>
      <c r="J20" s="8"/>
      <c r="K20" s="8"/>
      <c r="L20" s="8"/>
      <c r="M20" s="8"/>
      <c r="N20" s="8"/>
      <c r="O20" s="58"/>
    </row>
    <row r="21" spans="1:15">
      <c r="A21" s="20"/>
      <c r="B21" s="21"/>
      <c r="C21" s="21"/>
      <c r="D21" s="21"/>
      <c r="E21" s="21"/>
      <c r="F21" s="21"/>
      <c r="G21" s="21"/>
      <c r="H21" s="41" t="s">
        <v>110</v>
      </c>
      <c r="I21" s="53">
        <f>SUM(I15:I20)</f>
        <v>4.6972825</v>
      </c>
      <c r="J21" s="21"/>
      <c r="K21" s="21"/>
      <c r="L21" s="21"/>
      <c r="M21" s="21"/>
      <c r="N21" s="21"/>
      <c r="O21" s="58"/>
    </row>
    <row r="22" spans="1:15">
      <c r="A22" s="22"/>
      <c r="B22" s="8"/>
      <c r="C22" s="8"/>
      <c r="D22" s="8"/>
      <c r="E22" s="8"/>
      <c r="F22" s="8"/>
      <c r="G22" s="8"/>
      <c r="H22" s="8"/>
      <c r="I22" s="35"/>
      <c r="J22" s="8"/>
      <c r="K22" s="8"/>
      <c r="L22" s="8"/>
      <c r="M22" s="8"/>
      <c r="N22" s="8"/>
      <c r="O22" s="58"/>
    </row>
    <row r="23" spans="1:15">
      <c r="A23" s="23" t="s">
        <v>107</v>
      </c>
      <c r="B23" s="24" t="s">
        <v>192</v>
      </c>
      <c r="C23" s="24" t="s">
        <v>113</v>
      </c>
      <c r="D23" s="24" t="s">
        <v>114</v>
      </c>
      <c r="E23" s="24" t="s">
        <v>115</v>
      </c>
      <c r="F23" s="24" t="s">
        <v>116</v>
      </c>
      <c r="G23" s="24" t="s">
        <v>117</v>
      </c>
      <c r="H23" s="24" t="s">
        <v>118</v>
      </c>
      <c r="I23" s="24" t="s">
        <v>82</v>
      </c>
      <c r="J23" s="24" t="s">
        <v>110</v>
      </c>
      <c r="K23" s="8"/>
      <c r="L23" s="8"/>
      <c r="M23" s="8"/>
      <c r="N23" s="8"/>
      <c r="O23" s="58"/>
    </row>
    <row r="24" spans="1:15">
      <c r="A24" s="29"/>
      <c r="B24" s="30"/>
      <c r="C24" s="30"/>
      <c r="D24" s="19"/>
      <c r="E24" s="30"/>
      <c r="F24" s="42"/>
      <c r="G24" s="30"/>
      <c r="H24" s="30"/>
      <c r="I24" s="54"/>
      <c r="J24" s="19">
        <f t="shared" ref="J24:J26" si="1">I24*D24</f>
        <v>0</v>
      </c>
      <c r="K24" s="8"/>
      <c r="L24" s="8"/>
      <c r="M24" s="8"/>
      <c r="N24" s="8"/>
      <c r="O24" s="58"/>
    </row>
    <row r="25" spans="1:15">
      <c r="A25" s="29"/>
      <c r="B25" s="33" t="s">
        <v>111</v>
      </c>
      <c r="C25" s="30"/>
      <c r="D25" s="19"/>
      <c r="E25" s="30"/>
      <c r="F25" s="42"/>
      <c r="G25" s="30"/>
      <c r="H25" s="30"/>
      <c r="I25" s="54"/>
      <c r="J25" s="19">
        <f t="shared" si="1"/>
        <v>0</v>
      </c>
      <c r="K25" s="8"/>
      <c r="L25" s="8"/>
      <c r="M25" s="8"/>
      <c r="N25" s="8"/>
      <c r="O25" s="58"/>
    </row>
    <row r="26" spans="1:15">
      <c r="A26" s="29"/>
      <c r="B26" s="30"/>
      <c r="C26" s="30"/>
      <c r="D26" s="19"/>
      <c r="E26" s="30"/>
      <c r="F26" s="42"/>
      <c r="G26" s="30"/>
      <c r="H26" s="30"/>
      <c r="I26" s="54"/>
      <c r="J26" s="19">
        <f t="shared" si="1"/>
        <v>0</v>
      </c>
      <c r="K26" s="8"/>
      <c r="L26" s="8"/>
      <c r="M26" s="8"/>
      <c r="N26" s="8"/>
      <c r="O26" s="58"/>
    </row>
    <row r="27" spans="1:15">
      <c r="A27" s="20"/>
      <c r="B27" s="21"/>
      <c r="C27" s="21"/>
      <c r="D27" s="21"/>
      <c r="E27" s="21"/>
      <c r="F27" s="21"/>
      <c r="G27" s="21"/>
      <c r="H27" s="21"/>
      <c r="I27" s="41" t="s">
        <v>110</v>
      </c>
      <c r="J27" s="53">
        <f>SUM(J24:J26)</f>
        <v>0</v>
      </c>
      <c r="K27" s="8"/>
      <c r="L27" s="8"/>
      <c r="M27" s="8"/>
      <c r="N27" s="8"/>
      <c r="O27" s="58"/>
    </row>
    <row r="28" spans="1:15">
      <c r="A28" s="34"/>
      <c r="B28" s="35"/>
      <c r="C28" s="35"/>
      <c r="D28" s="35"/>
      <c r="E28" s="35"/>
      <c r="F28" s="35"/>
      <c r="G28" s="35"/>
      <c r="H28" s="43"/>
      <c r="I28" s="55"/>
      <c r="J28" s="35"/>
      <c r="K28" s="8"/>
      <c r="L28" s="8"/>
      <c r="M28" s="8"/>
      <c r="N28" s="8"/>
      <c r="O28" s="58"/>
    </row>
    <row r="29" spans="1:15">
      <c r="A29" s="23" t="s">
        <v>107</v>
      </c>
      <c r="B29" s="24" t="s">
        <v>199</v>
      </c>
      <c r="C29" s="24" t="s">
        <v>113</v>
      </c>
      <c r="D29" s="24" t="s">
        <v>114</v>
      </c>
      <c r="E29" s="24" t="s">
        <v>183</v>
      </c>
      <c r="F29" s="24" t="s">
        <v>82</v>
      </c>
      <c r="G29" s="24" t="s">
        <v>200</v>
      </c>
      <c r="H29" s="24" t="s">
        <v>218</v>
      </c>
      <c r="I29" s="24" t="s">
        <v>110</v>
      </c>
      <c r="J29" s="21"/>
      <c r="K29" s="8"/>
      <c r="L29" s="8"/>
      <c r="M29" s="8"/>
      <c r="N29" s="8"/>
      <c r="O29" s="58"/>
    </row>
    <row r="30" s="3" customFormat="1" spans="1:15">
      <c r="A30" s="29">
        <v>10</v>
      </c>
      <c r="B30" s="30" t="s">
        <v>202</v>
      </c>
      <c r="C30" s="30" t="s">
        <v>203</v>
      </c>
      <c r="D30" s="19">
        <v>500</v>
      </c>
      <c r="E30" s="30" t="s">
        <v>204</v>
      </c>
      <c r="F30" s="30">
        <v>5</v>
      </c>
      <c r="G30" s="30">
        <v>3000</v>
      </c>
      <c r="H30" s="30">
        <v>1</v>
      </c>
      <c r="I30" s="19">
        <f>D30*F30/G30*H30</f>
        <v>0.833333333333333</v>
      </c>
      <c r="J30" s="35"/>
      <c r="K30" s="35"/>
      <c r="L30" s="35"/>
      <c r="M30" s="35"/>
      <c r="N30" s="35"/>
      <c r="O30" s="64"/>
    </row>
    <row r="31" spans="1:15">
      <c r="A31" s="29"/>
      <c r="B31" s="30"/>
      <c r="C31" s="30"/>
      <c r="D31" s="30"/>
      <c r="E31" s="30"/>
      <c r="F31" s="19"/>
      <c r="G31" s="30"/>
      <c r="H31" s="30"/>
      <c r="I31" s="19"/>
      <c r="J31" s="35"/>
      <c r="K31" s="8"/>
      <c r="L31" s="8"/>
      <c r="M31" s="8"/>
      <c r="N31" s="8"/>
      <c r="O31" s="58"/>
    </row>
    <row r="32" spans="1:15">
      <c r="A32" s="20"/>
      <c r="B32" s="21"/>
      <c r="C32" s="21"/>
      <c r="D32" s="21"/>
      <c r="E32" s="21"/>
      <c r="F32" s="21"/>
      <c r="G32" s="21"/>
      <c r="H32" s="41" t="s">
        <v>110</v>
      </c>
      <c r="I32" s="53">
        <f>SUM(I30:I31)</f>
        <v>0.833333333333333</v>
      </c>
      <c r="J32" s="21"/>
      <c r="K32" s="8"/>
      <c r="L32" s="8"/>
      <c r="M32" s="8"/>
      <c r="N32" s="8"/>
      <c r="O32" s="58"/>
    </row>
    <row r="33" ht="13.5" spans="1: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38" t="s">
        <v>219</v>
      </c>
      <c r="B1" s="38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44" t="s">
        <v>72</v>
      </c>
      <c r="K2" s="45">
        <v>81</v>
      </c>
      <c r="L2" s="8"/>
      <c r="M2" s="6" t="s">
        <v>109</v>
      </c>
      <c r="N2" s="57">
        <f>EL_01001_m+EL_01001_p+EL_01001_f+EL_01001_t</f>
        <v>6.86154879333333</v>
      </c>
      <c r="O2" s="58"/>
    </row>
    <row r="3" spans="1:15">
      <c r="A3" s="6" t="s">
        <v>93</v>
      </c>
      <c r="B3" s="7" t="str">
        <f>'EL Assembly'!B3</f>
        <v>Electrical</v>
      </c>
      <c r="C3" s="8"/>
      <c r="D3" s="6" t="s">
        <v>98</v>
      </c>
      <c r="E3" s="38" t="s">
        <v>205</v>
      </c>
      <c r="F3" s="8"/>
      <c r="G3" s="8"/>
      <c r="H3" s="8"/>
      <c r="I3" s="8"/>
      <c r="J3" s="8"/>
      <c r="K3" s="8"/>
      <c r="L3" s="8"/>
      <c r="M3" s="6" t="s">
        <v>95</v>
      </c>
      <c r="N3" s="59">
        <v>1</v>
      </c>
      <c r="O3" s="58"/>
    </row>
    <row r="4" spans="1:15">
      <c r="A4" s="6" t="s">
        <v>96</v>
      </c>
      <c r="B4" s="9" t="str">
        <f>'EL Assembly'!B4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6" t="s">
        <v>98</v>
      </c>
      <c r="K4" s="8"/>
      <c r="L4" s="8"/>
      <c r="M4" s="8"/>
      <c r="N4" s="8"/>
      <c r="O4" s="58"/>
    </row>
    <row r="5" spans="1:15">
      <c r="A5" s="6" t="s">
        <v>108</v>
      </c>
      <c r="B5" s="10" t="s">
        <v>206</v>
      </c>
      <c r="C5" s="8"/>
      <c r="D5" s="6" t="s">
        <v>104</v>
      </c>
      <c r="E5" s="8"/>
      <c r="F5" s="8"/>
      <c r="G5" s="8"/>
      <c r="H5" s="8"/>
      <c r="I5" s="8"/>
      <c r="J5" s="46" t="s">
        <v>101</v>
      </c>
      <c r="K5" s="8"/>
      <c r="L5" s="8"/>
      <c r="M5" s="6" t="s">
        <v>102</v>
      </c>
      <c r="N5" s="57">
        <f>N3*N2</f>
        <v>6.86154879333333</v>
      </c>
      <c r="O5" s="58"/>
    </row>
    <row r="6" spans="1:15">
      <c r="A6" s="6" t="s">
        <v>99</v>
      </c>
      <c r="B6" s="11" t="s">
        <v>207</v>
      </c>
      <c r="C6" s="8"/>
      <c r="D6" s="8"/>
      <c r="E6" s="8"/>
      <c r="F6" s="8"/>
      <c r="G6" s="8"/>
      <c r="H6" s="8"/>
      <c r="I6" s="8"/>
      <c r="J6" s="46" t="s">
        <v>104</v>
      </c>
      <c r="K6" s="8"/>
      <c r="L6" s="8"/>
      <c r="M6" s="8"/>
      <c r="N6" s="8"/>
      <c r="O6" s="58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6" t="s">
        <v>105</v>
      </c>
      <c r="B8" s="7" t="s">
        <v>208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14" t="s">
        <v>107</v>
      </c>
      <c r="B10" s="15" t="s">
        <v>112</v>
      </c>
      <c r="C10" s="15" t="s">
        <v>113</v>
      </c>
      <c r="D10" s="15" t="s">
        <v>114</v>
      </c>
      <c r="E10" s="15" t="s">
        <v>115</v>
      </c>
      <c r="F10" s="24" t="s">
        <v>116</v>
      </c>
      <c r="G10" s="24" t="s">
        <v>117</v>
      </c>
      <c r="H10" s="24" t="s">
        <v>118</v>
      </c>
      <c r="I10" s="24" t="s">
        <v>119</v>
      </c>
      <c r="J10" s="24" t="s">
        <v>120</v>
      </c>
      <c r="K10" s="24" t="s">
        <v>121</v>
      </c>
      <c r="L10" s="24" t="s">
        <v>122</v>
      </c>
      <c r="M10" s="24" t="s">
        <v>82</v>
      </c>
      <c r="N10" s="24" t="s">
        <v>110</v>
      </c>
      <c r="O10" s="58"/>
    </row>
    <row r="11" s="1" customFormat="1" spans="1:15">
      <c r="A11" s="16">
        <v>10</v>
      </c>
      <c r="B11" s="17" t="s">
        <v>209</v>
      </c>
      <c r="C11" s="18" t="s">
        <v>210</v>
      </c>
      <c r="D11" s="19">
        <v>1</v>
      </c>
      <c r="E11" s="18">
        <v>116</v>
      </c>
      <c r="F11" s="18" t="s">
        <v>195</v>
      </c>
      <c r="G11" s="18"/>
      <c r="H11" s="39"/>
      <c r="I11" s="47" t="s">
        <v>211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19">
        <f>IF(J11="",D11*M11,D11*J11*K11*L11*M11)</f>
        <v>1.33093296</v>
      </c>
      <c r="O11" s="61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62" t="s">
        <v>110</v>
      </c>
      <c r="N12" s="53">
        <f>SUM(N11:N11)</f>
        <v>1.33093296</v>
      </c>
      <c r="O12" s="58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8"/>
    </row>
    <row r="14" spans="1:15">
      <c r="A14" s="23" t="s">
        <v>107</v>
      </c>
      <c r="B14" s="24" t="s">
        <v>182</v>
      </c>
      <c r="C14" s="24" t="s">
        <v>113</v>
      </c>
      <c r="D14" s="24" t="s">
        <v>114</v>
      </c>
      <c r="E14" s="24" t="s">
        <v>183</v>
      </c>
      <c r="F14" s="24" t="s">
        <v>82</v>
      </c>
      <c r="G14" s="24" t="s">
        <v>184</v>
      </c>
      <c r="H14" s="24" t="s">
        <v>185</v>
      </c>
      <c r="I14" s="24" t="s">
        <v>110</v>
      </c>
      <c r="J14" s="21"/>
      <c r="K14" s="21"/>
      <c r="L14" s="21"/>
      <c r="M14" s="21"/>
      <c r="N14" s="21"/>
      <c r="O14" s="58"/>
    </row>
    <row r="15" s="2" customFormat="1" spans="1:15">
      <c r="A15" s="25">
        <v>10</v>
      </c>
      <c r="B15" s="26" t="s">
        <v>212</v>
      </c>
      <c r="C15" s="27" t="s">
        <v>213</v>
      </c>
      <c r="D15" s="28">
        <v>1.3</v>
      </c>
      <c r="E15" s="26" t="s">
        <v>125</v>
      </c>
      <c r="F15" s="27">
        <v>1</v>
      </c>
      <c r="G15" s="27"/>
      <c r="H15" s="27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29">
        <v>20</v>
      </c>
      <c r="B16" s="26" t="s">
        <v>214</v>
      </c>
      <c r="C16" s="30" t="s">
        <v>215</v>
      </c>
      <c r="D16" s="19">
        <v>0.01</v>
      </c>
      <c r="E16" s="30" t="s">
        <v>216</v>
      </c>
      <c r="F16" s="40">
        <v>135.8913</v>
      </c>
      <c r="G16" s="26" t="s">
        <v>217</v>
      </c>
      <c r="H16" s="32">
        <v>2.5</v>
      </c>
      <c r="I16" s="19">
        <f t="shared" si="0"/>
        <v>3.3972825</v>
      </c>
      <c r="J16" s="8"/>
      <c r="K16" s="8"/>
      <c r="L16" s="8"/>
      <c r="M16" s="8"/>
      <c r="N16" s="8"/>
      <c r="O16" s="58"/>
    </row>
    <row r="17" s="3" customFormat="1" spans="1:15">
      <c r="A17" s="31"/>
      <c r="B17" s="26"/>
      <c r="C17" s="32"/>
      <c r="D17" s="19"/>
      <c r="E17" s="26"/>
      <c r="F17" s="32"/>
      <c r="G17" s="32"/>
      <c r="H17" s="32"/>
      <c r="I17" s="19">
        <f t="shared" si="0"/>
        <v>0</v>
      </c>
      <c r="J17" s="35"/>
      <c r="K17" s="35"/>
      <c r="L17" s="35"/>
      <c r="M17" s="35"/>
      <c r="N17" s="35"/>
      <c r="O17" s="64"/>
    </row>
    <row r="18" spans="1:15">
      <c r="A18" s="29"/>
      <c r="B18" s="26"/>
      <c r="C18" s="30"/>
      <c r="D18" s="19"/>
      <c r="E18" s="30"/>
      <c r="F18" s="40"/>
      <c r="G18" s="26"/>
      <c r="H18" s="32"/>
      <c r="I18" s="19">
        <f t="shared" si="0"/>
        <v>0</v>
      </c>
      <c r="J18" s="8"/>
      <c r="K18" s="8"/>
      <c r="L18" s="8"/>
      <c r="M18" s="8"/>
      <c r="N18" s="8"/>
      <c r="O18" s="58"/>
    </row>
    <row r="19" spans="1:15">
      <c r="A19" s="31"/>
      <c r="B19" s="33" t="s">
        <v>111</v>
      </c>
      <c r="C19" s="32"/>
      <c r="D19" s="19"/>
      <c r="E19" s="26"/>
      <c r="F19" s="32"/>
      <c r="G19" s="32"/>
      <c r="H19" s="32"/>
      <c r="I19" s="19">
        <f t="shared" si="0"/>
        <v>0</v>
      </c>
      <c r="J19" s="8"/>
      <c r="K19" s="8"/>
      <c r="L19" s="8"/>
      <c r="M19" s="8"/>
      <c r="N19" s="8"/>
      <c r="O19" s="58"/>
    </row>
    <row r="20" spans="1:15">
      <c r="A20" s="29"/>
      <c r="B20" s="26"/>
      <c r="C20" s="30"/>
      <c r="D20" s="19"/>
      <c r="E20" s="30"/>
      <c r="F20" s="40"/>
      <c r="G20" s="26"/>
      <c r="H20" s="32"/>
      <c r="I20" s="19">
        <f t="shared" si="0"/>
        <v>0</v>
      </c>
      <c r="J20" s="8"/>
      <c r="K20" s="8"/>
      <c r="L20" s="8"/>
      <c r="M20" s="8"/>
      <c r="N20" s="8"/>
      <c r="O20" s="58"/>
    </row>
    <row r="21" spans="1:15">
      <c r="A21" s="20"/>
      <c r="B21" s="21"/>
      <c r="C21" s="21"/>
      <c r="D21" s="21"/>
      <c r="E21" s="21"/>
      <c r="F21" s="21"/>
      <c r="G21" s="21"/>
      <c r="H21" s="41" t="s">
        <v>110</v>
      </c>
      <c r="I21" s="53">
        <f>SUM(I15:I20)</f>
        <v>4.6972825</v>
      </c>
      <c r="J21" s="21"/>
      <c r="K21" s="21"/>
      <c r="L21" s="21"/>
      <c r="M21" s="21"/>
      <c r="N21" s="21"/>
      <c r="O21" s="58"/>
    </row>
    <row r="22" spans="1:15">
      <c r="A22" s="22"/>
      <c r="B22" s="8"/>
      <c r="C22" s="8"/>
      <c r="D22" s="8"/>
      <c r="E22" s="8"/>
      <c r="F22" s="8"/>
      <c r="G22" s="8"/>
      <c r="H22" s="8"/>
      <c r="I22" s="35"/>
      <c r="J22" s="8"/>
      <c r="K22" s="8"/>
      <c r="L22" s="8"/>
      <c r="M22" s="8"/>
      <c r="N22" s="8"/>
      <c r="O22" s="58"/>
    </row>
    <row r="23" spans="1:15">
      <c r="A23" s="23" t="s">
        <v>107</v>
      </c>
      <c r="B23" s="24" t="s">
        <v>192</v>
      </c>
      <c r="C23" s="24" t="s">
        <v>113</v>
      </c>
      <c r="D23" s="24" t="s">
        <v>114</v>
      </c>
      <c r="E23" s="24" t="s">
        <v>115</v>
      </c>
      <c r="F23" s="24" t="s">
        <v>116</v>
      </c>
      <c r="G23" s="24" t="s">
        <v>117</v>
      </c>
      <c r="H23" s="24" t="s">
        <v>118</v>
      </c>
      <c r="I23" s="24" t="s">
        <v>82</v>
      </c>
      <c r="J23" s="24" t="s">
        <v>110</v>
      </c>
      <c r="K23" s="8"/>
      <c r="L23" s="8"/>
      <c r="M23" s="8"/>
      <c r="N23" s="8"/>
      <c r="O23" s="58"/>
    </row>
    <row r="24" spans="1:15">
      <c r="A24" s="29"/>
      <c r="B24" s="30"/>
      <c r="C24" s="30"/>
      <c r="D24" s="19"/>
      <c r="E24" s="30"/>
      <c r="F24" s="42"/>
      <c r="G24" s="30"/>
      <c r="H24" s="30"/>
      <c r="I24" s="54"/>
      <c r="J24" s="19">
        <f t="shared" ref="J24:J26" si="1">I24*D24</f>
        <v>0</v>
      </c>
      <c r="K24" s="8"/>
      <c r="L24" s="8"/>
      <c r="M24" s="8"/>
      <c r="N24" s="8"/>
      <c r="O24" s="58"/>
    </row>
    <row r="25" spans="1:15">
      <c r="A25" s="29"/>
      <c r="B25" s="33" t="s">
        <v>111</v>
      </c>
      <c r="C25" s="30"/>
      <c r="D25" s="19"/>
      <c r="E25" s="30"/>
      <c r="F25" s="42"/>
      <c r="G25" s="30"/>
      <c r="H25" s="30"/>
      <c r="I25" s="54"/>
      <c r="J25" s="19">
        <f t="shared" si="1"/>
        <v>0</v>
      </c>
      <c r="K25" s="8"/>
      <c r="L25" s="8"/>
      <c r="M25" s="8"/>
      <c r="N25" s="8"/>
      <c r="O25" s="58"/>
    </row>
    <row r="26" spans="1:15">
      <c r="A26" s="29"/>
      <c r="B26" s="30"/>
      <c r="C26" s="30"/>
      <c r="D26" s="19"/>
      <c r="E26" s="30"/>
      <c r="F26" s="42"/>
      <c r="G26" s="30"/>
      <c r="H26" s="30"/>
      <c r="I26" s="54"/>
      <c r="J26" s="19">
        <f t="shared" si="1"/>
        <v>0</v>
      </c>
      <c r="K26" s="8"/>
      <c r="L26" s="8"/>
      <c r="M26" s="8"/>
      <c r="N26" s="8"/>
      <c r="O26" s="58"/>
    </row>
    <row r="27" spans="1:15">
      <c r="A27" s="20"/>
      <c r="B27" s="21"/>
      <c r="C27" s="21"/>
      <c r="D27" s="21"/>
      <c r="E27" s="21"/>
      <c r="F27" s="21"/>
      <c r="G27" s="21"/>
      <c r="H27" s="21"/>
      <c r="I27" s="41" t="s">
        <v>110</v>
      </c>
      <c r="J27" s="53">
        <f>SUM(J24:J26)</f>
        <v>0</v>
      </c>
      <c r="K27" s="8"/>
      <c r="L27" s="8"/>
      <c r="M27" s="8"/>
      <c r="N27" s="8"/>
      <c r="O27" s="58"/>
    </row>
    <row r="28" spans="1:15">
      <c r="A28" s="34"/>
      <c r="B28" s="35"/>
      <c r="C28" s="35"/>
      <c r="D28" s="35"/>
      <c r="E28" s="35"/>
      <c r="F28" s="35"/>
      <c r="G28" s="35"/>
      <c r="H28" s="43"/>
      <c r="I28" s="55"/>
      <c r="J28" s="35"/>
      <c r="K28" s="8"/>
      <c r="L28" s="8"/>
      <c r="M28" s="8"/>
      <c r="N28" s="8"/>
      <c r="O28" s="58"/>
    </row>
    <row r="29" spans="1:15">
      <c r="A29" s="23" t="s">
        <v>107</v>
      </c>
      <c r="B29" s="24" t="s">
        <v>199</v>
      </c>
      <c r="C29" s="24" t="s">
        <v>113</v>
      </c>
      <c r="D29" s="24" t="s">
        <v>114</v>
      </c>
      <c r="E29" s="24" t="s">
        <v>183</v>
      </c>
      <c r="F29" s="24" t="s">
        <v>82</v>
      </c>
      <c r="G29" s="24" t="s">
        <v>200</v>
      </c>
      <c r="H29" s="24" t="s">
        <v>218</v>
      </c>
      <c r="I29" s="24" t="s">
        <v>110</v>
      </c>
      <c r="J29" s="21"/>
      <c r="K29" s="8"/>
      <c r="L29" s="8"/>
      <c r="M29" s="8"/>
      <c r="N29" s="8"/>
      <c r="O29" s="58"/>
    </row>
    <row r="30" s="3" customFormat="1" spans="1:15">
      <c r="A30" s="29">
        <v>10</v>
      </c>
      <c r="B30" s="30" t="s">
        <v>202</v>
      </c>
      <c r="C30" s="30" t="s">
        <v>203</v>
      </c>
      <c r="D30" s="19">
        <v>500</v>
      </c>
      <c r="E30" s="30" t="s">
        <v>204</v>
      </c>
      <c r="F30" s="30">
        <v>5</v>
      </c>
      <c r="G30" s="30">
        <v>3000</v>
      </c>
      <c r="H30" s="30">
        <v>1</v>
      </c>
      <c r="I30" s="19">
        <f>D30*F30/G30*H30</f>
        <v>0.833333333333333</v>
      </c>
      <c r="J30" s="35"/>
      <c r="K30" s="35"/>
      <c r="L30" s="35"/>
      <c r="M30" s="35"/>
      <c r="N30" s="35"/>
      <c r="O30" s="64"/>
    </row>
    <row r="31" spans="1:15">
      <c r="A31" s="29"/>
      <c r="B31" s="30"/>
      <c r="C31" s="30"/>
      <c r="D31" s="30"/>
      <c r="E31" s="30"/>
      <c r="F31" s="19"/>
      <c r="G31" s="30"/>
      <c r="H31" s="30"/>
      <c r="I31" s="19"/>
      <c r="J31" s="35"/>
      <c r="K31" s="8"/>
      <c r="L31" s="8"/>
      <c r="M31" s="8"/>
      <c r="N31" s="8"/>
      <c r="O31" s="58"/>
    </row>
    <row r="32" spans="1:15">
      <c r="A32" s="20"/>
      <c r="B32" s="21"/>
      <c r="C32" s="21"/>
      <c r="D32" s="21"/>
      <c r="E32" s="21"/>
      <c r="F32" s="21"/>
      <c r="G32" s="21"/>
      <c r="H32" s="41" t="s">
        <v>110</v>
      </c>
      <c r="I32" s="53">
        <f>SUM(I30:I31)</f>
        <v>0.833333333333333</v>
      </c>
      <c r="J32" s="21"/>
      <c r="K32" s="8"/>
      <c r="L32" s="8"/>
      <c r="M32" s="8"/>
      <c r="N32" s="8"/>
      <c r="O32" s="58"/>
    </row>
    <row r="33" ht="13.5" spans="1: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44" t="s">
        <v>72</v>
      </c>
      <c r="K2" s="45">
        <v>81</v>
      </c>
      <c r="L2" s="8"/>
      <c r="M2" s="6" t="s">
        <v>109</v>
      </c>
      <c r="N2" s="57">
        <f>EL_01001_m+EL_01001_p+EL_01001_f+EL_01001_t</f>
        <v>6.86154879333333</v>
      </c>
      <c r="O2" s="58"/>
    </row>
    <row r="3" spans="1:15">
      <c r="A3" s="6" t="s">
        <v>93</v>
      </c>
      <c r="B3" s="7" t="str">
        <f>'EL Assembly'!B3</f>
        <v>Electrical</v>
      </c>
      <c r="C3" s="8"/>
      <c r="D3" s="6" t="s">
        <v>98</v>
      </c>
      <c r="E3" s="38" t="s">
        <v>205</v>
      </c>
      <c r="F3" s="8"/>
      <c r="G3" s="8"/>
      <c r="H3" s="8"/>
      <c r="I3" s="8"/>
      <c r="J3" s="8"/>
      <c r="K3" s="8"/>
      <c r="L3" s="8"/>
      <c r="M3" s="6" t="s">
        <v>95</v>
      </c>
      <c r="N3" s="59">
        <v>1</v>
      </c>
      <c r="O3" s="58"/>
    </row>
    <row r="4" spans="1:15">
      <c r="A4" s="6" t="s">
        <v>96</v>
      </c>
      <c r="B4" s="9" t="str">
        <f>'EL Assembly'!B4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6" t="s">
        <v>98</v>
      </c>
      <c r="K4" s="8"/>
      <c r="L4" s="8"/>
      <c r="M4" s="8"/>
      <c r="N4" s="8"/>
      <c r="O4" s="58"/>
    </row>
    <row r="5" spans="1:15">
      <c r="A5" s="6" t="s">
        <v>108</v>
      </c>
      <c r="B5" s="10" t="s">
        <v>206</v>
      </c>
      <c r="C5" s="8"/>
      <c r="D5" s="6" t="s">
        <v>104</v>
      </c>
      <c r="E5" s="8"/>
      <c r="F5" s="8"/>
      <c r="G5" s="8"/>
      <c r="H5" s="8"/>
      <c r="I5" s="8"/>
      <c r="J5" s="46" t="s">
        <v>101</v>
      </c>
      <c r="K5" s="8"/>
      <c r="L5" s="8"/>
      <c r="M5" s="6" t="s">
        <v>102</v>
      </c>
      <c r="N5" s="57">
        <f>N3*N2</f>
        <v>6.86154879333333</v>
      </c>
      <c r="O5" s="58"/>
    </row>
    <row r="6" spans="1:15">
      <c r="A6" s="6" t="s">
        <v>99</v>
      </c>
      <c r="B6" s="11" t="s">
        <v>207</v>
      </c>
      <c r="C6" s="8"/>
      <c r="D6" s="8"/>
      <c r="E6" s="8"/>
      <c r="F6" s="8"/>
      <c r="G6" s="8"/>
      <c r="H6" s="8"/>
      <c r="I6" s="8"/>
      <c r="J6" s="46" t="s">
        <v>104</v>
      </c>
      <c r="K6" s="8"/>
      <c r="L6" s="8"/>
      <c r="M6" s="8"/>
      <c r="N6" s="8"/>
      <c r="O6" s="58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6" t="s">
        <v>105</v>
      </c>
      <c r="B8" s="7" t="s">
        <v>208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14" t="s">
        <v>107</v>
      </c>
      <c r="B10" s="15" t="s">
        <v>112</v>
      </c>
      <c r="C10" s="15" t="s">
        <v>113</v>
      </c>
      <c r="D10" s="15" t="s">
        <v>114</v>
      </c>
      <c r="E10" s="15" t="s">
        <v>115</v>
      </c>
      <c r="F10" s="24" t="s">
        <v>116</v>
      </c>
      <c r="G10" s="24" t="s">
        <v>117</v>
      </c>
      <c r="H10" s="24" t="s">
        <v>118</v>
      </c>
      <c r="I10" s="24" t="s">
        <v>119</v>
      </c>
      <c r="J10" s="24" t="s">
        <v>120</v>
      </c>
      <c r="K10" s="24" t="s">
        <v>121</v>
      </c>
      <c r="L10" s="24" t="s">
        <v>122</v>
      </c>
      <c r="M10" s="24" t="s">
        <v>82</v>
      </c>
      <c r="N10" s="24" t="s">
        <v>110</v>
      </c>
      <c r="O10" s="58"/>
    </row>
    <row r="11" s="1" customFormat="1" spans="1:15">
      <c r="A11" s="16">
        <v>10</v>
      </c>
      <c r="B11" s="17" t="s">
        <v>209</v>
      </c>
      <c r="C11" s="18" t="s">
        <v>210</v>
      </c>
      <c r="D11" s="19">
        <v>1</v>
      </c>
      <c r="E11" s="18">
        <v>116</v>
      </c>
      <c r="F11" s="18" t="s">
        <v>195</v>
      </c>
      <c r="G11" s="18"/>
      <c r="H11" s="39"/>
      <c r="I11" s="47" t="s">
        <v>211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19">
        <f>IF(J11="",D11*M11,D11*J11*K11*L11*M11)</f>
        <v>1.33093296</v>
      </c>
      <c r="O11" s="61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62" t="s">
        <v>110</v>
      </c>
      <c r="N12" s="53">
        <f>SUM(N11:N11)</f>
        <v>1.33093296</v>
      </c>
      <c r="O12" s="58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8"/>
    </row>
    <row r="14" spans="1:15">
      <c r="A14" s="23" t="s">
        <v>107</v>
      </c>
      <c r="B14" s="24" t="s">
        <v>182</v>
      </c>
      <c r="C14" s="24" t="s">
        <v>113</v>
      </c>
      <c r="D14" s="24" t="s">
        <v>114</v>
      </c>
      <c r="E14" s="24" t="s">
        <v>183</v>
      </c>
      <c r="F14" s="24" t="s">
        <v>82</v>
      </c>
      <c r="G14" s="24" t="s">
        <v>184</v>
      </c>
      <c r="H14" s="24" t="s">
        <v>185</v>
      </c>
      <c r="I14" s="24" t="s">
        <v>110</v>
      </c>
      <c r="J14" s="21"/>
      <c r="K14" s="21"/>
      <c r="L14" s="21"/>
      <c r="M14" s="21"/>
      <c r="N14" s="21"/>
      <c r="O14" s="58"/>
    </row>
    <row r="15" s="2" customFormat="1" spans="1:15">
      <c r="A15" s="25">
        <v>10</v>
      </c>
      <c r="B15" s="26" t="s">
        <v>212</v>
      </c>
      <c r="C15" s="27" t="s">
        <v>213</v>
      </c>
      <c r="D15" s="28">
        <v>1.3</v>
      </c>
      <c r="E15" s="26" t="s">
        <v>125</v>
      </c>
      <c r="F15" s="27">
        <v>1</v>
      </c>
      <c r="G15" s="27"/>
      <c r="H15" s="27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29">
        <v>20</v>
      </c>
      <c r="B16" s="26" t="s">
        <v>214</v>
      </c>
      <c r="C16" s="30" t="s">
        <v>215</v>
      </c>
      <c r="D16" s="19">
        <v>0.01</v>
      </c>
      <c r="E16" s="30" t="s">
        <v>216</v>
      </c>
      <c r="F16" s="40">
        <v>135.8913</v>
      </c>
      <c r="G16" s="26" t="s">
        <v>217</v>
      </c>
      <c r="H16" s="32">
        <v>2.5</v>
      </c>
      <c r="I16" s="19">
        <f t="shared" si="0"/>
        <v>3.3972825</v>
      </c>
      <c r="J16" s="8"/>
      <c r="K16" s="8"/>
      <c r="L16" s="8"/>
      <c r="M16" s="8"/>
      <c r="N16" s="8"/>
      <c r="O16" s="58"/>
    </row>
    <row r="17" s="3" customFormat="1" spans="1:15">
      <c r="A17" s="31"/>
      <c r="B17" s="26"/>
      <c r="C17" s="32"/>
      <c r="D17" s="19"/>
      <c r="E17" s="26"/>
      <c r="F17" s="32"/>
      <c r="G17" s="32"/>
      <c r="H17" s="32"/>
      <c r="I17" s="19">
        <f t="shared" si="0"/>
        <v>0</v>
      </c>
      <c r="J17" s="35"/>
      <c r="K17" s="35"/>
      <c r="L17" s="35"/>
      <c r="M17" s="35"/>
      <c r="N17" s="35"/>
      <c r="O17" s="64"/>
    </row>
    <row r="18" spans="1:15">
      <c r="A18" s="29"/>
      <c r="B18" s="26"/>
      <c r="C18" s="30"/>
      <c r="D18" s="19"/>
      <c r="E18" s="30"/>
      <c r="F18" s="40"/>
      <c r="G18" s="26"/>
      <c r="H18" s="32"/>
      <c r="I18" s="19">
        <f t="shared" si="0"/>
        <v>0</v>
      </c>
      <c r="J18" s="8"/>
      <c r="K18" s="8"/>
      <c r="L18" s="8"/>
      <c r="M18" s="8"/>
      <c r="N18" s="8"/>
      <c r="O18" s="58"/>
    </row>
    <row r="19" spans="1:15">
      <c r="A19" s="31"/>
      <c r="B19" s="33" t="s">
        <v>111</v>
      </c>
      <c r="C19" s="32"/>
      <c r="D19" s="19"/>
      <c r="E19" s="26"/>
      <c r="F19" s="32"/>
      <c r="G19" s="32"/>
      <c r="H19" s="32"/>
      <c r="I19" s="19">
        <f t="shared" si="0"/>
        <v>0</v>
      </c>
      <c r="J19" s="8"/>
      <c r="K19" s="8"/>
      <c r="L19" s="8"/>
      <c r="M19" s="8"/>
      <c r="N19" s="8"/>
      <c r="O19" s="58"/>
    </row>
    <row r="20" spans="1:15">
      <c r="A20" s="29"/>
      <c r="B20" s="26"/>
      <c r="C20" s="30"/>
      <c r="D20" s="19"/>
      <c r="E20" s="30"/>
      <c r="F20" s="40"/>
      <c r="G20" s="26"/>
      <c r="H20" s="32"/>
      <c r="I20" s="19">
        <f t="shared" si="0"/>
        <v>0</v>
      </c>
      <c r="J20" s="8"/>
      <c r="K20" s="8"/>
      <c r="L20" s="8"/>
      <c r="M20" s="8"/>
      <c r="N20" s="8"/>
      <c r="O20" s="58"/>
    </row>
    <row r="21" spans="1:15">
      <c r="A21" s="20"/>
      <c r="B21" s="21"/>
      <c r="C21" s="21"/>
      <c r="D21" s="21"/>
      <c r="E21" s="21"/>
      <c r="F21" s="21"/>
      <c r="G21" s="21"/>
      <c r="H21" s="41" t="s">
        <v>110</v>
      </c>
      <c r="I21" s="53">
        <f>SUM(I15:I20)</f>
        <v>4.6972825</v>
      </c>
      <c r="J21" s="21"/>
      <c r="K21" s="21"/>
      <c r="L21" s="21"/>
      <c r="M21" s="21"/>
      <c r="N21" s="21"/>
      <c r="O21" s="58"/>
    </row>
    <row r="22" spans="1:15">
      <c r="A22" s="22"/>
      <c r="B22" s="8"/>
      <c r="C22" s="8"/>
      <c r="D22" s="8"/>
      <c r="E22" s="8"/>
      <c r="F22" s="8"/>
      <c r="G22" s="8"/>
      <c r="H22" s="8"/>
      <c r="I22" s="35"/>
      <c r="J22" s="8"/>
      <c r="K22" s="8"/>
      <c r="L22" s="8"/>
      <c r="M22" s="8"/>
      <c r="N22" s="8"/>
      <c r="O22" s="58"/>
    </row>
    <row r="23" spans="1:15">
      <c r="A23" s="23" t="s">
        <v>107</v>
      </c>
      <c r="B23" s="24" t="s">
        <v>192</v>
      </c>
      <c r="C23" s="24" t="s">
        <v>113</v>
      </c>
      <c r="D23" s="24" t="s">
        <v>114</v>
      </c>
      <c r="E23" s="24" t="s">
        <v>115</v>
      </c>
      <c r="F23" s="24" t="s">
        <v>116</v>
      </c>
      <c r="G23" s="24" t="s">
        <v>117</v>
      </c>
      <c r="H23" s="24" t="s">
        <v>118</v>
      </c>
      <c r="I23" s="24" t="s">
        <v>82</v>
      </c>
      <c r="J23" s="24" t="s">
        <v>110</v>
      </c>
      <c r="K23" s="8"/>
      <c r="L23" s="8"/>
      <c r="M23" s="8"/>
      <c r="N23" s="8"/>
      <c r="O23" s="58"/>
    </row>
    <row r="24" spans="1:15">
      <c r="A24" s="29"/>
      <c r="B24" s="30"/>
      <c r="C24" s="30"/>
      <c r="D24" s="19"/>
      <c r="E24" s="30"/>
      <c r="F24" s="42"/>
      <c r="G24" s="30"/>
      <c r="H24" s="30"/>
      <c r="I24" s="54"/>
      <c r="J24" s="19">
        <f t="shared" ref="J24:J26" si="1">I24*D24</f>
        <v>0</v>
      </c>
      <c r="K24" s="8"/>
      <c r="L24" s="8"/>
      <c r="M24" s="8"/>
      <c r="N24" s="8"/>
      <c r="O24" s="58"/>
    </row>
    <row r="25" spans="1:15">
      <c r="A25" s="29"/>
      <c r="B25" s="33" t="s">
        <v>111</v>
      </c>
      <c r="C25" s="30"/>
      <c r="D25" s="19"/>
      <c r="E25" s="30"/>
      <c r="F25" s="42"/>
      <c r="G25" s="30"/>
      <c r="H25" s="30"/>
      <c r="I25" s="54"/>
      <c r="J25" s="19">
        <f t="shared" si="1"/>
        <v>0</v>
      </c>
      <c r="K25" s="8"/>
      <c r="L25" s="8"/>
      <c r="M25" s="8"/>
      <c r="N25" s="8"/>
      <c r="O25" s="58"/>
    </row>
    <row r="26" spans="1:15">
      <c r="A26" s="29"/>
      <c r="B26" s="30"/>
      <c r="C26" s="30"/>
      <c r="D26" s="19"/>
      <c r="E26" s="30"/>
      <c r="F26" s="42"/>
      <c r="G26" s="30"/>
      <c r="H26" s="30"/>
      <c r="I26" s="54"/>
      <c r="J26" s="19">
        <f t="shared" si="1"/>
        <v>0</v>
      </c>
      <c r="K26" s="8"/>
      <c r="L26" s="8"/>
      <c r="M26" s="8"/>
      <c r="N26" s="8"/>
      <c r="O26" s="58"/>
    </row>
    <row r="27" spans="1:15">
      <c r="A27" s="20"/>
      <c r="B27" s="21"/>
      <c r="C27" s="21"/>
      <c r="D27" s="21"/>
      <c r="E27" s="21"/>
      <c r="F27" s="21"/>
      <c r="G27" s="21"/>
      <c r="H27" s="21"/>
      <c r="I27" s="41" t="s">
        <v>110</v>
      </c>
      <c r="J27" s="53">
        <f>SUM(J24:J26)</f>
        <v>0</v>
      </c>
      <c r="K27" s="8"/>
      <c r="L27" s="8"/>
      <c r="M27" s="8"/>
      <c r="N27" s="8"/>
      <c r="O27" s="58"/>
    </row>
    <row r="28" spans="1:15">
      <c r="A28" s="34"/>
      <c r="B28" s="35"/>
      <c r="C28" s="35"/>
      <c r="D28" s="35"/>
      <c r="E28" s="35"/>
      <c r="F28" s="35"/>
      <c r="G28" s="35"/>
      <c r="H28" s="43"/>
      <c r="I28" s="55"/>
      <c r="J28" s="35"/>
      <c r="K28" s="8"/>
      <c r="L28" s="8"/>
      <c r="M28" s="8"/>
      <c r="N28" s="8"/>
      <c r="O28" s="58"/>
    </row>
    <row r="29" spans="1:15">
      <c r="A29" s="23" t="s">
        <v>107</v>
      </c>
      <c r="B29" s="24" t="s">
        <v>199</v>
      </c>
      <c r="C29" s="24" t="s">
        <v>113</v>
      </c>
      <c r="D29" s="24" t="s">
        <v>114</v>
      </c>
      <c r="E29" s="24" t="s">
        <v>183</v>
      </c>
      <c r="F29" s="24" t="s">
        <v>82</v>
      </c>
      <c r="G29" s="24" t="s">
        <v>200</v>
      </c>
      <c r="H29" s="24" t="s">
        <v>218</v>
      </c>
      <c r="I29" s="24" t="s">
        <v>110</v>
      </c>
      <c r="J29" s="21"/>
      <c r="K29" s="8"/>
      <c r="L29" s="8"/>
      <c r="M29" s="8"/>
      <c r="N29" s="8"/>
      <c r="O29" s="58"/>
    </row>
    <row r="30" s="3" customFormat="1" spans="1:15">
      <c r="A30" s="29">
        <v>10</v>
      </c>
      <c r="B30" s="30" t="s">
        <v>202</v>
      </c>
      <c r="C30" s="30" t="s">
        <v>203</v>
      </c>
      <c r="D30" s="19">
        <v>500</v>
      </c>
      <c r="E30" s="30" t="s">
        <v>204</v>
      </c>
      <c r="F30" s="30">
        <v>5</v>
      </c>
      <c r="G30" s="30">
        <v>3000</v>
      </c>
      <c r="H30" s="30">
        <v>1</v>
      </c>
      <c r="I30" s="19">
        <f>D30*F30/G30*H30</f>
        <v>0.833333333333333</v>
      </c>
      <c r="J30" s="35"/>
      <c r="K30" s="35"/>
      <c r="L30" s="35"/>
      <c r="M30" s="35"/>
      <c r="N30" s="35"/>
      <c r="O30" s="64"/>
    </row>
    <row r="31" spans="1:15">
      <c r="A31" s="29"/>
      <c r="B31" s="30"/>
      <c r="C31" s="30"/>
      <c r="D31" s="30"/>
      <c r="E31" s="30"/>
      <c r="F31" s="19"/>
      <c r="G31" s="30"/>
      <c r="H31" s="30"/>
      <c r="I31" s="19"/>
      <c r="J31" s="35"/>
      <c r="K31" s="8"/>
      <c r="L31" s="8"/>
      <c r="M31" s="8"/>
      <c r="N31" s="8"/>
      <c r="O31" s="58"/>
    </row>
    <row r="32" spans="1:15">
      <c r="A32" s="20"/>
      <c r="B32" s="21"/>
      <c r="C32" s="21"/>
      <c r="D32" s="21"/>
      <c r="E32" s="21"/>
      <c r="F32" s="21"/>
      <c r="G32" s="21"/>
      <c r="H32" s="41" t="s">
        <v>110</v>
      </c>
      <c r="I32" s="53">
        <f>SUM(I30:I31)</f>
        <v>0.833333333333333</v>
      </c>
      <c r="J32" s="21"/>
      <c r="K32" s="8"/>
      <c r="L32" s="8"/>
      <c r="M32" s="8"/>
      <c r="N32" s="8"/>
      <c r="O32" s="58"/>
    </row>
    <row r="33" ht="13.5" spans="1: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44" t="s">
        <v>72</v>
      </c>
      <c r="K2" s="45">
        <v>81</v>
      </c>
      <c r="L2" s="8"/>
      <c r="M2" s="6" t="s">
        <v>109</v>
      </c>
      <c r="N2" s="57">
        <f>EL_01001_m+EL_01001_p+EL_01001_f+EL_01001_t</f>
        <v>6.86154879333333</v>
      </c>
      <c r="O2" s="58"/>
    </row>
    <row r="3" spans="1:15">
      <c r="A3" s="6" t="s">
        <v>93</v>
      </c>
      <c r="B3" s="7" t="str">
        <f>'EL Assembly'!B3</f>
        <v>Electrical</v>
      </c>
      <c r="C3" s="8"/>
      <c r="D3" s="6" t="s">
        <v>98</v>
      </c>
      <c r="E3" s="38" t="s">
        <v>205</v>
      </c>
      <c r="F3" s="8"/>
      <c r="G3" s="8"/>
      <c r="H3" s="8"/>
      <c r="I3" s="8"/>
      <c r="J3" s="8"/>
      <c r="K3" s="8"/>
      <c r="L3" s="8"/>
      <c r="M3" s="6" t="s">
        <v>95</v>
      </c>
      <c r="N3" s="59">
        <v>1</v>
      </c>
      <c r="O3" s="58"/>
    </row>
    <row r="4" spans="1:15">
      <c r="A4" s="6" t="s">
        <v>96</v>
      </c>
      <c r="B4" s="9" t="str">
        <f>'EL Assembly'!B4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6" t="s">
        <v>98</v>
      </c>
      <c r="K4" s="8"/>
      <c r="L4" s="8"/>
      <c r="M4" s="8"/>
      <c r="N4" s="8"/>
      <c r="O4" s="58"/>
    </row>
    <row r="5" spans="1:15">
      <c r="A5" s="6" t="s">
        <v>108</v>
      </c>
      <c r="B5" s="10" t="s">
        <v>206</v>
      </c>
      <c r="C5" s="8"/>
      <c r="D5" s="6" t="s">
        <v>104</v>
      </c>
      <c r="E5" s="8"/>
      <c r="F5" s="8"/>
      <c r="G5" s="8"/>
      <c r="H5" s="8"/>
      <c r="I5" s="8"/>
      <c r="J5" s="46" t="s">
        <v>101</v>
      </c>
      <c r="K5" s="8"/>
      <c r="L5" s="8"/>
      <c r="M5" s="6" t="s">
        <v>102</v>
      </c>
      <c r="N5" s="57">
        <f>N3*N2</f>
        <v>6.86154879333333</v>
      </c>
      <c r="O5" s="58"/>
    </row>
    <row r="6" spans="1:15">
      <c r="A6" s="6" t="s">
        <v>99</v>
      </c>
      <c r="B6" s="11" t="s">
        <v>207</v>
      </c>
      <c r="C6" s="8"/>
      <c r="D6" s="8"/>
      <c r="E6" s="8"/>
      <c r="F6" s="8"/>
      <c r="G6" s="8"/>
      <c r="H6" s="8"/>
      <c r="I6" s="8"/>
      <c r="J6" s="46" t="s">
        <v>104</v>
      </c>
      <c r="K6" s="8"/>
      <c r="L6" s="8"/>
      <c r="M6" s="8"/>
      <c r="N6" s="8"/>
      <c r="O6" s="58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6" t="s">
        <v>105</v>
      </c>
      <c r="B8" s="7" t="s">
        <v>208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14" t="s">
        <v>107</v>
      </c>
      <c r="B10" s="15" t="s">
        <v>112</v>
      </c>
      <c r="C10" s="15" t="s">
        <v>113</v>
      </c>
      <c r="D10" s="15" t="s">
        <v>114</v>
      </c>
      <c r="E10" s="15" t="s">
        <v>115</v>
      </c>
      <c r="F10" s="24" t="s">
        <v>116</v>
      </c>
      <c r="G10" s="24" t="s">
        <v>117</v>
      </c>
      <c r="H10" s="24" t="s">
        <v>118</v>
      </c>
      <c r="I10" s="24" t="s">
        <v>119</v>
      </c>
      <c r="J10" s="24" t="s">
        <v>120</v>
      </c>
      <c r="K10" s="24" t="s">
        <v>121</v>
      </c>
      <c r="L10" s="24" t="s">
        <v>122</v>
      </c>
      <c r="M10" s="24" t="s">
        <v>82</v>
      </c>
      <c r="N10" s="24" t="s">
        <v>110</v>
      </c>
      <c r="O10" s="58"/>
    </row>
    <row r="11" s="1" customFormat="1" spans="1:15">
      <c r="A11" s="16">
        <v>10</v>
      </c>
      <c r="B11" s="17" t="s">
        <v>209</v>
      </c>
      <c r="C11" s="18" t="s">
        <v>210</v>
      </c>
      <c r="D11" s="19">
        <v>1</v>
      </c>
      <c r="E11" s="18">
        <v>116</v>
      </c>
      <c r="F11" s="18" t="s">
        <v>195</v>
      </c>
      <c r="G11" s="18"/>
      <c r="H11" s="39"/>
      <c r="I11" s="47" t="s">
        <v>211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19">
        <f>IF(J11="",D11*M11,D11*J11*K11*L11*M11)</f>
        <v>1.33093296</v>
      </c>
      <c r="O11" s="61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62" t="s">
        <v>110</v>
      </c>
      <c r="N12" s="53">
        <f>SUM(N11:N11)</f>
        <v>1.33093296</v>
      </c>
      <c r="O12" s="58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8"/>
    </row>
    <row r="14" spans="1:15">
      <c r="A14" s="23" t="s">
        <v>107</v>
      </c>
      <c r="B14" s="24" t="s">
        <v>182</v>
      </c>
      <c r="C14" s="24" t="s">
        <v>113</v>
      </c>
      <c r="D14" s="24" t="s">
        <v>114</v>
      </c>
      <c r="E14" s="24" t="s">
        <v>183</v>
      </c>
      <c r="F14" s="24" t="s">
        <v>82</v>
      </c>
      <c r="G14" s="24" t="s">
        <v>184</v>
      </c>
      <c r="H14" s="24" t="s">
        <v>185</v>
      </c>
      <c r="I14" s="24" t="s">
        <v>110</v>
      </c>
      <c r="J14" s="21"/>
      <c r="K14" s="21"/>
      <c r="L14" s="21"/>
      <c r="M14" s="21"/>
      <c r="N14" s="21"/>
      <c r="O14" s="58"/>
    </row>
    <row r="15" s="2" customFormat="1" spans="1:15">
      <c r="A15" s="25">
        <v>10</v>
      </c>
      <c r="B15" s="26" t="s">
        <v>212</v>
      </c>
      <c r="C15" s="27" t="s">
        <v>213</v>
      </c>
      <c r="D15" s="28">
        <v>1.3</v>
      </c>
      <c r="E15" s="26" t="s">
        <v>125</v>
      </c>
      <c r="F15" s="27">
        <v>1</v>
      </c>
      <c r="G15" s="27"/>
      <c r="H15" s="27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29">
        <v>20</v>
      </c>
      <c r="B16" s="26" t="s">
        <v>214</v>
      </c>
      <c r="C16" s="30" t="s">
        <v>215</v>
      </c>
      <c r="D16" s="19">
        <v>0.01</v>
      </c>
      <c r="E16" s="30" t="s">
        <v>216</v>
      </c>
      <c r="F16" s="40">
        <v>135.8913</v>
      </c>
      <c r="G16" s="26" t="s">
        <v>217</v>
      </c>
      <c r="H16" s="32">
        <v>2.5</v>
      </c>
      <c r="I16" s="19">
        <f t="shared" si="0"/>
        <v>3.3972825</v>
      </c>
      <c r="J16" s="8"/>
      <c r="K16" s="8"/>
      <c r="L16" s="8"/>
      <c r="M16" s="8"/>
      <c r="N16" s="8"/>
      <c r="O16" s="58"/>
    </row>
    <row r="17" s="3" customFormat="1" spans="1:15">
      <c r="A17" s="31"/>
      <c r="B17" s="26"/>
      <c r="C17" s="32"/>
      <c r="D17" s="19"/>
      <c r="E17" s="26"/>
      <c r="F17" s="32"/>
      <c r="G17" s="32"/>
      <c r="H17" s="32"/>
      <c r="I17" s="19">
        <f t="shared" si="0"/>
        <v>0</v>
      </c>
      <c r="J17" s="35"/>
      <c r="K17" s="35"/>
      <c r="L17" s="35"/>
      <c r="M17" s="35"/>
      <c r="N17" s="35"/>
      <c r="O17" s="64"/>
    </row>
    <row r="18" spans="1:15">
      <c r="A18" s="29"/>
      <c r="B18" s="26"/>
      <c r="C18" s="30"/>
      <c r="D18" s="19"/>
      <c r="E18" s="30"/>
      <c r="F18" s="40"/>
      <c r="G18" s="26"/>
      <c r="H18" s="32"/>
      <c r="I18" s="19">
        <f t="shared" si="0"/>
        <v>0</v>
      </c>
      <c r="J18" s="8"/>
      <c r="K18" s="8"/>
      <c r="L18" s="8"/>
      <c r="M18" s="8"/>
      <c r="N18" s="8"/>
      <c r="O18" s="58"/>
    </row>
    <row r="19" spans="1:15">
      <c r="A19" s="31"/>
      <c r="B19" s="33" t="s">
        <v>111</v>
      </c>
      <c r="C19" s="32"/>
      <c r="D19" s="19"/>
      <c r="E19" s="26"/>
      <c r="F19" s="32"/>
      <c r="G19" s="32"/>
      <c r="H19" s="32"/>
      <c r="I19" s="19">
        <f t="shared" si="0"/>
        <v>0</v>
      </c>
      <c r="J19" s="8"/>
      <c r="K19" s="8"/>
      <c r="L19" s="8"/>
      <c r="M19" s="8"/>
      <c r="N19" s="8"/>
      <c r="O19" s="58"/>
    </row>
    <row r="20" spans="1:15">
      <c r="A20" s="29"/>
      <c r="B20" s="26"/>
      <c r="C20" s="30"/>
      <c r="D20" s="19"/>
      <c r="E20" s="30"/>
      <c r="F20" s="40"/>
      <c r="G20" s="26"/>
      <c r="H20" s="32"/>
      <c r="I20" s="19">
        <f t="shared" si="0"/>
        <v>0</v>
      </c>
      <c r="J20" s="8"/>
      <c r="K20" s="8"/>
      <c r="L20" s="8"/>
      <c r="M20" s="8"/>
      <c r="N20" s="8"/>
      <c r="O20" s="58"/>
    </row>
    <row r="21" spans="1:15">
      <c r="A21" s="20"/>
      <c r="B21" s="21"/>
      <c r="C21" s="21"/>
      <c r="D21" s="21"/>
      <c r="E21" s="21"/>
      <c r="F21" s="21"/>
      <c r="G21" s="21"/>
      <c r="H21" s="41" t="s">
        <v>110</v>
      </c>
      <c r="I21" s="53">
        <f>SUM(I15:I20)</f>
        <v>4.6972825</v>
      </c>
      <c r="J21" s="21"/>
      <c r="K21" s="21"/>
      <c r="L21" s="21"/>
      <c r="M21" s="21"/>
      <c r="N21" s="21"/>
      <c r="O21" s="58"/>
    </row>
    <row r="22" spans="1:15">
      <c r="A22" s="22"/>
      <c r="B22" s="8"/>
      <c r="C22" s="8"/>
      <c r="D22" s="8"/>
      <c r="E22" s="8"/>
      <c r="F22" s="8"/>
      <c r="G22" s="8"/>
      <c r="H22" s="8"/>
      <c r="I22" s="35"/>
      <c r="J22" s="8"/>
      <c r="K22" s="8"/>
      <c r="L22" s="8"/>
      <c r="M22" s="8"/>
      <c r="N22" s="8"/>
      <c r="O22" s="58"/>
    </row>
    <row r="23" spans="1:15">
      <c r="A23" s="23" t="s">
        <v>107</v>
      </c>
      <c r="B23" s="24" t="s">
        <v>192</v>
      </c>
      <c r="C23" s="24" t="s">
        <v>113</v>
      </c>
      <c r="D23" s="24" t="s">
        <v>114</v>
      </c>
      <c r="E23" s="24" t="s">
        <v>115</v>
      </c>
      <c r="F23" s="24" t="s">
        <v>116</v>
      </c>
      <c r="G23" s="24" t="s">
        <v>117</v>
      </c>
      <c r="H23" s="24" t="s">
        <v>118</v>
      </c>
      <c r="I23" s="24" t="s">
        <v>82</v>
      </c>
      <c r="J23" s="24" t="s">
        <v>110</v>
      </c>
      <c r="K23" s="8"/>
      <c r="L23" s="8"/>
      <c r="M23" s="8"/>
      <c r="N23" s="8"/>
      <c r="O23" s="58"/>
    </row>
    <row r="24" spans="1:15">
      <c r="A24" s="29"/>
      <c r="B24" s="30"/>
      <c r="C24" s="30"/>
      <c r="D24" s="19"/>
      <c r="E24" s="30"/>
      <c r="F24" s="42"/>
      <c r="G24" s="30"/>
      <c r="H24" s="30"/>
      <c r="I24" s="54"/>
      <c r="J24" s="19">
        <f t="shared" ref="J24:J26" si="1">I24*D24</f>
        <v>0</v>
      </c>
      <c r="K24" s="8"/>
      <c r="L24" s="8"/>
      <c r="M24" s="8"/>
      <c r="N24" s="8"/>
      <c r="O24" s="58"/>
    </row>
    <row r="25" spans="1:15">
      <c r="A25" s="29"/>
      <c r="B25" s="33" t="s">
        <v>111</v>
      </c>
      <c r="C25" s="30"/>
      <c r="D25" s="19"/>
      <c r="E25" s="30"/>
      <c r="F25" s="42"/>
      <c r="G25" s="30"/>
      <c r="H25" s="30"/>
      <c r="I25" s="54"/>
      <c r="J25" s="19">
        <f t="shared" si="1"/>
        <v>0</v>
      </c>
      <c r="K25" s="8"/>
      <c r="L25" s="8"/>
      <c r="M25" s="8"/>
      <c r="N25" s="8"/>
      <c r="O25" s="58"/>
    </row>
    <row r="26" spans="1:15">
      <c r="A26" s="29"/>
      <c r="B26" s="30"/>
      <c r="C26" s="30"/>
      <c r="D26" s="19"/>
      <c r="E26" s="30"/>
      <c r="F26" s="42"/>
      <c r="G26" s="30"/>
      <c r="H26" s="30"/>
      <c r="I26" s="54"/>
      <c r="J26" s="19">
        <f t="shared" si="1"/>
        <v>0</v>
      </c>
      <c r="K26" s="8"/>
      <c r="L26" s="8"/>
      <c r="M26" s="8"/>
      <c r="N26" s="8"/>
      <c r="O26" s="58"/>
    </row>
    <row r="27" spans="1:15">
      <c r="A27" s="20"/>
      <c r="B27" s="21"/>
      <c r="C27" s="21"/>
      <c r="D27" s="21"/>
      <c r="E27" s="21"/>
      <c r="F27" s="21"/>
      <c r="G27" s="21"/>
      <c r="H27" s="21"/>
      <c r="I27" s="41" t="s">
        <v>110</v>
      </c>
      <c r="J27" s="53">
        <f>SUM(J24:J26)</f>
        <v>0</v>
      </c>
      <c r="K27" s="8"/>
      <c r="L27" s="8"/>
      <c r="M27" s="8"/>
      <c r="N27" s="8"/>
      <c r="O27" s="58"/>
    </row>
    <row r="28" spans="1:15">
      <c r="A28" s="34"/>
      <c r="B28" s="35"/>
      <c r="C28" s="35"/>
      <c r="D28" s="35"/>
      <c r="E28" s="35"/>
      <c r="F28" s="35"/>
      <c r="G28" s="35"/>
      <c r="H28" s="43"/>
      <c r="I28" s="55"/>
      <c r="J28" s="35"/>
      <c r="K28" s="8"/>
      <c r="L28" s="8"/>
      <c r="M28" s="8"/>
      <c r="N28" s="8"/>
      <c r="O28" s="58"/>
    </row>
    <row r="29" spans="1:15">
      <c r="A29" s="23" t="s">
        <v>107</v>
      </c>
      <c r="B29" s="24" t="s">
        <v>199</v>
      </c>
      <c r="C29" s="24" t="s">
        <v>113</v>
      </c>
      <c r="D29" s="24" t="s">
        <v>114</v>
      </c>
      <c r="E29" s="24" t="s">
        <v>183</v>
      </c>
      <c r="F29" s="24" t="s">
        <v>82</v>
      </c>
      <c r="G29" s="24" t="s">
        <v>200</v>
      </c>
      <c r="H29" s="24" t="s">
        <v>218</v>
      </c>
      <c r="I29" s="24" t="s">
        <v>110</v>
      </c>
      <c r="J29" s="21"/>
      <c r="K29" s="8"/>
      <c r="L29" s="8"/>
      <c r="M29" s="8"/>
      <c r="N29" s="8"/>
      <c r="O29" s="58"/>
    </row>
    <row r="30" s="3" customFormat="1" spans="1:15">
      <c r="A30" s="29">
        <v>10</v>
      </c>
      <c r="B30" s="30" t="s">
        <v>202</v>
      </c>
      <c r="C30" s="30" t="s">
        <v>203</v>
      </c>
      <c r="D30" s="19">
        <v>500</v>
      </c>
      <c r="E30" s="30" t="s">
        <v>204</v>
      </c>
      <c r="F30" s="30">
        <v>5</v>
      </c>
      <c r="G30" s="30">
        <v>3000</v>
      </c>
      <c r="H30" s="30">
        <v>1</v>
      </c>
      <c r="I30" s="19">
        <f>D30*F30/G30*H30</f>
        <v>0.833333333333333</v>
      </c>
      <c r="J30" s="35"/>
      <c r="K30" s="35"/>
      <c r="L30" s="35"/>
      <c r="M30" s="35"/>
      <c r="N30" s="35"/>
      <c r="O30" s="64"/>
    </row>
    <row r="31" spans="1:15">
      <c r="A31" s="29"/>
      <c r="B31" s="30"/>
      <c r="C31" s="30"/>
      <c r="D31" s="30"/>
      <c r="E31" s="30"/>
      <c r="F31" s="19"/>
      <c r="G31" s="30"/>
      <c r="H31" s="30"/>
      <c r="I31" s="19"/>
      <c r="J31" s="35"/>
      <c r="K31" s="8"/>
      <c r="L31" s="8"/>
      <c r="M31" s="8"/>
      <c r="N31" s="8"/>
      <c r="O31" s="58"/>
    </row>
    <row r="32" spans="1:15">
      <c r="A32" s="20"/>
      <c r="B32" s="21"/>
      <c r="C32" s="21"/>
      <c r="D32" s="21"/>
      <c r="E32" s="21"/>
      <c r="F32" s="21"/>
      <c r="G32" s="21"/>
      <c r="H32" s="41" t="s">
        <v>110</v>
      </c>
      <c r="I32" s="53">
        <f>SUM(I30:I31)</f>
        <v>0.833333333333333</v>
      </c>
      <c r="J32" s="21"/>
      <c r="K32" s="8"/>
      <c r="L32" s="8"/>
      <c r="M32" s="8"/>
      <c r="N32" s="8"/>
      <c r="O32" s="58"/>
    </row>
    <row r="33" ht="13.5" spans="1: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tabSelected="1"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6"/>
    </row>
    <row r="2" spans="1:15">
      <c r="A2" s="6" t="s">
        <v>66</v>
      </c>
      <c r="B2" s="7" t="s">
        <v>67</v>
      </c>
      <c r="C2" s="8"/>
      <c r="D2" s="8"/>
      <c r="E2" s="8"/>
      <c r="F2" s="8"/>
      <c r="G2" s="8" t="s">
        <v>91</v>
      </c>
      <c r="H2" s="8"/>
      <c r="I2" s="8"/>
      <c r="J2" s="44" t="s">
        <v>72</v>
      </c>
      <c r="K2" s="45">
        <v>81</v>
      </c>
      <c r="L2" s="8"/>
      <c r="M2" s="6" t="s">
        <v>109</v>
      </c>
      <c r="N2" s="57">
        <f>EL_01001_m+EL_01001_p+EL_01001_f+EL_01001_t</f>
        <v>6.86154879333333</v>
      </c>
      <c r="O2" s="58"/>
    </row>
    <row r="3" spans="1:15">
      <c r="A3" s="6" t="s">
        <v>93</v>
      </c>
      <c r="B3" s="7" t="str">
        <f>'EL Assembly'!B3</f>
        <v>Electrical</v>
      </c>
      <c r="C3" s="8"/>
      <c r="D3" s="6" t="s">
        <v>98</v>
      </c>
      <c r="E3" s="38" t="s">
        <v>205</v>
      </c>
      <c r="F3" s="8"/>
      <c r="G3" s="8"/>
      <c r="H3" s="8"/>
      <c r="I3" s="8"/>
      <c r="J3" s="8"/>
      <c r="K3" s="8"/>
      <c r="L3" s="8"/>
      <c r="M3" s="6" t="s">
        <v>95</v>
      </c>
      <c r="N3" s="59">
        <v>1</v>
      </c>
      <c r="O3" s="58"/>
    </row>
    <row r="4" spans="1:15">
      <c r="A4" s="6" t="s">
        <v>96</v>
      </c>
      <c r="B4" s="9" t="str">
        <f>'EL Assembly'!B4</f>
        <v>Rear firewall instruments and wires</v>
      </c>
      <c r="C4" s="8"/>
      <c r="D4" s="6" t="s">
        <v>101</v>
      </c>
      <c r="E4" s="8"/>
      <c r="F4" s="8"/>
      <c r="G4" s="8"/>
      <c r="H4" s="8"/>
      <c r="I4" s="8"/>
      <c r="J4" s="46" t="s">
        <v>98</v>
      </c>
      <c r="K4" s="8"/>
      <c r="L4" s="8"/>
      <c r="M4" s="8"/>
      <c r="N4" s="8"/>
      <c r="O4" s="58"/>
    </row>
    <row r="5" spans="1:15">
      <c r="A5" s="6" t="s">
        <v>108</v>
      </c>
      <c r="B5" s="10" t="s">
        <v>206</v>
      </c>
      <c r="C5" s="8"/>
      <c r="D5" s="6" t="s">
        <v>104</v>
      </c>
      <c r="E5" s="8"/>
      <c r="F5" s="8"/>
      <c r="G5" s="8"/>
      <c r="H5" s="8"/>
      <c r="I5" s="8"/>
      <c r="J5" s="46" t="s">
        <v>101</v>
      </c>
      <c r="K5" s="8"/>
      <c r="L5" s="8"/>
      <c r="M5" s="6" t="s">
        <v>102</v>
      </c>
      <c r="N5" s="57">
        <f>N3*N2</f>
        <v>6.86154879333333</v>
      </c>
      <c r="O5" s="58"/>
    </row>
    <row r="6" spans="1:15">
      <c r="A6" s="6" t="s">
        <v>99</v>
      </c>
      <c r="B6" s="11" t="s">
        <v>207</v>
      </c>
      <c r="C6" s="8"/>
      <c r="D6" s="8"/>
      <c r="E6" s="8"/>
      <c r="F6" s="8"/>
      <c r="G6" s="8"/>
      <c r="H6" s="8"/>
      <c r="I6" s="8"/>
      <c r="J6" s="46" t="s">
        <v>104</v>
      </c>
      <c r="K6" s="8"/>
      <c r="L6" s="8"/>
      <c r="M6" s="8"/>
      <c r="N6" s="8"/>
      <c r="O6" s="58"/>
    </row>
    <row r="7" spans="1:15">
      <c r="A7" s="6" t="s">
        <v>103</v>
      </c>
      <c r="B7" s="7" t="s">
        <v>89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58"/>
    </row>
    <row r="8" spans="1:15">
      <c r="A8" s="6" t="s">
        <v>105</v>
      </c>
      <c r="B8" s="7" t="s">
        <v>208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58"/>
    </row>
    <row r="9" spans="1:15">
      <c r="A9" s="12"/>
      <c r="B9" s="13"/>
      <c r="C9" s="13"/>
      <c r="D9" s="13"/>
      <c r="E9" s="13"/>
      <c r="F9" s="8"/>
      <c r="G9" s="8"/>
      <c r="H9" s="8"/>
      <c r="I9" s="8"/>
      <c r="J9" s="8"/>
      <c r="K9" s="8"/>
      <c r="L9" s="8"/>
      <c r="M9" s="8"/>
      <c r="N9" s="8"/>
      <c r="O9" s="58"/>
    </row>
    <row r="10" spans="1:15">
      <c r="A10" s="14" t="s">
        <v>107</v>
      </c>
      <c r="B10" s="15" t="s">
        <v>112</v>
      </c>
      <c r="C10" s="15" t="s">
        <v>113</v>
      </c>
      <c r="D10" s="15" t="s">
        <v>114</v>
      </c>
      <c r="E10" s="15" t="s">
        <v>115</v>
      </c>
      <c r="F10" s="24" t="s">
        <v>116</v>
      </c>
      <c r="G10" s="24" t="s">
        <v>117</v>
      </c>
      <c r="H10" s="24" t="s">
        <v>118</v>
      </c>
      <c r="I10" s="24" t="s">
        <v>119</v>
      </c>
      <c r="J10" s="24" t="s">
        <v>120</v>
      </c>
      <c r="K10" s="24" t="s">
        <v>121</v>
      </c>
      <c r="L10" s="24" t="s">
        <v>122</v>
      </c>
      <c r="M10" s="24" t="s">
        <v>82</v>
      </c>
      <c r="N10" s="24" t="s">
        <v>110</v>
      </c>
      <c r="O10" s="58"/>
    </row>
    <row r="11" s="1" customFormat="1" spans="1:15">
      <c r="A11" s="16">
        <v>10</v>
      </c>
      <c r="B11" s="17" t="s">
        <v>209</v>
      </c>
      <c r="C11" s="18" t="s">
        <v>210</v>
      </c>
      <c r="D11" s="19">
        <v>1</v>
      </c>
      <c r="E11" s="18">
        <v>116</v>
      </c>
      <c r="F11" s="18" t="s">
        <v>195</v>
      </c>
      <c r="G11" s="18"/>
      <c r="H11" s="39"/>
      <c r="I11" s="47" t="s">
        <v>211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19">
        <f>IF(J11="",D11*M11,D11*J11*K11*L11*M11)</f>
        <v>1.33093296</v>
      </c>
      <c r="O11" s="61"/>
    </row>
    <row r="12" spans="1:15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62" t="s">
        <v>110</v>
      </c>
      <c r="N12" s="53">
        <f>SUM(N11:N11)</f>
        <v>1.33093296</v>
      </c>
      <c r="O12" s="58"/>
    </row>
    <row r="13" spans="1:15">
      <c r="A13" s="2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58"/>
    </row>
    <row r="14" spans="1:15">
      <c r="A14" s="23" t="s">
        <v>107</v>
      </c>
      <c r="B14" s="24" t="s">
        <v>182</v>
      </c>
      <c r="C14" s="24" t="s">
        <v>113</v>
      </c>
      <c r="D14" s="24" t="s">
        <v>114</v>
      </c>
      <c r="E14" s="24" t="s">
        <v>183</v>
      </c>
      <c r="F14" s="24" t="s">
        <v>82</v>
      </c>
      <c r="G14" s="24" t="s">
        <v>184</v>
      </c>
      <c r="H14" s="24" t="s">
        <v>185</v>
      </c>
      <c r="I14" s="24" t="s">
        <v>110</v>
      </c>
      <c r="J14" s="21"/>
      <c r="K14" s="21"/>
      <c r="L14" s="21"/>
      <c r="M14" s="21"/>
      <c r="N14" s="21"/>
      <c r="O14" s="58"/>
    </row>
    <row r="15" s="2" customFormat="1" spans="1:15">
      <c r="A15" s="25">
        <v>10</v>
      </c>
      <c r="B15" s="26" t="s">
        <v>212</v>
      </c>
      <c r="C15" s="27" t="s">
        <v>213</v>
      </c>
      <c r="D15" s="28">
        <v>1.3</v>
      </c>
      <c r="E15" s="26" t="s">
        <v>125</v>
      </c>
      <c r="F15" s="27">
        <v>1</v>
      </c>
      <c r="G15" s="27"/>
      <c r="H15" s="27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29">
        <v>20</v>
      </c>
      <c r="B16" s="26" t="s">
        <v>214</v>
      </c>
      <c r="C16" s="30" t="s">
        <v>215</v>
      </c>
      <c r="D16" s="19">
        <v>0.01</v>
      </c>
      <c r="E16" s="30" t="s">
        <v>216</v>
      </c>
      <c r="F16" s="40">
        <v>135.8913</v>
      </c>
      <c r="G16" s="26" t="s">
        <v>217</v>
      </c>
      <c r="H16" s="32">
        <v>2.5</v>
      </c>
      <c r="I16" s="19">
        <f t="shared" si="0"/>
        <v>3.3972825</v>
      </c>
      <c r="J16" s="8"/>
      <c r="K16" s="8"/>
      <c r="L16" s="8"/>
      <c r="M16" s="8"/>
      <c r="N16" s="8"/>
      <c r="O16" s="58"/>
    </row>
    <row r="17" s="3" customFormat="1" spans="1:15">
      <c r="A17" s="31"/>
      <c r="B17" s="26"/>
      <c r="C17" s="32"/>
      <c r="D17" s="19"/>
      <c r="E17" s="26"/>
      <c r="F17" s="32"/>
      <c r="G17" s="32"/>
      <c r="H17" s="32"/>
      <c r="I17" s="19">
        <f t="shared" si="0"/>
        <v>0</v>
      </c>
      <c r="J17" s="35"/>
      <c r="K17" s="35"/>
      <c r="L17" s="35"/>
      <c r="M17" s="35"/>
      <c r="N17" s="35"/>
      <c r="O17" s="64"/>
    </row>
    <row r="18" spans="1:15">
      <c r="A18" s="29"/>
      <c r="B18" s="26"/>
      <c r="C18" s="30"/>
      <c r="D18" s="19"/>
      <c r="E18" s="30"/>
      <c r="F18" s="40"/>
      <c r="G18" s="26"/>
      <c r="H18" s="32"/>
      <c r="I18" s="19">
        <f t="shared" si="0"/>
        <v>0</v>
      </c>
      <c r="J18" s="8"/>
      <c r="K18" s="8"/>
      <c r="L18" s="8"/>
      <c r="M18" s="8"/>
      <c r="N18" s="8"/>
      <c r="O18" s="58"/>
    </row>
    <row r="19" spans="1:15">
      <c r="A19" s="31"/>
      <c r="B19" s="33" t="s">
        <v>111</v>
      </c>
      <c r="C19" s="32"/>
      <c r="D19" s="19"/>
      <c r="E19" s="26"/>
      <c r="F19" s="32"/>
      <c r="G19" s="32"/>
      <c r="H19" s="32"/>
      <c r="I19" s="19">
        <f t="shared" si="0"/>
        <v>0</v>
      </c>
      <c r="J19" s="8"/>
      <c r="K19" s="8"/>
      <c r="L19" s="8"/>
      <c r="M19" s="8"/>
      <c r="N19" s="8"/>
      <c r="O19" s="58"/>
    </row>
    <row r="20" spans="1:15">
      <c r="A20" s="29"/>
      <c r="B20" s="26"/>
      <c r="C20" s="30"/>
      <c r="D20" s="19"/>
      <c r="E20" s="30"/>
      <c r="F20" s="40"/>
      <c r="G20" s="26"/>
      <c r="H20" s="32"/>
      <c r="I20" s="19">
        <f t="shared" si="0"/>
        <v>0</v>
      </c>
      <c r="J20" s="8"/>
      <c r="K20" s="8"/>
      <c r="L20" s="8"/>
      <c r="M20" s="8"/>
      <c r="N20" s="8"/>
      <c r="O20" s="58"/>
    </row>
    <row r="21" spans="1:15">
      <c r="A21" s="20"/>
      <c r="B21" s="21"/>
      <c r="C21" s="21"/>
      <c r="D21" s="21"/>
      <c r="E21" s="21"/>
      <c r="F21" s="21"/>
      <c r="G21" s="21"/>
      <c r="H21" s="41" t="s">
        <v>110</v>
      </c>
      <c r="I21" s="53">
        <f>SUM(I15:I20)</f>
        <v>4.6972825</v>
      </c>
      <c r="J21" s="21"/>
      <c r="K21" s="21"/>
      <c r="L21" s="21"/>
      <c r="M21" s="21"/>
      <c r="N21" s="21"/>
      <c r="O21" s="58"/>
    </row>
    <row r="22" spans="1:15">
      <c r="A22" s="22"/>
      <c r="B22" s="8"/>
      <c r="C22" s="8"/>
      <c r="D22" s="8"/>
      <c r="E22" s="8"/>
      <c r="F22" s="8"/>
      <c r="G22" s="8"/>
      <c r="H22" s="8"/>
      <c r="I22" s="35"/>
      <c r="J22" s="8"/>
      <c r="K22" s="8"/>
      <c r="L22" s="8"/>
      <c r="M22" s="8"/>
      <c r="N22" s="8"/>
      <c r="O22" s="58"/>
    </row>
    <row r="23" spans="1:15">
      <c r="A23" s="23" t="s">
        <v>107</v>
      </c>
      <c r="B23" s="24" t="s">
        <v>192</v>
      </c>
      <c r="C23" s="24" t="s">
        <v>113</v>
      </c>
      <c r="D23" s="24" t="s">
        <v>114</v>
      </c>
      <c r="E23" s="24" t="s">
        <v>115</v>
      </c>
      <c r="F23" s="24" t="s">
        <v>116</v>
      </c>
      <c r="G23" s="24" t="s">
        <v>117</v>
      </c>
      <c r="H23" s="24" t="s">
        <v>118</v>
      </c>
      <c r="I23" s="24" t="s">
        <v>82</v>
      </c>
      <c r="J23" s="24" t="s">
        <v>110</v>
      </c>
      <c r="K23" s="8"/>
      <c r="L23" s="8"/>
      <c r="M23" s="8"/>
      <c r="N23" s="8"/>
      <c r="O23" s="58"/>
    </row>
    <row r="24" spans="1:15">
      <c r="A24" s="29"/>
      <c r="B24" s="30"/>
      <c r="C24" s="30"/>
      <c r="D24" s="19"/>
      <c r="E24" s="30"/>
      <c r="F24" s="42"/>
      <c r="G24" s="30"/>
      <c r="H24" s="30"/>
      <c r="I24" s="54"/>
      <c r="J24" s="19">
        <f t="shared" ref="J24:J26" si="1">I24*D24</f>
        <v>0</v>
      </c>
      <c r="K24" s="8"/>
      <c r="L24" s="8"/>
      <c r="M24" s="8"/>
      <c r="N24" s="8"/>
      <c r="O24" s="58"/>
    </row>
    <row r="25" spans="1:15">
      <c r="A25" s="29"/>
      <c r="B25" s="33" t="s">
        <v>111</v>
      </c>
      <c r="C25" s="30"/>
      <c r="D25" s="19"/>
      <c r="E25" s="30"/>
      <c r="F25" s="42"/>
      <c r="G25" s="30"/>
      <c r="H25" s="30"/>
      <c r="I25" s="54"/>
      <c r="J25" s="19">
        <f t="shared" si="1"/>
        <v>0</v>
      </c>
      <c r="K25" s="8"/>
      <c r="L25" s="8"/>
      <c r="M25" s="8"/>
      <c r="N25" s="8"/>
      <c r="O25" s="58"/>
    </row>
    <row r="26" spans="1:15">
      <c r="A26" s="29"/>
      <c r="B26" s="30"/>
      <c r="C26" s="30"/>
      <c r="D26" s="19"/>
      <c r="E26" s="30"/>
      <c r="F26" s="42"/>
      <c r="G26" s="30"/>
      <c r="H26" s="30"/>
      <c r="I26" s="54"/>
      <c r="J26" s="19">
        <f t="shared" si="1"/>
        <v>0</v>
      </c>
      <c r="K26" s="8"/>
      <c r="L26" s="8"/>
      <c r="M26" s="8"/>
      <c r="N26" s="8"/>
      <c r="O26" s="58"/>
    </row>
    <row r="27" spans="1:15">
      <c r="A27" s="20"/>
      <c r="B27" s="21"/>
      <c r="C27" s="21"/>
      <c r="D27" s="21"/>
      <c r="E27" s="21"/>
      <c r="F27" s="21"/>
      <c r="G27" s="21"/>
      <c r="H27" s="21"/>
      <c r="I27" s="41" t="s">
        <v>110</v>
      </c>
      <c r="J27" s="53">
        <f>SUM(J24:J26)</f>
        <v>0</v>
      </c>
      <c r="K27" s="8"/>
      <c r="L27" s="8"/>
      <c r="M27" s="8"/>
      <c r="N27" s="8"/>
      <c r="O27" s="58"/>
    </row>
    <row r="28" spans="1:15">
      <c r="A28" s="34"/>
      <c r="B28" s="35"/>
      <c r="C28" s="35"/>
      <c r="D28" s="35"/>
      <c r="E28" s="35"/>
      <c r="F28" s="35"/>
      <c r="G28" s="35"/>
      <c r="H28" s="43"/>
      <c r="I28" s="55"/>
      <c r="J28" s="35"/>
      <c r="K28" s="8"/>
      <c r="L28" s="8"/>
      <c r="M28" s="8"/>
      <c r="N28" s="8"/>
      <c r="O28" s="58"/>
    </row>
    <row r="29" spans="1:15">
      <c r="A29" s="23" t="s">
        <v>107</v>
      </c>
      <c r="B29" s="24" t="s">
        <v>199</v>
      </c>
      <c r="C29" s="24" t="s">
        <v>113</v>
      </c>
      <c r="D29" s="24" t="s">
        <v>114</v>
      </c>
      <c r="E29" s="24" t="s">
        <v>183</v>
      </c>
      <c r="F29" s="24" t="s">
        <v>82</v>
      </c>
      <c r="G29" s="24" t="s">
        <v>200</v>
      </c>
      <c r="H29" s="24" t="s">
        <v>218</v>
      </c>
      <c r="I29" s="24" t="s">
        <v>110</v>
      </c>
      <c r="J29" s="21"/>
      <c r="K29" s="8"/>
      <c r="L29" s="8"/>
      <c r="M29" s="8"/>
      <c r="N29" s="8"/>
      <c r="O29" s="58"/>
    </row>
    <row r="30" s="3" customFormat="1" spans="1:15">
      <c r="A30" s="29">
        <v>10</v>
      </c>
      <c r="B30" s="30" t="s">
        <v>202</v>
      </c>
      <c r="C30" s="30" t="s">
        <v>203</v>
      </c>
      <c r="D30" s="19">
        <v>500</v>
      </c>
      <c r="E30" s="30" t="s">
        <v>204</v>
      </c>
      <c r="F30" s="30">
        <v>5</v>
      </c>
      <c r="G30" s="30">
        <v>3000</v>
      </c>
      <c r="H30" s="30">
        <v>1</v>
      </c>
      <c r="I30" s="19">
        <f>D30*F30/G30*H30</f>
        <v>0.833333333333333</v>
      </c>
      <c r="J30" s="35"/>
      <c r="K30" s="35"/>
      <c r="L30" s="35"/>
      <c r="M30" s="35"/>
      <c r="N30" s="35"/>
      <c r="O30" s="64"/>
    </row>
    <row r="31" spans="1:15">
      <c r="A31" s="29"/>
      <c r="B31" s="30"/>
      <c r="C31" s="30"/>
      <c r="D31" s="30"/>
      <c r="E31" s="30"/>
      <c r="F31" s="19"/>
      <c r="G31" s="30"/>
      <c r="H31" s="30"/>
      <c r="I31" s="19"/>
      <c r="J31" s="35"/>
      <c r="K31" s="8"/>
      <c r="L31" s="8"/>
      <c r="M31" s="8"/>
      <c r="N31" s="8"/>
      <c r="O31" s="58"/>
    </row>
    <row r="32" spans="1:15">
      <c r="A32" s="20"/>
      <c r="B32" s="21"/>
      <c r="C32" s="21"/>
      <c r="D32" s="21"/>
      <c r="E32" s="21"/>
      <c r="F32" s="21"/>
      <c r="G32" s="21"/>
      <c r="H32" s="41" t="s">
        <v>110</v>
      </c>
      <c r="I32" s="53">
        <f>SUM(I30:I31)</f>
        <v>0.833333333333333</v>
      </c>
      <c r="J32" s="21"/>
      <c r="K32" s="8"/>
      <c r="L32" s="8"/>
      <c r="M32" s="8"/>
      <c r="N32" s="8"/>
      <c r="O32" s="58"/>
    </row>
    <row r="33" ht="13.5" spans="1:15">
      <c r="A33" s="3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Instructions</vt:lpstr>
      <vt:lpstr>BOM</vt:lpstr>
      <vt:lpstr>EL Assembly</vt:lpstr>
      <vt:lpstr>EL Part 1</vt:lpstr>
      <vt:lpstr>EL Drawing Part 1</vt:lpstr>
      <vt:lpstr>Fuse box tab</vt:lpstr>
      <vt:lpstr>Ground tab</vt:lpstr>
      <vt:lpstr>Break light tab</vt:lpstr>
      <vt:lpstr>Master Switch panel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2015-05-29T20:57:00Z</dcterms:created>
  <dcterms:modified xsi:type="dcterms:W3CDTF">2018-03-27T09:16:32Z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