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ST\Cost_JLE\"/>
    </mc:Choice>
  </mc:AlternateContent>
  <xr:revisionPtr revIDLastSave="0" documentId="13_ncr:1_{D8CEB10B-9193-4BED-844C-CEF572CBD1A3}" xr6:coauthVersionLast="32" xr6:coauthVersionMax="32" xr10:uidLastSave="{00000000-0000-0000-0000-000000000000}"/>
  <bookViews>
    <workbookView xWindow="0" yWindow="0" windowWidth="20490" windowHeight="7545" firstSheet="1" activeTab="2" xr2:uid="{00000000-000D-0000-FFFF-FFFF00000000}"/>
  </bookViews>
  <sheets>
    <sheet name="Instructions" sheetId="7" r:id="rId1"/>
    <sheet name="BOM" sheetId="8" r:id="rId2"/>
    <sheet name="ST A0300" sheetId="1" r:id="rId3"/>
    <sheet name="ST 03001" sheetId="2" r:id="rId4"/>
    <sheet name="ST 03002" sheetId="10" r:id="rId5"/>
    <sheet name="ST 03003" sheetId="11" r:id="rId6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'ST 03001'!$B$5</definedName>
    <definedName name="BR_01001_f">'ST 03001'!#REF!</definedName>
    <definedName name="BR_01001_m">'ST 03001'!$N$12</definedName>
    <definedName name="BR_01001_p">'ST 03001'!$I$25</definedName>
    <definedName name="BR_01001_q">'ST 03001'!$N$3</definedName>
    <definedName name="BR_01001_t">'ST 03001'!#REF!</definedName>
    <definedName name="BR_A0001">'ST A0300'!$B$5</definedName>
    <definedName name="BR_A0001_f">'ST A0300'!$J$28</definedName>
    <definedName name="BR_A0001_m">'ST A0300'!$N$18</definedName>
    <definedName name="BR_A0001_p">'ST A0300'!$I$24</definedName>
    <definedName name="BR_A0001_pa">'ST A0300'!$E$13</definedName>
    <definedName name="BR_A0001_q">'ST A0300'!$N$3</definedName>
    <definedName name="BR_A0001_t">'ST A0300'!$I$32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#REF!</definedName>
    <definedName name="dede">#REF!</definedName>
    <definedName name="dEL_01001">#REF!</definedName>
    <definedName name="dqwdqd">#REF!</definedName>
    <definedName name="eded">#REF!</definedName>
    <definedName name="EL_01001">'ST 03001'!$B$5</definedName>
    <definedName name="EL_01001_f">'ST 03001'!#REF!</definedName>
    <definedName name="EL_01001_m">'ST 03001'!$N$12</definedName>
    <definedName name="EL_01001_p">'ST 03001'!$I$25</definedName>
    <definedName name="EL_01001_q">'ST 03001'!$N$3</definedName>
    <definedName name="EL_01001_t">'ST 03001'!#REF!</definedName>
    <definedName name="EL_02001">'ST 03001'!#REF!</definedName>
    <definedName name="EL_02001_f">'ST 03001'!#REF!</definedName>
    <definedName name="EL_02001_m">'ST 03001'!#REF!</definedName>
    <definedName name="EL_02001_p">'ST 03001'!#REF!</definedName>
    <definedName name="EL_02001_q">'ST 03001'!#REF!</definedName>
    <definedName name="EL_02001_t">'ST 03001'!#REF!</definedName>
    <definedName name="EL_02002">'ST 03001'!#REF!</definedName>
    <definedName name="EL_02002_f">'ST 03001'!#REF!</definedName>
    <definedName name="EL_02002_m">'ST 03001'!#REF!</definedName>
    <definedName name="EL_02002_p">'ST 03001'!#REF!</definedName>
    <definedName name="EL_02002_q">'ST 03001'!#REF!</definedName>
    <definedName name="EL_02002_t">'ST 03001'!#REF!</definedName>
    <definedName name="EL_A0001">'ST A0300'!$B$5</definedName>
    <definedName name="EL_A0001_f">'ST A0300'!$J$28</definedName>
    <definedName name="El_A0001_m">'ST A0300'!$N$18</definedName>
    <definedName name="EL_A0001_p">'ST A0300'!$I$24</definedName>
    <definedName name="EL_A0001_q">'ST A0300'!$N$3</definedName>
    <definedName name="EL_A0001_t">'ST A0300'!$I$32</definedName>
    <definedName name="EL_A0002">'ST A0300'!#REF!</definedName>
    <definedName name="EL_A0002_f">'ST A0300'!#REF!</definedName>
    <definedName name="EL_A0002_m">'ST A0300'!#REF!</definedName>
    <definedName name="EL_A0002_p">'ST A0300'!#REF!</definedName>
    <definedName name="EL_A0002_q">'ST A0300'!#REF!</definedName>
    <definedName name="EL_A0002_t">'ST A0300'!#REF!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T_03001">'ST 03001'!$B$6</definedName>
    <definedName name="ST_03001_m">'ST 03001'!$N$12</definedName>
    <definedName name="ST_03001_p">'ST 03001'!$I$25</definedName>
    <definedName name="ST_03001_q">'ST 03001'!$N$3</definedName>
    <definedName name="ST_03002">'ST 03002'!$B$6</definedName>
    <definedName name="ST_03002_m">'ST 03002'!$N$12</definedName>
    <definedName name="ST_03002_p">'ST 03002'!$I$22</definedName>
    <definedName name="ST_03002_q">'ST 03002'!$N$3</definedName>
    <definedName name="ST_03003">'ST 03003'!$B$6</definedName>
    <definedName name="ST_03003_m">'ST 03003'!$N$12</definedName>
    <definedName name="ST_03003_p">'ST 03003'!$I$19</definedName>
    <definedName name="ST_03003_q">'ST 03003'!$N$3</definedName>
    <definedName name="ST_A0300_f">'ST A0300'!$J$28</definedName>
    <definedName name="ST_A0300_m">'ST A0300'!$N$18</definedName>
    <definedName name="ST_A0300_p">'ST A0300'!$I$24</definedName>
    <definedName name="ST_A0300_pa">'ST A0300'!$E$13</definedName>
    <definedName name="ST_A0300_q">'ST A0300'!$N$3</definedName>
    <definedName name="ST_A0300_t">'ST A0300'!$I$32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BOM!$A$1:$N$11</definedName>
  </definedNames>
  <calcPr calcId="179017" iterateDelta="1E-4"/>
</workbook>
</file>

<file path=xl/calcChain.xml><?xml version="1.0" encoding="utf-8"?>
<calcChain xmlns="http://schemas.openxmlformats.org/spreadsheetml/2006/main">
  <c r="J9" i="8" l="1"/>
  <c r="I10" i="8"/>
  <c r="I9" i="8"/>
  <c r="I8" i="8"/>
  <c r="F8" i="8"/>
  <c r="C10" i="8"/>
  <c r="C9" i="8"/>
  <c r="C8" i="8"/>
  <c r="B11" i="8"/>
  <c r="D12" i="1"/>
  <c r="D11" i="1"/>
  <c r="D10" i="1"/>
  <c r="A18" i="11"/>
  <c r="I18" i="11"/>
  <c r="I17" i="11"/>
  <c r="I16" i="11"/>
  <c r="I15" i="11"/>
  <c r="N11" i="11"/>
  <c r="N12" i="11" s="1"/>
  <c r="J10" i="8" s="1"/>
  <c r="B4" i="11"/>
  <c r="B3" i="11"/>
  <c r="I21" i="10"/>
  <c r="I20" i="10"/>
  <c r="I19" i="10"/>
  <c r="I18" i="10"/>
  <c r="I17" i="10"/>
  <c r="A17" i="10"/>
  <c r="A18" i="10" s="1"/>
  <c r="A19" i="10" s="1"/>
  <c r="A20" i="10" s="1"/>
  <c r="A21" i="10" s="1"/>
  <c r="I16" i="10"/>
  <c r="I15" i="10"/>
  <c r="N11" i="10"/>
  <c r="N12" i="10" s="1"/>
  <c r="B4" i="10"/>
  <c r="B3" i="10"/>
  <c r="I16" i="2"/>
  <c r="I17" i="2"/>
  <c r="I18" i="2"/>
  <c r="I19" i="2"/>
  <c r="I20" i="2"/>
  <c r="I21" i="2"/>
  <c r="I22" i="2"/>
  <c r="I23" i="2"/>
  <c r="I24" i="2"/>
  <c r="A17" i="2"/>
  <c r="A18" i="2" s="1"/>
  <c r="A19" i="2" s="1"/>
  <c r="A20" i="2" s="1"/>
  <c r="A21" i="2" s="1"/>
  <c r="A22" i="2" s="1"/>
  <c r="A23" i="2" s="1"/>
  <c r="A24" i="2" s="1"/>
  <c r="N11" i="2"/>
  <c r="D27" i="1"/>
  <c r="I19" i="11" l="1"/>
  <c r="I22" i="10"/>
  <c r="B8" i="8"/>
  <c r="N2" i="10" l="1"/>
  <c r="K9" i="8"/>
  <c r="N2" i="11"/>
  <c r="K10" i="8"/>
  <c r="B3" i="2"/>
  <c r="I7" i="8"/>
  <c r="B9" i="8"/>
  <c r="B10" i="8"/>
  <c r="B7" i="8"/>
  <c r="N5" i="11" l="1"/>
  <c r="C12" i="1"/>
  <c r="E12" i="1" s="1"/>
  <c r="N5" i="10"/>
  <c r="C11" i="1"/>
  <c r="E11" i="1" s="1"/>
  <c r="C7" i="8"/>
  <c r="B4" i="2"/>
  <c r="F7" i="8"/>
  <c r="E9" i="8" l="1"/>
  <c r="E10" i="8"/>
  <c r="E8" i="8"/>
  <c r="H9" i="8"/>
  <c r="N9" i="8" s="1"/>
  <c r="H10" i="8"/>
  <c r="N10" i="8" s="1"/>
  <c r="I15" i="2"/>
  <c r="N12" i="2"/>
  <c r="J8" i="8" s="1"/>
  <c r="I31" i="1"/>
  <c r="J27" i="1"/>
  <c r="J28" i="1" s="1"/>
  <c r="L7" i="8" s="1"/>
  <c r="I23" i="1"/>
  <c r="I22" i="1"/>
  <c r="I21" i="1"/>
  <c r="N17" i="1"/>
  <c r="N16" i="1"/>
  <c r="L11" i="8" l="1"/>
  <c r="I24" i="1"/>
  <c r="K7" i="8" s="1"/>
  <c r="I32" i="1"/>
  <c r="M7" i="8" s="1"/>
  <c r="M11" i="8" s="1"/>
  <c r="I25" i="2"/>
  <c r="K8" i="8" s="1"/>
  <c r="N18" i="1"/>
  <c r="H8" i="8" l="1"/>
  <c r="N8" i="8" s="1"/>
  <c r="N2" i="2"/>
  <c r="J7" i="8"/>
  <c r="O1" i="8"/>
  <c r="N5" i="2" l="1"/>
  <c r="C10" i="1"/>
  <c r="H7" i="8"/>
  <c r="N7" i="8" s="1"/>
  <c r="N11" i="8" s="1"/>
  <c r="J11" i="8"/>
  <c r="K11" i="8"/>
  <c r="E10" i="1"/>
  <c r="E13" i="1" s="1"/>
  <c r="N2" i="1" l="1"/>
  <c r="N5" i="1" s="1"/>
</calcChain>
</file>

<file path=xl/sharedStrings.xml><?xml version="1.0" encoding="utf-8"?>
<sst xmlns="http://schemas.openxmlformats.org/spreadsheetml/2006/main" count="411" uniqueCount="188">
  <si>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</si>
  <si>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</si>
  <si>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</si>
  <si>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</si>
  <si>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</si>
  <si>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</si>
  <si>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</si>
  <si>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</si>
  <si>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</si>
  <si>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</si>
  <si>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</si>
  <si>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</si>
  <si>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</si>
  <si>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</si>
  <si>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</si>
  <si>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</si>
  <si>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</si>
  <si>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</si>
  <si>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</si>
  <si>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</si>
  <si>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</si>
  <si>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</si>
  <si>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</si>
  <si>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</si>
  <si>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</si>
  <si>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</si>
  <si>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</si>
  <si>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</si>
  <si>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</si>
  <si>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</si>
  <si>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</si>
  <si>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Steel, Mild (per kg)</t>
  </si>
  <si>
    <t>Process</t>
  </si>
  <si>
    <t>Unit</t>
  </si>
  <si>
    <t>Multiplier</t>
  </si>
  <si>
    <t>Mult. Val.</t>
  </si>
  <si>
    <t>unit</t>
  </si>
  <si>
    <t>Fastener</t>
  </si>
  <si>
    <t>Tooling</t>
  </si>
  <si>
    <t>PVF</t>
  </si>
  <si>
    <t>FractionIncluded</t>
  </si>
  <si>
    <t>Welds - Welding Fixture</t>
  </si>
  <si>
    <t>point</t>
  </si>
  <si>
    <t>Ecole Centrale de Lyon</t>
  </si>
  <si>
    <t>Stock material for part</t>
  </si>
  <si>
    <t>Machining Setup, Install and remove</t>
  </si>
  <si>
    <t>cm</t>
  </si>
  <si>
    <t>Total Vehicle Cost</t>
  </si>
  <si>
    <t>Competition Code</t>
  </si>
  <si>
    <t>Year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</si>
  <si>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</si>
  <si>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</si>
  <si>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</si>
  <si>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</si>
  <si>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</si>
  <si>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</si>
  <si>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</si>
  <si>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</si>
  <si>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</si>
  <si>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</si>
  <si>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</si>
  <si>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</si>
  <si>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</si>
  <si>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</si>
  <si>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</si>
  <si>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</si>
  <si>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</si>
  <si>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</si>
  <si>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</si>
  <si>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</si>
  <si>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</si>
  <si>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</si>
  <si>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</si>
  <si>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</si>
  <si>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</si>
  <si>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</si>
  <si>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</si>
  <si>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</si>
  <si>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</si>
  <si>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</si>
  <si>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</si>
  <si>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</si>
  <si>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</si>
  <si>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</si>
  <si>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</si>
  <si>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</si>
  <si>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</si>
  <si>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</si>
  <si>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</si>
  <si>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</si>
  <si>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</si>
  <si>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</si>
  <si>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</si>
  <si>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</si>
  <si>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</si>
  <si>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</si>
  <si>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</si>
  <si>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</si>
  <si>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</si>
  <si>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</si>
  <si>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</si>
  <si>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</si>
  <si>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</si>
  <si>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</si>
  <si>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</si>
  <si>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</si>
  <si>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</si>
  <si>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</si>
  <si>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</si>
  <si>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</si>
  <si>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</si>
  <si>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</si>
  <si>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</si>
  <si>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</si>
  <si>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</si>
  <si>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</si>
  <si>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</si>
  <si>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</si>
  <si>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</si>
  <si>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</si>
  <si>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</si>
  <si>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</si>
  <si>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</si>
  <si>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</si>
  <si>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</si>
  <si>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</si>
  <si>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</si>
  <si>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</si>
  <si>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</si>
  <si>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</si>
  <si>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</si>
  <si>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</si>
  <si>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</si>
  <si>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The cost of assemblies on this chart should not include the cost of the parts in the assembly but only the materials, processes, fasteners and tooling in the assembly level.</t>
  </si>
  <si>
    <t>Steering System</t>
  </si>
  <si>
    <t>ST A0003</t>
  </si>
  <si>
    <t>Quick release</t>
  </si>
  <si>
    <t>Quick Release Steel Sleeve</t>
  </si>
  <si>
    <t>Quick release Fixed Part</t>
  </si>
  <si>
    <t>Quick Release Sliding Part</t>
  </si>
  <si>
    <t>Enable Compression</t>
  </si>
  <si>
    <t>Ball Bearing</t>
  </si>
  <si>
    <t>Locking assembly</t>
  </si>
  <si>
    <t>Assemble, 1kg, Interference</t>
  </si>
  <si>
    <t>Assembling Sliding &amp; fixed parts</t>
  </si>
  <si>
    <t>Assemble, 1kg, Line-on-Line</t>
  </si>
  <si>
    <t>Assembling Steel Sleeve and Fixed parts</t>
  </si>
  <si>
    <t>Weld</t>
  </si>
  <si>
    <t>Welding Steel Sleeve on tube</t>
  </si>
  <si>
    <t>Retaining Ring, Internal</t>
  </si>
  <si>
    <t>Welding steel sleeve</t>
  </si>
  <si>
    <t>Quick release steel sleeve</t>
  </si>
  <si>
    <t>kg</t>
  </si>
  <si>
    <t>Circular area, diam. 25 mm</t>
  </si>
  <si>
    <t>Setup for machining</t>
  </si>
  <si>
    <t>Machining</t>
  </si>
  <si>
    <t>Machining Setup, Change</t>
  </si>
  <si>
    <t>Broach, External</t>
  </si>
  <si>
    <t>Anodize</t>
  </si>
  <si>
    <t>Removing material (radius)</t>
  </si>
  <si>
    <t>Removing material (length)</t>
  </si>
  <si>
    <t>Broaching splines</t>
  </si>
  <si>
    <t>Hard Anodizing</t>
  </si>
  <si>
    <t>cm^3</t>
  </si>
  <si>
    <t>cm3</t>
  </si>
  <si>
    <t>Material - Steel</t>
  </si>
  <si>
    <t>ST 03001</t>
  </si>
  <si>
    <t>ST 03002</t>
  </si>
  <si>
    <t>Aluminum, normal (per kg)</t>
  </si>
  <si>
    <t>Circular area, diam. 71 mm</t>
  </si>
  <si>
    <t>Removing material</t>
  </si>
  <si>
    <t>Material - Aluminum</t>
  </si>
  <si>
    <t>Setting up driller</t>
  </si>
  <si>
    <t>Drilled holes &lt; 25,4 mm dia.</t>
  </si>
  <si>
    <t>Broach, Internal</t>
  </si>
  <si>
    <t>Broching internal splines</t>
  </si>
  <si>
    <t>Quick release fixed part</t>
  </si>
  <si>
    <t>Quick release sliding part</t>
  </si>
  <si>
    <t>ST 03003</t>
  </si>
  <si>
    <t>Circular area, diam. 60 mm</t>
  </si>
  <si>
    <t>Drilling 9 holes</t>
  </si>
  <si>
    <t>Hard anodizing</t>
  </si>
  <si>
    <t>cm^2</t>
  </si>
  <si>
    <t>Anodizing</t>
  </si>
  <si>
    <t>Cost as made</t>
  </si>
  <si>
    <t>Spring, Compression (General)</t>
  </si>
  <si>
    <t>Shaping first shoulder</t>
  </si>
  <si>
    <t>Shaping second shoulder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</si>
</sst>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0.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9"/>
        <bgColor rgb="FFFCD5B5"/>
      </patternFill>
    </fill>
    <fill>
      <patternFill patternType="solid">
        <fgColor theme="9" tint="0.39997558519241921"/>
        <bgColor rgb="FFFAC09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</patternFill>
    </fill>
  </fills>
  <borders count="3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7" fillId="0" borderId="0"/>
    <xf numFmtId="170" fontId="7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6" fillId="2" borderId="6">
      <alignment vertical="center" wrapText="1"/>
    </xf>
    <xf numFmtId="171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</cellStyleXfs>
  <cellXfs count="150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71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71" fontId="8" fillId="0" borderId="0" xfId="5" applyFont="1"/>
    <xf numFmtId="0" fontId="8" fillId="0" borderId="0" xfId="1" applyFont="1" applyProtection="1">
      <protection locked="0"/>
    </xf>
    <xf numFmtId="171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1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71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69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2" xfId="0" applyBorder="1" applyAlignment="1">
      <alignment wrapText="1"/>
    </xf>
    <xf numFmtId="37" fontId="4" fillId="0" borderId="16" xfId="0" applyNumberFormat="1" applyFont="1" applyBorder="1"/>
    <xf numFmtId="0" fontId="18" fillId="0" borderId="16" xfId="8" applyNumberFormat="1" applyBorder="1" applyAlignment="1" applyProtection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2" fontId="4" fillId="0" borderId="16" xfId="7" applyNumberFormat="1" applyFont="1" applyBorder="1" applyAlignment="1" applyProtection="1"/>
    <xf numFmtId="172" fontId="11" fillId="0" borderId="7" xfId="1" applyNumberFormat="1" applyFont="1" applyFill="1" applyBorder="1" applyAlignment="1">
      <alignment horizontal="right"/>
    </xf>
    <xf numFmtId="174" fontId="4" fillId="0" borderId="3" xfId="7" applyNumberFormat="1" applyFont="1" applyBorder="1" applyAlignment="1" applyProtection="1"/>
    <xf numFmtId="173" fontId="4" fillId="0" borderId="16" xfId="7" applyNumberFormat="1" applyFont="1" applyBorder="1" applyAlignment="1" applyProtection="1"/>
    <xf numFmtId="0" fontId="3" fillId="7" borderId="16" xfId="0" applyFont="1" applyFill="1" applyBorder="1"/>
    <xf numFmtId="0" fontId="3" fillId="7" borderId="0" xfId="0" applyFont="1" applyFill="1" applyBorder="1"/>
    <xf numFmtId="0" fontId="3" fillId="7" borderId="16" xfId="0" applyFont="1" applyFill="1" applyBorder="1" applyAlignment="1">
      <alignment horizontal="right"/>
    </xf>
    <xf numFmtId="165" fontId="3" fillId="7" borderId="16" xfId="0" applyNumberFormat="1" applyFont="1" applyFill="1" applyBorder="1"/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3" fillId="8" borderId="16" xfId="0" applyFont="1" applyFill="1" applyBorder="1"/>
    <xf numFmtId="0" fontId="3" fillId="8" borderId="16" xfId="0" applyFont="1" applyFill="1" applyBorder="1" applyAlignment="1">
      <alignment horizontal="left"/>
    </xf>
    <xf numFmtId="0" fontId="3" fillId="8" borderId="2" xfId="0" applyFont="1" applyFill="1" applyBorder="1"/>
    <xf numFmtId="0" fontId="3" fillId="8" borderId="28" xfId="0" applyFont="1" applyFill="1" applyBorder="1"/>
    <xf numFmtId="0" fontId="3" fillId="8" borderId="5" xfId="0" applyFont="1" applyFill="1" applyBorder="1"/>
    <xf numFmtId="0" fontId="3" fillId="8" borderId="3" xfId="0" applyFont="1" applyFill="1" applyBorder="1"/>
    <xf numFmtId="0" fontId="3" fillId="8" borderId="3" xfId="0" applyFont="1" applyFill="1" applyBorder="1" applyAlignment="1">
      <alignment horizontal="right"/>
    </xf>
    <xf numFmtId="165" fontId="3" fillId="8" borderId="5" xfId="0" applyNumberFormat="1" applyFont="1" applyFill="1" applyBorder="1"/>
    <xf numFmtId="0" fontId="3" fillId="8" borderId="22" xfId="0" applyFont="1" applyFill="1" applyBorder="1"/>
    <xf numFmtId="0" fontId="3" fillId="8" borderId="5" xfId="0" applyFont="1" applyFill="1" applyBorder="1" applyAlignment="1">
      <alignment horizontal="right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2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2" fontId="11" fillId="9" borderId="3" xfId="1" applyNumberFormat="1" applyFont="1" applyFill="1" applyBorder="1" applyAlignment="1" applyProtection="1">
      <alignment horizontal="center"/>
      <protection locked="0"/>
    </xf>
    <xf numFmtId="172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10" borderId="3" xfId="1" applyFont="1" applyFill="1" applyBorder="1" applyProtection="1">
      <protection locked="0"/>
    </xf>
    <xf numFmtId="0" fontId="11" fillId="10" borderId="3" xfId="1" applyFont="1" applyFill="1" applyBorder="1" applyAlignment="1">
      <alignment horizontal="left"/>
    </xf>
    <xf numFmtId="18" fontId="11" fillId="10" borderId="3" xfId="1" applyNumberFormat="1" applyFont="1" applyFill="1" applyBorder="1" applyAlignment="1" applyProtection="1">
      <protection locked="0"/>
    </xf>
    <xf numFmtId="172" fontId="11" fillId="10" borderId="3" xfId="5" applyNumberFormat="1" applyFont="1" applyFill="1" applyBorder="1" applyProtection="1">
      <protection locked="0"/>
    </xf>
    <xf numFmtId="37" fontId="11" fillId="10" borderId="3" xfId="1" applyNumberFormat="1" applyFont="1" applyFill="1" applyBorder="1" applyAlignment="1" applyProtection="1">
      <alignment horizontal="center"/>
      <protection locked="0"/>
    </xf>
    <xf numFmtId="172" fontId="11" fillId="10" borderId="3" xfId="1" applyNumberFormat="1" applyFont="1" applyFill="1" applyBorder="1" applyAlignment="1" applyProtection="1">
      <alignment horizontal="center"/>
      <protection locked="0"/>
    </xf>
    <xf numFmtId="172" fontId="11" fillId="10" borderId="3" xfId="1" applyNumberFormat="1" applyFont="1" applyFill="1" applyBorder="1" applyAlignment="1">
      <alignment horizontal="right"/>
    </xf>
    <xf numFmtId="0" fontId="11" fillId="10" borderId="3" xfId="1" applyFont="1" applyFill="1" applyBorder="1" applyAlignment="1">
      <alignment horizontal="center"/>
    </xf>
    <xf numFmtId="18" fontId="11" fillId="10" borderId="3" xfId="1" applyNumberFormat="1" applyFont="1" applyFill="1" applyBorder="1" applyAlignment="1" applyProtection="1">
      <alignment horizontal="right"/>
      <protection locked="0"/>
    </xf>
    <xf numFmtId="0" fontId="24" fillId="0" borderId="3" xfId="0" applyFont="1" applyBorder="1"/>
    <xf numFmtId="0" fontId="0" fillId="0" borderId="0" xfId="7" applyNumberFormat="1" applyFont="1" applyFill="1" applyBorder="1" applyAlignment="1">
      <alignment wrapText="1"/>
    </xf>
    <xf numFmtId="49" fontId="18" fillId="10" borderId="3" xfId="8" applyNumberFormat="1" applyFill="1" applyBorder="1" applyAlignment="1">
      <alignment horizontal="left"/>
    </xf>
    <xf numFmtId="49" fontId="18" fillId="11" borderId="29" xfId="8" applyNumberFormat="1" applyFill="1" applyBorder="1" applyAlignment="1">
      <alignment horizontal="left"/>
    </xf>
  </cellXfs>
  <cellStyles count="9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450273</xdr:colOff>
      <xdr:row>18</xdr:row>
      <xdr:rowOff>130046</xdr:rowOff>
    </xdr:from>
    <xdr:to>
      <xdr:col>13</xdr:col>
      <xdr:colOff>543714</xdr:colOff>
      <xdr:row>32</xdr:row>
      <xdr:rowOff>97848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44EA2C3-B977-45D4-917A-A561C5F5D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64637" y="3559046"/>
          <a:ext cx="2639213" cy="2634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104" t="s">
        <v>131</v>
      </c>
    </row>
    <row r="3" spans="1:2" x14ac:dyDescent="0.25">
      <c r="A3" s="103" t="s">
        <v>65</v>
      </c>
      <c r="B3" s="100" t="s">
        <v>66</v>
      </c>
    </row>
    <row r="5" spans="1:2" x14ac:dyDescent="0.25">
      <c r="A5" t="s">
        <v>99</v>
      </c>
    </row>
    <row r="6" spans="1:2" x14ac:dyDescent="0.25">
      <c r="A6" t="s">
        <v>100</v>
      </c>
    </row>
    <row r="7" spans="1:2" x14ac:dyDescent="0.25">
      <c r="A7" t="s">
        <v>107</v>
      </c>
    </row>
    <row r="8" spans="1:2" x14ac:dyDescent="0.25">
      <c r="A8" t="s">
        <v>104</v>
      </c>
    </row>
    <row r="9" spans="1:2" x14ac:dyDescent="0.25">
      <c r="A9" t="s">
        <v>67</v>
      </c>
    </row>
    <row r="10" spans="1:2" x14ac:dyDescent="0.25">
      <c r="A10" s="100" t="s">
        <v>95</v>
      </c>
    </row>
    <row r="11" spans="1:2" x14ac:dyDescent="0.25">
      <c r="A11" t="s">
        <v>68</v>
      </c>
    </row>
    <row r="12" spans="1:2" x14ac:dyDescent="0.25">
      <c r="A12" t="s">
        <v>69</v>
      </c>
    </row>
    <row r="14" spans="1:2" x14ac:dyDescent="0.25">
      <c r="A14" t="s">
        <v>98</v>
      </c>
    </row>
    <row r="15" spans="1:2" x14ac:dyDescent="0.25">
      <c r="A15" t="s">
        <v>112</v>
      </c>
    </row>
    <row r="16" spans="1:2" x14ac:dyDescent="0.25">
      <c r="A16" t="s">
        <v>116</v>
      </c>
    </row>
    <row r="18" spans="1:3" x14ac:dyDescent="0.25">
      <c r="A18" s="103" t="s">
        <v>70</v>
      </c>
      <c r="B18" s="100" t="s">
        <v>102</v>
      </c>
      <c r="C18" s="100"/>
    </row>
    <row r="20" spans="1:3" x14ac:dyDescent="0.25">
      <c r="A20" t="s">
        <v>113</v>
      </c>
    </row>
    <row r="21" spans="1:3" x14ac:dyDescent="0.25">
      <c r="A21" t="s">
        <v>132</v>
      </c>
    </row>
    <row r="23" spans="1:3" x14ac:dyDescent="0.25">
      <c r="A23" s="103" t="s">
        <v>72</v>
      </c>
      <c r="B23" s="100" t="s">
        <v>73</v>
      </c>
    </row>
    <row r="25" spans="1:3" x14ac:dyDescent="0.25">
      <c r="A25" t="s">
        <v>124</v>
      </c>
    </row>
    <row r="26" spans="1:3" x14ac:dyDescent="0.25">
      <c r="A26" t="s">
        <v>79</v>
      </c>
    </row>
    <row r="27" spans="1:3" x14ac:dyDescent="0.25">
      <c r="A27" t="s">
        <v>74</v>
      </c>
    </row>
    <row r="28" spans="1:3" x14ac:dyDescent="0.25">
      <c r="A28" t="s">
        <v>108</v>
      </c>
    </row>
    <row r="29" spans="1:3" x14ac:dyDescent="0.25">
      <c r="A29" t="s">
        <v>105</v>
      </c>
    </row>
    <row r="30" spans="1:3" x14ac:dyDescent="0.25">
      <c r="A30" t="s">
        <v>75</v>
      </c>
    </row>
    <row r="31" spans="1:3" x14ac:dyDescent="0.25">
      <c r="A31" s="100" t="s">
        <v>95</v>
      </c>
    </row>
    <row r="32" spans="1:3" x14ac:dyDescent="0.25">
      <c r="A32" t="s">
        <v>106</v>
      </c>
    </row>
    <row r="33" spans="1:2" x14ac:dyDescent="0.25">
      <c r="A33" t="s">
        <v>109</v>
      </c>
    </row>
    <row r="35" spans="1:2" x14ac:dyDescent="0.25">
      <c r="A35" t="s">
        <v>110</v>
      </c>
    </row>
    <row r="36" spans="1:2" x14ac:dyDescent="0.25">
      <c r="A36" t="s">
        <v>111</v>
      </c>
    </row>
    <row r="37" spans="1:2" x14ac:dyDescent="0.25">
      <c r="A37" t="s">
        <v>117</v>
      </c>
    </row>
    <row r="39" spans="1:2" x14ac:dyDescent="0.25">
      <c r="A39" s="103" t="s">
        <v>76</v>
      </c>
      <c r="B39" s="100" t="s">
        <v>71</v>
      </c>
    </row>
    <row r="41" spans="1:2" x14ac:dyDescent="0.25">
      <c r="A41" t="s">
        <v>122</v>
      </c>
    </row>
    <row r="42" spans="1:2" x14ac:dyDescent="0.25">
      <c r="A42" t="s">
        <v>123</v>
      </c>
    </row>
    <row r="43" spans="1:2" x14ac:dyDescent="0.25">
      <c r="A43" t="s">
        <v>101</v>
      </c>
    </row>
    <row r="45" spans="1:2" x14ac:dyDescent="0.25">
      <c r="A45" s="103" t="s">
        <v>77</v>
      </c>
      <c r="B45" s="100" t="s">
        <v>92</v>
      </c>
    </row>
    <row r="47" spans="1:2" x14ac:dyDescent="0.25">
      <c r="A47" t="s">
        <v>125</v>
      </c>
    </row>
    <row r="48" spans="1:2" x14ac:dyDescent="0.25">
      <c r="A48" t="s">
        <v>93</v>
      </c>
    </row>
    <row r="49" spans="1:2" x14ac:dyDescent="0.25">
      <c r="A49" t="s">
        <v>94</v>
      </c>
    </row>
    <row r="50" spans="1:2" x14ac:dyDescent="0.25">
      <c r="A50" t="s">
        <v>114</v>
      </c>
    </row>
    <row r="51" spans="1:2" x14ac:dyDescent="0.25">
      <c r="A51" t="s">
        <v>126</v>
      </c>
    </row>
    <row r="52" spans="1:2" x14ac:dyDescent="0.25">
      <c r="A52" t="s">
        <v>127</v>
      </c>
    </row>
    <row r="53" spans="1:2" x14ac:dyDescent="0.25">
      <c r="A53" t="s">
        <v>96</v>
      </c>
    </row>
    <row r="55" spans="1:2" x14ac:dyDescent="0.25">
      <c r="A55" t="s">
        <v>118</v>
      </c>
    </row>
    <row r="57" spans="1:2" x14ac:dyDescent="0.25">
      <c r="A57" s="103" t="s">
        <v>81</v>
      </c>
      <c r="B57" s="100" t="s">
        <v>78</v>
      </c>
    </row>
    <row r="59" spans="1:2" x14ac:dyDescent="0.25">
      <c r="A59" t="s">
        <v>80</v>
      </c>
    </row>
    <row r="60" spans="1:2" x14ac:dyDescent="0.25">
      <c r="A60" t="s">
        <v>119</v>
      </c>
    </row>
    <row r="61" spans="1:2" x14ac:dyDescent="0.25">
      <c r="A61" t="s">
        <v>115</v>
      </c>
    </row>
    <row r="63" spans="1:2" x14ac:dyDescent="0.25">
      <c r="A63" s="103" t="s">
        <v>91</v>
      </c>
      <c r="B63" s="100" t="s">
        <v>82</v>
      </c>
    </row>
    <row r="65" spans="1:1" x14ac:dyDescent="0.25">
      <c r="A65" t="s">
        <v>83</v>
      </c>
    </row>
    <row r="66" spans="1:1" x14ac:dyDescent="0.25">
      <c r="A66" t="s">
        <v>85</v>
      </c>
    </row>
    <row r="67" spans="1:1" x14ac:dyDescent="0.25">
      <c r="A67" t="s">
        <v>84</v>
      </c>
    </row>
    <row r="68" spans="1:1" x14ac:dyDescent="0.25">
      <c r="A68" t="s">
        <v>86</v>
      </c>
    </row>
    <row r="69" spans="1:1" x14ac:dyDescent="0.25">
      <c r="A69" t="s">
        <v>87</v>
      </c>
    </row>
    <row r="70" spans="1:1" x14ac:dyDescent="0.25">
      <c r="A70" t="s">
        <v>88</v>
      </c>
    </row>
    <row r="71" spans="1:1" x14ac:dyDescent="0.25">
      <c r="A71" t="s">
        <v>120</v>
      </c>
    </row>
    <row r="72" spans="1:1" x14ac:dyDescent="0.25">
      <c r="A72" t="s">
        <v>121</v>
      </c>
    </row>
    <row r="74" spans="1:1" x14ac:dyDescent="0.25">
      <c r="A74" t="s">
        <v>128</v>
      </c>
    </row>
    <row r="75" spans="1:1" x14ac:dyDescent="0.25">
      <c r="A75" t="s">
        <v>89</v>
      </c>
    </row>
    <row r="76" spans="1:1" x14ac:dyDescent="0.25">
      <c r="A76" t="s">
        <v>90</v>
      </c>
    </row>
    <row r="77" spans="1:1" x14ac:dyDescent="0.25">
      <c r="A77" t="s">
        <v>120</v>
      </c>
    </row>
    <row r="78" spans="1:1" x14ac:dyDescent="0.25">
      <c r="A78" t="s">
        <v>121</v>
      </c>
    </row>
    <row r="80" spans="1:1" x14ac:dyDescent="0.25">
      <c r="A80" s="100" t="s">
        <v>97</v>
      </c>
    </row>
    <row r="82" spans="1:1" x14ac:dyDescent="0.25">
      <c r="A82" s="104" t="s">
        <v>103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57"/>
  <sheetViews>
    <sheetView zoomScaleNormal="100" workbookViewId="0">
      <pane xSplit="3" ySplit="6" topLeftCell="E7" activePane="bottomRight" state="frozen"/>
      <selection activeCell="H10" sqref="H10"/>
      <selection pane="topRight" activeCell="H10" sqref="H10"/>
      <selection pane="bottomLeft" activeCell="H10" sqref="H10"/>
      <selection pane="bottomRight" activeCell="F10" sqref="F10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33.85546875" style="9" customWidth="1"/>
    <col min="4" max="4" width="10" style="9" bestFit="1" customWidth="1"/>
    <col min="5" max="5" width="23" style="9" customWidth="1"/>
    <col min="6" max="6" width="39.140625" style="47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7" t="s">
        <v>0</v>
      </c>
      <c r="B1" s="107" t="s">
        <v>43</v>
      </c>
      <c r="D1" s="48"/>
      <c r="M1" s="60" t="s">
        <v>47</v>
      </c>
      <c r="N1" s="49"/>
      <c r="O1" s="59" t="e">
        <f>#REF!</f>
        <v>#REF!</v>
      </c>
    </row>
    <row r="2" spans="1:15" s="15" customFormat="1" ht="15.75" thickBot="1" x14ac:dyDescent="0.3">
      <c r="A2" s="55" t="s">
        <v>48</v>
      </c>
      <c r="B2" s="106" t="s">
        <v>129</v>
      </c>
      <c r="C2" s="14"/>
      <c r="F2" s="43"/>
    </row>
    <row r="3" spans="1:15" s="15" customFormat="1" ht="16.5" thickTop="1" thickBot="1" x14ac:dyDescent="0.3">
      <c r="A3" s="56" t="s">
        <v>49</v>
      </c>
      <c r="B3" s="58">
        <v>2018</v>
      </c>
      <c r="C3" s="14"/>
      <c r="F3" s="43"/>
    </row>
    <row r="4" spans="1:15" s="15" customFormat="1" ht="16.5" thickTop="1" thickBot="1" x14ac:dyDescent="0.3">
      <c r="A4" s="54" t="s">
        <v>1</v>
      </c>
      <c r="B4" s="105">
        <v>81</v>
      </c>
      <c r="C4" s="14"/>
      <c r="D4" s="48" t="s">
        <v>133</v>
      </c>
      <c r="F4" s="43"/>
    </row>
    <row r="5" spans="1:15" s="41" customFormat="1" ht="15.75" thickTop="1" x14ac:dyDescent="0.25">
      <c r="A5" s="40"/>
      <c r="B5" s="44"/>
      <c r="C5" s="42"/>
      <c r="F5" s="45"/>
    </row>
    <row r="6" spans="1:15" s="39" customFormat="1" ht="49.5" customHeight="1" x14ac:dyDescent="0.25">
      <c r="A6" s="38" t="s">
        <v>50</v>
      </c>
      <c r="B6" s="51" t="s">
        <v>51</v>
      </c>
      <c r="C6" s="51" t="s">
        <v>52</v>
      </c>
      <c r="D6" s="51" t="s">
        <v>53</v>
      </c>
      <c r="E6" s="51" t="s">
        <v>54</v>
      </c>
      <c r="F6" s="51" t="s">
        <v>55</v>
      </c>
      <c r="G6" s="51" t="s">
        <v>56</v>
      </c>
      <c r="H6" s="53" t="s">
        <v>57</v>
      </c>
      <c r="I6" s="51" t="s">
        <v>17</v>
      </c>
      <c r="J6" s="51" t="s">
        <v>58</v>
      </c>
      <c r="K6" s="51" t="s">
        <v>59</v>
      </c>
      <c r="L6" s="51" t="s">
        <v>60</v>
      </c>
      <c r="M6" s="51" t="s">
        <v>61</v>
      </c>
      <c r="N6" s="52" t="s">
        <v>62</v>
      </c>
      <c r="O6" s="51" t="s">
        <v>63</v>
      </c>
    </row>
    <row r="7" spans="1:15" ht="15" x14ac:dyDescent="0.25">
      <c r="A7" s="128"/>
      <c r="B7" s="129" t="str">
        <f>'ST A0300'!B3</f>
        <v>Steering System</v>
      </c>
      <c r="C7" s="130" t="str">
        <f>EL_A0001</f>
        <v>ST A0003</v>
      </c>
      <c r="D7" s="130" t="s">
        <v>11</v>
      </c>
      <c r="E7" s="130"/>
      <c r="F7" s="131" t="str">
        <f>'ST A0300'!B4</f>
        <v>Quick release</v>
      </c>
      <c r="G7" s="130"/>
      <c r="H7" s="132">
        <f t="shared" ref="H7:H10" si="0">SUM(J7:M7)</f>
        <v>2.8541666666666665</v>
      </c>
      <c r="I7" s="133">
        <f>BR_A0001_q</f>
        <v>1</v>
      </c>
      <c r="J7" s="134">
        <f>BR_A0001_m</f>
        <v>1.24</v>
      </c>
      <c r="K7" s="134">
        <f>BR_A0001_p</f>
        <v>1.2544999999999999</v>
      </c>
      <c r="L7" s="134">
        <f>BR_A0001_f</f>
        <v>0.19300000000000003</v>
      </c>
      <c r="M7" s="134">
        <f>BR_A0001_t</f>
        <v>0.16666666666666666</v>
      </c>
      <c r="N7" s="135">
        <f t="shared" ref="N7:N10" si="1">H7*I7</f>
        <v>2.8541666666666665</v>
      </c>
      <c r="O7" s="136"/>
    </row>
    <row r="8" spans="1:15" ht="15" x14ac:dyDescent="0.25">
      <c r="A8" s="137"/>
      <c r="B8" s="138" t="str">
        <f>'ST A0300'!B3</f>
        <v>Steering System</v>
      </c>
      <c r="C8" s="145" t="str">
        <f>ST_03001</f>
        <v>ST 03001</v>
      </c>
      <c r="D8" s="139" t="s">
        <v>11</v>
      </c>
      <c r="E8" s="139" t="str">
        <f>$F$7</f>
        <v>Quick release</v>
      </c>
      <c r="F8" s="148" t="str">
        <f>'ST 03001'!B5</f>
        <v>Quick release steel sleeve</v>
      </c>
      <c r="G8" s="139"/>
      <c r="H8" s="140">
        <f t="shared" si="0"/>
        <v>32.834499999999998</v>
      </c>
      <c r="I8" s="141">
        <f>ST_A0300_q*ST_03001_q</f>
        <v>1</v>
      </c>
      <c r="J8" s="142">
        <f>ST_03001_m</f>
        <v>1.0845</v>
      </c>
      <c r="K8" s="142">
        <f>ST_03001_p</f>
        <v>31.75</v>
      </c>
      <c r="L8" s="142"/>
      <c r="M8" s="142"/>
      <c r="N8" s="143">
        <f t="shared" si="1"/>
        <v>32.834499999999998</v>
      </c>
      <c r="O8" s="144"/>
    </row>
    <row r="9" spans="1:15" ht="15" x14ac:dyDescent="0.25">
      <c r="A9" s="137"/>
      <c r="B9" s="138" t="str">
        <f>'ST A0300'!$B$3</f>
        <v>Steering System</v>
      </c>
      <c r="C9" s="145" t="str">
        <f>ST_03002</f>
        <v>ST 03002</v>
      </c>
      <c r="D9" s="139" t="s">
        <v>11</v>
      </c>
      <c r="E9" s="139" t="str">
        <f t="shared" ref="E9:E10" si="2">$F$7</f>
        <v>Quick release</v>
      </c>
      <c r="F9" s="149" t="s">
        <v>176</v>
      </c>
      <c r="G9" s="139"/>
      <c r="H9" s="140">
        <f t="shared" si="0"/>
        <v>34.468000000000004</v>
      </c>
      <c r="I9" s="141">
        <f>ST_A0300_q*ST_03002_q</f>
        <v>1</v>
      </c>
      <c r="J9" s="142">
        <f>ST_03002_m</f>
        <v>2.4779999999999998</v>
      </c>
      <c r="K9" s="142">
        <f>ST_03002_p</f>
        <v>31.990000000000002</v>
      </c>
      <c r="L9" s="142"/>
      <c r="M9" s="142"/>
      <c r="N9" s="143">
        <f t="shared" si="1"/>
        <v>34.468000000000004</v>
      </c>
      <c r="O9" s="144"/>
    </row>
    <row r="10" spans="1:15" ht="15.75" thickBot="1" x14ac:dyDescent="0.3">
      <c r="A10" s="137"/>
      <c r="B10" s="138" t="str">
        <f>'ST A0300'!$B$3</f>
        <v>Steering System</v>
      </c>
      <c r="C10" s="145" t="str">
        <f>ST_03003</f>
        <v>ST 03003</v>
      </c>
      <c r="D10" s="139" t="s">
        <v>11</v>
      </c>
      <c r="E10" s="139" t="str">
        <f t="shared" si="2"/>
        <v>Quick release</v>
      </c>
      <c r="F10" s="148" t="s">
        <v>177</v>
      </c>
      <c r="G10" s="139"/>
      <c r="H10" s="140">
        <f t="shared" si="0"/>
        <v>12.942399999999999</v>
      </c>
      <c r="I10" s="141">
        <f>ST_A0300_q*ST_03002_q</f>
        <v>1</v>
      </c>
      <c r="J10" s="142">
        <f>ST_03003_m</f>
        <v>1.7724</v>
      </c>
      <c r="K10" s="142">
        <f>ST_03003_p</f>
        <v>11.17</v>
      </c>
      <c r="L10" s="142"/>
      <c r="M10" s="142"/>
      <c r="N10" s="143">
        <f t="shared" si="1"/>
        <v>12.942399999999999</v>
      </c>
      <c r="O10" s="144"/>
    </row>
    <row r="11" spans="1:15" s="12" customFormat="1" ht="15.75" thickTop="1" thickBot="1" x14ac:dyDescent="0.25">
      <c r="A11" s="5"/>
      <c r="B11" s="46" t="str">
        <f>'ST A0300'!B3</f>
        <v>Steering System</v>
      </c>
      <c r="C11" s="1"/>
      <c r="D11" s="1"/>
      <c r="E11" s="1"/>
      <c r="F11" s="46" t="s">
        <v>64</v>
      </c>
      <c r="G11" s="1"/>
      <c r="H11" s="3"/>
      <c r="I11" s="4"/>
      <c r="J11" s="109">
        <f>SUMPRODUCT($I7:$I10,J7:J10)</f>
        <v>6.5749000000000004</v>
      </c>
      <c r="K11" s="109">
        <f>SUMPRODUCT($I7:$I10,K7:K10)</f>
        <v>76.164500000000004</v>
      </c>
      <c r="L11" s="109">
        <f>SUMPRODUCT($I7:$I10,L7:L10)</f>
        <v>0.19300000000000003</v>
      </c>
      <c r="M11" s="109">
        <f>SUMPRODUCT($I7:$I10,M7:M10)</f>
        <v>0.16666666666666666</v>
      </c>
      <c r="N11" s="109">
        <f>SUM(N7:N10)</f>
        <v>83.099066666666658</v>
      </c>
      <c r="O11" s="2"/>
    </row>
    <row r="12" spans="1:15" ht="13.5" thickTop="1" x14ac:dyDescent="0.2">
      <c r="A12" s="11"/>
      <c r="B12" s="47"/>
      <c r="C12" s="13"/>
      <c r="D12" s="13"/>
      <c r="E12" s="13"/>
      <c r="F12" s="13"/>
      <c r="G12" s="13"/>
      <c r="H12" s="8"/>
      <c r="I12" s="13"/>
      <c r="J12" s="13"/>
      <c r="K12" s="13"/>
      <c r="L12" s="13"/>
      <c r="M12" s="13"/>
      <c r="N12" s="13"/>
    </row>
    <row r="13" spans="1:15" x14ac:dyDescent="0.2">
      <c r="A13" s="11"/>
      <c r="B13" s="47"/>
      <c r="C13" s="13"/>
      <c r="D13" s="13"/>
      <c r="E13" s="13"/>
      <c r="F13" s="13"/>
      <c r="G13" s="13"/>
      <c r="H13" s="8"/>
      <c r="I13" s="13"/>
      <c r="J13" s="13"/>
      <c r="K13" s="13"/>
      <c r="L13" s="13"/>
      <c r="M13" s="13"/>
      <c r="N13" s="13"/>
    </row>
    <row r="14" spans="1:15" x14ac:dyDescent="0.2">
      <c r="A14" s="11"/>
      <c r="B14" s="11"/>
      <c r="D14" s="13"/>
      <c r="E14" s="13"/>
      <c r="G14" s="13"/>
      <c r="H14" s="13"/>
      <c r="I14" s="8"/>
      <c r="J14" s="8"/>
      <c r="K14" s="8"/>
      <c r="L14" s="8"/>
      <c r="M14" s="8"/>
      <c r="N14" s="13"/>
    </row>
    <row r="15" spans="1:15" x14ac:dyDescent="0.2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50"/>
    </row>
    <row r="16" spans="1:15" x14ac:dyDescent="0.2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13"/>
    </row>
    <row r="17" spans="1:14" x14ac:dyDescent="0.2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50"/>
    </row>
    <row r="18" spans="1:14" x14ac:dyDescent="0.2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13"/>
    </row>
    <row r="19" spans="1:14" x14ac:dyDescent="0.2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s="9" customFormat="1" x14ac:dyDescent="0.2">
      <c r="A42" s="7"/>
      <c r="B42" s="11"/>
      <c r="F42" s="47"/>
      <c r="I42" s="6"/>
      <c r="J42" s="6"/>
      <c r="K42" s="6"/>
      <c r="L42" s="6"/>
      <c r="M42" s="6"/>
    </row>
    <row r="43" spans="1:14" s="9" customFormat="1" x14ac:dyDescent="0.2">
      <c r="A43" s="7"/>
      <c r="B43" s="11"/>
      <c r="F43" s="47"/>
      <c r="I43" s="6"/>
      <c r="J43" s="6"/>
      <c r="K43" s="6"/>
      <c r="L43" s="6"/>
      <c r="M43" s="6"/>
    </row>
    <row r="44" spans="1:14" s="9" customFormat="1" x14ac:dyDescent="0.2">
      <c r="A44" s="7"/>
      <c r="B44" s="11"/>
      <c r="F44" s="47"/>
      <c r="I44" s="6"/>
      <c r="J44" s="6"/>
      <c r="K44" s="6"/>
      <c r="L44" s="6"/>
      <c r="M44" s="6"/>
    </row>
    <row r="45" spans="1:14" s="9" customFormat="1" x14ac:dyDescent="0.2">
      <c r="A45" s="7"/>
      <c r="B45" s="11"/>
      <c r="F45" s="47"/>
      <c r="I45" s="6"/>
      <c r="J45" s="6"/>
      <c r="K45" s="6"/>
      <c r="L45" s="6"/>
      <c r="M45" s="6"/>
    </row>
    <row r="46" spans="1:14" s="9" customFormat="1" x14ac:dyDescent="0.2">
      <c r="A46" s="7"/>
      <c r="B46" s="11"/>
      <c r="F46" s="47"/>
      <c r="I46" s="6"/>
      <c r="J46" s="6"/>
      <c r="K46" s="6"/>
      <c r="L46" s="6"/>
      <c r="M46" s="6"/>
    </row>
    <row r="47" spans="1:14" s="9" customFormat="1" x14ac:dyDescent="0.2">
      <c r="A47" s="7"/>
      <c r="B47" s="11"/>
      <c r="F47" s="47"/>
      <c r="I47" s="6"/>
      <c r="J47" s="6"/>
      <c r="K47" s="6"/>
      <c r="L47" s="6"/>
      <c r="M47" s="6"/>
    </row>
    <row r="48" spans="1:14" s="9" customFormat="1" x14ac:dyDescent="0.2">
      <c r="A48" s="7"/>
      <c r="B48" s="11"/>
      <c r="F48" s="47"/>
      <c r="I48" s="6"/>
      <c r="J48" s="6"/>
      <c r="K48" s="6"/>
      <c r="L48" s="6"/>
      <c r="M48" s="6"/>
    </row>
    <row r="49" spans="1:14" s="9" customFormat="1" x14ac:dyDescent="0.2">
      <c r="A49" s="7"/>
      <c r="B49" s="11"/>
      <c r="F49" s="47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7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7"/>
      <c r="I51" s="6"/>
      <c r="J51" s="6"/>
      <c r="K51" s="6"/>
      <c r="L51" s="6"/>
      <c r="M51" s="6"/>
    </row>
    <row r="52" spans="1:14" s="10" customFormat="1" x14ac:dyDescent="0.2">
      <c r="A52" s="7"/>
      <c r="B52" s="11"/>
      <c r="C52" s="9"/>
      <c r="D52" s="9"/>
      <c r="E52" s="9"/>
      <c r="F52" s="47"/>
      <c r="G52" s="9"/>
      <c r="H52" s="9"/>
      <c r="I52" s="6"/>
      <c r="J52" s="6"/>
      <c r="K52" s="6"/>
      <c r="L52" s="6"/>
      <c r="M52" s="6"/>
      <c r="N52" s="9"/>
    </row>
    <row r="53" spans="1:14" s="10" customFormat="1" x14ac:dyDescent="0.2">
      <c r="A53" s="7"/>
      <c r="B53" s="11"/>
      <c r="C53" s="9"/>
      <c r="D53" s="9"/>
      <c r="E53" s="9"/>
      <c r="F53" s="47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">
      <c r="A54" s="7"/>
      <c r="B54" s="11"/>
      <c r="C54" s="9"/>
      <c r="D54" s="9"/>
      <c r="E54" s="9"/>
      <c r="F54" s="47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">
      <c r="A55" s="7"/>
      <c r="B55" s="11"/>
      <c r="C55" s="9"/>
      <c r="D55" s="9"/>
      <c r="E55" s="9"/>
      <c r="F55" s="47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">
      <c r="A56" s="7"/>
      <c r="B56" s="11"/>
      <c r="C56" s="9"/>
      <c r="D56" s="9"/>
      <c r="E56" s="9"/>
      <c r="F56" s="47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">
      <c r="A57" s="7"/>
      <c r="B57" s="11"/>
      <c r="C57" s="9"/>
      <c r="D57" s="9"/>
      <c r="E57" s="9"/>
      <c r="F57" s="47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">
      <c r="A58" s="7"/>
      <c r="B58" s="11"/>
      <c r="C58" s="9"/>
      <c r="D58" s="9"/>
      <c r="E58" s="9"/>
      <c r="F58" s="47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">
      <c r="A59" s="7"/>
      <c r="B59" s="11"/>
      <c r="C59" s="9"/>
      <c r="D59" s="9"/>
      <c r="E59" s="9"/>
      <c r="F59" s="47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7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7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7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7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7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7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7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7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7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7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7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7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7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7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7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7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7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7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7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7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7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7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7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7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7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7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7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7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7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7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7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7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7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7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7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7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7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7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7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7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7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7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7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7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7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7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7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7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7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7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7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7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7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7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7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7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7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7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7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7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7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7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7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7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7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7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7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7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7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7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7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7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7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7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7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7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7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7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7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7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7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7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7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7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7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7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7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7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7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7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7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7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7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7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7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7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7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7"/>
      <c r="G157" s="9"/>
      <c r="H157" s="9"/>
      <c r="I157" s="6"/>
      <c r="J157" s="6"/>
      <c r="K157" s="6"/>
      <c r="L157" s="6"/>
      <c r="M157" s="6"/>
      <c r="N157" s="9"/>
    </row>
  </sheetData>
  <hyperlinks>
    <hyperlink ref="F7" location="BR_A0001" display="BR_A0001" xr:uid="{00000000-0004-0000-0100-000000000000}"/>
    <hyperlink ref="F8" location="BR_01001" display="BR_01001" xr:uid="{00000000-0004-0000-0100-000001000000}"/>
    <hyperlink ref="F9" location="ST_03002" display="Quick release fixed part" xr:uid="{00000000-0004-0000-0100-000002000000}"/>
    <hyperlink ref="F10" location="ST_03003" display="Quick release sliding part" xr:uid="{00000000-0004-0000-0100-000003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  <pageSetUpPr fitToPage="1"/>
  </sheetPr>
  <dimension ref="A1:O34"/>
  <sheetViews>
    <sheetView tabSelected="1" zoomScale="55" zoomScaleNormal="55" zoomScaleSheetLayoutView="80" workbookViewId="0">
      <selection activeCell="K36" sqref="K36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12" t="s">
        <v>0</v>
      </c>
      <c r="B2" s="16" t="s">
        <v>43</v>
      </c>
      <c r="C2" s="61"/>
      <c r="D2" s="61"/>
      <c r="E2" s="61" t="s">
        <v>130</v>
      </c>
      <c r="F2" s="61"/>
      <c r="G2" s="61"/>
      <c r="H2" s="61"/>
      <c r="I2" s="61"/>
      <c r="J2" s="112" t="s">
        <v>1</v>
      </c>
      <c r="K2" s="94">
        <v>81</v>
      </c>
      <c r="L2" s="61"/>
      <c r="M2" s="112" t="s">
        <v>2</v>
      </c>
      <c r="N2" s="108">
        <f>ST_A0300_pa+ST_A0300_m+ST_A0300_p+ST_A0300_f+ST_A0300_t</f>
        <v>83.099066666666658</v>
      </c>
      <c r="O2" s="67"/>
    </row>
    <row r="3" spans="1:15" x14ac:dyDescent="0.25">
      <c r="A3" s="112" t="s">
        <v>3</v>
      </c>
      <c r="B3" s="16" t="s">
        <v>134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112" t="s">
        <v>4</v>
      </c>
      <c r="N3" s="93">
        <v>1</v>
      </c>
      <c r="O3" s="67"/>
    </row>
    <row r="4" spans="1:15" x14ac:dyDescent="0.25">
      <c r="A4" s="112" t="s">
        <v>5</v>
      </c>
      <c r="B4" s="62" t="s">
        <v>136</v>
      </c>
      <c r="C4" s="61"/>
      <c r="D4" s="61"/>
      <c r="E4" s="61"/>
      <c r="F4" s="61"/>
      <c r="G4" s="61"/>
      <c r="H4" s="61"/>
      <c r="I4" s="61"/>
      <c r="J4" s="113" t="s">
        <v>6</v>
      </c>
      <c r="K4" s="61"/>
      <c r="L4" s="61"/>
      <c r="M4" s="61"/>
      <c r="N4" s="61"/>
      <c r="O4" s="67"/>
    </row>
    <row r="5" spans="1:15" x14ac:dyDescent="0.25">
      <c r="A5" s="112" t="s">
        <v>7</v>
      </c>
      <c r="B5" s="18" t="s">
        <v>135</v>
      </c>
      <c r="C5" s="61"/>
      <c r="D5" s="61"/>
      <c r="E5" s="61"/>
      <c r="F5" s="61"/>
      <c r="G5" s="61"/>
      <c r="H5" s="61"/>
      <c r="I5" s="61"/>
      <c r="J5" s="113" t="s">
        <v>8</v>
      </c>
      <c r="K5" s="61"/>
      <c r="L5" s="61"/>
      <c r="M5" s="112" t="s">
        <v>9</v>
      </c>
      <c r="N5" s="79">
        <f>N2*N3</f>
        <v>83.099066666666658</v>
      </c>
      <c r="O5" s="67"/>
    </row>
    <row r="6" spans="1:15" x14ac:dyDescent="0.25">
      <c r="A6" s="112" t="s">
        <v>10</v>
      </c>
      <c r="B6" s="16" t="s">
        <v>11</v>
      </c>
      <c r="C6" s="61"/>
      <c r="D6" s="61"/>
      <c r="E6" s="61"/>
      <c r="F6" s="61"/>
      <c r="G6" s="61"/>
      <c r="H6" s="61"/>
      <c r="I6" s="61"/>
      <c r="J6" s="113" t="s">
        <v>12</v>
      </c>
      <c r="K6" s="61"/>
      <c r="L6" s="61"/>
      <c r="M6" s="61"/>
      <c r="N6" s="61"/>
      <c r="O6" s="67"/>
    </row>
    <row r="7" spans="1:15" x14ac:dyDescent="0.25">
      <c r="A7" s="112" t="s">
        <v>13</v>
      </c>
      <c r="B7" s="16" t="s">
        <v>184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68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112" t="s">
        <v>14</v>
      </c>
      <c r="B9" s="112" t="s">
        <v>15</v>
      </c>
      <c r="C9" s="112" t="s">
        <v>16</v>
      </c>
      <c r="D9" s="112" t="s">
        <v>17</v>
      </c>
      <c r="E9" s="112" t="s">
        <v>18</v>
      </c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78">
        <v>10</v>
      </c>
      <c r="B10" s="99" t="s">
        <v>137</v>
      </c>
      <c r="C10" s="79">
        <f>'ST 03001'!N$2</f>
        <v>32.834499999999998</v>
      </c>
      <c r="D10" s="98">
        <f>'ST 03001'!N$3</f>
        <v>1</v>
      </c>
      <c r="E10" s="79">
        <f>C10*D10</f>
        <v>32.834499999999998</v>
      </c>
      <c r="F10" s="61"/>
      <c r="G10" s="61"/>
      <c r="H10" s="61"/>
      <c r="I10" s="61"/>
      <c r="J10" s="61"/>
      <c r="K10" s="61"/>
      <c r="L10" s="61"/>
      <c r="M10" s="61"/>
      <c r="N10" s="61"/>
      <c r="O10" s="67"/>
    </row>
    <row r="11" spans="1:15" x14ac:dyDescent="0.25">
      <c r="A11" s="78">
        <v>20</v>
      </c>
      <c r="B11" s="99" t="s">
        <v>138</v>
      </c>
      <c r="C11" s="79">
        <f>'ST 03002'!N$2</f>
        <v>34.468000000000004</v>
      </c>
      <c r="D11" s="98">
        <f>'ST 03002'!N$3</f>
        <v>1</v>
      </c>
      <c r="E11" s="79">
        <f t="shared" ref="E11:E12" si="0">C11*D11</f>
        <v>34.468000000000004</v>
      </c>
      <c r="F11" s="62"/>
      <c r="G11" s="62"/>
      <c r="H11" s="62"/>
      <c r="I11" s="62"/>
      <c r="J11" s="62"/>
      <c r="K11" s="62"/>
      <c r="L11" s="62"/>
      <c r="M11" s="62"/>
      <c r="N11" s="62"/>
      <c r="O11" s="67"/>
    </row>
    <row r="12" spans="1:15" x14ac:dyDescent="0.25">
      <c r="A12" s="78">
        <v>30</v>
      </c>
      <c r="B12" s="99" t="s">
        <v>139</v>
      </c>
      <c r="C12" s="79">
        <f>'ST 03003'!N$2</f>
        <v>12.942399999999999</v>
      </c>
      <c r="D12" s="98">
        <f>'ST 03003'!N$3</f>
        <v>1</v>
      </c>
      <c r="E12" s="79">
        <f t="shared" si="0"/>
        <v>12.942399999999999</v>
      </c>
      <c r="F12" s="62"/>
      <c r="G12" s="62"/>
      <c r="H12" s="62"/>
      <c r="I12" s="62"/>
      <c r="J12" s="62"/>
      <c r="K12" s="62"/>
      <c r="L12" s="62"/>
      <c r="M12" s="62"/>
      <c r="N12" s="62"/>
      <c r="O12" s="70"/>
    </row>
    <row r="13" spans="1:15" x14ac:dyDescent="0.25">
      <c r="A13" s="68"/>
      <c r="B13" s="61"/>
      <c r="C13" s="61"/>
      <c r="D13" s="114" t="s">
        <v>18</v>
      </c>
      <c r="E13" s="115">
        <f>SUM(E10:E12)</f>
        <v>80.244900000000001</v>
      </c>
      <c r="F13" s="62"/>
      <c r="G13" s="62"/>
      <c r="H13" s="62"/>
      <c r="I13" s="62"/>
      <c r="J13" s="62"/>
      <c r="K13" s="62"/>
      <c r="L13" s="62"/>
      <c r="M13" s="62"/>
      <c r="N13" s="62"/>
      <c r="O13" s="67"/>
    </row>
    <row r="14" spans="1:15" x14ac:dyDescent="0.25">
      <c r="A14" s="68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7"/>
    </row>
    <row r="15" spans="1:15" x14ac:dyDescent="0.25">
      <c r="A15" s="112" t="s">
        <v>14</v>
      </c>
      <c r="B15" s="112" t="s">
        <v>19</v>
      </c>
      <c r="C15" s="112" t="s">
        <v>20</v>
      </c>
      <c r="D15" s="112" t="s">
        <v>21</v>
      </c>
      <c r="E15" s="112" t="s">
        <v>22</v>
      </c>
      <c r="F15" s="112" t="s">
        <v>23</v>
      </c>
      <c r="G15" s="112" t="s">
        <v>24</v>
      </c>
      <c r="H15" s="112" t="s">
        <v>25</v>
      </c>
      <c r="I15" s="112" t="s">
        <v>26</v>
      </c>
      <c r="J15" s="112" t="s">
        <v>27</v>
      </c>
      <c r="K15" s="112" t="s">
        <v>28</v>
      </c>
      <c r="L15" s="112" t="s">
        <v>29</v>
      </c>
      <c r="M15" s="112" t="s">
        <v>17</v>
      </c>
      <c r="N15" s="112" t="s">
        <v>18</v>
      </c>
      <c r="O15" s="67"/>
    </row>
    <row r="16" spans="1:15" x14ac:dyDescent="0.25">
      <c r="A16" s="78">
        <v>10</v>
      </c>
      <c r="B16" s="78" t="s">
        <v>185</v>
      </c>
      <c r="C16" s="78" t="s">
        <v>140</v>
      </c>
      <c r="D16" s="79">
        <v>1</v>
      </c>
      <c r="E16" s="78"/>
      <c r="F16" s="78"/>
      <c r="G16" s="78"/>
      <c r="H16" s="80"/>
      <c r="I16" s="81"/>
      <c r="J16" s="82"/>
      <c r="K16" s="80"/>
      <c r="L16" s="80"/>
      <c r="M16" s="80">
        <v>1</v>
      </c>
      <c r="N16" s="79">
        <f>M16*D16</f>
        <v>1</v>
      </c>
      <c r="O16" s="67"/>
    </row>
    <row r="17" spans="1:15" s="24" customFormat="1" x14ac:dyDescent="0.25">
      <c r="A17" s="78">
        <v>20</v>
      </c>
      <c r="B17" s="78" t="s">
        <v>141</v>
      </c>
      <c r="C17" s="83" t="s">
        <v>142</v>
      </c>
      <c r="D17" s="79">
        <v>0.06</v>
      </c>
      <c r="E17" s="84"/>
      <c r="F17" s="84"/>
      <c r="G17" s="84"/>
      <c r="H17" s="80"/>
      <c r="I17" s="85"/>
      <c r="J17" s="111"/>
      <c r="K17" s="86"/>
      <c r="L17" s="87"/>
      <c r="M17" s="88">
        <v>4</v>
      </c>
      <c r="N17" s="79">
        <f>M17*D17</f>
        <v>0.24</v>
      </c>
      <c r="O17" s="72"/>
    </row>
    <row r="18" spans="1:15" x14ac:dyDescent="0.25">
      <c r="A18" s="73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112" t="s">
        <v>18</v>
      </c>
      <c r="N18" s="115">
        <f>SUM(N16:N17)</f>
        <v>1.24</v>
      </c>
      <c r="O18" s="67"/>
    </row>
    <row r="19" spans="1:15" x14ac:dyDescent="0.25">
      <c r="A19" s="68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7"/>
    </row>
    <row r="20" spans="1:15" s="27" customFormat="1" x14ac:dyDescent="0.25">
      <c r="A20" s="112" t="s">
        <v>14</v>
      </c>
      <c r="B20" s="112" t="s">
        <v>32</v>
      </c>
      <c r="C20" s="112" t="s">
        <v>20</v>
      </c>
      <c r="D20" s="112" t="s">
        <v>21</v>
      </c>
      <c r="E20" s="112" t="s">
        <v>33</v>
      </c>
      <c r="F20" s="112" t="s">
        <v>17</v>
      </c>
      <c r="G20" s="112" t="s">
        <v>34</v>
      </c>
      <c r="H20" s="112" t="s">
        <v>35</v>
      </c>
      <c r="I20" s="112" t="s">
        <v>18</v>
      </c>
      <c r="J20" s="26"/>
      <c r="K20" s="26"/>
      <c r="L20" s="26"/>
      <c r="M20" s="26"/>
      <c r="N20" s="26"/>
      <c r="O20" s="74"/>
    </row>
    <row r="21" spans="1:15" x14ac:dyDescent="0.25">
      <c r="A21" s="78">
        <v>10</v>
      </c>
      <c r="B21" s="78" t="s">
        <v>143</v>
      </c>
      <c r="C21" s="78" t="s">
        <v>144</v>
      </c>
      <c r="D21" s="79">
        <v>0.1875</v>
      </c>
      <c r="E21" s="78" t="s">
        <v>36</v>
      </c>
      <c r="F21" s="89">
        <v>1</v>
      </c>
      <c r="G21" s="89"/>
      <c r="H21" s="89"/>
      <c r="I21" s="79">
        <f t="shared" ref="I21:I23" si="1">IF(H21="",D21*F21,D21*F21*H21)</f>
        <v>0.1875</v>
      </c>
      <c r="J21" s="61"/>
      <c r="K21" s="61"/>
      <c r="L21" s="61"/>
      <c r="M21" s="61"/>
      <c r="N21" s="61"/>
      <c r="O21" s="67"/>
    </row>
    <row r="22" spans="1:15" x14ac:dyDescent="0.25">
      <c r="A22" s="78">
        <v>20</v>
      </c>
      <c r="B22" s="90" t="s">
        <v>145</v>
      </c>
      <c r="C22" s="78" t="s">
        <v>146</v>
      </c>
      <c r="D22" s="79">
        <v>0.125</v>
      </c>
      <c r="E22" s="90" t="s">
        <v>36</v>
      </c>
      <c r="F22" s="89">
        <v>1</v>
      </c>
      <c r="G22" s="78"/>
      <c r="H22" s="78"/>
      <c r="I22" s="79">
        <f t="shared" si="1"/>
        <v>0.125</v>
      </c>
      <c r="J22" s="61"/>
      <c r="K22" s="61"/>
      <c r="L22" s="61"/>
      <c r="M22" s="61"/>
      <c r="N22" s="61"/>
      <c r="O22" s="67"/>
    </row>
    <row r="23" spans="1:15" x14ac:dyDescent="0.25">
      <c r="A23" s="78">
        <v>30</v>
      </c>
      <c r="B23" s="90" t="s">
        <v>147</v>
      </c>
      <c r="C23" s="78" t="s">
        <v>148</v>
      </c>
      <c r="D23" s="79">
        <v>0.15</v>
      </c>
      <c r="E23" s="78" t="s">
        <v>46</v>
      </c>
      <c r="F23" s="89">
        <v>6.28</v>
      </c>
      <c r="G23" s="78"/>
      <c r="H23" s="78"/>
      <c r="I23" s="79">
        <f t="shared" si="1"/>
        <v>0.94199999999999995</v>
      </c>
      <c r="J23" s="61"/>
      <c r="K23" s="61"/>
      <c r="L23" s="61"/>
      <c r="M23" s="61"/>
      <c r="N23" s="61"/>
      <c r="O23" s="67"/>
    </row>
    <row r="24" spans="1:15" x14ac:dyDescent="0.25">
      <c r="A24" s="73"/>
      <c r="B24" s="26"/>
      <c r="C24" s="26"/>
      <c r="D24" s="26"/>
      <c r="E24" s="26"/>
      <c r="F24" s="26"/>
      <c r="G24" s="26"/>
      <c r="H24" s="114" t="s">
        <v>18</v>
      </c>
      <c r="I24" s="115">
        <f>SUM(I21:I23)</f>
        <v>1.2544999999999999</v>
      </c>
      <c r="J24" s="61"/>
      <c r="K24" s="61"/>
      <c r="L24" s="61"/>
      <c r="M24" s="61"/>
      <c r="N24" s="61"/>
      <c r="O24" s="67"/>
    </row>
    <row r="25" spans="1:15" x14ac:dyDescent="0.25">
      <c r="A25" s="68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7"/>
    </row>
    <row r="26" spans="1:15" x14ac:dyDescent="0.25">
      <c r="A26" s="112" t="s">
        <v>14</v>
      </c>
      <c r="B26" s="112" t="s">
        <v>37</v>
      </c>
      <c r="C26" s="112" t="s">
        <v>20</v>
      </c>
      <c r="D26" s="112" t="s">
        <v>21</v>
      </c>
      <c r="E26" s="112" t="s">
        <v>22</v>
      </c>
      <c r="F26" s="112" t="s">
        <v>23</v>
      </c>
      <c r="G26" s="112" t="s">
        <v>24</v>
      </c>
      <c r="H26" s="112" t="s">
        <v>25</v>
      </c>
      <c r="I26" s="112" t="s">
        <v>17</v>
      </c>
      <c r="J26" s="112" t="s">
        <v>18</v>
      </c>
      <c r="K26" s="61"/>
      <c r="L26" s="61"/>
      <c r="M26" s="61"/>
      <c r="N26" s="61"/>
      <c r="O26" s="67"/>
    </row>
    <row r="27" spans="1:15" x14ac:dyDescent="0.25">
      <c r="A27" s="78">
        <v>10</v>
      </c>
      <c r="B27" s="78" t="s">
        <v>149</v>
      </c>
      <c r="C27" s="78" t="s">
        <v>142</v>
      </c>
      <c r="D27" s="91">
        <f>0.0002*E27^2+0.013</f>
        <v>0.19300000000000003</v>
      </c>
      <c r="E27" s="92">
        <v>30</v>
      </c>
      <c r="F27" s="92" t="s">
        <v>30</v>
      </c>
      <c r="G27" s="92"/>
      <c r="H27" s="92"/>
      <c r="I27" s="93">
        <v>1</v>
      </c>
      <c r="J27" s="79">
        <f>I27*D27</f>
        <v>0.19300000000000003</v>
      </c>
      <c r="K27" s="61"/>
      <c r="L27" s="61"/>
      <c r="M27" s="61"/>
      <c r="N27" s="61"/>
      <c r="O27" s="67"/>
    </row>
    <row r="28" spans="1:15" x14ac:dyDescent="0.25">
      <c r="A28" s="73"/>
      <c r="B28" s="26"/>
      <c r="C28" s="26"/>
      <c r="D28" s="26"/>
      <c r="E28" s="26"/>
      <c r="F28" s="26"/>
      <c r="G28" s="26"/>
      <c r="H28" s="26"/>
      <c r="I28" s="114" t="s">
        <v>18</v>
      </c>
      <c r="J28" s="115">
        <f>SUM(J27:J27)</f>
        <v>0.19300000000000003</v>
      </c>
      <c r="K28" s="61"/>
      <c r="L28" s="61"/>
      <c r="M28" s="61"/>
      <c r="N28" s="61"/>
      <c r="O28" s="67"/>
    </row>
    <row r="29" spans="1:15" x14ac:dyDescent="0.25">
      <c r="A29" s="68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7"/>
    </row>
    <row r="30" spans="1:15" x14ac:dyDescent="0.25">
      <c r="A30" s="112" t="s">
        <v>14</v>
      </c>
      <c r="B30" s="112" t="s">
        <v>38</v>
      </c>
      <c r="C30" s="112" t="s">
        <v>20</v>
      </c>
      <c r="D30" s="112" t="s">
        <v>21</v>
      </c>
      <c r="E30" s="112" t="s">
        <v>33</v>
      </c>
      <c r="F30" s="112" t="s">
        <v>17</v>
      </c>
      <c r="G30" s="112" t="s">
        <v>39</v>
      </c>
      <c r="H30" s="112" t="s">
        <v>40</v>
      </c>
      <c r="I30" s="112" t="s">
        <v>18</v>
      </c>
      <c r="J30" s="26"/>
      <c r="K30" s="61"/>
      <c r="L30" s="61"/>
      <c r="M30" s="61"/>
      <c r="N30" s="61"/>
      <c r="O30" s="67"/>
    </row>
    <row r="31" spans="1:15" x14ac:dyDescent="0.25">
      <c r="A31" s="78">
        <v>10</v>
      </c>
      <c r="B31" s="78" t="s">
        <v>41</v>
      </c>
      <c r="C31" s="78" t="s">
        <v>150</v>
      </c>
      <c r="D31" s="79">
        <v>500</v>
      </c>
      <c r="E31" s="78" t="s">
        <v>42</v>
      </c>
      <c r="F31" s="78">
        <v>1</v>
      </c>
      <c r="G31" s="78">
        <v>3000</v>
      </c>
      <c r="H31" s="78">
        <v>1</v>
      </c>
      <c r="I31" s="79">
        <f>D31*F31/G31*H31</f>
        <v>0.16666666666666666</v>
      </c>
      <c r="J31" s="26"/>
      <c r="K31" s="61"/>
      <c r="L31" s="61"/>
      <c r="M31" s="61"/>
      <c r="N31" s="61"/>
      <c r="O31" s="67"/>
    </row>
    <row r="32" spans="1:15" x14ac:dyDescent="0.25">
      <c r="A32" s="73"/>
      <c r="B32" s="26"/>
      <c r="C32" s="26"/>
      <c r="D32" s="26"/>
      <c r="E32" s="26"/>
      <c r="F32" s="26"/>
      <c r="G32" s="26"/>
      <c r="H32" s="116" t="s">
        <v>18</v>
      </c>
      <c r="I32" s="117">
        <f>SUM(I31:I31)</f>
        <v>0.16666666666666666</v>
      </c>
      <c r="J32" s="26"/>
      <c r="K32" s="61"/>
      <c r="L32" s="61"/>
      <c r="M32" s="61"/>
      <c r="N32" s="61"/>
      <c r="O32" s="67"/>
    </row>
    <row r="33" spans="1:15" ht="15.75" thickBot="1" x14ac:dyDescent="0.3">
      <c r="A33" s="7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7"/>
    </row>
    <row r="34" spans="1:15" x14ac:dyDescent="0.25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</row>
  </sheetData>
  <hyperlinks>
    <hyperlink ref="B10" location="BR_01001" display="BR_01001" xr:uid="{00000000-0004-0000-0200-000000000000}"/>
    <hyperlink ref="B11" location="ST_03002" display="Quick release Fixed Part" xr:uid="{00000000-0004-0000-0200-000001000000}"/>
    <hyperlink ref="B12" location="ST_03003" display="Quick Release Sliding Part" xr:uid="{00000000-0004-0000-0200-000002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  <pageSetUpPr fitToPage="1"/>
  </sheetPr>
  <dimension ref="A1:O26"/>
  <sheetViews>
    <sheetView zoomScaleNormal="100" workbookViewId="0">
      <selection activeCell="B4" sqref="B4"/>
    </sheetView>
  </sheetViews>
  <sheetFormatPr baseColWidth="10" defaultColWidth="9.140625" defaultRowHeight="15" x14ac:dyDescent="0.25"/>
  <cols>
    <col min="1" max="1" width="10.5703125"/>
    <col min="2" max="2" width="33.42578125"/>
    <col min="3" max="4" width="25.85546875" customWidth="1"/>
    <col min="5" max="6" width="10.5703125"/>
    <col min="7" max="7" width="26.85546875" customWidth="1"/>
    <col min="8" max="8" width="10.5703125"/>
    <col min="9" max="9" width="30.42578125" customWidth="1"/>
    <col min="10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18" t="s">
        <v>0</v>
      </c>
      <c r="B2" s="16" t="s">
        <v>43</v>
      </c>
      <c r="C2" s="61"/>
      <c r="D2" s="61"/>
      <c r="E2" s="61"/>
      <c r="F2" s="61"/>
      <c r="G2" s="61" t="s">
        <v>130</v>
      </c>
      <c r="H2" s="61"/>
      <c r="I2" s="61"/>
      <c r="J2" s="119" t="s">
        <v>1</v>
      </c>
      <c r="K2" s="94">
        <v>81</v>
      </c>
      <c r="L2" s="61"/>
      <c r="M2" s="118" t="s">
        <v>16</v>
      </c>
      <c r="N2" s="79">
        <f>ST_03001_m+ST_03001_p</f>
        <v>32.834499999999998</v>
      </c>
      <c r="O2" s="67"/>
    </row>
    <row r="3" spans="1:15" x14ac:dyDescent="0.25">
      <c r="A3" s="118" t="s">
        <v>3</v>
      </c>
      <c r="B3" s="16" t="str">
        <f>'ST A0300'!B3</f>
        <v>Steering System</v>
      </c>
      <c r="C3" s="61"/>
      <c r="D3" s="118" t="s">
        <v>6</v>
      </c>
      <c r="E3" s="102"/>
      <c r="F3" s="61"/>
      <c r="G3" s="61"/>
      <c r="H3" s="61"/>
      <c r="I3" s="61"/>
      <c r="J3" s="61"/>
      <c r="K3" s="61"/>
      <c r="L3" s="61"/>
      <c r="M3" s="118" t="s">
        <v>4</v>
      </c>
      <c r="N3" s="93">
        <v>1</v>
      </c>
      <c r="O3" s="67"/>
    </row>
    <row r="4" spans="1:15" x14ac:dyDescent="0.25">
      <c r="A4" s="118" t="s">
        <v>5</v>
      </c>
      <c r="B4" s="101" t="str">
        <f>'ST A0300'!B4</f>
        <v>Quick release</v>
      </c>
      <c r="C4" s="61"/>
      <c r="D4" s="118" t="s">
        <v>8</v>
      </c>
      <c r="E4" s="61"/>
      <c r="F4" s="61"/>
      <c r="G4" s="61"/>
      <c r="H4" s="61"/>
      <c r="I4" s="61"/>
      <c r="J4" s="120" t="s">
        <v>6</v>
      </c>
      <c r="K4" s="61"/>
      <c r="L4" s="61"/>
      <c r="M4" s="61"/>
      <c r="N4" s="61"/>
      <c r="O4" s="67"/>
    </row>
    <row r="5" spans="1:15" x14ac:dyDescent="0.25">
      <c r="A5" s="118" t="s">
        <v>15</v>
      </c>
      <c r="B5" s="30" t="s">
        <v>151</v>
      </c>
      <c r="C5" s="61"/>
      <c r="D5" s="118" t="s">
        <v>12</v>
      </c>
      <c r="E5" s="61"/>
      <c r="F5" s="61"/>
      <c r="G5" s="61"/>
      <c r="H5" s="61"/>
      <c r="I5" s="61"/>
      <c r="J5" s="120" t="s">
        <v>8</v>
      </c>
      <c r="K5" s="61"/>
      <c r="L5" s="61"/>
      <c r="M5" s="118" t="s">
        <v>9</v>
      </c>
      <c r="N5" s="79">
        <f>N3*N2</f>
        <v>32.834499999999998</v>
      </c>
      <c r="O5" s="67"/>
    </row>
    <row r="6" spans="1:15" x14ac:dyDescent="0.25">
      <c r="A6" s="118" t="s">
        <v>7</v>
      </c>
      <c r="B6" t="s">
        <v>166</v>
      </c>
      <c r="C6" s="61"/>
      <c r="D6" s="61"/>
      <c r="E6" s="61"/>
      <c r="F6" s="61"/>
      <c r="G6" s="61"/>
      <c r="H6" s="61"/>
      <c r="I6" s="61"/>
      <c r="J6" s="120" t="s">
        <v>12</v>
      </c>
      <c r="K6" s="61"/>
      <c r="L6" s="61"/>
      <c r="M6" s="61"/>
      <c r="N6" s="61"/>
      <c r="O6" s="67"/>
    </row>
    <row r="7" spans="1:15" x14ac:dyDescent="0.25">
      <c r="A7" s="118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118" t="s">
        <v>13</v>
      </c>
      <c r="B8" s="16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95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7"/>
    </row>
    <row r="11" spans="1:15" s="24" customFormat="1" x14ac:dyDescent="0.25">
      <c r="A11" s="96">
        <v>10</v>
      </c>
      <c r="B11" s="32" t="s">
        <v>31</v>
      </c>
      <c r="C11" s="21" t="s">
        <v>44</v>
      </c>
      <c r="D11" s="34">
        <v>2.25</v>
      </c>
      <c r="E11" s="21">
        <v>0.48199999999999998</v>
      </c>
      <c r="F11" s="21" t="s">
        <v>152</v>
      </c>
      <c r="G11" s="21"/>
      <c r="H11" s="20"/>
      <c r="I11" s="22" t="s">
        <v>153</v>
      </c>
      <c r="J11" s="110"/>
      <c r="K11" s="23"/>
      <c r="L11" s="33">
        <v>7850</v>
      </c>
      <c r="M11" s="25">
        <v>1</v>
      </c>
      <c r="N11" s="34">
        <f>IF(J11="",D11*M11*E11,D11*J11*K11*L11*M11)</f>
        <v>1.0845</v>
      </c>
      <c r="O11" s="72"/>
    </row>
    <row r="12" spans="1:15" x14ac:dyDescent="0.25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24" t="s">
        <v>18</v>
      </c>
      <c r="N12" s="125">
        <f>SUM(N11:N11)</f>
        <v>1.0845</v>
      </c>
      <c r="O12" s="67"/>
    </row>
    <row r="13" spans="1:15" x14ac:dyDescent="0.25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25">
      <c r="A14" s="126" t="s">
        <v>14</v>
      </c>
      <c r="B14" s="123" t="s">
        <v>32</v>
      </c>
      <c r="C14" s="123" t="s">
        <v>20</v>
      </c>
      <c r="D14" s="123" t="s">
        <v>21</v>
      </c>
      <c r="E14" s="123" t="s">
        <v>33</v>
      </c>
      <c r="F14" s="123" t="s">
        <v>17</v>
      </c>
      <c r="G14" s="123" t="s">
        <v>34</v>
      </c>
      <c r="H14" s="123" t="s">
        <v>35</v>
      </c>
      <c r="I14" s="123" t="s">
        <v>18</v>
      </c>
      <c r="J14" s="26"/>
      <c r="K14" s="26"/>
      <c r="L14" s="26"/>
      <c r="M14" s="26"/>
      <c r="N14" s="26"/>
      <c r="O14" s="67"/>
    </row>
    <row r="15" spans="1:15" s="27" customFormat="1" ht="15" customHeight="1" x14ac:dyDescent="0.25">
      <c r="A15" s="97">
        <v>10</v>
      </c>
      <c r="B15" s="29" t="s">
        <v>45</v>
      </c>
      <c r="C15" s="35" t="s">
        <v>154</v>
      </c>
      <c r="D15" s="36">
        <v>1.3</v>
      </c>
      <c r="E15" s="29" t="s">
        <v>36</v>
      </c>
      <c r="F15" s="35">
        <v>1</v>
      </c>
      <c r="G15" s="35"/>
      <c r="H15" s="35"/>
      <c r="I15" s="36">
        <f t="shared" ref="I15:I24" si="0">IF(H15="",D15*F15,D15*F15*H15)</f>
        <v>1.3</v>
      </c>
      <c r="J15" s="63"/>
      <c r="K15" s="63"/>
      <c r="L15" s="63"/>
      <c r="M15" s="63"/>
      <c r="N15" s="63"/>
      <c r="O15" s="74"/>
    </row>
    <row r="16" spans="1:15" ht="15" customHeight="1" x14ac:dyDescent="0.25">
      <c r="A16" s="69">
        <v>20</v>
      </c>
      <c r="B16" s="29" t="s">
        <v>155</v>
      </c>
      <c r="C16" s="19" t="s">
        <v>159</v>
      </c>
      <c r="D16" s="34">
        <v>0.04</v>
      </c>
      <c r="E16" s="19" t="s">
        <v>163</v>
      </c>
      <c r="F16" s="37">
        <v>49</v>
      </c>
      <c r="G16" s="29" t="s">
        <v>165</v>
      </c>
      <c r="H16" s="28">
        <v>3</v>
      </c>
      <c r="I16" s="36">
        <f t="shared" si="0"/>
        <v>5.88</v>
      </c>
      <c r="J16" s="61"/>
      <c r="K16" s="61"/>
      <c r="L16" s="61"/>
      <c r="M16" s="61"/>
      <c r="N16" s="61"/>
      <c r="O16" s="67"/>
    </row>
    <row r="17" spans="1:15" ht="15" customHeight="1" x14ac:dyDescent="0.25">
      <c r="A17" s="69">
        <f>10+A16</f>
        <v>30</v>
      </c>
      <c r="B17" s="29" t="s">
        <v>155</v>
      </c>
      <c r="C17" s="19" t="s">
        <v>160</v>
      </c>
      <c r="D17" s="34">
        <v>0.04</v>
      </c>
      <c r="E17" s="19" t="s">
        <v>163</v>
      </c>
      <c r="F17" s="37">
        <v>2.4500000000000002</v>
      </c>
      <c r="G17" s="29" t="s">
        <v>165</v>
      </c>
      <c r="H17" s="28">
        <v>3</v>
      </c>
      <c r="I17" s="36">
        <f t="shared" si="0"/>
        <v>0.29400000000000004</v>
      </c>
      <c r="J17" s="61"/>
      <c r="K17" s="61"/>
      <c r="L17" s="61"/>
      <c r="M17" s="61"/>
      <c r="N17" s="61"/>
      <c r="O17" s="67"/>
    </row>
    <row r="18" spans="1:15" s="17" customFormat="1" x14ac:dyDescent="0.25">
      <c r="A18" s="69">
        <f t="shared" ref="A18:A24" si="1">10+A17</f>
        <v>40</v>
      </c>
      <c r="B18" s="29" t="s">
        <v>156</v>
      </c>
      <c r="C18" s="28"/>
      <c r="D18" s="34">
        <v>0.65</v>
      </c>
      <c r="E18" s="29" t="s">
        <v>36</v>
      </c>
      <c r="F18" s="28">
        <v>1</v>
      </c>
      <c r="G18" s="28"/>
      <c r="H18" s="28"/>
      <c r="I18" s="36">
        <f t="shared" si="0"/>
        <v>0.65</v>
      </c>
      <c r="J18" s="62"/>
      <c r="K18" s="62"/>
      <c r="L18" s="62"/>
      <c r="M18" s="62"/>
      <c r="N18" s="62"/>
      <c r="O18" s="71"/>
    </row>
    <row r="19" spans="1:15" s="17" customFormat="1" x14ac:dyDescent="0.25">
      <c r="A19" s="69">
        <f t="shared" si="1"/>
        <v>50</v>
      </c>
      <c r="B19" s="29" t="s">
        <v>155</v>
      </c>
      <c r="C19" s="28" t="s">
        <v>186</v>
      </c>
      <c r="D19" s="34">
        <v>0.04</v>
      </c>
      <c r="E19" s="29" t="s">
        <v>163</v>
      </c>
      <c r="F19" s="28">
        <v>5.5250000000000004</v>
      </c>
      <c r="G19" s="29" t="s">
        <v>165</v>
      </c>
      <c r="H19" s="28">
        <v>3</v>
      </c>
      <c r="I19" s="36">
        <f t="shared" si="0"/>
        <v>0.66300000000000003</v>
      </c>
      <c r="J19" s="62"/>
      <c r="K19" s="62"/>
      <c r="L19" s="62"/>
      <c r="M19" s="62"/>
      <c r="N19" s="62"/>
      <c r="O19" s="71"/>
    </row>
    <row r="20" spans="1:15" s="17" customFormat="1" x14ac:dyDescent="0.25">
      <c r="A20" s="69">
        <f t="shared" si="1"/>
        <v>60</v>
      </c>
      <c r="B20" s="29" t="s">
        <v>156</v>
      </c>
      <c r="C20" s="28"/>
      <c r="D20" s="34">
        <v>0.65</v>
      </c>
      <c r="E20" s="29" t="s">
        <v>36</v>
      </c>
      <c r="F20" s="28">
        <v>1</v>
      </c>
      <c r="H20" s="28"/>
      <c r="I20" s="36">
        <f t="shared" si="0"/>
        <v>0.65</v>
      </c>
      <c r="J20" s="62"/>
      <c r="K20" s="62"/>
      <c r="L20" s="62"/>
      <c r="M20" s="62"/>
      <c r="N20" s="62"/>
      <c r="O20" s="71"/>
    </row>
    <row r="21" spans="1:15" s="17" customFormat="1" x14ac:dyDescent="0.25">
      <c r="A21" s="69">
        <f t="shared" si="1"/>
        <v>70</v>
      </c>
      <c r="B21" s="29" t="s">
        <v>155</v>
      </c>
      <c r="C21" s="28" t="s">
        <v>187</v>
      </c>
      <c r="D21" s="34">
        <v>0.04</v>
      </c>
      <c r="E21" s="29" t="s">
        <v>164</v>
      </c>
      <c r="F21" s="28">
        <v>5.5250000000000004</v>
      </c>
      <c r="G21" s="29" t="s">
        <v>165</v>
      </c>
      <c r="H21" s="28">
        <v>3</v>
      </c>
      <c r="I21" s="36">
        <f t="shared" si="0"/>
        <v>0.66300000000000003</v>
      </c>
      <c r="J21" s="62"/>
      <c r="K21" s="62"/>
      <c r="L21" s="62"/>
      <c r="M21" s="62"/>
      <c r="N21" s="62"/>
      <c r="O21" s="71"/>
    </row>
    <row r="22" spans="1:15" x14ac:dyDescent="0.25">
      <c r="A22" s="69">
        <f t="shared" si="1"/>
        <v>80</v>
      </c>
      <c r="B22" s="29" t="s">
        <v>156</v>
      </c>
      <c r="C22" s="19"/>
      <c r="D22" s="34">
        <v>0.65</v>
      </c>
      <c r="E22" s="19" t="s">
        <v>36</v>
      </c>
      <c r="F22" s="37">
        <v>1</v>
      </c>
      <c r="G22" s="29"/>
      <c r="H22" s="28"/>
      <c r="I22" s="36">
        <f t="shared" si="0"/>
        <v>0.65</v>
      </c>
      <c r="J22" s="61"/>
      <c r="K22" s="61"/>
      <c r="L22" s="61"/>
      <c r="M22" s="61"/>
      <c r="N22" s="61"/>
      <c r="O22" s="67"/>
    </row>
    <row r="23" spans="1:15" x14ac:dyDescent="0.25">
      <c r="A23" s="69">
        <f t="shared" si="1"/>
        <v>90</v>
      </c>
      <c r="B23" s="146" t="s">
        <v>157</v>
      </c>
      <c r="C23" s="28" t="s">
        <v>161</v>
      </c>
      <c r="D23" s="34">
        <v>0.5</v>
      </c>
      <c r="E23" s="29" t="s">
        <v>46</v>
      </c>
      <c r="F23" s="28">
        <v>42</v>
      </c>
      <c r="G23" s="28"/>
      <c r="H23" s="28"/>
      <c r="I23" s="36">
        <f t="shared" si="0"/>
        <v>21</v>
      </c>
      <c r="J23" s="61"/>
      <c r="K23" s="61"/>
      <c r="L23" s="61"/>
      <c r="M23" s="61"/>
      <c r="N23" s="61"/>
      <c r="O23" s="67"/>
    </row>
    <row r="24" spans="1:15" x14ac:dyDescent="0.25">
      <c r="A24" s="69">
        <f t="shared" si="1"/>
        <v>100</v>
      </c>
      <c r="B24" s="29" t="s">
        <v>183</v>
      </c>
      <c r="C24" s="19" t="s">
        <v>162</v>
      </c>
      <c r="D24" s="34">
        <v>0</v>
      </c>
      <c r="E24" s="19" t="s">
        <v>182</v>
      </c>
      <c r="F24" s="37"/>
      <c r="G24" s="29"/>
      <c r="H24" s="28"/>
      <c r="I24" s="36">
        <f t="shared" si="0"/>
        <v>0</v>
      </c>
      <c r="J24" s="61"/>
      <c r="K24" s="61"/>
      <c r="L24" s="61"/>
      <c r="M24" s="61"/>
      <c r="N24" s="61"/>
      <c r="O24" s="67"/>
    </row>
    <row r="25" spans="1:15" x14ac:dyDescent="0.25">
      <c r="A25" s="73"/>
      <c r="B25" s="26"/>
      <c r="C25" s="26"/>
      <c r="D25" s="26"/>
      <c r="E25" s="26"/>
      <c r="F25" s="26"/>
      <c r="G25" s="26"/>
      <c r="H25" s="127" t="s">
        <v>18</v>
      </c>
      <c r="I25" s="125">
        <f>SUM(I15:I24)</f>
        <v>31.75</v>
      </c>
      <c r="J25" s="26"/>
      <c r="K25" s="26"/>
      <c r="L25" s="26"/>
      <c r="M25" s="26"/>
      <c r="N25" s="26"/>
      <c r="O25" s="67"/>
    </row>
    <row r="26" spans="1:15" ht="15.75" thickBot="1" x14ac:dyDescent="0.3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7"/>
    </row>
  </sheetData>
  <hyperlinks>
    <hyperlink ref="B4" location="BR_A0001" display="BR_A0001" xr:uid="{00000000-0004-0000-0300-000000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6" max="16383" man="1"/>
    <brk id="6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O24"/>
  <sheetViews>
    <sheetView topLeftCell="A10" workbookViewId="0">
      <selection activeCell="D22" sqref="D22"/>
    </sheetView>
  </sheetViews>
  <sheetFormatPr baseColWidth="10" defaultColWidth="9.140625" defaultRowHeight="15" x14ac:dyDescent="0.25"/>
  <cols>
    <col min="2" max="2" width="36.140625" customWidth="1"/>
    <col min="3" max="4" width="25.85546875" customWidth="1"/>
    <col min="7" max="7" width="26.85546875" customWidth="1"/>
    <col min="9" max="9" width="30.42578125" customWidth="1"/>
    <col min="15" max="15" width="3.140625" customWidth="1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18" t="s">
        <v>0</v>
      </c>
      <c r="B2" s="16" t="s">
        <v>43</v>
      </c>
      <c r="C2" s="61"/>
      <c r="D2" s="61"/>
      <c r="E2" s="61"/>
      <c r="F2" s="61"/>
      <c r="G2" s="61" t="s">
        <v>130</v>
      </c>
      <c r="H2" s="61"/>
      <c r="I2" s="61"/>
      <c r="J2" s="119" t="s">
        <v>1</v>
      </c>
      <c r="K2" s="94">
        <v>81</v>
      </c>
      <c r="L2" s="61"/>
      <c r="M2" s="118" t="s">
        <v>16</v>
      </c>
      <c r="N2" s="79">
        <f>ST_03002_m+ST_03002_p</f>
        <v>34.468000000000004</v>
      </c>
      <c r="O2" s="67"/>
    </row>
    <row r="3" spans="1:15" x14ac:dyDescent="0.25">
      <c r="A3" s="118" t="s">
        <v>3</v>
      </c>
      <c r="B3" s="16" t="str">
        <f>'ST A0300'!B3</f>
        <v>Steering System</v>
      </c>
      <c r="C3" s="61"/>
      <c r="D3" s="118" t="s">
        <v>6</v>
      </c>
      <c r="E3" s="102"/>
      <c r="F3" s="61"/>
      <c r="G3" s="61"/>
      <c r="H3" s="61"/>
      <c r="I3" s="61"/>
      <c r="J3" s="61"/>
      <c r="K3" s="61"/>
      <c r="L3" s="61"/>
      <c r="M3" s="118" t="s">
        <v>4</v>
      </c>
      <c r="N3" s="93">
        <v>1</v>
      </c>
      <c r="O3" s="67"/>
    </row>
    <row r="4" spans="1:15" x14ac:dyDescent="0.25">
      <c r="A4" s="118" t="s">
        <v>5</v>
      </c>
      <c r="B4" s="101" t="str">
        <f>'ST A0300'!B4</f>
        <v>Quick release</v>
      </c>
      <c r="C4" s="61"/>
      <c r="D4" s="118" t="s">
        <v>8</v>
      </c>
      <c r="E4" s="61"/>
      <c r="F4" s="61"/>
      <c r="G4" s="61"/>
      <c r="H4" s="61"/>
      <c r="I4" s="61"/>
      <c r="J4" s="120" t="s">
        <v>6</v>
      </c>
      <c r="K4" s="61"/>
      <c r="L4" s="61"/>
      <c r="M4" s="61"/>
      <c r="N4" s="61"/>
      <c r="O4" s="67"/>
    </row>
    <row r="5" spans="1:15" x14ac:dyDescent="0.25">
      <c r="A5" s="118" t="s">
        <v>15</v>
      </c>
      <c r="B5" s="30" t="s">
        <v>176</v>
      </c>
      <c r="C5" s="61"/>
      <c r="D5" s="118" t="s">
        <v>12</v>
      </c>
      <c r="E5" s="61"/>
      <c r="F5" s="61"/>
      <c r="G5" s="61"/>
      <c r="H5" s="61"/>
      <c r="I5" s="61"/>
      <c r="J5" s="120" t="s">
        <v>8</v>
      </c>
      <c r="K5" s="61"/>
      <c r="L5" s="61"/>
      <c r="M5" s="118" t="s">
        <v>9</v>
      </c>
      <c r="N5" s="79">
        <f>N3*N2</f>
        <v>34.468000000000004</v>
      </c>
      <c r="O5" s="67"/>
    </row>
    <row r="6" spans="1:15" x14ac:dyDescent="0.25">
      <c r="A6" s="118" t="s">
        <v>7</v>
      </c>
      <c r="B6" t="s">
        <v>167</v>
      </c>
      <c r="C6" s="61"/>
      <c r="D6" s="61"/>
      <c r="E6" s="61"/>
      <c r="F6" s="61"/>
      <c r="G6" s="61"/>
      <c r="H6" s="61"/>
      <c r="I6" s="61"/>
      <c r="J6" s="120" t="s">
        <v>12</v>
      </c>
      <c r="K6" s="61"/>
      <c r="L6" s="61"/>
      <c r="M6" s="61"/>
      <c r="N6" s="61"/>
      <c r="O6" s="67"/>
    </row>
    <row r="7" spans="1:15" x14ac:dyDescent="0.25">
      <c r="A7" s="118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118" t="s">
        <v>13</v>
      </c>
      <c r="B8" s="16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95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7"/>
    </row>
    <row r="11" spans="1:15" s="24" customFormat="1" x14ac:dyDescent="0.25">
      <c r="A11" s="96">
        <v>10</v>
      </c>
      <c r="B11" s="32" t="s">
        <v>168</v>
      </c>
      <c r="C11" s="21" t="s">
        <v>44</v>
      </c>
      <c r="D11" s="34">
        <v>4.2</v>
      </c>
      <c r="E11" s="21">
        <v>0.59</v>
      </c>
      <c r="F11" s="21" t="s">
        <v>152</v>
      </c>
      <c r="G11" s="21"/>
      <c r="H11" s="20"/>
      <c r="I11" s="22" t="s">
        <v>169</v>
      </c>
      <c r="J11" s="110"/>
      <c r="K11" s="23"/>
      <c r="L11" s="33">
        <v>2712</v>
      </c>
      <c r="M11" s="25">
        <v>1</v>
      </c>
      <c r="N11" s="34">
        <f>IF(J11="",D11*M11*E11,D11*J11*K11*L11*M11)</f>
        <v>2.4779999999999998</v>
      </c>
      <c r="O11" s="72"/>
    </row>
    <row r="12" spans="1:15" x14ac:dyDescent="0.25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24" t="s">
        <v>18</v>
      </c>
      <c r="N12" s="125">
        <f>SUM(N11:N11)</f>
        <v>2.4779999999999998</v>
      </c>
      <c r="O12" s="67"/>
    </row>
    <row r="13" spans="1:15" x14ac:dyDescent="0.25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25">
      <c r="A14" s="126" t="s">
        <v>14</v>
      </c>
      <c r="B14" s="123" t="s">
        <v>32</v>
      </c>
      <c r="C14" s="123" t="s">
        <v>20</v>
      </c>
      <c r="D14" s="123" t="s">
        <v>21</v>
      </c>
      <c r="E14" s="123" t="s">
        <v>33</v>
      </c>
      <c r="F14" s="123" t="s">
        <v>17</v>
      </c>
      <c r="G14" s="123" t="s">
        <v>34</v>
      </c>
      <c r="H14" s="123" t="s">
        <v>35</v>
      </c>
      <c r="I14" s="123" t="s">
        <v>18</v>
      </c>
      <c r="J14" s="26"/>
      <c r="K14" s="26"/>
      <c r="L14" s="26"/>
      <c r="M14" s="26"/>
      <c r="N14" s="26"/>
      <c r="O14" s="67"/>
    </row>
    <row r="15" spans="1:15" s="27" customFormat="1" ht="15" customHeight="1" x14ac:dyDescent="0.25">
      <c r="A15" s="97">
        <v>10</v>
      </c>
      <c r="B15" s="29" t="s">
        <v>45</v>
      </c>
      <c r="C15" s="35" t="s">
        <v>154</v>
      </c>
      <c r="D15" s="36">
        <v>1.3</v>
      </c>
      <c r="E15" s="29" t="s">
        <v>36</v>
      </c>
      <c r="F15" s="35">
        <v>1</v>
      </c>
      <c r="G15" s="35"/>
      <c r="H15" s="35"/>
      <c r="I15" s="36">
        <f t="shared" ref="I15:I21" si="0">IF(H15="",D15*F15,D15*F15*H15)</f>
        <v>1.3</v>
      </c>
      <c r="J15" s="63"/>
      <c r="K15" s="63"/>
      <c r="L15" s="63"/>
      <c r="M15" s="63"/>
      <c r="N15" s="63"/>
      <c r="O15" s="74"/>
    </row>
    <row r="16" spans="1:15" ht="15" customHeight="1" x14ac:dyDescent="0.25">
      <c r="A16" s="69">
        <v>20</v>
      </c>
      <c r="B16" s="29" t="s">
        <v>155</v>
      </c>
      <c r="C16" s="19" t="s">
        <v>170</v>
      </c>
      <c r="D16" s="34">
        <v>0.04</v>
      </c>
      <c r="E16" s="19" t="s">
        <v>163</v>
      </c>
      <c r="F16" s="37">
        <v>151</v>
      </c>
      <c r="G16" s="29" t="s">
        <v>171</v>
      </c>
      <c r="H16" s="28">
        <v>1</v>
      </c>
      <c r="I16" s="36">
        <f t="shared" si="0"/>
        <v>6.04</v>
      </c>
      <c r="J16" s="61"/>
      <c r="K16" s="61"/>
      <c r="L16" s="61"/>
      <c r="M16" s="61"/>
      <c r="N16" s="61"/>
      <c r="O16" s="67"/>
    </row>
    <row r="17" spans="1:15" ht="15" customHeight="1" x14ac:dyDescent="0.25">
      <c r="A17" s="69">
        <f>10+A16</f>
        <v>30</v>
      </c>
      <c r="B17" s="29" t="s">
        <v>45</v>
      </c>
      <c r="C17" s="19" t="s">
        <v>172</v>
      </c>
      <c r="D17" s="34">
        <v>1.3</v>
      </c>
      <c r="E17" s="19" t="s">
        <v>36</v>
      </c>
      <c r="F17" s="37">
        <v>1</v>
      </c>
      <c r="G17" s="29"/>
      <c r="H17" s="28"/>
      <c r="I17" s="36">
        <f t="shared" si="0"/>
        <v>1.3</v>
      </c>
      <c r="J17" s="61"/>
      <c r="K17" s="61"/>
      <c r="L17" s="61"/>
      <c r="M17" s="61"/>
      <c r="N17" s="61"/>
      <c r="O17" s="67"/>
    </row>
    <row r="18" spans="1:15" s="17" customFormat="1" ht="15" customHeight="1" x14ac:dyDescent="0.25">
      <c r="A18" s="69">
        <f t="shared" ref="A18:A21" si="1">10+A17</f>
        <v>40</v>
      </c>
      <c r="B18" s="147" t="s">
        <v>173</v>
      </c>
      <c r="C18" s="28"/>
      <c r="D18" s="34">
        <v>0.35</v>
      </c>
      <c r="E18" s="29" t="s">
        <v>36</v>
      </c>
      <c r="F18" s="28">
        <v>3</v>
      </c>
      <c r="G18" s="28"/>
      <c r="H18" s="28"/>
      <c r="I18" s="36">
        <f t="shared" si="0"/>
        <v>1.0499999999999998</v>
      </c>
      <c r="J18" s="62"/>
      <c r="K18" s="62"/>
      <c r="L18" s="62"/>
      <c r="M18" s="62"/>
      <c r="N18" s="62"/>
      <c r="O18" s="71"/>
    </row>
    <row r="19" spans="1:15" s="17" customFormat="1" ht="15" customHeight="1" x14ac:dyDescent="0.25">
      <c r="A19" s="69">
        <f t="shared" si="1"/>
        <v>50</v>
      </c>
      <c r="B19" s="29" t="s">
        <v>45</v>
      </c>
      <c r="C19" s="19" t="s">
        <v>172</v>
      </c>
      <c r="D19" s="34">
        <v>1.3</v>
      </c>
      <c r="E19" s="29" t="s">
        <v>36</v>
      </c>
      <c r="F19" s="28">
        <v>1</v>
      </c>
      <c r="G19" s="29"/>
      <c r="H19" s="28"/>
      <c r="I19" s="36">
        <f t="shared" si="0"/>
        <v>1.3</v>
      </c>
      <c r="J19" s="62"/>
      <c r="K19" s="62"/>
      <c r="L19" s="62"/>
      <c r="M19" s="62"/>
      <c r="N19" s="62"/>
      <c r="O19" s="71"/>
    </row>
    <row r="20" spans="1:15" s="17" customFormat="1" x14ac:dyDescent="0.25">
      <c r="A20" s="69">
        <f t="shared" si="1"/>
        <v>60</v>
      </c>
      <c r="B20" s="29" t="s">
        <v>174</v>
      </c>
      <c r="C20" s="28" t="s">
        <v>175</v>
      </c>
      <c r="D20" s="34">
        <v>0.5</v>
      </c>
      <c r="E20" s="29" t="s">
        <v>163</v>
      </c>
      <c r="F20" s="28">
        <v>42</v>
      </c>
      <c r="H20" s="28"/>
      <c r="I20" s="36">
        <f t="shared" si="0"/>
        <v>21</v>
      </c>
      <c r="J20" s="62"/>
      <c r="K20" s="62"/>
      <c r="L20" s="62"/>
      <c r="M20" s="62"/>
      <c r="N20" s="62"/>
      <c r="O20" s="71"/>
    </row>
    <row r="21" spans="1:15" s="17" customFormat="1" x14ac:dyDescent="0.25">
      <c r="A21" s="69">
        <f t="shared" si="1"/>
        <v>70</v>
      </c>
      <c r="B21" s="29" t="s">
        <v>158</v>
      </c>
      <c r="C21" s="28" t="s">
        <v>162</v>
      </c>
      <c r="D21" s="34">
        <v>0</v>
      </c>
      <c r="E21" s="19" t="s">
        <v>182</v>
      </c>
      <c r="F21" s="28"/>
      <c r="G21" s="29"/>
      <c r="H21" s="28"/>
      <c r="I21" s="36">
        <f t="shared" si="0"/>
        <v>0</v>
      </c>
      <c r="J21" s="62"/>
      <c r="K21" s="62"/>
      <c r="L21" s="62"/>
      <c r="M21" s="62"/>
      <c r="N21" s="62"/>
      <c r="O21" s="71"/>
    </row>
    <row r="22" spans="1:15" x14ac:dyDescent="0.25">
      <c r="A22" s="73"/>
      <c r="B22" s="26"/>
      <c r="C22" s="26"/>
      <c r="D22" s="26"/>
      <c r="E22" s="26"/>
      <c r="F22" s="26"/>
      <c r="G22" s="26"/>
      <c r="H22" s="127" t="s">
        <v>18</v>
      </c>
      <c r="I22" s="125">
        <f>SUM(I15:I21)</f>
        <v>31.990000000000002</v>
      </c>
      <c r="J22" s="26"/>
      <c r="K22" s="26"/>
      <c r="L22" s="26"/>
      <c r="M22" s="26"/>
      <c r="N22" s="26"/>
      <c r="O22" s="67"/>
    </row>
    <row r="23" spans="1:15" x14ac:dyDescent="0.25">
      <c r="A23" s="68"/>
      <c r="B23" s="61"/>
      <c r="C23" s="61"/>
      <c r="D23" s="61"/>
      <c r="E23" s="61"/>
      <c r="F23" s="61"/>
      <c r="G23" s="61"/>
      <c r="H23" s="61"/>
      <c r="I23" s="62"/>
      <c r="J23" s="61"/>
      <c r="K23" s="61"/>
      <c r="L23" s="61"/>
      <c r="M23" s="61"/>
      <c r="N23" s="61"/>
      <c r="O23" s="67"/>
    </row>
    <row r="24" spans="1:15" ht="15.75" thickBot="1" x14ac:dyDescent="0.3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7"/>
    </row>
  </sheetData>
  <hyperlinks>
    <hyperlink ref="B4" location="BR_A0001" display="BR_A000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1:O21"/>
  <sheetViews>
    <sheetView topLeftCell="B4" workbookViewId="0">
      <selection activeCell="E18" sqref="E18"/>
    </sheetView>
  </sheetViews>
  <sheetFormatPr baseColWidth="10" defaultColWidth="9.140625" defaultRowHeight="15" x14ac:dyDescent="0.25"/>
  <cols>
    <col min="2" max="2" width="36.140625" customWidth="1"/>
    <col min="3" max="4" width="25.85546875" customWidth="1"/>
    <col min="7" max="7" width="26.85546875" customWidth="1"/>
    <col min="9" max="9" width="30.42578125" customWidth="1"/>
    <col min="15" max="15" width="3.140625" customWidth="1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18" t="s">
        <v>0</v>
      </c>
      <c r="B2" s="16" t="s">
        <v>43</v>
      </c>
      <c r="C2" s="61"/>
      <c r="D2" s="61"/>
      <c r="E2" s="61"/>
      <c r="F2" s="61"/>
      <c r="G2" s="61" t="s">
        <v>130</v>
      </c>
      <c r="H2" s="61"/>
      <c r="I2" s="61"/>
      <c r="J2" s="119" t="s">
        <v>1</v>
      </c>
      <c r="K2" s="94">
        <v>81</v>
      </c>
      <c r="L2" s="61"/>
      <c r="M2" s="118" t="s">
        <v>16</v>
      </c>
      <c r="N2" s="79">
        <f>ST_03003_m+ST_03003_p</f>
        <v>12.942399999999999</v>
      </c>
      <c r="O2" s="67"/>
    </row>
    <row r="3" spans="1:15" x14ac:dyDescent="0.25">
      <c r="A3" s="118" t="s">
        <v>3</v>
      </c>
      <c r="B3" s="16" t="str">
        <f>'ST A0300'!B3</f>
        <v>Steering System</v>
      </c>
      <c r="C3" s="61"/>
      <c r="D3" s="118" t="s">
        <v>6</v>
      </c>
      <c r="E3" s="102"/>
      <c r="F3" s="61"/>
      <c r="G3" s="61"/>
      <c r="H3" s="61"/>
      <c r="I3" s="61"/>
      <c r="J3" s="61"/>
      <c r="K3" s="61"/>
      <c r="L3" s="61"/>
      <c r="M3" s="118" t="s">
        <v>4</v>
      </c>
      <c r="N3" s="93">
        <v>1</v>
      </c>
      <c r="O3" s="67"/>
    </row>
    <row r="4" spans="1:15" x14ac:dyDescent="0.25">
      <c r="A4" s="118" t="s">
        <v>5</v>
      </c>
      <c r="B4" s="101" t="str">
        <f>'ST A0300'!B4</f>
        <v>Quick release</v>
      </c>
      <c r="C4" s="61"/>
      <c r="D4" s="118" t="s">
        <v>8</v>
      </c>
      <c r="E4" s="61"/>
      <c r="F4" s="61"/>
      <c r="G4" s="61"/>
      <c r="H4" s="61"/>
      <c r="I4" s="61"/>
      <c r="J4" s="120" t="s">
        <v>6</v>
      </c>
      <c r="K4" s="61"/>
      <c r="L4" s="61"/>
      <c r="M4" s="61"/>
      <c r="N4" s="61"/>
      <c r="O4" s="67"/>
    </row>
    <row r="5" spans="1:15" x14ac:dyDescent="0.25">
      <c r="A5" s="118" t="s">
        <v>15</v>
      </c>
      <c r="B5" s="30" t="s">
        <v>177</v>
      </c>
      <c r="C5" s="61"/>
      <c r="D5" s="118" t="s">
        <v>12</v>
      </c>
      <c r="E5" s="61"/>
      <c r="F5" s="61"/>
      <c r="G5" s="61"/>
      <c r="H5" s="61"/>
      <c r="I5" s="61"/>
      <c r="J5" s="120" t="s">
        <v>8</v>
      </c>
      <c r="K5" s="61"/>
      <c r="L5" s="61"/>
      <c r="M5" s="118" t="s">
        <v>9</v>
      </c>
      <c r="N5" s="79">
        <f>N3*N2</f>
        <v>12.942399999999999</v>
      </c>
      <c r="O5" s="67"/>
    </row>
    <row r="6" spans="1:15" x14ac:dyDescent="0.25">
      <c r="A6" s="118" t="s">
        <v>7</v>
      </c>
      <c r="B6" t="s">
        <v>178</v>
      </c>
      <c r="C6" s="61"/>
      <c r="D6" s="61"/>
      <c r="E6" s="61"/>
      <c r="F6" s="61"/>
      <c r="G6" s="61"/>
      <c r="H6" s="61"/>
      <c r="I6" s="61"/>
      <c r="J6" s="120" t="s">
        <v>12</v>
      </c>
      <c r="K6" s="61"/>
      <c r="L6" s="61"/>
      <c r="M6" s="61"/>
      <c r="N6" s="61"/>
      <c r="O6" s="67"/>
    </row>
    <row r="7" spans="1:15" x14ac:dyDescent="0.25">
      <c r="A7" s="118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118" t="s">
        <v>13</v>
      </c>
      <c r="B8" s="16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95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7"/>
    </row>
    <row r="11" spans="1:15" s="24" customFormat="1" x14ac:dyDescent="0.25">
      <c r="A11" s="96">
        <v>10</v>
      </c>
      <c r="B11" s="32" t="s">
        <v>168</v>
      </c>
      <c r="C11" s="21" t="s">
        <v>44</v>
      </c>
      <c r="D11" s="34">
        <v>4.2</v>
      </c>
      <c r="E11" s="21">
        <v>0.42199999999999999</v>
      </c>
      <c r="F11" s="21" t="s">
        <v>152</v>
      </c>
      <c r="G11" s="21"/>
      <c r="H11" s="20"/>
      <c r="I11" s="22" t="s">
        <v>179</v>
      </c>
      <c r="J11" s="110"/>
      <c r="K11" s="23"/>
      <c r="L11" s="33">
        <v>2712</v>
      </c>
      <c r="M11" s="25">
        <v>1</v>
      </c>
      <c r="N11" s="34">
        <f>IF(J11="",D11*M11*E11,D11*J11*K11*L11*M11)</f>
        <v>1.7724</v>
      </c>
      <c r="O11" s="72"/>
    </row>
    <row r="12" spans="1:15" x14ac:dyDescent="0.25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24" t="s">
        <v>18</v>
      </c>
      <c r="N12" s="125">
        <f>SUM(N11:N11)</f>
        <v>1.7724</v>
      </c>
      <c r="O12" s="67"/>
    </row>
    <row r="13" spans="1:15" x14ac:dyDescent="0.25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25">
      <c r="A14" s="126" t="s">
        <v>14</v>
      </c>
      <c r="B14" s="123" t="s">
        <v>32</v>
      </c>
      <c r="C14" s="123" t="s">
        <v>20</v>
      </c>
      <c r="D14" s="123" t="s">
        <v>21</v>
      </c>
      <c r="E14" s="123" t="s">
        <v>33</v>
      </c>
      <c r="F14" s="123" t="s">
        <v>17</v>
      </c>
      <c r="G14" s="123" t="s">
        <v>34</v>
      </c>
      <c r="H14" s="123" t="s">
        <v>35</v>
      </c>
      <c r="I14" s="123" t="s">
        <v>18</v>
      </c>
      <c r="J14" s="26"/>
      <c r="K14" s="26"/>
      <c r="L14" s="26"/>
      <c r="M14" s="26"/>
      <c r="N14" s="26"/>
      <c r="O14" s="67"/>
    </row>
    <row r="15" spans="1:15" s="27" customFormat="1" ht="15" customHeight="1" x14ac:dyDescent="0.25">
      <c r="A15" s="97">
        <v>10</v>
      </c>
      <c r="B15" s="29" t="s">
        <v>45</v>
      </c>
      <c r="C15" s="35" t="s">
        <v>154</v>
      </c>
      <c r="D15" s="36">
        <v>1.3</v>
      </c>
      <c r="E15" s="29" t="s">
        <v>36</v>
      </c>
      <c r="F15" s="35">
        <v>1</v>
      </c>
      <c r="G15" s="35"/>
      <c r="H15" s="35"/>
      <c r="I15" s="36">
        <f t="shared" ref="I15:I18" si="0">IF(H15="",D15*F15,D15*F15*H15)</f>
        <v>1.3</v>
      </c>
      <c r="J15" s="63"/>
      <c r="K15" s="63"/>
      <c r="L15" s="63"/>
      <c r="M15" s="63"/>
      <c r="N15" s="63"/>
      <c r="O15" s="74"/>
    </row>
    <row r="16" spans="1:15" ht="15" customHeight="1" x14ac:dyDescent="0.25">
      <c r="A16" s="69">
        <v>20</v>
      </c>
      <c r="B16" s="29" t="s">
        <v>155</v>
      </c>
      <c r="C16" s="19" t="s">
        <v>170</v>
      </c>
      <c r="D16" s="34">
        <v>0.04</v>
      </c>
      <c r="E16" s="19" t="s">
        <v>163</v>
      </c>
      <c r="F16" s="37">
        <v>168</v>
      </c>
      <c r="G16" s="29" t="s">
        <v>171</v>
      </c>
      <c r="H16" s="28">
        <v>1</v>
      </c>
      <c r="I16" s="36">
        <f t="shared" si="0"/>
        <v>6.72</v>
      </c>
      <c r="J16" s="61"/>
      <c r="K16" s="61"/>
      <c r="L16" s="61"/>
      <c r="M16" s="61"/>
      <c r="N16" s="61"/>
      <c r="O16" s="67"/>
    </row>
    <row r="17" spans="1:15" s="17" customFormat="1" ht="15" customHeight="1" x14ac:dyDescent="0.25">
      <c r="A17" s="69">
        <v>30</v>
      </c>
      <c r="B17" s="147" t="s">
        <v>173</v>
      </c>
      <c r="C17" s="28" t="s">
        <v>180</v>
      </c>
      <c r="D17" s="34">
        <v>0.35</v>
      </c>
      <c r="E17" s="29" t="s">
        <v>36</v>
      </c>
      <c r="F17" s="28">
        <v>9</v>
      </c>
      <c r="G17" s="28"/>
      <c r="H17" s="28"/>
      <c r="I17" s="36">
        <f t="shared" si="0"/>
        <v>3.15</v>
      </c>
      <c r="J17" s="62"/>
      <c r="K17" s="62"/>
      <c r="L17" s="62"/>
      <c r="M17" s="62"/>
      <c r="N17" s="62"/>
      <c r="O17" s="71"/>
    </row>
    <row r="18" spans="1:15" s="17" customFormat="1" ht="15" customHeight="1" x14ac:dyDescent="0.25">
      <c r="A18" s="69">
        <f t="shared" ref="A18" si="1">10+A17</f>
        <v>40</v>
      </c>
      <c r="B18" s="29" t="s">
        <v>158</v>
      </c>
      <c r="C18" s="19" t="s">
        <v>181</v>
      </c>
      <c r="D18" s="34">
        <v>0</v>
      </c>
      <c r="E18" s="19" t="s">
        <v>182</v>
      </c>
      <c r="F18" s="28"/>
      <c r="G18" s="29"/>
      <c r="H18" s="28"/>
      <c r="I18" s="36">
        <f t="shared" si="0"/>
        <v>0</v>
      </c>
      <c r="J18" s="62"/>
      <c r="K18" s="62"/>
      <c r="L18" s="62"/>
      <c r="M18" s="62"/>
      <c r="N18" s="62"/>
      <c r="O18" s="71"/>
    </row>
    <row r="19" spans="1:15" x14ac:dyDescent="0.25">
      <c r="A19" s="73"/>
      <c r="B19" s="26"/>
      <c r="C19" s="26"/>
      <c r="D19" s="26"/>
      <c r="E19" s="26"/>
      <c r="F19" s="26"/>
      <c r="G19" s="26"/>
      <c r="H19" s="127" t="s">
        <v>18</v>
      </c>
      <c r="I19" s="125">
        <f>SUM(I15:I18)</f>
        <v>11.17</v>
      </c>
      <c r="J19" s="26"/>
      <c r="K19" s="26"/>
      <c r="L19" s="26"/>
      <c r="M19" s="26"/>
      <c r="N19" s="26"/>
      <c r="O19" s="67"/>
    </row>
    <row r="20" spans="1:15" x14ac:dyDescent="0.25">
      <c r="A20" s="68"/>
      <c r="B20" s="61"/>
      <c r="C20" s="61"/>
      <c r="D20" s="61"/>
      <c r="E20" s="61"/>
      <c r="F20" s="61"/>
      <c r="G20" s="61"/>
      <c r="H20" s="61"/>
      <c r="I20" s="62"/>
      <c r="J20" s="61"/>
      <c r="K20" s="61"/>
      <c r="L20" s="61"/>
      <c r="M20" s="61"/>
      <c r="N20" s="61"/>
      <c r="O20" s="67"/>
    </row>
    <row r="21" spans="1:15" ht="15.75" thickBot="1" x14ac:dyDescent="0.3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7"/>
    </row>
  </sheetData>
  <hyperlinks>
    <hyperlink ref="B4" location="BR_A0001" display="BR_A000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43</vt:i4>
      </vt:variant>
    </vt:vector>
  </HeadingPairs>
  <TitlesOfParts>
    <vt:vector size="49" baseType="lpstr">
      <vt:lpstr>Instructions</vt:lpstr>
      <vt:lpstr>BOM</vt:lpstr>
      <vt:lpstr>ST A0300</vt:lpstr>
      <vt:lpstr>ST 03001</vt:lpstr>
      <vt:lpstr>ST 03002</vt:lpstr>
      <vt:lpstr>ST 03003</vt:lpstr>
      <vt:lpstr>BR_01001</vt:lpstr>
      <vt:lpstr>BR_01001_m</vt:lpstr>
      <vt:lpstr>BR_01001_p</vt:lpstr>
      <vt:lpstr>BR_01001_q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EL_01001</vt:lpstr>
      <vt:lpstr>EL_01001_m</vt:lpstr>
      <vt:lpstr>EL_01001_p</vt:lpstr>
      <vt:lpstr>EL_01001_q</vt:lpstr>
      <vt:lpstr>EL_A0001</vt:lpstr>
      <vt:lpstr>EL_A0001_f</vt:lpstr>
      <vt:lpstr>El_A0001_m</vt:lpstr>
      <vt:lpstr>EL_A0001_p</vt:lpstr>
      <vt:lpstr>EL_A0001_q</vt:lpstr>
      <vt:lpstr>EL_A0001_t</vt:lpstr>
      <vt:lpstr>BOM!Impression_des_titres</vt:lpstr>
      <vt:lpstr>ST_03001</vt:lpstr>
      <vt:lpstr>ST_03001_m</vt:lpstr>
      <vt:lpstr>ST_03001_p</vt:lpstr>
      <vt:lpstr>ST_03001_q</vt:lpstr>
      <vt:lpstr>ST_03002</vt:lpstr>
      <vt:lpstr>ST_03002_m</vt:lpstr>
      <vt:lpstr>ST_03002_p</vt:lpstr>
      <vt:lpstr>ST_03002_q</vt:lpstr>
      <vt:lpstr>ST_03003</vt:lpstr>
      <vt:lpstr>ST_03003_m</vt:lpstr>
      <vt:lpstr>ST_03003_p</vt:lpstr>
      <vt:lpstr>ST_03003_q</vt:lpstr>
      <vt:lpstr>ST_A0300_f</vt:lpstr>
      <vt:lpstr>ST_A0300_m</vt:lpstr>
      <vt:lpstr>ST_A0300_p</vt:lpstr>
      <vt:lpstr>ST_A0300_pa</vt:lpstr>
      <vt:lpstr>ST_A0300_q</vt:lpstr>
      <vt:lpstr>ST_A0300_t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2018-05-01T18:24:28Z</dcterms:modified>
  <dc:language>fr-FR</dc:language>
</cp:coreProperties>
</file>