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EPSA\SU - Suspension\Cost\"/>
    </mc:Choice>
  </mc:AlternateContent>
  <bookViews>
    <workbookView xWindow="4740" yWindow="60" windowWidth="16380" windowHeight="8196"/>
  </bookViews>
  <sheets>
    <sheet name="BOM" sheetId="8" r:id="rId1"/>
    <sheet name="SU A0700" sheetId="1" r:id="rId2"/>
    <sheet name="SU 0700 003" sheetId="2" r:id="rId3"/>
    <sheet name="dSU 0700 003" sheetId="9" r:id="rId4"/>
  </sheets>
  <definedNames>
    <definedName name="____________uni2">#REF!</definedName>
    <definedName name="_________uni3">#REF!</definedName>
    <definedName name="________uni2">#REF!</definedName>
    <definedName name="________uni26">#REF!</definedName>
    <definedName name="________uni4">#REF!</definedName>
    <definedName name="________uni6">#REF!</definedName>
    <definedName name="________uni7">#REF!</definedName>
    <definedName name="______uni14">#REF!</definedName>
    <definedName name="______uni54">#REF!</definedName>
    <definedName name="_____uni3">#REF!</definedName>
    <definedName name="____uni26">#REF!</definedName>
    <definedName name="____uni4">#REF!</definedName>
    <definedName name="____uni6">#REF!</definedName>
    <definedName name="____uni7">#REF!</definedName>
    <definedName name="___uni14">#REF!</definedName>
    <definedName name="___uni54">#REF!</definedName>
    <definedName name="_uni14">#REF!</definedName>
    <definedName name="_uni2">#REF!</definedName>
    <definedName name="_uni26">#REF!</definedName>
    <definedName name="_uni3">#REF!</definedName>
    <definedName name="_uni4">#REF!</definedName>
    <definedName name="_uni54">#REF!</definedName>
    <definedName name="_uni6">#REF!</definedName>
    <definedName name="_uni7">#REF!</definedName>
    <definedName name="bgtrvfcd">#REF!</definedName>
    <definedName name="bgtvfc">#REF!</definedName>
    <definedName name="bgvfcd">#REF!</definedName>
    <definedName name="btgrvf">#REF!</definedName>
    <definedName name="btvfcds">#REF!</definedName>
    <definedName name="Car" localSheetId="0">BOM!$B$4</definedName>
    <definedName name="Car">#REF!</definedName>
    <definedName name="CompCode" localSheetId="0">BOM!$B$2</definedName>
    <definedName name="CompCode">#REF!</definedName>
    <definedName name="cwlkvclwekjc">#REF!</definedName>
    <definedName name="dede">#REF!</definedName>
    <definedName name="dqwdqd">#REF!</definedName>
    <definedName name="dSU_0700_003">'dSU 0700 003'!$B$1</definedName>
    <definedName name="eded">#REF!</definedName>
    <definedName name="er">#REF!</definedName>
    <definedName name="ervcdx">#REF!</definedName>
    <definedName name="ezfdscx">#REF!</definedName>
    <definedName name="gbvf">#REF!</definedName>
    <definedName name="gbvfcd">#REF!</definedName>
    <definedName name="gr">#REF!</definedName>
    <definedName name="gref">#REF!</definedName>
    <definedName name="grefzd">#REF!</definedName>
    <definedName name="grfd">#REF!</definedName>
    <definedName name="gtrfeds">#REF!</definedName>
    <definedName name="gtrvfec">#REF!</definedName>
    <definedName name="gvfc">#REF!</definedName>
    <definedName name="gvfcd">#REF!</definedName>
    <definedName name="gvfdc">#REF!</definedName>
    <definedName name="hgfd">#REF!</definedName>
    <definedName name="hygtrfvcdx">#REF!</definedName>
    <definedName name="_xlnm.Print_Titles" localSheetId="0">BOM!$6:$6</definedName>
    <definedName name="nbtgv">#REF!</definedName>
    <definedName name="process">#REF!</definedName>
    <definedName name="Process_P1">#REF!</definedName>
    <definedName name="Processes" localSheetId="0">#REF!</definedName>
    <definedName name="Processes">#REF!</definedName>
    <definedName name="qsfdc">#REF!</definedName>
    <definedName name="rfcdx">#REF!</definedName>
    <definedName name="rfds">#REF!</definedName>
    <definedName name="rtfed">#REF!</definedName>
    <definedName name="sdf">#REF!</definedName>
    <definedName name="SU_0700_003">'SU 0700 003'!$B$6</definedName>
    <definedName name="SU_0700_003_f">'SU 0700 003'!#REF!</definedName>
    <definedName name="SU_0700_003_m">'SU 0700 003'!$N$12</definedName>
    <definedName name="SU_0700_003_p">'SU 0700 003'!$I$22</definedName>
    <definedName name="SU_0700_003_q">'SU 0700 003'!$N$3</definedName>
    <definedName name="SU_0700_003_t">'SU 0700 003'!#REF!</definedName>
    <definedName name="SU_A0700">'SU A0700'!$B$5</definedName>
    <definedName name="SU_A0700_f">'SU A0700'!$J$37</definedName>
    <definedName name="SU_A0700_m">'SU A0700'!$N$18</definedName>
    <definedName name="SU_A0700_p">'SU A0700'!$I$31</definedName>
    <definedName name="SU_A0700_pa">'SU A0700'!$E$11</definedName>
    <definedName name="SU_A0700_q">'SU A0700'!$N$3</definedName>
    <definedName name="SU_A0700_t">'SU A0700'!$I$41</definedName>
    <definedName name="tgfrd">#REF!</definedName>
    <definedName name="tgrc">#REF!</definedName>
    <definedName name="tgrf">#REF!</definedName>
    <definedName name="tgrfcd">#REF!</definedName>
    <definedName name="tgvrfcd">#REF!</definedName>
    <definedName name="trfcd">#REF!</definedName>
    <definedName name="trfds">#REF!</definedName>
    <definedName name="trhzjyeuk">#REF!</definedName>
    <definedName name="ujyhbgvf">#REF!</definedName>
    <definedName name="Uni" localSheetId="0">BOM!#REF!</definedName>
    <definedName name="Uni">#REF!</definedName>
    <definedName name="vfcd">#REF!</definedName>
    <definedName name="vfcdsx">#REF!</definedName>
    <definedName name="vfdcx">#REF!</definedName>
    <definedName name="vredcs">#REF!</definedName>
    <definedName name="yjhtrefz">#REF!</definedName>
    <definedName name="zaed">#REF!</definedName>
    <definedName name="zefds">#REF!</definedName>
    <definedName name="zefdsc">#REF!</definedName>
    <definedName name="zefdv">#REF!</definedName>
    <definedName name="zer">#REF!</definedName>
    <definedName name="_xlnm.Print_Area" localSheetId="0">BOM!$A$1:$N$9</definedName>
  </definedNames>
  <calcPr calcId="152511" iterateDelta="1E-4"/>
</workbook>
</file>

<file path=xl/calcChain.xml><?xml version="1.0" encoding="utf-8"?>
<calcChain xmlns="http://schemas.openxmlformats.org/spreadsheetml/2006/main">
  <c r="D36" i="1" l="1"/>
  <c r="D34" i="1"/>
  <c r="K8" i="8" l="1"/>
  <c r="J8" i="8"/>
  <c r="I8" i="8"/>
  <c r="F8" i="8"/>
  <c r="M7" i="8"/>
  <c r="K7" i="8"/>
  <c r="J7" i="8"/>
  <c r="I7" i="8"/>
  <c r="F7" i="8"/>
  <c r="E8" i="8" s="1"/>
  <c r="N16" i="1"/>
  <c r="N15" i="1"/>
  <c r="N14" i="1"/>
  <c r="E10" i="1"/>
  <c r="C10" i="1"/>
  <c r="D10" i="1"/>
  <c r="I22" i="1"/>
  <c r="I21" i="1"/>
  <c r="F21" i="1"/>
  <c r="N17" i="1"/>
  <c r="N2" i="2"/>
  <c r="I21" i="2"/>
  <c r="J11" i="2"/>
  <c r="E11" i="2" s="1"/>
  <c r="N11" i="2" s="1"/>
  <c r="B4" i="2"/>
  <c r="I30" i="1" l="1"/>
  <c r="I28" i="1"/>
  <c r="I26" i="1"/>
  <c r="I27" i="1"/>
  <c r="I29" i="1"/>
  <c r="N18" i="1" l="1"/>
  <c r="B8" i="8"/>
  <c r="B3" i="2" l="1"/>
  <c r="B9" i="8"/>
  <c r="B7" i="8"/>
  <c r="I20" i="2" l="1"/>
  <c r="I19" i="2"/>
  <c r="I18" i="2"/>
  <c r="I17" i="2"/>
  <c r="I16" i="2"/>
  <c r="I15" i="2"/>
  <c r="I22" i="2" s="1"/>
  <c r="N12" i="2"/>
  <c r="I40" i="1"/>
  <c r="J36" i="1"/>
  <c r="J35" i="1"/>
  <c r="J34" i="1"/>
  <c r="I25" i="1"/>
  <c r="I24" i="1"/>
  <c r="I23" i="1"/>
  <c r="J37" i="1" l="1"/>
  <c r="L7" i="8" s="1"/>
  <c r="I31" i="1"/>
  <c r="I41" i="1"/>
  <c r="K9" i="8"/>
  <c r="M9" i="8"/>
  <c r="H7" i="8" l="1"/>
  <c r="N7" i="8" s="1"/>
  <c r="L9" i="8"/>
  <c r="N5" i="2"/>
  <c r="H8" i="8"/>
  <c r="N8" i="8" s="1"/>
  <c r="J9" i="8"/>
  <c r="O1" i="8"/>
  <c r="N9" i="8" l="1"/>
  <c r="E11" i="1" l="1"/>
  <c r="N2" i="1"/>
  <c r="N5" i="1" s="1"/>
</calcChain>
</file>

<file path=xl/sharedStrings.xml><?xml version="1.0" encoding="utf-8"?>
<sst xmlns="http://schemas.openxmlformats.org/spreadsheetml/2006/main" count="228" uniqueCount="119">
  <si>
    <t>University</t>
  </si>
  <si>
    <t>Car #</t>
  </si>
  <si>
    <t>Asm Cost</t>
  </si>
  <si>
    <t>System</t>
  </si>
  <si>
    <t>Qty</t>
  </si>
  <si>
    <t>Assembly</t>
  </si>
  <si>
    <t>FileLink1</t>
  </si>
  <si>
    <t>P/N Base</t>
  </si>
  <si>
    <t>FileLink2</t>
  </si>
  <si>
    <t>Extended Cost</t>
  </si>
  <si>
    <t>Suffix</t>
  </si>
  <si>
    <t>AA</t>
  </si>
  <si>
    <t>FileLink3</t>
  </si>
  <si>
    <t>Details</t>
  </si>
  <si>
    <t>ItemOrder</t>
  </si>
  <si>
    <t>Part</t>
  </si>
  <si>
    <t>Part Cost</t>
  </si>
  <si>
    <t>Quantity</t>
  </si>
  <si>
    <t>Sub Total</t>
  </si>
  <si>
    <t>Material</t>
  </si>
  <si>
    <t>Use</t>
  </si>
  <si>
    <t>UnitCost</t>
  </si>
  <si>
    <t>Size1</t>
  </si>
  <si>
    <t>Unit1</t>
  </si>
  <si>
    <t>Size2</t>
  </si>
  <si>
    <t>Unit2</t>
  </si>
  <si>
    <t>Area Name</t>
  </si>
  <si>
    <t>Area</t>
  </si>
  <si>
    <t>Length</t>
  </si>
  <si>
    <t>Density</t>
  </si>
  <si>
    <t>mm</t>
  </si>
  <si>
    <t>Process</t>
  </si>
  <si>
    <t>Unit</t>
  </si>
  <si>
    <t>Multiplier</t>
  </si>
  <si>
    <t>Mult. Val.</t>
  </si>
  <si>
    <t>unit</t>
  </si>
  <si>
    <t>Fastener</t>
  </si>
  <si>
    <t>Bolt,Grade 8.8 (SAE)</t>
  </si>
  <si>
    <t>Washer, Grade 8.8 (SAE 5)</t>
  </si>
  <si>
    <t>Nut, Grade 8.8 (SAE 5)</t>
  </si>
  <si>
    <t>Tooling</t>
  </si>
  <si>
    <t>PVF</t>
  </si>
  <si>
    <t>FractionIncluded</t>
  </si>
  <si>
    <t>Welds - Welding Fixture</t>
  </si>
  <si>
    <t>point</t>
  </si>
  <si>
    <t>Ecole Centrale de Lyon</t>
  </si>
  <si>
    <t>Machining Setup, Install and remove</t>
  </si>
  <si>
    <t>cm</t>
  </si>
  <si>
    <t>Total Vehicle Cost</t>
  </si>
  <si>
    <t>Competition Code</t>
  </si>
  <si>
    <t>Year</t>
  </si>
  <si>
    <t>The cost of assemlies on this chart should not include the cost of the parts in the assembly but only the materials, processes, fasteners and tooling in the assembly level.</t>
  </si>
  <si>
    <t>Line Num.</t>
  </si>
  <si>
    <t>Area of Commodity</t>
  </si>
  <si>
    <t>Asm/Prt #</t>
  </si>
  <si>
    <t>Rev. Lvl.</t>
  </si>
  <si>
    <t>Asm</t>
  </si>
  <si>
    <t>Component</t>
  </si>
  <si>
    <t>Description</t>
  </si>
  <si>
    <t>Unit Cost</t>
  </si>
  <si>
    <t>Material Cost</t>
  </si>
  <si>
    <t>Process Cost</t>
  </si>
  <si>
    <t>Fastener Cost</t>
  </si>
  <si>
    <t>Tooling Cost</t>
  </si>
  <si>
    <t>Total Cost</t>
  </si>
  <si>
    <t>Details Page Number</t>
  </si>
  <si>
    <t>Area Total</t>
  </si>
  <si>
    <t>Drawing part :</t>
  </si>
  <si>
    <t>Drawing</t>
  </si>
  <si>
    <t>FSAEI</t>
  </si>
  <si>
    <t>Back to BOM</t>
  </si>
  <si>
    <t>Suspension &amp; Shocks</t>
  </si>
  <si>
    <t>SU A0500</t>
  </si>
  <si>
    <t>Spring</t>
  </si>
  <si>
    <t>Damper Öhlins TTX25 MkII</t>
  </si>
  <si>
    <t>Shock Front Bracket</t>
  </si>
  <si>
    <t xml:space="preserve">Insert the spring in the damper </t>
  </si>
  <si>
    <t>Bushing, Student Built</t>
  </si>
  <si>
    <t>Wrench the spring in the damper</t>
  </si>
  <si>
    <t>Wrench &gt; 25.4 mm</t>
  </si>
  <si>
    <t>Assemble, 1 kg, Loose</t>
  </si>
  <si>
    <t>Assemble, 1kg, Loose</t>
  </si>
  <si>
    <t>Put the damper in place</t>
  </si>
  <si>
    <t>Hand - Start Only</t>
  </si>
  <si>
    <t>Put the nuts into the bolts</t>
  </si>
  <si>
    <t>Ratchet &lt;= 25.4 mm</t>
  </si>
  <si>
    <t>Thighten the M8 nuts</t>
  </si>
  <si>
    <t>Reaction tool &lt;= 25.4 mm</t>
  </si>
  <si>
    <t>Insert the bushings in the damper extremity</t>
  </si>
  <si>
    <t>Suspension bracket</t>
  </si>
  <si>
    <t>Steel, Mild</t>
  </si>
  <si>
    <t>Raw material</t>
  </si>
  <si>
    <t>kg</t>
  </si>
  <si>
    <t>circle area pi*0,0155²</t>
  </si>
  <si>
    <t>Setup for machining</t>
  </si>
  <si>
    <t>Machining</t>
  </si>
  <si>
    <t>Material Removal</t>
  </si>
  <si>
    <t>cm^3</t>
  </si>
  <si>
    <t>Material-Steel</t>
  </si>
  <si>
    <t>Machining Setup, change</t>
  </si>
  <si>
    <t>Drilled holes &lt; 25.4 mm dia.</t>
  </si>
  <si>
    <t>hole</t>
  </si>
  <si>
    <t>Paint</t>
  </si>
  <si>
    <t>m^2</t>
  </si>
  <si>
    <t>Weld - Round Tubing</t>
  </si>
  <si>
    <t>Aerosol apply</t>
  </si>
  <si>
    <t>Rear suspension</t>
  </si>
  <si>
    <t>SU A0700</t>
  </si>
  <si>
    <t>Rear suspension, right and left are symetric</t>
  </si>
  <si>
    <t>Shock Rear Bracket</t>
  </si>
  <si>
    <t>Shock rear Bracket red paint</t>
  </si>
  <si>
    <t>Weldind shock rear bracket with the frame</t>
  </si>
  <si>
    <t>Painting the suspension bracket</t>
  </si>
  <si>
    <t>Bolt damper to shock rear bracket</t>
  </si>
  <si>
    <t>Bolt Damper Öhlins TTX25 MkII on Shock rear Bracket</t>
  </si>
  <si>
    <t>Welding of the mounts</t>
  </si>
  <si>
    <t>SU_0700_003</t>
  </si>
  <si>
    <t>SU 0700 003</t>
  </si>
  <si>
    <t>SU 510 001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</si>
</sst>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* #,##0.00_);_(* \(#,##0.00\);_(* \-??_);_(@_)"/>
    <numFmt numFmtId="165" formatCode="_(\$* #,##0.00_);_(\$* \(#,##0.00\);_(\$* \-??_);_(@_)"/>
    <numFmt numFmtId="166" formatCode="\$#,##0.00_);&quot;($&quot;#,##0.00\)"/>
    <numFmt numFmtId="167" formatCode="#,##0.0000"/>
    <numFmt numFmtId="168" formatCode="_(* #,##0.000_);_(* \(#,##0.000\);_(* \-??_);_(@_)"/>
    <numFmt numFmtId="169" formatCode="_-[$$-409]* #,##0.00_ ;_-[$$-409]* \-#,##0.00,;_-[$$-409]* \-??_ ;_-@_ "/>
    <numFmt numFmtId="170" formatCode="_(&quot;$&quot;* #,##0.00_);_(&quot;$&quot;* \(#,##0.00\);_(&quot;$&quot;* &quot;-&quot;??_);_(@_)"/>
    <numFmt numFmtId="171" formatCode="_(* #,##0.00_);_(* \(#,##0.00\);_(* &quot;-&quot;??_);_(@_)"/>
    <numFmt numFmtId="172" formatCode="_-[$$-409]* #,##0.00_ ;_-[$$-409]* \-#,##0.00\ ;_-[$$-409]* &quot;-&quot;??_ ;_-@_ "/>
    <numFmt numFmtId="173" formatCode="0.0000"/>
    <numFmt numFmtId="174" formatCode="_-* #,##0.000\ _€_-;\-* #,##0.000\ _€_-;_-* &quot;-&quot;???\ _€_-;_-@_-"/>
    <numFmt numFmtId="175" formatCode="0.00000"/>
    <numFmt numFmtId="176" formatCode="0.0"/>
    <numFmt numFmtId="177" formatCode="_-* #,##0.00000\ _€_-;\-* #,##0.00000\ _€_-;_-* &quot;-&quot;?????\ _€_-;_-@_-"/>
    <numFmt numFmtId="178" formatCode="&quot;$&quot;#,##0.00"/>
    <numFmt numFmtId="179" formatCode="\$#,##0.00,;&quot;($&quot;#,##0.00\)"/>
  </numFmts>
  <fonts count="2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7"/>
      <name val="Arial"/>
      <family val="2"/>
    </font>
    <font>
      <b/>
      <i/>
      <sz val="10"/>
      <name val="Arial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  <charset val="1"/>
    </font>
    <font>
      <sz val="11"/>
      <name val="Calibri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2"/>
      <color rgb="FF9C6500"/>
      <name val="Calibri"/>
      <family val="2"/>
      <scheme val="minor"/>
    </font>
    <font>
      <sz val="10"/>
      <name val="MS Sans Serif"/>
      <family val="2"/>
    </font>
    <font>
      <sz val="12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62"/>
        <bgColor indexed="62"/>
      </patternFill>
    </fill>
    <fill>
      <patternFill patternType="solid">
        <fgColor rgb="FF002060"/>
        <bgColor indexed="62"/>
      </patternFill>
    </fill>
    <fill>
      <patternFill patternType="solid">
        <fgColor rgb="FF66CCFF"/>
        <bgColor theme="0"/>
      </patternFill>
    </fill>
    <fill>
      <patternFill patternType="solid">
        <fgColor rgb="FF66CCFF"/>
        <bgColor indexed="44"/>
      </patternFill>
    </fill>
    <fill>
      <patternFill patternType="solid">
        <fgColor rgb="FFFFFF00"/>
        <bgColor rgb="FFFCD5B5"/>
      </patternFill>
    </fill>
    <fill>
      <patternFill patternType="solid">
        <fgColor rgb="FFFFFF66"/>
        <bgColor rgb="FFFAC090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EB9C"/>
      </patternFill>
    </fill>
  </fills>
  <borders count="3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dotted">
        <color theme="0"/>
      </top>
      <bottom style="medium">
        <color theme="0"/>
      </bottom>
      <diagonal/>
    </border>
    <border>
      <left style="thick">
        <color theme="0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 style="thick">
        <color theme="0"/>
      </left>
      <right style="thin">
        <color indexed="9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/>
      <bottom style="thin">
        <color auto="1"/>
      </bottom>
      <diagonal/>
    </border>
    <border>
      <left style="medium">
        <color theme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6">
    <xf numFmtId="0" fontId="0" fillId="0" borderId="0"/>
    <xf numFmtId="0" fontId="9" fillId="0" borderId="0"/>
    <xf numFmtId="170" fontId="9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8" fillId="2" borderId="6">
      <alignment vertical="center" wrapText="1"/>
    </xf>
    <xf numFmtId="171" fontId="9" fillId="0" borderId="0" applyFont="0" applyFill="0" applyBorder="0" applyAlignment="0" applyProtection="0"/>
    <xf numFmtId="0" fontId="4" fillId="0" borderId="0"/>
    <xf numFmtId="166" fontId="7" fillId="0" borderId="1">
      <alignment vertical="center" wrapText="1"/>
    </xf>
    <xf numFmtId="0" fontId="20" fillId="0" borderId="0" applyNumberFormat="0" applyFill="0" applyBorder="0" applyAlignment="0" applyProtection="0"/>
    <xf numFmtId="0" fontId="22" fillId="0" borderId="0"/>
    <xf numFmtId="0" fontId="2" fillId="0" borderId="0"/>
    <xf numFmtId="43" fontId="9" fillId="0" borderId="0" applyFont="0" applyFill="0" applyBorder="0" applyAlignment="0" applyProtection="0"/>
    <xf numFmtId="0" fontId="23" fillId="0" borderId="0" applyNumberFormat="0" applyFill="0" applyBorder="0" applyAlignment="0" applyProtection="0"/>
    <xf numFmtId="178" fontId="7" fillId="0" borderId="1">
      <alignment vertical="center" wrapText="1"/>
    </xf>
    <xf numFmtId="0" fontId="7" fillId="0" borderId="0"/>
    <xf numFmtId="44" fontId="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" fillId="0" borderId="0" applyFont="0" applyFill="0" applyBorder="0" applyAlignment="0" applyProtection="0"/>
    <xf numFmtId="170" fontId="17" fillId="0" borderId="0" applyFont="0" applyFill="0" applyBorder="0" applyAlignment="0" applyProtection="0"/>
    <xf numFmtId="0" fontId="24" fillId="11" borderId="0" applyNumberFormat="0" applyBorder="0" applyAlignment="0" applyProtection="0"/>
    <xf numFmtId="43" fontId="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2" fillId="0" borderId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5" fillId="0" borderId="0"/>
    <xf numFmtId="170" fontId="25" fillId="0" borderId="0" applyFont="0" applyFill="0" applyBorder="0" applyAlignment="0" applyProtection="0"/>
    <xf numFmtId="0" fontId="2" fillId="0" borderId="0"/>
    <xf numFmtId="165" fontId="17" fillId="0" borderId="0" applyFill="0" applyBorder="0" applyAlignment="0" applyProtection="0"/>
    <xf numFmtId="170" fontId="9" fillId="0" borderId="0" applyFont="0" applyFill="0" applyBorder="0" applyAlignment="0" applyProtection="0"/>
    <xf numFmtId="0" fontId="9" fillId="0" borderId="0"/>
    <xf numFmtId="0" fontId="17" fillId="0" borderId="0"/>
    <xf numFmtId="164" fontId="17" fillId="0" borderId="0" applyFill="0" applyBorder="0" applyAlignment="0" applyProtection="0"/>
    <xf numFmtId="0" fontId="26" fillId="2" borderId="0" applyNumberFormat="0" applyBorder="0" applyAlignment="0" applyProtection="0"/>
    <xf numFmtId="0" fontId="17" fillId="0" borderId="0"/>
    <xf numFmtId="179" fontId="17" fillId="0" borderId="31">
      <alignment vertical="center" wrapText="1"/>
    </xf>
    <xf numFmtId="176" fontId="7" fillId="0" borderId="1">
      <alignment vertical="center" wrapText="1"/>
    </xf>
    <xf numFmtId="43" fontId="17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44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0" borderId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/>
    <xf numFmtId="43" fontId="17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1">
    <xf numFmtId="0" fontId="0" fillId="0" borderId="0" xfId="0"/>
    <xf numFmtId="18" fontId="13" fillId="0" borderId="7" xfId="1" applyNumberFormat="1" applyFont="1" applyFill="1" applyBorder="1" applyAlignment="1" applyProtection="1">
      <protection locked="0"/>
    </xf>
    <xf numFmtId="0" fontId="13" fillId="0" borderId="7" xfId="1" applyFont="1" applyFill="1" applyBorder="1" applyAlignment="1">
      <alignment horizontal="center"/>
    </xf>
    <xf numFmtId="171" fontId="13" fillId="0" borderId="7" xfId="5" applyFont="1" applyFill="1" applyBorder="1" applyProtection="1">
      <protection locked="0"/>
    </xf>
    <xf numFmtId="0" fontId="13" fillId="0" borderId="7" xfId="1" applyFont="1" applyFill="1" applyBorder="1" applyAlignment="1" applyProtection="1">
      <alignment horizontal="center"/>
      <protection locked="0"/>
    </xf>
    <xf numFmtId="0" fontId="13" fillId="0" borderId="7" xfId="1" applyFont="1" applyFill="1" applyBorder="1" applyProtection="1">
      <protection locked="0"/>
    </xf>
    <xf numFmtId="171" fontId="10" fillId="0" borderId="0" xfId="5" applyFont="1"/>
    <xf numFmtId="0" fontId="10" fillId="0" borderId="0" xfId="1" applyFont="1" applyProtection="1">
      <protection locked="0"/>
    </xf>
    <xf numFmtId="171" fontId="9" fillId="0" borderId="0" xfId="5" applyFont="1"/>
    <xf numFmtId="0" fontId="10" fillId="0" borderId="0" xfId="1" applyFont="1"/>
    <xf numFmtId="0" fontId="12" fillId="0" borderId="0" xfId="1" applyFont="1"/>
    <xf numFmtId="0" fontId="9" fillId="0" borderId="0" xfId="1" applyFont="1" applyProtection="1">
      <protection locked="0"/>
    </xf>
    <xf numFmtId="0" fontId="9" fillId="0" borderId="0" xfId="1" applyFont="1" applyFill="1"/>
    <xf numFmtId="0" fontId="9" fillId="0" borderId="0" xfId="1" applyFont="1"/>
    <xf numFmtId="0" fontId="4" fillId="0" borderId="0" xfId="6" applyBorder="1"/>
    <xf numFmtId="0" fontId="4" fillId="0" borderId="0" xfId="6"/>
    <xf numFmtId="0" fontId="6" fillId="0" borderId="0" xfId="0" applyFont="1" applyBorder="1"/>
    <xf numFmtId="0" fontId="0" fillId="0" borderId="0" xfId="0" applyFont="1"/>
    <xf numFmtId="0" fontId="6" fillId="0" borderId="0" xfId="0" applyFont="1" applyBorder="1" applyAlignment="1">
      <alignment horizontal="left"/>
    </xf>
    <xf numFmtId="0" fontId="6" fillId="0" borderId="3" xfId="0" applyFont="1" applyBorder="1"/>
    <xf numFmtId="164" fontId="6" fillId="0" borderId="3" xfId="7" applyNumberFormat="1" applyFont="1" applyBorder="1" applyAlignment="1" applyProtection="1"/>
    <xf numFmtId="0" fontId="6" fillId="0" borderId="3" xfId="0" applyFont="1" applyBorder="1" applyAlignment="1"/>
    <xf numFmtId="11" fontId="6" fillId="0" borderId="3" xfId="0" applyNumberFormat="1" applyFont="1" applyBorder="1" applyAlignment="1"/>
    <xf numFmtId="168" fontId="6" fillId="0" borderId="3" xfId="7" applyNumberFormat="1" applyFont="1" applyBorder="1" applyAlignment="1" applyProtection="1"/>
    <xf numFmtId="0" fontId="0" fillId="0" borderId="0" xfId="0" applyAlignment="1"/>
    <xf numFmtId="2" fontId="6" fillId="0" borderId="3" xfId="7" applyNumberFormat="1" applyFont="1" applyBorder="1" applyAlignment="1" applyProtection="1"/>
    <xf numFmtId="0" fontId="5" fillId="0" borderId="0" xfId="0" applyFont="1" applyBorder="1"/>
    <xf numFmtId="0" fontId="0" fillId="0" borderId="0" xfId="0" applyAlignment="1">
      <alignment wrapText="1"/>
    </xf>
    <xf numFmtId="0" fontId="0" fillId="0" borderId="3" xfId="0" applyBorder="1"/>
    <xf numFmtId="0" fontId="0" fillId="0" borderId="3" xfId="7" applyNumberFormat="1" applyFont="1" applyBorder="1" applyAlignment="1">
      <alignment wrapText="1"/>
    </xf>
    <xf numFmtId="0" fontId="5" fillId="0" borderId="4" xfId="0" applyFont="1" applyBorder="1"/>
    <xf numFmtId="0" fontId="6" fillId="0" borderId="3" xfId="0" applyFont="1" applyBorder="1" applyAlignment="1" applyProtection="1"/>
    <xf numFmtId="3" fontId="0" fillId="0" borderId="3" xfId="0" applyNumberFormat="1" applyBorder="1" applyAlignment="1"/>
    <xf numFmtId="165" fontId="6" fillId="0" borderId="3" xfId="7" applyNumberFormat="1" applyFont="1" applyBorder="1" applyAlignment="1" applyProtection="1"/>
    <xf numFmtId="0" fontId="0" fillId="0" borderId="3" xfId="0" applyBorder="1" applyAlignment="1">
      <alignment wrapText="1"/>
    </xf>
    <xf numFmtId="165" fontId="6" fillId="0" borderId="3" xfId="7" applyNumberFormat="1" applyFont="1" applyBorder="1" applyAlignment="1" applyProtection="1">
      <alignment wrapText="1"/>
    </xf>
    <xf numFmtId="0" fontId="14" fillId="0" borderId="0" xfId="1" applyFont="1" applyAlignment="1">
      <alignment horizontal="center"/>
    </xf>
    <xf numFmtId="0" fontId="15" fillId="0" borderId="0" xfId="1" applyFont="1"/>
    <xf numFmtId="0" fontId="18" fillId="0" borderId="0" xfId="6" applyFont="1" applyFill="1" applyBorder="1"/>
    <xf numFmtId="0" fontId="4" fillId="0" borderId="0" xfId="6" applyFill="1"/>
    <xf numFmtId="0" fontId="4" fillId="0" borderId="0" xfId="6" applyFill="1" applyBorder="1"/>
    <xf numFmtId="0" fontId="4" fillId="0" borderId="0" xfId="6" applyFont="1"/>
    <xf numFmtId="0" fontId="4" fillId="0" borderId="0" xfId="6" applyFont="1" applyFill="1" applyBorder="1"/>
    <xf numFmtId="0" fontId="4" fillId="0" borderId="0" xfId="6" applyFont="1" applyFill="1"/>
    <xf numFmtId="0" fontId="13" fillId="0" borderId="7" xfId="1" applyFont="1" applyFill="1" applyBorder="1" applyAlignment="1">
      <alignment horizontal="left"/>
    </xf>
    <xf numFmtId="0" fontId="11" fillId="0" borderId="0" xfId="1" applyFont="1"/>
    <xf numFmtId="0" fontId="16" fillId="0" borderId="0" xfId="1" applyFont="1"/>
    <xf numFmtId="0" fontId="18" fillId="3" borderId="0" xfId="6" applyFont="1" applyFill="1" applyBorder="1" applyAlignment="1"/>
    <xf numFmtId="171" fontId="9" fillId="0" borderId="0" xfId="1" applyNumberFormat="1" applyFont="1"/>
    <xf numFmtId="0" fontId="14" fillId="0" borderId="8" xfId="1" applyFont="1" applyBorder="1" applyAlignment="1">
      <alignment horizontal="center" wrapText="1"/>
    </xf>
    <xf numFmtId="2" fontId="14" fillId="0" borderId="8" xfId="1" applyNumberFormat="1" applyFont="1" applyBorder="1" applyAlignment="1">
      <alignment horizontal="center" wrapText="1"/>
    </xf>
    <xf numFmtId="171" fontId="14" fillId="0" borderId="8" xfId="5" applyFont="1" applyBorder="1" applyAlignment="1">
      <alignment horizontal="center" wrapText="1"/>
    </xf>
    <xf numFmtId="0" fontId="19" fillId="4" borderId="9" xfId="6" applyFont="1" applyFill="1" applyBorder="1"/>
    <xf numFmtId="0" fontId="19" fillId="4" borderId="11" xfId="6" applyFont="1" applyFill="1" applyBorder="1"/>
    <xf numFmtId="0" fontId="19" fillId="4" borderId="10" xfId="6" applyFont="1" applyFill="1" applyBorder="1"/>
    <xf numFmtId="0" fontId="19" fillId="4" borderId="12" xfId="6" applyFont="1" applyFill="1" applyBorder="1"/>
    <xf numFmtId="0" fontId="4" fillId="5" borderId="14" xfId="6" quotePrefix="1" applyFill="1" applyBorder="1" applyAlignment="1">
      <alignment horizontal="left"/>
    </xf>
    <xf numFmtId="2" fontId="4" fillId="6" borderId="15" xfId="6" quotePrefix="1" applyNumberFormat="1" applyFill="1" applyBorder="1" applyAlignment="1">
      <alignment horizontal="right"/>
    </xf>
    <xf numFmtId="0" fontId="19" fillId="3" borderId="0" xfId="6" applyFont="1" applyFill="1" applyBorder="1" applyAlignment="1"/>
    <xf numFmtId="0" fontId="0" fillId="0" borderId="0" xfId="0" applyBorder="1"/>
    <xf numFmtId="0" fontId="0" fillId="0" borderId="0" xfId="0" applyFont="1" applyBorder="1"/>
    <xf numFmtId="0" fontId="0" fillId="0" borderId="0" xfId="0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6" fillId="0" borderId="22" xfId="0" applyFont="1" applyBorder="1"/>
    <xf numFmtId="0" fontId="0" fillId="0" borderId="20" xfId="0" applyFont="1" applyBorder="1"/>
    <xf numFmtId="0" fontId="0" fillId="0" borderId="20" xfId="0" applyBorder="1" applyAlignment="1"/>
    <xf numFmtId="0" fontId="5" fillId="0" borderId="21" xfId="0" applyFont="1" applyBorder="1"/>
    <xf numFmtId="0" fontId="0" fillId="0" borderId="20" xfId="0" applyBorder="1" applyAlignment="1">
      <alignment wrapText="1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6" fillId="0" borderId="16" xfId="0" applyFont="1" applyBorder="1"/>
    <xf numFmtId="165" fontId="6" fillId="0" borderId="16" xfId="7" applyNumberFormat="1" applyFont="1" applyBorder="1" applyAlignment="1" applyProtection="1"/>
    <xf numFmtId="169" fontId="6" fillId="0" borderId="16" xfId="0" applyNumberFormat="1" applyFont="1" applyBorder="1"/>
    <xf numFmtId="0" fontId="6" fillId="0" borderId="16" xfId="7" applyNumberFormat="1" applyFont="1" applyBorder="1" applyAlignment="1" applyProtection="1">
      <alignment vertical="center" wrapText="1"/>
    </xf>
    <xf numFmtId="37" fontId="6" fillId="0" borderId="16" xfId="7" applyNumberFormat="1" applyFont="1" applyBorder="1" applyAlignment="1" applyProtection="1"/>
    <xf numFmtId="39" fontId="6" fillId="0" borderId="16" xfId="7" applyNumberFormat="1" applyFont="1" applyBorder="1" applyAlignment="1" applyProtection="1"/>
    <xf numFmtId="0" fontId="6" fillId="0" borderId="16" xfId="0" applyFont="1" applyBorder="1" applyAlignment="1">
      <alignment horizontal="right"/>
    </xf>
    <xf numFmtId="0" fontId="5" fillId="0" borderId="27" xfId="0" applyFont="1" applyBorder="1"/>
    <xf numFmtId="0" fontId="6" fillId="0" borderId="22" xfId="0" applyFont="1" applyBorder="1" applyAlignment="1"/>
    <xf numFmtId="0" fontId="0" fillId="0" borderId="22" xfId="0" applyBorder="1" applyAlignment="1">
      <alignment wrapText="1"/>
    </xf>
    <xf numFmtId="0" fontId="0" fillId="0" borderId="22" xfId="0" applyBorder="1"/>
    <xf numFmtId="0" fontId="20" fillId="0" borderId="0" xfId="8" applyBorder="1"/>
    <xf numFmtId="0" fontId="20" fillId="0" borderId="0" xfId="8"/>
    <xf numFmtId="0" fontId="4" fillId="5" borderId="14" xfId="6" quotePrefix="1" applyFont="1" applyFill="1" applyBorder="1" applyAlignment="1">
      <alignment horizontal="left"/>
    </xf>
    <xf numFmtId="0" fontId="3" fillId="5" borderId="14" xfId="6" applyFont="1" applyFill="1" applyBorder="1"/>
    <xf numFmtId="0" fontId="3" fillId="5" borderId="13" xfId="6" applyFont="1" applyFill="1" applyBorder="1"/>
    <xf numFmtId="172" fontId="6" fillId="0" borderId="16" xfId="7" applyNumberFormat="1" applyFont="1" applyBorder="1" applyAlignment="1" applyProtection="1"/>
    <xf numFmtId="172" fontId="13" fillId="0" borderId="7" xfId="1" applyNumberFormat="1" applyFont="1" applyFill="1" applyBorder="1" applyAlignment="1">
      <alignment horizontal="right"/>
    </xf>
    <xf numFmtId="0" fontId="5" fillId="7" borderId="16" xfId="0" applyFont="1" applyFill="1" applyBorder="1"/>
    <xf numFmtId="0" fontId="5" fillId="7" borderId="0" xfId="0" applyFont="1" applyFill="1" applyBorder="1"/>
    <xf numFmtId="165" fontId="5" fillId="7" borderId="16" xfId="0" applyNumberFormat="1" applyFont="1" applyFill="1" applyBorder="1"/>
    <xf numFmtId="0" fontId="5" fillId="7" borderId="16" xfId="0" applyFont="1" applyFill="1" applyBorder="1" applyAlignment="1">
      <alignment horizontal="right"/>
    </xf>
    <xf numFmtId="0" fontId="5" fillId="7" borderId="26" xfId="0" applyFont="1" applyFill="1" applyBorder="1" applyAlignment="1">
      <alignment horizontal="right"/>
    </xf>
    <xf numFmtId="165" fontId="5" fillId="7" borderId="26" xfId="0" applyNumberFormat="1" applyFont="1" applyFill="1" applyBorder="1"/>
    <xf numFmtId="0" fontId="5" fillId="8" borderId="16" xfId="0" applyFont="1" applyFill="1" applyBorder="1"/>
    <xf numFmtId="0" fontId="5" fillId="8" borderId="16" xfId="0" applyFont="1" applyFill="1" applyBorder="1" applyAlignment="1">
      <alignment horizontal="left"/>
    </xf>
    <xf numFmtId="0" fontId="5" fillId="8" borderId="2" xfId="0" applyFont="1" applyFill="1" applyBorder="1"/>
    <xf numFmtId="0" fontId="5" fillId="8" borderId="28" xfId="0" applyFont="1" applyFill="1" applyBorder="1"/>
    <xf numFmtId="0" fontId="5" fillId="8" borderId="5" xfId="0" applyFont="1" applyFill="1" applyBorder="1"/>
    <xf numFmtId="0" fontId="5" fillId="8" borderId="3" xfId="0" applyFont="1" applyFill="1" applyBorder="1"/>
    <xf numFmtId="0" fontId="5" fillId="8" borderId="3" xfId="0" applyFont="1" applyFill="1" applyBorder="1" applyAlignment="1">
      <alignment horizontal="right"/>
    </xf>
    <xf numFmtId="165" fontId="5" fillId="8" borderId="5" xfId="0" applyNumberFormat="1" applyFont="1" applyFill="1" applyBorder="1"/>
    <xf numFmtId="0" fontId="5" fillId="8" borderId="22" xfId="0" applyFont="1" applyFill="1" applyBorder="1"/>
    <xf numFmtId="0" fontId="5" fillId="8" borderId="5" xfId="0" applyFont="1" applyFill="1" applyBorder="1" applyAlignment="1">
      <alignment horizontal="right"/>
    </xf>
    <xf numFmtId="0" fontId="13" fillId="9" borderId="3" xfId="1" applyFont="1" applyFill="1" applyBorder="1" applyProtection="1">
      <protection locked="0"/>
    </xf>
    <xf numFmtId="0" fontId="13" fillId="9" borderId="3" xfId="1" applyFont="1" applyFill="1" applyBorder="1" applyAlignment="1">
      <alignment horizontal="left"/>
    </xf>
    <xf numFmtId="18" fontId="13" fillId="9" borderId="3" xfId="1" applyNumberFormat="1" applyFont="1" applyFill="1" applyBorder="1" applyAlignment="1" applyProtection="1">
      <protection locked="0"/>
    </xf>
    <xf numFmtId="0" fontId="20" fillId="9" borderId="3" xfId="8" applyFill="1" applyBorder="1" applyAlignment="1">
      <alignment horizontal="left"/>
    </xf>
    <xf numFmtId="172" fontId="13" fillId="9" borderId="3" xfId="5" applyNumberFormat="1" applyFont="1" applyFill="1" applyBorder="1" applyProtection="1">
      <protection locked="0"/>
    </xf>
    <xf numFmtId="37" fontId="13" fillId="9" borderId="3" xfId="1" applyNumberFormat="1" applyFont="1" applyFill="1" applyBorder="1" applyAlignment="1" applyProtection="1">
      <alignment horizontal="center"/>
      <protection locked="0"/>
    </xf>
    <xf numFmtId="172" fontId="13" fillId="9" borderId="3" xfId="1" applyNumberFormat="1" applyFont="1" applyFill="1" applyBorder="1" applyAlignment="1" applyProtection="1">
      <alignment horizontal="center"/>
      <protection locked="0"/>
    </xf>
    <xf numFmtId="172" fontId="13" fillId="9" borderId="3" xfId="1" applyNumberFormat="1" applyFont="1" applyFill="1" applyBorder="1" applyAlignment="1">
      <alignment horizontal="right"/>
    </xf>
    <xf numFmtId="0" fontId="13" fillId="9" borderId="3" xfId="1" applyFont="1" applyFill="1" applyBorder="1" applyAlignment="1">
      <alignment horizontal="center"/>
    </xf>
    <xf numFmtId="0" fontId="13" fillId="10" borderId="3" xfId="1" applyFont="1" applyFill="1" applyBorder="1" applyProtection="1">
      <protection locked="0"/>
    </xf>
    <xf numFmtId="0" fontId="13" fillId="10" borderId="3" xfId="1" applyFont="1" applyFill="1" applyBorder="1" applyAlignment="1">
      <alignment horizontal="left"/>
    </xf>
    <xf numFmtId="18" fontId="13" fillId="10" borderId="3" xfId="1" applyNumberFormat="1" applyFont="1" applyFill="1" applyBorder="1" applyAlignment="1" applyProtection="1">
      <alignment horizontal="right"/>
      <protection locked="0"/>
    </xf>
    <xf numFmtId="18" fontId="13" fillId="10" borderId="3" xfId="1" applyNumberFormat="1" applyFont="1" applyFill="1" applyBorder="1" applyAlignment="1" applyProtection="1">
      <protection locked="0"/>
    </xf>
    <xf numFmtId="0" fontId="20" fillId="10" borderId="3" xfId="8" applyFill="1" applyBorder="1" applyAlignment="1">
      <alignment horizontal="left"/>
    </xf>
    <xf numFmtId="172" fontId="13" fillId="10" borderId="3" xfId="5" applyNumberFormat="1" applyFont="1" applyFill="1" applyBorder="1" applyProtection="1">
      <protection locked="0"/>
    </xf>
    <xf numFmtId="37" fontId="13" fillId="10" borderId="3" xfId="1" applyNumberFormat="1" applyFont="1" applyFill="1" applyBorder="1" applyAlignment="1" applyProtection="1">
      <alignment horizontal="center"/>
      <protection locked="0"/>
    </xf>
    <xf numFmtId="172" fontId="13" fillId="10" borderId="3" xfId="1" applyNumberFormat="1" applyFont="1" applyFill="1" applyBorder="1" applyAlignment="1" applyProtection="1">
      <alignment horizontal="center"/>
      <protection locked="0"/>
    </xf>
    <xf numFmtId="172" fontId="13" fillId="10" borderId="3" xfId="1" applyNumberFormat="1" applyFont="1" applyFill="1" applyBorder="1" applyAlignment="1">
      <alignment horizontal="right"/>
    </xf>
    <xf numFmtId="0" fontId="13" fillId="10" borderId="3" xfId="1" applyFont="1" applyFill="1" applyBorder="1" applyAlignment="1">
      <alignment horizontal="center"/>
    </xf>
    <xf numFmtId="0" fontId="21" fillId="0" borderId="0" xfId="0" applyFont="1" applyFill="1" applyBorder="1"/>
    <xf numFmtId="0" fontId="5" fillId="7" borderId="29" xfId="0" applyFont="1" applyFill="1" applyBorder="1"/>
    <xf numFmtId="0" fontId="20" fillId="0" borderId="3" xfId="8" applyNumberFormat="1" applyBorder="1" applyAlignment="1" applyProtection="1"/>
    <xf numFmtId="37" fontId="6" fillId="0" borderId="3" xfId="0" applyNumberFormat="1" applyFont="1" applyBorder="1"/>
    <xf numFmtId="0" fontId="5" fillId="7" borderId="26" xfId="0" applyFont="1" applyFill="1" applyBorder="1"/>
    <xf numFmtId="11" fontId="6" fillId="0" borderId="3" xfId="0" applyNumberFormat="1" applyFont="1" applyBorder="1"/>
    <xf numFmtId="167" fontId="6" fillId="0" borderId="3" xfId="7" applyNumberFormat="1" applyFont="1" applyBorder="1" applyAlignment="1" applyProtection="1"/>
    <xf numFmtId="0" fontId="6" fillId="0" borderId="3" xfId="0" applyFont="1" applyBorder="1" applyAlignment="1">
      <alignment wrapText="1"/>
    </xf>
    <xf numFmtId="173" fontId="6" fillId="0" borderId="3" xfId="7" applyNumberFormat="1" applyFont="1" applyBorder="1" applyAlignment="1" applyProtection="1"/>
    <xf numFmtId="0" fontId="0" fillId="0" borderId="3" xfId="0" applyBorder="1" applyAlignment="1"/>
    <xf numFmtId="0" fontId="21" fillId="0" borderId="3" xfId="0" applyFont="1" applyFill="1" applyBorder="1" applyAlignment="1" applyProtection="1">
      <alignment vertical="center" wrapText="1"/>
    </xf>
    <xf numFmtId="0" fontId="17" fillId="0" borderId="6" xfId="9" applyFont="1" applyFill="1" applyBorder="1" applyAlignment="1">
      <alignment wrapText="1"/>
    </xf>
    <xf numFmtId="0" fontId="21" fillId="0" borderId="3" xfId="0" applyNumberFormat="1" applyFont="1" applyFill="1" applyBorder="1"/>
    <xf numFmtId="49" fontId="20" fillId="0" borderId="0" xfId="8" applyNumberFormat="1" applyBorder="1" applyAlignment="1">
      <alignment horizontal="left"/>
    </xf>
    <xf numFmtId="174" fontId="6" fillId="0" borderId="3" xfId="0" applyNumberFormat="1" applyFont="1" applyBorder="1" applyAlignment="1"/>
    <xf numFmtId="175" fontId="6" fillId="0" borderId="3" xfId="7" applyNumberFormat="1" applyFont="1" applyBorder="1" applyAlignment="1" applyProtection="1"/>
    <xf numFmtId="176" fontId="6" fillId="0" borderId="3" xfId="0" applyNumberFormat="1" applyFont="1" applyBorder="1"/>
    <xf numFmtId="0" fontId="0" fillId="0" borderId="5" xfId="0" applyBorder="1"/>
    <xf numFmtId="165" fontId="6" fillId="0" borderId="5" xfId="7" applyNumberFormat="1" applyFont="1" applyBorder="1" applyAlignment="1" applyProtection="1"/>
    <xf numFmtId="177" fontId="5" fillId="0" borderId="0" xfId="0" applyNumberFormat="1" applyFont="1" applyBorder="1"/>
    <xf numFmtId="0" fontId="21" fillId="0" borderId="16" xfId="0" applyFont="1" applyFill="1" applyBorder="1"/>
    <xf numFmtId="0" fontId="21" fillId="0" borderId="6" xfId="9" applyFont="1" applyFill="1" applyBorder="1" applyAlignment="1">
      <alignment wrapText="1"/>
    </xf>
    <xf numFmtId="0" fontId="21" fillId="0" borderId="16" xfId="0" applyFont="1" applyBorder="1"/>
    <xf numFmtId="165" fontId="21" fillId="0" borderId="16" xfId="7" applyNumberFormat="1" applyFont="1" applyBorder="1" applyAlignment="1" applyProtection="1"/>
    <xf numFmtId="0" fontId="21" fillId="0" borderId="29" xfId="0" applyFont="1" applyBorder="1"/>
    <xf numFmtId="0" fontId="21" fillId="0" borderId="30" xfId="9" applyFont="1" applyFill="1" applyBorder="1" applyAlignment="1">
      <alignment wrapText="1"/>
    </xf>
    <xf numFmtId="165" fontId="21" fillId="0" borderId="29" xfId="7" applyNumberFormat="1" applyFont="1" applyBorder="1" applyAlignment="1" applyProtection="1"/>
    <xf numFmtId="0" fontId="21" fillId="0" borderId="29" xfId="7" applyNumberFormat="1" applyFont="1" applyBorder="1" applyAlignment="1">
      <alignment wrapText="1"/>
    </xf>
    <xf numFmtId="0" fontId="21" fillId="0" borderId="3" xfId="0" applyFont="1" applyBorder="1"/>
    <xf numFmtId="165" fontId="21" fillId="0" borderId="3" xfId="7" applyNumberFormat="1" applyFont="1" applyBorder="1" applyAlignment="1" applyProtection="1"/>
    <xf numFmtId="0" fontId="21" fillId="0" borderId="3" xfId="9" applyFont="1" applyFill="1" applyBorder="1" applyAlignment="1">
      <alignment wrapText="1"/>
    </xf>
    <xf numFmtId="0" fontId="21" fillId="0" borderId="3" xfId="7" applyNumberFormat="1" applyFont="1" applyBorder="1" applyAlignment="1">
      <alignment wrapText="1"/>
    </xf>
    <xf numFmtId="18" fontId="13" fillId="10" borderId="32" xfId="1" applyNumberFormat="1" applyFont="1" applyFill="1" applyBorder="1" applyAlignment="1" applyProtection="1">
      <protection locked="0"/>
    </xf>
    <xf numFmtId="18" fontId="13" fillId="9" borderId="32" xfId="1" applyNumberFormat="1" applyFont="1" applyFill="1" applyBorder="1" applyAlignment="1" applyProtection="1">
      <protection locked="0"/>
    </xf>
    <xf numFmtId="0" fontId="9" fillId="0" borderId="0" xfId="1" applyFont="1"/>
    <xf numFmtId="0" fontId="10" fillId="0" borderId="0" xfId="1" applyFont="1"/>
    <xf numFmtId="18" fontId="13" fillId="0" borderId="7" xfId="1" applyNumberFormat="1" applyFont="1" applyFill="1" applyBorder="1" applyAlignment="1" applyProtection="1">
      <protection locked="0"/>
    </xf>
    <xf numFmtId="170" fontId="21" fillId="0" borderId="3" xfId="3" applyFont="1" applyFill="1" applyBorder="1"/>
    <xf numFmtId="0" fontId="21" fillId="0" borderId="3" xfId="10" applyNumberFormat="1" applyFont="1" applyFill="1" applyBorder="1"/>
    <xf numFmtId="0" fontId="21" fillId="0" borderId="3" xfId="10" applyFont="1" applyFill="1" applyBorder="1"/>
    <xf numFmtId="0" fontId="21" fillId="0" borderId="0" xfId="0" applyNumberFormat="1" applyFont="1" applyFill="1" applyBorder="1"/>
    <xf numFmtId="0" fontId="17" fillId="0" borderId="0" xfId="9" applyFont="1" applyFill="1" applyBorder="1" applyAlignment="1">
      <alignment wrapText="1"/>
    </xf>
    <xf numFmtId="0" fontId="21" fillId="0" borderId="32" xfId="42" applyFont="1" applyFill="1" applyBorder="1"/>
  </cellXfs>
  <cellStyles count="56">
    <cellStyle name="Comma 2" xfId="5"/>
    <cellStyle name="Comma 2 2" xfId="21"/>
    <cellStyle name="Comma 2 2 2" xfId="46"/>
    <cellStyle name="Comma 2 3" xfId="11"/>
    <cellStyle name="Cost_Green" xfId="4"/>
    <cellStyle name="Currency 2" xfId="2"/>
    <cellStyle name="Currency 2 2" xfId="30"/>
    <cellStyle name="Excel Built-in Explanatory Text" xfId="36"/>
    <cellStyle name="Lien hypertexte" xfId="8" builtinId="8"/>
    <cellStyle name="Lien hypertexte 2" xfId="12"/>
    <cellStyle name="Milliers 2" xfId="16"/>
    <cellStyle name="Milliers 2 2" xfId="38"/>
    <cellStyle name="Milliers 2 2 2" xfId="52"/>
    <cellStyle name="Milliers 3" xfId="22"/>
    <cellStyle name="Milliers 3 2" xfId="20"/>
    <cellStyle name="Milliers 3 2 2" xfId="45"/>
    <cellStyle name="Milliers 3 3" xfId="47"/>
    <cellStyle name="Milliers 4" xfId="33"/>
    <cellStyle name="Milliers 5" xfId="17"/>
    <cellStyle name="Milliers 6" xfId="44"/>
    <cellStyle name="Monétaire 10" xfId="18"/>
    <cellStyle name="Monétaire 10 2" xfId="29"/>
    <cellStyle name="Monétaire 2" xfId="3"/>
    <cellStyle name="Monétaire 2 3" xfId="25"/>
    <cellStyle name="Monétaire 2 3 2" xfId="50"/>
    <cellStyle name="Monétaire 2 3 3" xfId="40"/>
    <cellStyle name="Monétaire 2 3 3 2" xfId="54"/>
    <cellStyle name="Monétaire 3" xfId="15"/>
    <cellStyle name="Monétaire 3 2" xfId="43"/>
    <cellStyle name="Monétaire 35" xfId="27"/>
    <cellStyle name="Monétaire 4 3" xfId="39"/>
    <cellStyle name="Monétaire 4 3 2" xfId="53"/>
    <cellStyle name="Monétaire 7" xfId="24"/>
    <cellStyle name="Monétaire 7 2" xfId="49"/>
    <cellStyle name="Neutre 2" xfId="19"/>
    <cellStyle name="Normal" xfId="0" builtinId="0"/>
    <cellStyle name="Normal 10" xfId="35"/>
    <cellStyle name="Normal 2" xfId="1"/>
    <cellStyle name="Normal 2 2" xfId="31"/>
    <cellStyle name="Normal 2 2 4" xfId="28"/>
    <cellStyle name="Normal 2 2 4 2" xfId="51"/>
    <cellStyle name="Normal 2 2 4 4" xfId="23"/>
    <cellStyle name="Normal 2 2 4 4 2" xfId="48"/>
    <cellStyle name="Normal 3" xfId="6"/>
    <cellStyle name="Normal 3 2" xfId="32"/>
    <cellStyle name="Normal 4" xfId="14"/>
    <cellStyle name="Normal 5" xfId="10"/>
    <cellStyle name="Normal 6" xfId="26"/>
    <cellStyle name="Normal 7" xfId="42"/>
    <cellStyle name="Normal_Sheet1" xfId="9"/>
    <cellStyle name="Pourcentage 2" xfId="41"/>
    <cellStyle name="Pourcentage 3" xfId="55"/>
    <cellStyle name="Satisfaisant 2" xfId="34"/>
    <cellStyle name="Style 1" xfId="13"/>
    <cellStyle name="Style 1 2" xfId="37"/>
    <cellStyle name="TableStyleLight1" xfId="7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5B5"/>
      <rgbColor rgb="FFC6EFCE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61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66"/>
      <color rgb="FFFFFF00"/>
      <color rgb="FF66CCFF"/>
      <color rgb="FF33CCFF"/>
      <color rgb="FF00FFFF"/>
      <color rgb="FF95B3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SU_510_00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320041</xdr:colOff>
      <xdr:row>2</xdr:row>
      <xdr:rowOff>38100</xdr:rowOff>
    </xdr:from>
    <xdr:to>
      <xdr:col>8</xdr:col>
      <xdr:colOff>7621</xdr:colOff>
      <xdr:row>25</xdr:row>
      <xdr:rowOff>112657</xdr:rowOff>
    </xdr:to>
    <xdr:pic>
      <xdr:nvPicPr>
        <xdr:cNvPr id="2" name="Imag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0041" y="403860"/>
          <a:ext cx="6195060" cy="4280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55"/>
  <sheetViews>
    <sheetView tabSelected="1" zoomScaleNormal="100" workbookViewId="0">
      <pane xSplit="3" ySplit="6" topLeftCell="D7" activePane="bottomRight" state="frozen"/>
      <selection activeCell="H10" sqref="H10"/>
      <selection pane="topRight" activeCell="H10" sqref="H10"/>
      <selection pane="bottomLeft" activeCell="H10" sqref="H10"/>
      <selection pane="bottomRight" activeCell="F8" sqref="F8"/>
    </sheetView>
  </sheetViews>
  <sheetFormatPr baseColWidth="10" defaultColWidth="9.109375" defaultRowHeight="13.2" x14ac:dyDescent="0.25"/>
  <cols>
    <col min="1" max="1" width="17.44140625" style="9" bestFit="1" customWidth="1"/>
    <col min="2" max="2" width="28.6640625" style="13" bestFit="1" customWidth="1"/>
    <col min="3" max="3" width="13.5546875" style="9" customWidth="1"/>
    <col min="4" max="4" width="10" style="9" bestFit="1" customWidth="1"/>
    <col min="5" max="5" width="23" style="163" customWidth="1"/>
    <col min="6" max="6" width="39.109375" style="45" customWidth="1"/>
    <col min="7" max="7" width="14" style="9" customWidth="1"/>
    <col min="8" max="8" width="11" style="9" bestFit="1" customWidth="1"/>
    <col min="9" max="13" width="10.44140625" style="6" customWidth="1"/>
    <col min="14" max="14" width="9.6640625" style="9" bestFit="1" customWidth="1"/>
    <col min="15" max="15" width="11.109375" style="13" customWidth="1"/>
    <col min="16" max="16384" width="9.109375" style="13"/>
  </cols>
  <sheetData>
    <row r="1" spans="1:15" ht="15" thickBot="1" x14ac:dyDescent="0.35">
      <c r="A1" s="55" t="s">
        <v>0</v>
      </c>
      <c r="B1" s="90" t="s">
        <v>45</v>
      </c>
      <c r="D1" s="46"/>
      <c r="M1" s="58" t="s">
        <v>48</v>
      </c>
      <c r="N1" s="47"/>
      <c r="O1" s="57" t="e">
        <f>#REF!</f>
        <v>#REF!</v>
      </c>
    </row>
    <row r="2" spans="1:15" s="15" customFormat="1" ht="15" thickBot="1" x14ac:dyDescent="0.35">
      <c r="A2" s="53" t="s">
        <v>49</v>
      </c>
      <c r="B2" s="89" t="s">
        <v>69</v>
      </c>
      <c r="C2" s="14"/>
      <c r="F2" s="41"/>
    </row>
    <row r="3" spans="1:15" s="15" customFormat="1" ht="15.6" thickTop="1" thickBot="1" x14ac:dyDescent="0.35">
      <c r="A3" s="54" t="s">
        <v>50</v>
      </c>
      <c r="B3" s="56">
        <v>2018</v>
      </c>
      <c r="C3" s="14"/>
      <c r="F3" s="41"/>
    </row>
    <row r="4" spans="1:15" s="15" customFormat="1" ht="15.6" thickTop="1" thickBot="1" x14ac:dyDescent="0.35">
      <c r="A4" s="52" t="s">
        <v>1</v>
      </c>
      <c r="B4" s="88">
        <v>81</v>
      </c>
      <c r="C4" s="14"/>
      <c r="D4" s="46" t="s">
        <v>51</v>
      </c>
      <c r="F4" s="41"/>
    </row>
    <row r="5" spans="1:15" s="39" customFormat="1" ht="15" thickTop="1" x14ac:dyDescent="0.3">
      <c r="A5" s="38"/>
      <c r="B5" s="42"/>
      <c r="C5" s="40"/>
      <c r="F5" s="43"/>
    </row>
    <row r="6" spans="1:15" s="37" customFormat="1" ht="49.5" customHeight="1" x14ac:dyDescent="0.25">
      <c r="A6" s="36" t="s">
        <v>52</v>
      </c>
      <c r="B6" s="49" t="s">
        <v>53</v>
      </c>
      <c r="C6" s="49" t="s">
        <v>54</v>
      </c>
      <c r="D6" s="49" t="s">
        <v>55</v>
      </c>
      <c r="E6" s="49" t="s">
        <v>56</v>
      </c>
      <c r="F6" s="49" t="s">
        <v>57</v>
      </c>
      <c r="G6" s="49" t="s">
        <v>58</v>
      </c>
      <c r="H6" s="51" t="s">
        <v>59</v>
      </c>
      <c r="I6" s="49" t="s">
        <v>17</v>
      </c>
      <c r="J6" s="49" t="s">
        <v>60</v>
      </c>
      <c r="K6" s="49" t="s">
        <v>61</v>
      </c>
      <c r="L6" s="49" t="s">
        <v>62</v>
      </c>
      <c r="M6" s="49" t="s">
        <v>63</v>
      </c>
      <c r="N6" s="50" t="s">
        <v>64</v>
      </c>
      <c r="O6" s="49" t="s">
        <v>65</v>
      </c>
    </row>
    <row r="7" spans="1:15" ht="14.4" x14ac:dyDescent="0.3">
      <c r="A7" s="109"/>
      <c r="B7" s="110" t="str">
        <f>'SU A0700'!B3</f>
        <v>Suspension &amp; Shocks</v>
      </c>
      <c r="C7" s="111" t="s">
        <v>72</v>
      </c>
      <c r="D7" s="111" t="s">
        <v>11</v>
      </c>
      <c r="E7" s="161"/>
      <c r="F7" s="112" t="str">
        <f>'SU A0700'!B4</f>
        <v>Rear suspension</v>
      </c>
      <c r="G7" s="111"/>
      <c r="H7" s="113">
        <f t="shared" ref="H7:H8" si="0">SUM(J7:M7)</f>
        <v>665.06112416361361</v>
      </c>
      <c r="I7" s="114">
        <f>SU_A0700_q</f>
        <v>1</v>
      </c>
      <c r="J7" s="115">
        <f>SU_A0700_m</f>
        <v>660.08</v>
      </c>
      <c r="K7" s="115">
        <f>SU_A0700_p</f>
        <v>4.24</v>
      </c>
      <c r="L7" s="115">
        <f>SU_A0700_f</f>
        <v>0.40779083028016511</v>
      </c>
      <c r="M7" s="115">
        <f>SU_A0700_t</f>
        <v>0.33333333333333331</v>
      </c>
      <c r="N7" s="116">
        <f t="shared" ref="N7:N8" si="1">H7*I7</f>
        <v>665.06112416361361</v>
      </c>
      <c r="O7" s="117"/>
    </row>
    <row r="8" spans="1:15" ht="15" thickBot="1" x14ac:dyDescent="0.35">
      <c r="A8" s="118"/>
      <c r="B8" s="119" t="str">
        <f>'SU A0700'!B3</f>
        <v>Suspension &amp; Shocks</v>
      </c>
      <c r="C8" s="120" t="s">
        <v>118</v>
      </c>
      <c r="D8" s="121" t="s">
        <v>11</v>
      </c>
      <c r="E8" s="160" t="str">
        <f>F7</f>
        <v>Rear suspension</v>
      </c>
      <c r="F8" s="122" t="str">
        <f>'SU 0700 003'!B5</f>
        <v>Shock Front Bracket</v>
      </c>
      <c r="G8" s="121"/>
      <c r="H8" s="123">
        <f t="shared" si="0"/>
        <v>5.9234014172552163</v>
      </c>
      <c r="I8" s="124">
        <f>SU_0700_003_q</f>
        <v>2</v>
      </c>
      <c r="J8" s="125">
        <f>SU_0700_003_m</f>
        <v>0.38660141725521602</v>
      </c>
      <c r="K8" s="125">
        <f>SU_0700_003_p</f>
        <v>5.5368000000000004</v>
      </c>
      <c r="L8" s="125">
        <v>0</v>
      </c>
      <c r="M8" s="125">
        <v>0</v>
      </c>
      <c r="N8" s="126">
        <f t="shared" si="1"/>
        <v>11.846802834510433</v>
      </c>
      <c r="O8" s="127"/>
    </row>
    <row r="9" spans="1:15" s="12" customFormat="1" ht="15" thickTop="1" thickBot="1" x14ac:dyDescent="0.3">
      <c r="A9" s="5"/>
      <c r="B9" s="44" t="str">
        <f>'SU A0700'!B3</f>
        <v>Suspension &amp; Shocks</v>
      </c>
      <c r="C9" s="1"/>
      <c r="D9" s="1"/>
      <c r="E9" s="164"/>
      <c r="F9" s="44" t="s">
        <v>66</v>
      </c>
      <c r="G9" s="1"/>
      <c r="H9" s="3"/>
      <c r="I9" s="4"/>
      <c r="J9" s="92">
        <f>SUMPRODUCT($I7:$I8,J7:J8)</f>
        <v>660.85320283451051</v>
      </c>
      <c r="K9" s="92">
        <f>SUMPRODUCT($I7:$I8,K7:K8)</f>
        <v>15.313600000000001</v>
      </c>
      <c r="L9" s="92">
        <f>SUMPRODUCT($I7:$I8,L7:L8)</f>
        <v>0.40779083028016511</v>
      </c>
      <c r="M9" s="92">
        <f>SUMPRODUCT($I7:$I8,M7:M8)</f>
        <v>0.33333333333333331</v>
      </c>
      <c r="N9" s="92">
        <f>SUM(N7:N8)</f>
        <v>676.90792699812403</v>
      </c>
      <c r="O9" s="2"/>
    </row>
    <row r="10" spans="1:15" ht="13.8" thickTop="1" x14ac:dyDescent="0.25">
      <c r="A10" s="11"/>
      <c r="B10" s="45"/>
      <c r="C10" s="13"/>
      <c r="D10" s="13"/>
      <c r="E10" s="162"/>
      <c r="F10" s="13"/>
      <c r="G10" s="13"/>
      <c r="H10" s="8"/>
      <c r="I10" s="13"/>
      <c r="J10" s="13"/>
      <c r="K10" s="13"/>
      <c r="L10" s="13"/>
      <c r="M10" s="13"/>
      <c r="N10" s="13"/>
    </row>
    <row r="11" spans="1:15" x14ac:dyDescent="0.25">
      <c r="A11" s="11"/>
      <c r="B11" s="45"/>
      <c r="C11" s="13"/>
      <c r="D11" s="13"/>
      <c r="E11" s="162"/>
      <c r="F11" s="13"/>
      <c r="G11" s="13"/>
      <c r="H11" s="8"/>
      <c r="I11" s="13"/>
      <c r="J11" s="13"/>
      <c r="K11" s="13"/>
      <c r="L11" s="13"/>
      <c r="M11" s="13"/>
      <c r="N11" s="13"/>
    </row>
    <row r="12" spans="1:15" x14ac:dyDescent="0.25">
      <c r="A12" s="11"/>
      <c r="B12" s="11"/>
      <c r="D12" s="13"/>
      <c r="E12" s="162"/>
      <c r="G12" s="13"/>
      <c r="H12" s="13"/>
      <c r="I12" s="8"/>
      <c r="J12" s="8"/>
      <c r="K12" s="8"/>
      <c r="L12" s="8"/>
      <c r="M12" s="8"/>
      <c r="N12" s="13"/>
    </row>
    <row r="13" spans="1:15" x14ac:dyDescent="0.25">
      <c r="A13" s="11"/>
      <c r="B13" s="11"/>
      <c r="D13" s="13"/>
      <c r="E13" s="162"/>
      <c r="G13" s="13"/>
      <c r="H13" s="13"/>
      <c r="I13" s="8"/>
      <c r="J13" s="8"/>
      <c r="K13" s="8"/>
      <c r="L13" s="8"/>
      <c r="M13" s="8"/>
      <c r="N13" s="48"/>
    </row>
    <row r="14" spans="1:15" x14ac:dyDescent="0.25">
      <c r="A14" s="11"/>
      <c r="B14" s="11"/>
      <c r="D14" s="13"/>
      <c r="E14" s="162"/>
      <c r="G14" s="13"/>
      <c r="H14" s="13"/>
      <c r="I14" s="8"/>
      <c r="J14" s="8"/>
      <c r="K14" s="8"/>
      <c r="L14" s="8"/>
      <c r="M14" s="8"/>
      <c r="N14" s="13"/>
    </row>
    <row r="15" spans="1:15" x14ac:dyDescent="0.25">
      <c r="A15" s="11"/>
      <c r="B15" s="11"/>
      <c r="D15" s="13"/>
      <c r="E15" s="162"/>
      <c r="G15" s="13"/>
      <c r="H15" s="13"/>
      <c r="I15" s="8"/>
      <c r="J15" s="8"/>
      <c r="K15" s="8"/>
      <c r="L15" s="8"/>
      <c r="M15" s="8"/>
      <c r="N15" s="48"/>
    </row>
    <row r="16" spans="1:15" x14ac:dyDescent="0.25">
      <c r="A16" s="11"/>
      <c r="B16" s="11"/>
      <c r="D16" s="13"/>
      <c r="E16" s="162"/>
      <c r="G16" s="13"/>
      <c r="H16" s="13"/>
      <c r="I16" s="8"/>
      <c r="J16" s="8"/>
      <c r="K16" s="8"/>
      <c r="L16" s="8"/>
      <c r="M16" s="8"/>
      <c r="N16" s="13"/>
    </row>
    <row r="17" spans="1:14" x14ac:dyDescent="0.25">
      <c r="A17" s="11"/>
      <c r="B17" s="11"/>
      <c r="D17" s="13"/>
      <c r="E17" s="162"/>
      <c r="G17" s="13"/>
      <c r="H17" s="13"/>
      <c r="I17" s="8"/>
      <c r="J17" s="8"/>
      <c r="K17" s="8"/>
      <c r="L17" s="8"/>
      <c r="M17" s="8"/>
      <c r="N17" s="13"/>
    </row>
    <row r="18" spans="1:14" x14ac:dyDescent="0.25">
      <c r="A18" s="11"/>
      <c r="B18" s="11"/>
      <c r="D18" s="13"/>
      <c r="E18" s="162"/>
      <c r="G18" s="13"/>
      <c r="H18" s="13"/>
      <c r="I18" s="8"/>
      <c r="J18" s="8"/>
      <c r="K18" s="8"/>
      <c r="L18" s="8"/>
      <c r="M18" s="8"/>
      <c r="N18" s="13"/>
    </row>
    <row r="19" spans="1:14" x14ac:dyDescent="0.25">
      <c r="A19" s="11"/>
      <c r="B19" s="11"/>
      <c r="D19" s="13"/>
      <c r="E19" s="162"/>
      <c r="G19" s="13"/>
      <c r="H19" s="13"/>
      <c r="I19" s="8"/>
      <c r="J19" s="8"/>
      <c r="K19" s="8"/>
      <c r="L19" s="8"/>
      <c r="M19" s="8"/>
      <c r="N19" s="13"/>
    </row>
    <row r="20" spans="1:14" x14ac:dyDescent="0.25">
      <c r="A20" s="11"/>
      <c r="B20" s="11"/>
      <c r="D20" s="13"/>
      <c r="E20" s="162"/>
      <c r="G20" s="13"/>
      <c r="H20" s="13"/>
      <c r="I20" s="8"/>
      <c r="J20" s="8"/>
      <c r="K20" s="8"/>
      <c r="L20" s="8"/>
      <c r="M20" s="8"/>
      <c r="N20" s="13"/>
    </row>
    <row r="21" spans="1:14" x14ac:dyDescent="0.25">
      <c r="A21" s="11"/>
      <c r="B21" s="11"/>
      <c r="D21" s="13"/>
      <c r="E21" s="162"/>
      <c r="G21" s="13"/>
      <c r="H21" s="13"/>
      <c r="I21" s="8"/>
      <c r="J21" s="8"/>
      <c r="K21" s="8"/>
      <c r="L21" s="8"/>
      <c r="M21" s="8"/>
      <c r="N21" s="13"/>
    </row>
    <row r="22" spans="1:14" x14ac:dyDescent="0.25">
      <c r="A22" s="11"/>
      <c r="B22" s="11"/>
      <c r="D22" s="13"/>
      <c r="E22" s="162"/>
      <c r="G22" s="13"/>
      <c r="H22" s="13"/>
      <c r="I22" s="8"/>
      <c r="J22" s="8"/>
      <c r="K22" s="8"/>
      <c r="L22" s="8"/>
      <c r="M22" s="8"/>
      <c r="N22" s="13"/>
    </row>
    <row r="23" spans="1:14" x14ac:dyDescent="0.25">
      <c r="A23" s="11"/>
      <c r="B23" s="11"/>
      <c r="D23" s="13"/>
      <c r="E23" s="162"/>
      <c r="G23" s="13"/>
      <c r="H23" s="13"/>
      <c r="I23" s="8"/>
      <c r="J23" s="8"/>
      <c r="K23" s="8"/>
      <c r="L23" s="8"/>
      <c r="M23" s="8"/>
      <c r="N23" s="13"/>
    </row>
    <row r="24" spans="1:14" x14ac:dyDescent="0.25">
      <c r="A24" s="11"/>
      <c r="B24" s="11"/>
      <c r="D24" s="13"/>
      <c r="E24" s="162"/>
      <c r="G24" s="13"/>
      <c r="H24" s="13"/>
      <c r="I24" s="8"/>
      <c r="J24" s="8"/>
      <c r="K24" s="8"/>
      <c r="L24" s="8"/>
      <c r="M24" s="8"/>
      <c r="N24" s="13"/>
    </row>
    <row r="25" spans="1:14" x14ac:dyDescent="0.25">
      <c r="A25" s="11"/>
      <c r="B25" s="11"/>
      <c r="D25" s="13"/>
      <c r="E25" s="162"/>
      <c r="G25" s="13"/>
      <c r="H25" s="13"/>
      <c r="I25" s="8"/>
      <c r="J25" s="8"/>
      <c r="K25" s="8"/>
      <c r="L25" s="8"/>
      <c r="M25" s="8"/>
      <c r="N25" s="13"/>
    </row>
    <row r="26" spans="1:14" x14ac:dyDescent="0.25">
      <c r="A26" s="11"/>
      <c r="B26" s="11"/>
      <c r="D26" s="13"/>
      <c r="E26" s="162"/>
      <c r="G26" s="13"/>
      <c r="H26" s="13"/>
      <c r="I26" s="8"/>
      <c r="J26" s="8"/>
      <c r="K26" s="8"/>
      <c r="L26" s="8"/>
      <c r="M26" s="8"/>
      <c r="N26" s="13"/>
    </row>
    <row r="27" spans="1:14" x14ac:dyDescent="0.25">
      <c r="A27" s="11"/>
      <c r="B27" s="11"/>
      <c r="D27" s="13"/>
      <c r="E27" s="162"/>
      <c r="G27" s="13"/>
      <c r="H27" s="13"/>
      <c r="I27" s="8"/>
      <c r="J27" s="8"/>
      <c r="K27" s="8"/>
      <c r="L27" s="8"/>
      <c r="M27" s="8"/>
      <c r="N27" s="13"/>
    </row>
    <row r="28" spans="1:14" x14ac:dyDescent="0.25">
      <c r="A28" s="11"/>
      <c r="B28" s="11"/>
      <c r="D28" s="13"/>
      <c r="E28" s="162"/>
      <c r="G28" s="13"/>
      <c r="H28" s="13"/>
      <c r="I28" s="8"/>
      <c r="J28" s="8"/>
      <c r="K28" s="8"/>
      <c r="L28" s="8"/>
      <c r="M28" s="8"/>
      <c r="N28" s="13"/>
    </row>
    <row r="29" spans="1:14" x14ac:dyDescent="0.25">
      <c r="A29" s="11"/>
      <c r="B29" s="11"/>
      <c r="D29" s="13"/>
      <c r="E29" s="162"/>
      <c r="G29" s="13"/>
      <c r="H29" s="13"/>
      <c r="I29" s="8"/>
      <c r="J29" s="8"/>
      <c r="K29" s="8"/>
      <c r="L29" s="8"/>
      <c r="M29" s="8"/>
      <c r="N29" s="13"/>
    </row>
    <row r="30" spans="1:14" x14ac:dyDescent="0.25">
      <c r="A30" s="11"/>
      <c r="B30" s="11"/>
      <c r="D30" s="13"/>
      <c r="E30" s="162"/>
      <c r="G30" s="13"/>
      <c r="H30" s="13"/>
      <c r="I30" s="8"/>
      <c r="J30" s="8"/>
      <c r="K30" s="8"/>
      <c r="L30" s="8"/>
      <c r="M30" s="8"/>
      <c r="N30" s="13"/>
    </row>
    <row r="31" spans="1:14" x14ac:dyDescent="0.25">
      <c r="A31" s="11"/>
      <c r="B31" s="11"/>
      <c r="D31" s="13"/>
      <c r="E31" s="162"/>
      <c r="G31" s="13"/>
      <c r="H31" s="13"/>
      <c r="I31" s="8"/>
      <c r="J31" s="8"/>
      <c r="K31" s="8"/>
      <c r="L31" s="8"/>
      <c r="M31" s="8"/>
      <c r="N31" s="13"/>
    </row>
    <row r="32" spans="1:14" x14ac:dyDescent="0.25">
      <c r="A32" s="11"/>
      <c r="B32" s="11"/>
      <c r="D32" s="13"/>
      <c r="E32" s="162"/>
      <c r="G32" s="13"/>
      <c r="H32" s="13"/>
      <c r="I32" s="8"/>
      <c r="J32" s="8"/>
      <c r="K32" s="8"/>
      <c r="L32" s="8"/>
      <c r="M32" s="8"/>
      <c r="N32" s="13"/>
    </row>
    <row r="33" spans="1:14" x14ac:dyDescent="0.25">
      <c r="A33" s="11"/>
      <c r="B33" s="11"/>
      <c r="D33" s="13"/>
      <c r="E33" s="162"/>
      <c r="G33" s="13"/>
      <c r="H33" s="13"/>
      <c r="I33" s="8"/>
      <c r="J33" s="8"/>
      <c r="K33" s="8"/>
      <c r="L33" s="8"/>
      <c r="M33" s="8"/>
      <c r="N33" s="13"/>
    </row>
    <row r="34" spans="1:14" x14ac:dyDescent="0.25">
      <c r="A34" s="11"/>
      <c r="B34" s="11"/>
      <c r="D34" s="13"/>
      <c r="E34" s="162"/>
      <c r="G34" s="13"/>
      <c r="H34" s="13"/>
      <c r="I34" s="8"/>
      <c r="J34" s="8"/>
      <c r="K34" s="8"/>
      <c r="L34" s="8"/>
      <c r="M34" s="8"/>
      <c r="N34" s="13"/>
    </row>
    <row r="35" spans="1:14" x14ac:dyDescent="0.25">
      <c r="A35" s="11"/>
      <c r="B35" s="11"/>
      <c r="D35" s="13"/>
      <c r="E35" s="162"/>
      <c r="G35" s="13"/>
      <c r="H35" s="13"/>
      <c r="I35" s="8"/>
      <c r="J35" s="8"/>
      <c r="K35" s="8"/>
      <c r="L35" s="8"/>
      <c r="M35" s="8"/>
      <c r="N35" s="13"/>
    </row>
    <row r="36" spans="1:14" x14ac:dyDescent="0.25">
      <c r="A36" s="11"/>
      <c r="B36" s="11"/>
      <c r="D36" s="13"/>
      <c r="E36" s="162"/>
      <c r="G36" s="13"/>
      <c r="H36" s="13"/>
      <c r="I36" s="8"/>
      <c r="J36" s="8"/>
      <c r="K36" s="8"/>
      <c r="L36" s="8"/>
      <c r="M36" s="8"/>
      <c r="N36" s="13"/>
    </row>
    <row r="37" spans="1:14" x14ac:dyDescent="0.25">
      <c r="A37" s="11"/>
      <c r="B37" s="11"/>
      <c r="D37" s="13"/>
      <c r="E37" s="162"/>
      <c r="G37" s="13"/>
      <c r="H37" s="13"/>
      <c r="I37" s="8"/>
      <c r="J37" s="8"/>
      <c r="K37" s="8"/>
      <c r="L37" s="8"/>
      <c r="M37" s="8"/>
      <c r="N37" s="13"/>
    </row>
    <row r="38" spans="1:14" x14ac:dyDescent="0.25">
      <c r="A38" s="11"/>
      <c r="B38" s="11"/>
      <c r="D38" s="13"/>
      <c r="E38" s="162"/>
      <c r="G38" s="13"/>
      <c r="H38" s="13"/>
      <c r="I38" s="8"/>
      <c r="J38" s="8"/>
      <c r="K38" s="8"/>
      <c r="L38" s="8"/>
      <c r="M38" s="8"/>
      <c r="N38" s="13"/>
    </row>
    <row r="39" spans="1:14" x14ac:dyDescent="0.25">
      <c r="A39" s="11"/>
      <c r="B39" s="11"/>
      <c r="D39" s="13"/>
      <c r="E39" s="162"/>
      <c r="G39" s="13"/>
      <c r="H39" s="13"/>
      <c r="I39" s="8"/>
      <c r="J39" s="8"/>
      <c r="K39" s="8"/>
      <c r="L39" s="8"/>
      <c r="M39" s="8"/>
      <c r="N39" s="13"/>
    </row>
    <row r="40" spans="1:14" s="9" customFormat="1" x14ac:dyDescent="0.25">
      <c r="A40" s="7"/>
      <c r="B40" s="11"/>
      <c r="E40" s="163"/>
      <c r="F40" s="45"/>
      <c r="I40" s="6"/>
      <c r="J40" s="6"/>
      <c r="K40" s="6"/>
      <c r="L40" s="6"/>
      <c r="M40" s="6"/>
    </row>
    <row r="41" spans="1:14" s="9" customFormat="1" x14ac:dyDescent="0.25">
      <c r="A41" s="7"/>
      <c r="B41" s="11"/>
      <c r="E41" s="163"/>
      <c r="F41" s="45"/>
      <c r="I41" s="6"/>
      <c r="J41" s="6"/>
      <c r="K41" s="6"/>
      <c r="L41" s="6"/>
      <c r="M41" s="6"/>
    </row>
    <row r="42" spans="1:14" s="9" customFormat="1" x14ac:dyDescent="0.25">
      <c r="A42" s="7"/>
      <c r="B42" s="11"/>
      <c r="E42" s="163"/>
      <c r="F42" s="45"/>
      <c r="I42" s="6"/>
      <c r="J42" s="6"/>
      <c r="K42" s="6"/>
      <c r="L42" s="6"/>
      <c r="M42" s="6"/>
    </row>
    <row r="43" spans="1:14" s="9" customFormat="1" x14ac:dyDescent="0.25">
      <c r="A43" s="7"/>
      <c r="B43" s="11"/>
      <c r="E43" s="163"/>
      <c r="F43" s="45"/>
      <c r="I43" s="6"/>
      <c r="J43" s="6"/>
      <c r="K43" s="6"/>
      <c r="L43" s="6"/>
      <c r="M43" s="6"/>
    </row>
    <row r="44" spans="1:14" s="9" customFormat="1" x14ac:dyDescent="0.25">
      <c r="A44" s="7"/>
      <c r="B44" s="11"/>
      <c r="E44" s="163"/>
      <c r="F44" s="45"/>
      <c r="I44" s="6"/>
      <c r="J44" s="6"/>
      <c r="K44" s="6"/>
      <c r="L44" s="6"/>
      <c r="M44" s="6"/>
    </row>
    <row r="45" spans="1:14" s="9" customFormat="1" x14ac:dyDescent="0.25">
      <c r="A45" s="7"/>
      <c r="B45" s="11"/>
      <c r="E45" s="163"/>
      <c r="F45" s="45"/>
      <c r="I45" s="6"/>
      <c r="J45" s="6"/>
      <c r="K45" s="6"/>
      <c r="L45" s="6"/>
      <c r="M45" s="6"/>
    </row>
    <row r="46" spans="1:14" s="9" customFormat="1" x14ac:dyDescent="0.25">
      <c r="A46" s="7"/>
      <c r="B46" s="11"/>
      <c r="E46" s="163"/>
      <c r="F46" s="45"/>
      <c r="I46" s="6"/>
      <c r="J46" s="6"/>
      <c r="K46" s="6"/>
      <c r="L46" s="6"/>
      <c r="M46" s="6"/>
    </row>
    <row r="47" spans="1:14" s="9" customFormat="1" x14ac:dyDescent="0.25">
      <c r="A47" s="7"/>
      <c r="B47" s="11"/>
      <c r="E47" s="163"/>
      <c r="F47" s="45"/>
      <c r="I47" s="6"/>
      <c r="J47" s="6"/>
      <c r="K47" s="6"/>
      <c r="L47" s="6"/>
      <c r="M47" s="6"/>
    </row>
    <row r="48" spans="1:14" s="9" customFormat="1" x14ac:dyDescent="0.25">
      <c r="A48" s="7"/>
      <c r="B48" s="11"/>
      <c r="E48" s="163"/>
      <c r="F48" s="45"/>
      <c r="I48" s="6"/>
      <c r="J48" s="6"/>
      <c r="K48" s="6"/>
      <c r="L48" s="6"/>
      <c r="M48" s="6"/>
    </row>
    <row r="49" spans="1:14" s="9" customFormat="1" x14ac:dyDescent="0.25">
      <c r="A49" s="7"/>
      <c r="B49" s="11"/>
      <c r="E49" s="163"/>
      <c r="F49" s="45"/>
      <c r="I49" s="6"/>
      <c r="J49" s="6"/>
      <c r="K49" s="6"/>
      <c r="L49" s="6"/>
      <c r="M49" s="6"/>
    </row>
    <row r="50" spans="1:14" s="10" customFormat="1" x14ac:dyDescent="0.25">
      <c r="A50" s="7"/>
      <c r="B50" s="11"/>
      <c r="C50" s="9"/>
      <c r="D50" s="9"/>
      <c r="E50" s="163"/>
      <c r="F50" s="45"/>
      <c r="G50" s="9"/>
      <c r="H50" s="9"/>
      <c r="I50" s="6"/>
      <c r="J50" s="6"/>
      <c r="K50" s="6"/>
      <c r="L50" s="6"/>
      <c r="M50" s="6"/>
      <c r="N50" s="9"/>
    </row>
    <row r="51" spans="1:14" s="10" customFormat="1" x14ac:dyDescent="0.25">
      <c r="A51" s="7"/>
      <c r="B51" s="11"/>
      <c r="C51" s="9"/>
      <c r="D51" s="9"/>
      <c r="E51" s="163"/>
      <c r="F51" s="45"/>
      <c r="G51" s="9"/>
      <c r="H51" s="9"/>
      <c r="I51" s="6"/>
      <c r="J51" s="6"/>
      <c r="K51" s="6"/>
      <c r="L51" s="6"/>
      <c r="M51" s="6"/>
      <c r="N51" s="9"/>
    </row>
    <row r="52" spans="1:14" s="10" customFormat="1" x14ac:dyDescent="0.25">
      <c r="A52" s="7"/>
      <c r="B52" s="11"/>
      <c r="C52" s="9"/>
      <c r="D52" s="9"/>
      <c r="E52" s="163"/>
      <c r="F52" s="45"/>
      <c r="G52" s="9"/>
      <c r="H52" s="9"/>
      <c r="I52" s="6"/>
      <c r="J52" s="6"/>
      <c r="K52" s="6"/>
      <c r="L52" s="6"/>
      <c r="M52" s="6"/>
      <c r="N52" s="9"/>
    </row>
    <row r="53" spans="1:14" s="10" customFormat="1" x14ac:dyDescent="0.25">
      <c r="A53" s="7"/>
      <c r="B53" s="11"/>
      <c r="C53" s="9"/>
      <c r="D53" s="9"/>
      <c r="E53" s="163"/>
      <c r="F53" s="45"/>
      <c r="G53" s="9"/>
      <c r="H53" s="9"/>
      <c r="I53" s="6"/>
      <c r="J53" s="6"/>
      <c r="K53" s="6"/>
      <c r="L53" s="6"/>
      <c r="M53" s="6"/>
      <c r="N53" s="9"/>
    </row>
    <row r="54" spans="1:14" s="10" customFormat="1" x14ac:dyDescent="0.25">
      <c r="A54" s="7"/>
      <c r="B54" s="11"/>
      <c r="C54" s="9"/>
      <c r="D54" s="9"/>
      <c r="E54" s="163"/>
      <c r="F54" s="45"/>
      <c r="G54" s="9"/>
      <c r="H54" s="9"/>
      <c r="I54" s="6"/>
      <c r="J54" s="6"/>
      <c r="K54" s="6"/>
      <c r="L54" s="6"/>
      <c r="M54" s="6"/>
      <c r="N54" s="9"/>
    </row>
    <row r="55" spans="1:14" s="10" customFormat="1" x14ac:dyDescent="0.25">
      <c r="A55" s="7"/>
      <c r="B55" s="11"/>
      <c r="C55" s="9"/>
      <c r="D55" s="9"/>
      <c r="E55" s="163"/>
      <c r="F55" s="45"/>
      <c r="G55" s="9"/>
      <c r="H55" s="9"/>
      <c r="I55" s="6"/>
      <c r="J55" s="6"/>
      <c r="K55" s="6"/>
      <c r="L55" s="6"/>
      <c r="M55" s="6"/>
      <c r="N55" s="9"/>
    </row>
    <row r="56" spans="1:14" s="10" customFormat="1" x14ac:dyDescent="0.25">
      <c r="A56" s="7"/>
      <c r="B56" s="11"/>
      <c r="C56" s="9"/>
      <c r="D56" s="9"/>
      <c r="E56" s="163"/>
      <c r="F56" s="45"/>
      <c r="G56" s="9"/>
      <c r="H56" s="9"/>
      <c r="I56" s="6"/>
      <c r="J56" s="6"/>
      <c r="K56" s="6"/>
      <c r="L56" s="6"/>
      <c r="M56" s="6"/>
      <c r="N56" s="9"/>
    </row>
    <row r="57" spans="1:14" s="10" customFormat="1" x14ac:dyDescent="0.25">
      <c r="A57" s="7"/>
      <c r="B57" s="11"/>
      <c r="C57" s="9"/>
      <c r="D57" s="9"/>
      <c r="E57" s="163"/>
      <c r="F57" s="45"/>
      <c r="G57" s="9"/>
      <c r="H57" s="9"/>
      <c r="I57" s="6"/>
      <c r="J57" s="6"/>
      <c r="K57" s="6"/>
      <c r="L57" s="6"/>
      <c r="M57" s="6"/>
      <c r="N57" s="9"/>
    </row>
    <row r="58" spans="1:14" s="10" customFormat="1" x14ac:dyDescent="0.25">
      <c r="A58" s="7"/>
      <c r="B58" s="11"/>
      <c r="C58" s="9"/>
      <c r="D58" s="9"/>
      <c r="E58" s="163"/>
      <c r="F58" s="45"/>
      <c r="G58" s="9"/>
      <c r="H58" s="9"/>
      <c r="I58" s="6"/>
      <c r="J58" s="6"/>
      <c r="K58" s="6"/>
      <c r="L58" s="6"/>
      <c r="M58" s="6"/>
      <c r="N58" s="9"/>
    </row>
    <row r="59" spans="1:14" s="10" customFormat="1" x14ac:dyDescent="0.25">
      <c r="A59" s="7"/>
      <c r="B59" s="11"/>
      <c r="C59" s="9"/>
      <c r="D59" s="9"/>
      <c r="E59" s="163"/>
      <c r="F59" s="45"/>
      <c r="G59" s="9"/>
      <c r="H59" s="9"/>
      <c r="I59" s="6"/>
      <c r="J59" s="6"/>
      <c r="K59" s="6"/>
      <c r="L59" s="6"/>
      <c r="M59" s="6"/>
      <c r="N59" s="9"/>
    </row>
    <row r="60" spans="1:14" s="10" customFormat="1" x14ac:dyDescent="0.25">
      <c r="A60" s="7"/>
      <c r="B60" s="11"/>
      <c r="C60" s="9"/>
      <c r="D60" s="9"/>
      <c r="E60" s="163"/>
      <c r="F60" s="45"/>
      <c r="G60" s="9"/>
      <c r="H60" s="9"/>
      <c r="I60" s="6"/>
      <c r="J60" s="6"/>
      <c r="K60" s="6"/>
      <c r="L60" s="6"/>
      <c r="M60" s="6"/>
      <c r="N60" s="9"/>
    </row>
    <row r="61" spans="1:14" s="10" customFormat="1" x14ac:dyDescent="0.25">
      <c r="A61" s="7"/>
      <c r="B61" s="11"/>
      <c r="C61" s="9"/>
      <c r="D61" s="9"/>
      <c r="E61" s="163"/>
      <c r="F61" s="45"/>
      <c r="G61" s="9"/>
      <c r="H61" s="9"/>
      <c r="I61" s="6"/>
      <c r="J61" s="6"/>
      <c r="K61" s="6"/>
      <c r="L61" s="6"/>
      <c r="M61" s="6"/>
      <c r="N61" s="9"/>
    </row>
    <row r="62" spans="1:14" s="10" customFormat="1" x14ac:dyDescent="0.25">
      <c r="A62" s="7"/>
      <c r="B62" s="11"/>
      <c r="C62" s="9"/>
      <c r="D62" s="9"/>
      <c r="E62" s="163"/>
      <c r="F62" s="45"/>
      <c r="G62" s="9"/>
      <c r="H62" s="9"/>
      <c r="I62" s="6"/>
      <c r="J62" s="6"/>
      <c r="K62" s="6"/>
      <c r="L62" s="6"/>
      <c r="M62" s="6"/>
      <c r="N62" s="9"/>
    </row>
    <row r="63" spans="1:14" s="10" customFormat="1" x14ac:dyDescent="0.25">
      <c r="A63" s="7"/>
      <c r="B63" s="11"/>
      <c r="C63" s="9"/>
      <c r="D63" s="9"/>
      <c r="E63" s="163"/>
      <c r="F63" s="45"/>
      <c r="G63" s="9"/>
      <c r="H63" s="9"/>
      <c r="I63" s="6"/>
      <c r="J63" s="6"/>
      <c r="K63" s="6"/>
      <c r="L63" s="6"/>
      <c r="M63" s="6"/>
      <c r="N63" s="9"/>
    </row>
    <row r="64" spans="1:14" s="10" customFormat="1" x14ac:dyDescent="0.25">
      <c r="A64" s="7"/>
      <c r="B64" s="11"/>
      <c r="C64" s="9"/>
      <c r="D64" s="9"/>
      <c r="E64" s="163"/>
      <c r="F64" s="45"/>
      <c r="G64" s="9"/>
      <c r="H64" s="9"/>
      <c r="I64" s="6"/>
      <c r="J64" s="6"/>
      <c r="K64" s="6"/>
      <c r="L64" s="6"/>
      <c r="M64" s="6"/>
      <c r="N64" s="9"/>
    </row>
    <row r="65" spans="1:14" s="10" customFormat="1" x14ac:dyDescent="0.25">
      <c r="A65" s="7"/>
      <c r="B65" s="11"/>
      <c r="C65" s="9"/>
      <c r="D65" s="9"/>
      <c r="E65" s="163"/>
      <c r="F65" s="45"/>
      <c r="G65" s="9"/>
      <c r="H65" s="9"/>
      <c r="I65" s="6"/>
      <c r="J65" s="6"/>
      <c r="K65" s="6"/>
      <c r="L65" s="6"/>
      <c r="M65" s="6"/>
      <c r="N65" s="9"/>
    </row>
    <row r="66" spans="1:14" s="10" customFormat="1" x14ac:dyDescent="0.25">
      <c r="A66" s="7"/>
      <c r="B66" s="11"/>
      <c r="C66" s="9"/>
      <c r="D66" s="9"/>
      <c r="E66" s="163"/>
      <c r="F66" s="45"/>
      <c r="G66" s="9"/>
      <c r="H66" s="9"/>
      <c r="I66" s="6"/>
      <c r="J66" s="6"/>
      <c r="K66" s="6"/>
      <c r="L66" s="6"/>
      <c r="M66" s="6"/>
      <c r="N66" s="9"/>
    </row>
    <row r="67" spans="1:14" s="10" customFormat="1" x14ac:dyDescent="0.25">
      <c r="A67" s="7"/>
      <c r="B67" s="11"/>
      <c r="C67" s="9"/>
      <c r="D67" s="9"/>
      <c r="E67" s="163"/>
      <c r="F67" s="45"/>
      <c r="G67" s="9"/>
      <c r="H67" s="9"/>
      <c r="I67" s="6"/>
      <c r="J67" s="6"/>
      <c r="K67" s="6"/>
      <c r="L67" s="6"/>
      <c r="M67" s="6"/>
      <c r="N67" s="9"/>
    </row>
    <row r="68" spans="1:14" s="10" customFormat="1" x14ac:dyDescent="0.25">
      <c r="A68" s="7"/>
      <c r="B68" s="11"/>
      <c r="C68" s="9"/>
      <c r="D68" s="9"/>
      <c r="E68" s="163"/>
      <c r="F68" s="45"/>
      <c r="G68" s="9"/>
      <c r="H68" s="9"/>
      <c r="I68" s="6"/>
      <c r="J68" s="6"/>
      <c r="K68" s="6"/>
      <c r="L68" s="6"/>
      <c r="M68" s="6"/>
      <c r="N68" s="9"/>
    </row>
    <row r="69" spans="1:14" s="10" customFormat="1" x14ac:dyDescent="0.25">
      <c r="A69" s="7"/>
      <c r="B69" s="11"/>
      <c r="C69" s="9"/>
      <c r="D69" s="9"/>
      <c r="E69" s="163"/>
      <c r="F69" s="45"/>
      <c r="G69" s="9"/>
      <c r="H69" s="9"/>
      <c r="I69" s="6"/>
      <c r="J69" s="6"/>
      <c r="K69" s="6"/>
      <c r="L69" s="6"/>
      <c r="M69" s="6"/>
      <c r="N69" s="9"/>
    </row>
    <row r="70" spans="1:14" s="10" customFormat="1" x14ac:dyDescent="0.25">
      <c r="A70" s="7"/>
      <c r="B70" s="11"/>
      <c r="C70" s="9"/>
      <c r="D70" s="9"/>
      <c r="E70" s="163"/>
      <c r="F70" s="45"/>
      <c r="G70" s="9"/>
      <c r="H70" s="9"/>
      <c r="I70" s="6"/>
      <c r="J70" s="6"/>
      <c r="K70" s="6"/>
      <c r="L70" s="6"/>
      <c r="M70" s="6"/>
      <c r="N70" s="9"/>
    </row>
    <row r="71" spans="1:14" s="10" customFormat="1" x14ac:dyDescent="0.25">
      <c r="A71" s="7"/>
      <c r="B71" s="11"/>
      <c r="C71" s="9"/>
      <c r="D71" s="9"/>
      <c r="E71" s="163"/>
      <c r="F71" s="45"/>
      <c r="G71" s="9"/>
      <c r="H71" s="9"/>
      <c r="I71" s="6"/>
      <c r="J71" s="6"/>
      <c r="K71" s="6"/>
      <c r="L71" s="6"/>
      <c r="M71" s="6"/>
      <c r="N71" s="9"/>
    </row>
    <row r="72" spans="1:14" s="10" customFormat="1" x14ac:dyDescent="0.25">
      <c r="A72" s="7"/>
      <c r="B72" s="11"/>
      <c r="C72" s="9"/>
      <c r="D72" s="9"/>
      <c r="E72" s="163"/>
      <c r="F72" s="45"/>
      <c r="G72" s="9"/>
      <c r="H72" s="9"/>
      <c r="I72" s="6"/>
      <c r="J72" s="6"/>
      <c r="K72" s="6"/>
      <c r="L72" s="6"/>
      <c r="M72" s="6"/>
      <c r="N72" s="9"/>
    </row>
    <row r="73" spans="1:14" s="10" customFormat="1" x14ac:dyDescent="0.25">
      <c r="A73" s="7"/>
      <c r="B73" s="11"/>
      <c r="C73" s="9"/>
      <c r="D73" s="9"/>
      <c r="E73" s="163"/>
      <c r="F73" s="45"/>
      <c r="G73" s="9"/>
      <c r="H73" s="9"/>
      <c r="I73" s="6"/>
      <c r="J73" s="6"/>
      <c r="K73" s="6"/>
      <c r="L73" s="6"/>
      <c r="M73" s="6"/>
      <c r="N73" s="9"/>
    </row>
    <row r="74" spans="1:14" s="10" customFormat="1" x14ac:dyDescent="0.25">
      <c r="A74" s="7"/>
      <c r="B74" s="11"/>
      <c r="C74" s="9"/>
      <c r="D74" s="9"/>
      <c r="E74" s="163"/>
      <c r="F74" s="45"/>
      <c r="G74" s="9"/>
      <c r="H74" s="9"/>
      <c r="I74" s="6"/>
      <c r="J74" s="6"/>
      <c r="K74" s="6"/>
      <c r="L74" s="6"/>
      <c r="M74" s="6"/>
      <c r="N74" s="9"/>
    </row>
    <row r="75" spans="1:14" s="10" customFormat="1" x14ac:dyDescent="0.25">
      <c r="A75" s="7"/>
      <c r="B75" s="11"/>
      <c r="C75" s="9"/>
      <c r="D75" s="9"/>
      <c r="E75" s="163"/>
      <c r="F75" s="45"/>
      <c r="G75" s="9"/>
      <c r="H75" s="9"/>
      <c r="I75" s="6"/>
      <c r="J75" s="6"/>
      <c r="K75" s="6"/>
      <c r="L75" s="6"/>
      <c r="M75" s="6"/>
      <c r="N75" s="9"/>
    </row>
    <row r="76" spans="1:14" s="10" customFormat="1" x14ac:dyDescent="0.25">
      <c r="A76" s="7"/>
      <c r="B76" s="11"/>
      <c r="C76" s="9"/>
      <c r="D76" s="9"/>
      <c r="E76" s="163"/>
      <c r="F76" s="45"/>
      <c r="G76" s="9"/>
      <c r="H76" s="9"/>
      <c r="I76" s="6"/>
      <c r="J76" s="6"/>
      <c r="K76" s="6"/>
      <c r="L76" s="6"/>
      <c r="M76" s="6"/>
      <c r="N76" s="9"/>
    </row>
    <row r="77" spans="1:14" s="10" customFormat="1" x14ac:dyDescent="0.25">
      <c r="A77" s="7"/>
      <c r="B77" s="11"/>
      <c r="C77" s="9"/>
      <c r="D77" s="9"/>
      <c r="E77" s="163"/>
      <c r="F77" s="45"/>
      <c r="G77" s="9"/>
      <c r="H77" s="9"/>
      <c r="I77" s="6"/>
      <c r="J77" s="6"/>
      <c r="K77" s="6"/>
      <c r="L77" s="6"/>
      <c r="M77" s="6"/>
      <c r="N77" s="9"/>
    </row>
    <row r="78" spans="1:14" s="10" customFormat="1" x14ac:dyDescent="0.25">
      <c r="A78" s="7"/>
      <c r="B78" s="11"/>
      <c r="C78" s="9"/>
      <c r="D78" s="9"/>
      <c r="E78" s="163"/>
      <c r="F78" s="45"/>
      <c r="G78" s="9"/>
      <c r="H78" s="9"/>
      <c r="I78" s="6"/>
      <c r="J78" s="6"/>
      <c r="K78" s="6"/>
      <c r="L78" s="6"/>
      <c r="M78" s="6"/>
      <c r="N78" s="9"/>
    </row>
    <row r="79" spans="1:14" s="10" customFormat="1" x14ac:dyDescent="0.25">
      <c r="A79" s="7"/>
      <c r="B79" s="11"/>
      <c r="C79" s="9"/>
      <c r="D79" s="9"/>
      <c r="E79" s="163"/>
      <c r="F79" s="45"/>
      <c r="G79" s="9"/>
      <c r="H79" s="9"/>
      <c r="I79" s="6"/>
      <c r="J79" s="6"/>
      <c r="K79" s="6"/>
      <c r="L79" s="6"/>
      <c r="M79" s="6"/>
      <c r="N79" s="9"/>
    </row>
    <row r="80" spans="1:14" s="10" customFormat="1" x14ac:dyDescent="0.25">
      <c r="A80" s="7"/>
      <c r="B80" s="11"/>
      <c r="C80" s="9"/>
      <c r="D80" s="9"/>
      <c r="E80" s="163"/>
      <c r="F80" s="45"/>
      <c r="G80" s="9"/>
      <c r="H80" s="9"/>
      <c r="I80" s="6"/>
      <c r="J80" s="6"/>
      <c r="K80" s="6"/>
      <c r="L80" s="6"/>
      <c r="M80" s="6"/>
      <c r="N80" s="9"/>
    </row>
    <row r="81" spans="1:14" s="10" customFormat="1" x14ac:dyDescent="0.25">
      <c r="A81" s="7"/>
      <c r="B81" s="11"/>
      <c r="C81" s="9"/>
      <c r="D81" s="9"/>
      <c r="E81" s="163"/>
      <c r="F81" s="45"/>
      <c r="G81" s="9"/>
      <c r="H81" s="9"/>
      <c r="I81" s="6"/>
      <c r="J81" s="6"/>
      <c r="K81" s="6"/>
      <c r="L81" s="6"/>
      <c r="M81" s="6"/>
      <c r="N81" s="9"/>
    </row>
    <row r="82" spans="1:14" s="10" customFormat="1" x14ac:dyDescent="0.25">
      <c r="A82" s="7"/>
      <c r="B82" s="11"/>
      <c r="C82" s="9"/>
      <c r="D82" s="9"/>
      <c r="E82" s="163"/>
      <c r="F82" s="45"/>
      <c r="G82" s="9"/>
      <c r="H82" s="9"/>
      <c r="I82" s="6"/>
      <c r="J82" s="6"/>
      <c r="K82" s="6"/>
      <c r="L82" s="6"/>
      <c r="M82" s="6"/>
      <c r="N82" s="9"/>
    </row>
    <row r="83" spans="1:14" s="10" customFormat="1" x14ac:dyDescent="0.25">
      <c r="A83" s="7"/>
      <c r="B83" s="11"/>
      <c r="C83" s="9"/>
      <c r="D83" s="9"/>
      <c r="E83" s="163"/>
      <c r="F83" s="45"/>
      <c r="G83" s="9"/>
      <c r="H83" s="9"/>
      <c r="I83" s="6"/>
      <c r="J83" s="6"/>
      <c r="K83" s="6"/>
      <c r="L83" s="6"/>
      <c r="M83" s="6"/>
      <c r="N83" s="9"/>
    </row>
    <row r="84" spans="1:14" s="10" customFormat="1" x14ac:dyDescent="0.25">
      <c r="A84" s="7"/>
      <c r="B84" s="11"/>
      <c r="C84" s="9"/>
      <c r="D84" s="9"/>
      <c r="E84" s="163"/>
      <c r="F84" s="45"/>
      <c r="G84" s="9"/>
      <c r="H84" s="9"/>
      <c r="I84" s="6"/>
      <c r="J84" s="6"/>
      <c r="K84" s="6"/>
      <c r="L84" s="6"/>
      <c r="M84" s="6"/>
      <c r="N84" s="9"/>
    </row>
    <row r="85" spans="1:14" s="10" customFormat="1" x14ac:dyDescent="0.25">
      <c r="A85" s="7"/>
      <c r="B85" s="11"/>
      <c r="C85" s="9"/>
      <c r="D85" s="9"/>
      <c r="E85" s="163"/>
      <c r="F85" s="45"/>
      <c r="G85" s="9"/>
      <c r="H85" s="9"/>
      <c r="I85" s="6"/>
      <c r="J85" s="6"/>
      <c r="K85" s="6"/>
      <c r="L85" s="6"/>
      <c r="M85" s="6"/>
      <c r="N85" s="9"/>
    </row>
    <row r="86" spans="1:14" s="10" customFormat="1" x14ac:dyDescent="0.25">
      <c r="A86" s="7"/>
      <c r="B86" s="11"/>
      <c r="C86" s="9"/>
      <c r="D86" s="9"/>
      <c r="E86" s="163"/>
      <c r="F86" s="45"/>
      <c r="G86" s="9"/>
      <c r="H86" s="9"/>
      <c r="I86" s="6"/>
      <c r="J86" s="6"/>
      <c r="K86" s="6"/>
      <c r="L86" s="6"/>
      <c r="M86" s="6"/>
      <c r="N86" s="9"/>
    </row>
    <row r="87" spans="1:14" s="10" customFormat="1" x14ac:dyDescent="0.25">
      <c r="A87" s="7"/>
      <c r="B87" s="11"/>
      <c r="C87" s="9"/>
      <c r="D87" s="9"/>
      <c r="E87" s="163"/>
      <c r="F87" s="45"/>
      <c r="G87" s="9"/>
      <c r="H87" s="9"/>
      <c r="I87" s="6"/>
      <c r="J87" s="6"/>
      <c r="K87" s="6"/>
      <c r="L87" s="6"/>
      <c r="M87" s="6"/>
      <c r="N87" s="9"/>
    </row>
    <row r="88" spans="1:14" s="10" customFormat="1" x14ac:dyDescent="0.25">
      <c r="A88" s="7"/>
      <c r="B88" s="11"/>
      <c r="C88" s="9"/>
      <c r="D88" s="9"/>
      <c r="E88" s="163"/>
      <c r="F88" s="45"/>
      <c r="G88" s="9"/>
      <c r="H88" s="9"/>
      <c r="I88" s="6"/>
      <c r="J88" s="6"/>
      <c r="K88" s="6"/>
      <c r="L88" s="6"/>
      <c r="M88" s="6"/>
      <c r="N88" s="9"/>
    </row>
    <row r="89" spans="1:14" s="10" customFormat="1" x14ac:dyDescent="0.25">
      <c r="A89" s="7"/>
      <c r="B89" s="11"/>
      <c r="C89" s="9"/>
      <c r="D89" s="9"/>
      <c r="E89" s="163"/>
      <c r="F89" s="45"/>
      <c r="G89" s="9"/>
      <c r="H89" s="9"/>
      <c r="I89" s="6"/>
      <c r="J89" s="6"/>
      <c r="K89" s="6"/>
      <c r="L89" s="6"/>
      <c r="M89" s="6"/>
      <c r="N89" s="9"/>
    </row>
    <row r="90" spans="1:14" s="10" customFormat="1" x14ac:dyDescent="0.25">
      <c r="A90" s="7"/>
      <c r="B90" s="11"/>
      <c r="C90" s="9"/>
      <c r="D90" s="9"/>
      <c r="E90" s="163"/>
      <c r="F90" s="45"/>
      <c r="G90" s="9"/>
      <c r="H90" s="9"/>
      <c r="I90" s="6"/>
      <c r="J90" s="6"/>
      <c r="K90" s="6"/>
      <c r="L90" s="6"/>
      <c r="M90" s="6"/>
      <c r="N90" s="9"/>
    </row>
    <row r="91" spans="1:14" s="10" customFormat="1" x14ac:dyDescent="0.25">
      <c r="A91" s="7"/>
      <c r="B91" s="11"/>
      <c r="C91" s="9"/>
      <c r="D91" s="9"/>
      <c r="E91" s="163"/>
      <c r="F91" s="45"/>
      <c r="G91" s="9"/>
      <c r="H91" s="9"/>
      <c r="I91" s="6"/>
      <c r="J91" s="6"/>
      <c r="K91" s="6"/>
      <c r="L91" s="6"/>
      <c r="M91" s="6"/>
      <c r="N91" s="9"/>
    </row>
    <row r="92" spans="1:14" s="10" customFormat="1" x14ac:dyDescent="0.25">
      <c r="A92" s="7"/>
      <c r="B92" s="11"/>
      <c r="C92" s="9"/>
      <c r="D92" s="9"/>
      <c r="E92" s="163"/>
      <c r="F92" s="45"/>
      <c r="G92" s="9"/>
      <c r="H92" s="9"/>
      <c r="I92" s="6"/>
      <c r="J92" s="6"/>
      <c r="K92" s="6"/>
      <c r="L92" s="6"/>
      <c r="M92" s="6"/>
      <c r="N92" s="9"/>
    </row>
    <row r="93" spans="1:14" s="10" customFormat="1" x14ac:dyDescent="0.25">
      <c r="A93" s="7"/>
      <c r="B93" s="11"/>
      <c r="C93" s="9"/>
      <c r="D93" s="9"/>
      <c r="E93" s="163"/>
      <c r="F93" s="45"/>
      <c r="G93" s="9"/>
      <c r="H93" s="9"/>
      <c r="I93" s="6"/>
      <c r="J93" s="6"/>
      <c r="K93" s="6"/>
      <c r="L93" s="6"/>
      <c r="M93" s="6"/>
      <c r="N93" s="9"/>
    </row>
    <row r="94" spans="1:14" s="10" customFormat="1" x14ac:dyDescent="0.25">
      <c r="A94" s="7"/>
      <c r="B94" s="11"/>
      <c r="C94" s="9"/>
      <c r="D94" s="9"/>
      <c r="E94" s="163"/>
      <c r="F94" s="45"/>
      <c r="G94" s="9"/>
      <c r="H94" s="9"/>
      <c r="I94" s="6"/>
      <c r="J94" s="6"/>
      <c r="K94" s="6"/>
      <c r="L94" s="6"/>
      <c r="M94" s="6"/>
      <c r="N94" s="9"/>
    </row>
    <row r="95" spans="1:14" s="10" customFormat="1" x14ac:dyDescent="0.25">
      <c r="A95" s="7"/>
      <c r="B95" s="11"/>
      <c r="C95" s="9"/>
      <c r="D95" s="9"/>
      <c r="E95" s="163"/>
      <c r="F95" s="45"/>
      <c r="G95" s="9"/>
      <c r="H95" s="9"/>
      <c r="I95" s="6"/>
      <c r="J95" s="6"/>
      <c r="K95" s="6"/>
      <c r="L95" s="6"/>
      <c r="M95" s="6"/>
      <c r="N95" s="9"/>
    </row>
    <row r="96" spans="1:14" s="10" customFormat="1" x14ac:dyDescent="0.25">
      <c r="A96" s="7"/>
      <c r="B96" s="11"/>
      <c r="C96" s="9"/>
      <c r="D96" s="9"/>
      <c r="E96" s="163"/>
      <c r="F96" s="45"/>
      <c r="G96" s="9"/>
      <c r="H96" s="9"/>
      <c r="I96" s="6"/>
      <c r="J96" s="6"/>
      <c r="K96" s="6"/>
      <c r="L96" s="6"/>
      <c r="M96" s="6"/>
      <c r="N96" s="9"/>
    </row>
    <row r="97" spans="1:14" s="10" customFormat="1" x14ac:dyDescent="0.25">
      <c r="A97" s="7"/>
      <c r="B97" s="11"/>
      <c r="C97" s="9"/>
      <c r="D97" s="9"/>
      <c r="E97" s="163"/>
      <c r="F97" s="45"/>
      <c r="G97" s="9"/>
      <c r="H97" s="9"/>
      <c r="I97" s="6"/>
      <c r="J97" s="6"/>
      <c r="K97" s="6"/>
      <c r="L97" s="6"/>
      <c r="M97" s="6"/>
      <c r="N97" s="9"/>
    </row>
    <row r="98" spans="1:14" s="10" customFormat="1" x14ac:dyDescent="0.25">
      <c r="A98" s="7"/>
      <c r="B98" s="11"/>
      <c r="C98" s="9"/>
      <c r="D98" s="9"/>
      <c r="E98" s="163"/>
      <c r="F98" s="45"/>
      <c r="G98" s="9"/>
      <c r="H98" s="9"/>
      <c r="I98" s="6"/>
      <c r="J98" s="6"/>
      <c r="K98" s="6"/>
      <c r="L98" s="6"/>
      <c r="M98" s="6"/>
      <c r="N98" s="9"/>
    </row>
    <row r="99" spans="1:14" s="10" customFormat="1" x14ac:dyDescent="0.25">
      <c r="A99" s="7"/>
      <c r="B99" s="11"/>
      <c r="C99" s="9"/>
      <c r="D99" s="9"/>
      <c r="E99" s="163"/>
      <c r="F99" s="45"/>
      <c r="G99" s="9"/>
      <c r="H99" s="9"/>
      <c r="I99" s="6"/>
      <c r="J99" s="6"/>
      <c r="K99" s="6"/>
      <c r="L99" s="6"/>
      <c r="M99" s="6"/>
      <c r="N99" s="9"/>
    </row>
    <row r="100" spans="1:14" s="10" customFormat="1" x14ac:dyDescent="0.25">
      <c r="A100" s="7"/>
      <c r="B100" s="11"/>
      <c r="C100" s="9"/>
      <c r="D100" s="9"/>
      <c r="E100" s="163"/>
      <c r="F100" s="45"/>
      <c r="G100" s="9"/>
      <c r="H100" s="9"/>
      <c r="I100" s="6"/>
      <c r="J100" s="6"/>
      <c r="K100" s="6"/>
      <c r="L100" s="6"/>
      <c r="M100" s="6"/>
      <c r="N100" s="9"/>
    </row>
    <row r="101" spans="1:14" s="10" customFormat="1" x14ac:dyDescent="0.25">
      <c r="A101" s="7"/>
      <c r="B101" s="11"/>
      <c r="C101" s="9"/>
      <c r="D101" s="9"/>
      <c r="E101" s="163"/>
      <c r="F101" s="45"/>
      <c r="G101" s="9"/>
      <c r="H101" s="9"/>
      <c r="I101" s="6"/>
      <c r="J101" s="6"/>
      <c r="K101" s="6"/>
      <c r="L101" s="6"/>
      <c r="M101" s="6"/>
      <c r="N101" s="9"/>
    </row>
    <row r="102" spans="1:14" s="10" customFormat="1" x14ac:dyDescent="0.25">
      <c r="A102" s="7"/>
      <c r="B102" s="11"/>
      <c r="C102" s="9"/>
      <c r="D102" s="9"/>
      <c r="E102" s="163"/>
      <c r="F102" s="45"/>
      <c r="G102" s="9"/>
      <c r="H102" s="9"/>
      <c r="I102" s="6"/>
      <c r="J102" s="6"/>
      <c r="K102" s="6"/>
      <c r="L102" s="6"/>
      <c r="M102" s="6"/>
      <c r="N102" s="9"/>
    </row>
    <row r="103" spans="1:14" s="10" customFormat="1" x14ac:dyDescent="0.25">
      <c r="A103" s="7"/>
      <c r="B103" s="11"/>
      <c r="C103" s="9"/>
      <c r="D103" s="9"/>
      <c r="E103" s="163"/>
      <c r="F103" s="45"/>
      <c r="G103" s="9"/>
      <c r="H103" s="9"/>
      <c r="I103" s="6"/>
      <c r="J103" s="6"/>
      <c r="K103" s="6"/>
      <c r="L103" s="6"/>
      <c r="M103" s="6"/>
      <c r="N103" s="9"/>
    </row>
    <row r="104" spans="1:14" s="10" customFormat="1" x14ac:dyDescent="0.25">
      <c r="A104" s="7"/>
      <c r="B104" s="11"/>
      <c r="C104" s="9"/>
      <c r="D104" s="9"/>
      <c r="E104" s="163"/>
      <c r="F104" s="45"/>
      <c r="G104" s="9"/>
      <c r="H104" s="9"/>
      <c r="I104" s="6"/>
      <c r="J104" s="6"/>
      <c r="K104" s="6"/>
      <c r="L104" s="6"/>
      <c r="M104" s="6"/>
      <c r="N104" s="9"/>
    </row>
    <row r="105" spans="1:14" s="10" customFormat="1" x14ac:dyDescent="0.25">
      <c r="A105" s="7"/>
      <c r="B105" s="11"/>
      <c r="C105" s="9"/>
      <c r="D105" s="9"/>
      <c r="E105" s="163"/>
      <c r="F105" s="45"/>
      <c r="G105" s="9"/>
      <c r="H105" s="9"/>
      <c r="I105" s="6"/>
      <c r="J105" s="6"/>
      <c r="K105" s="6"/>
      <c r="L105" s="6"/>
      <c r="M105" s="6"/>
      <c r="N105" s="9"/>
    </row>
    <row r="106" spans="1:14" s="10" customFormat="1" x14ac:dyDescent="0.25">
      <c r="A106" s="7"/>
      <c r="B106" s="11"/>
      <c r="C106" s="9"/>
      <c r="D106" s="9"/>
      <c r="E106" s="163"/>
      <c r="F106" s="45"/>
      <c r="G106" s="9"/>
      <c r="H106" s="9"/>
      <c r="I106" s="6"/>
      <c r="J106" s="6"/>
      <c r="K106" s="6"/>
      <c r="L106" s="6"/>
      <c r="M106" s="6"/>
      <c r="N106" s="9"/>
    </row>
    <row r="107" spans="1:14" s="10" customFormat="1" x14ac:dyDescent="0.25">
      <c r="A107" s="7"/>
      <c r="B107" s="11"/>
      <c r="C107" s="9"/>
      <c r="D107" s="9"/>
      <c r="E107" s="163"/>
      <c r="F107" s="45"/>
      <c r="G107" s="9"/>
      <c r="H107" s="9"/>
      <c r="I107" s="6"/>
      <c r="J107" s="6"/>
      <c r="K107" s="6"/>
      <c r="L107" s="6"/>
      <c r="M107" s="6"/>
      <c r="N107" s="9"/>
    </row>
    <row r="108" spans="1:14" s="10" customFormat="1" x14ac:dyDescent="0.25">
      <c r="A108" s="7"/>
      <c r="B108" s="11"/>
      <c r="C108" s="9"/>
      <c r="D108" s="9"/>
      <c r="E108" s="163"/>
      <c r="F108" s="45"/>
      <c r="G108" s="9"/>
      <c r="H108" s="9"/>
      <c r="I108" s="6"/>
      <c r="J108" s="6"/>
      <c r="K108" s="6"/>
      <c r="L108" s="6"/>
      <c r="M108" s="6"/>
      <c r="N108" s="9"/>
    </row>
    <row r="109" spans="1:14" s="10" customFormat="1" x14ac:dyDescent="0.25">
      <c r="A109" s="7"/>
      <c r="B109" s="11"/>
      <c r="C109" s="9"/>
      <c r="D109" s="9"/>
      <c r="E109" s="163"/>
      <c r="F109" s="45"/>
      <c r="G109" s="9"/>
      <c r="H109" s="9"/>
      <c r="I109" s="6"/>
      <c r="J109" s="6"/>
      <c r="K109" s="6"/>
      <c r="L109" s="6"/>
      <c r="M109" s="6"/>
      <c r="N109" s="9"/>
    </row>
    <row r="110" spans="1:14" s="10" customFormat="1" x14ac:dyDescent="0.25">
      <c r="A110" s="7"/>
      <c r="B110" s="11"/>
      <c r="C110" s="9"/>
      <c r="D110" s="9"/>
      <c r="E110" s="163"/>
      <c r="F110" s="45"/>
      <c r="G110" s="9"/>
      <c r="H110" s="9"/>
      <c r="I110" s="6"/>
      <c r="J110" s="6"/>
      <c r="K110" s="6"/>
      <c r="L110" s="6"/>
      <c r="M110" s="6"/>
      <c r="N110" s="9"/>
    </row>
    <row r="111" spans="1:14" s="10" customFormat="1" x14ac:dyDescent="0.25">
      <c r="A111" s="7"/>
      <c r="B111" s="11"/>
      <c r="C111" s="9"/>
      <c r="D111" s="9"/>
      <c r="E111" s="163"/>
      <c r="F111" s="45"/>
      <c r="G111" s="9"/>
      <c r="H111" s="9"/>
      <c r="I111" s="6"/>
      <c r="J111" s="6"/>
      <c r="K111" s="6"/>
      <c r="L111" s="6"/>
      <c r="M111" s="6"/>
      <c r="N111" s="9"/>
    </row>
    <row r="112" spans="1:14" s="10" customFormat="1" x14ac:dyDescent="0.25">
      <c r="A112" s="7"/>
      <c r="B112" s="11"/>
      <c r="C112" s="9"/>
      <c r="D112" s="9"/>
      <c r="E112" s="163"/>
      <c r="F112" s="45"/>
      <c r="G112" s="9"/>
      <c r="H112" s="9"/>
      <c r="I112" s="6"/>
      <c r="J112" s="6"/>
      <c r="K112" s="6"/>
      <c r="L112" s="6"/>
      <c r="M112" s="6"/>
      <c r="N112" s="9"/>
    </row>
    <row r="113" spans="1:14" s="10" customFormat="1" x14ac:dyDescent="0.25">
      <c r="A113" s="7"/>
      <c r="B113" s="11"/>
      <c r="C113" s="9"/>
      <c r="D113" s="9"/>
      <c r="E113" s="163"/>
      <c r="F113" s="45"/>
      <c r="G113" s="9"/>
      <c r="H113" s="9"/>
      <c r="I113" s="6"/>
      <c r="J113" s="6"/>
      <c r="K113" s="6"/>
      <c r="L113" s="6"/>
      <c r="M113" s="6"/>
      <c r="N113" s="9"/>
    </row>
    <row r="114" spans="1:14" s="10" customFormat="1" x14ac:dyDescent="0.25">
      <c r="A114" s="7"/>
      <c r="B114" s="11"/>
      <c r="C114" s="9"/>
      <c r="D114" s="9"/>
      <c r="E114" s="163"/>
      <c r="F114" s="45"/>
      <c r="G114" s="9"/>
      <c r="H114" s="9"/>
      <c r="I114" s="6"/>
      <c r="J114" s="6"/>
      <c r="K114" s="6"/>
      <c r="L114" s="6"/>
      <c r="M114" s="6"/>
      <c r="N114" s="9"/>
    </row>
    <row r="115" spans="1:14" s="10" customFormat="1" x14ac:dyDescent="0.25">
      <c r="A115" s="7"/>
      <c r="B115" s="11"/>
      <c r="C115" s="9"/>
      <c r="D115" s="9"/>
      <c r="E115" s="163"/>
      <c r="F115" s="45"/>
      <c r="G115" s="9"/>
      <c r="H115" s="9"/>
      <c r="I115" s="6"/>
      <c r="J115" s="6"/>
      <c r="K115" s="6"/>
      <c r="L115" s="6"/>
      <c r="M115" s="6"/>
      <c r="N115" s="9"/>
    </row>
    <row r="116" spans="1:14" s="10" customFormat="1" x14ac:dyDescent="0.25">
      <c r="A116" s="7"/>
      <c r="B116" s="11"/>
      <c r="C116" s="9"/>
      <c r="D116" s="9"/>
      <c r="E116" s="163"/>
      <c r="F116" s="45"/>
      <c r="G116" s="9"/>
      <c r="H116" s="9"/>
      <c r="I116" s="6"/>
      <c r="J116" s="6"/>
      <c r="K116" s="6"/>
      <c r="L116" s="6"/>
      <c r="M116" s="6"/>
      <c r="N116" s="9"/>
    </row>
    <row r="117" spans="1:14" s="10" customFormat="1" x14ac:dyDescent="0.25">
      <c r="A117" s="7"/>
      <c r="B117" s="11"/>
      <c r="C117" s="9"/>
      <c r="D117" s="9"/>
      <c r="E117" s="163"/>
      <c r="F117" s="45"/>
      <c r="G117" s="9"/>
      <c r="H117" s="9"/>
      <c r="I117" s="6"/>
      <c r="J117" s="6"/>
      <c r="K117" s="6"/>
      <c r="L117" s="6"/>
      <c r="M117" s="6"/>
      <c r="N117" s="9"/>
    </row>
    <row r="118" spans="1:14" s="10" customFormat="1" x14ac:dyDescent="0.25">
      <c r="A118" s="7"/>
      <c r="B118" s="11"/>
      <c r="C118" s="9"/>
      <c r="D118" s="9"/>
      <c r="E118" s="163"/>
      <c r="F118" s="45"/>
      <c r="G118" s="9"/>
      <c r="H118" s="9"/>
      <c r="I118" s="6"/>
      <c r="J118" s="6"/>
      <c r="K118" s="6"/>
      <c r="L118" s="6"/>
      <c r="M118" s="6"/>
      <c r="N118" s="9"/>
    </row>
    <row r="119" spans="1:14" s="10" customFormat="1" x14ac:dyDescent="0.25">
      <c r="A119" s="7"/>
      <c r="B119" s="11"/>
      <c r="C119" s="9"/>
      <c r="D119" s="9"/>
      <c r="E119" s="163"/>
      <c r="F119" s="45"/>
      <c r="G119" s="9"/>
      <c r="H119" s="9"/>
      <c r="I119" s="6"/>
      <c r="J119" s="6"/>
      <c r="K119" s="6"/>
      <c r="L119" s="6"/>
      <c r="M119" s="6"/>
      <c r="N119" s="9"/>
    </row>
    <row r="120" spans="1:14" s="10" customFormat="1" x14ac:dyDescent="0.25">
      <c r="A120" s="7"/>
      <c r="B120" s="11"/>
      <c r="C120" s="9"/>
      <c r="D120" s="9"/>
      <c r="E120" s="163"/>
      <c r="F120" s="45"/>
      <c r="G120" s="9"/>
      <c r="H120" s="9"/>
      <c r="I120" s="6"/>
      <c r="J120" s="6"/>
      <c r="K120" s="6"/>
      <c r="L120" s="6"/>
      <c r="M120" s="6"/>
      <c r="N120" s="9"/>
    </row>
    <row r="121" spans="1:14" s="10" customFormat="1" x14ac:dyDescent="0.25">
      <c r="A121" s="7"/>
      <c r="B121" s="11"/>
      <c r="C121" s="9"/>
      <c r="D121" s="9"/>
      <c r="E121" s="163"/>
      <c r="F121" s="45"/>
      <c r="G121" s="9"/>
      <c r="H121" s="9"/>
      <c r="I121" s="6"/>
      <c r="J121" s="6"/>
      <c r="K121" s="6"/>
      <c r="L121" s="6"/>
      <c r="M121" s="6"/>
      <c r="N121" s="9"/>
    </row>
    <row r="122" spans="1:14" s="10" customFormat="1" x14ac:dyDescent="0.25">
      <c r="A122" s="7"/>
      <c r="B122" s="11"/>
      <c r="C122" s="9"/>
      <c r="D122" s="9"/>
      <c r="E122" s="163"/>
      <c r="F122" s="45"/>
      <c r="G122" s="9"/>
      <c r="H122" s="9"/>
      <c r="I122" s="6"/>
      <c r="J122" s="6"/>
      <c r="K122" s="6"/>
      <c r="L122" s="6"/>
      <c r="M122" s="6"/>
      <c r="N122" s="9"/>
    </row>
    <row r="123" spans="1:14" s="10" customFormat="1" x14ac:dyDescent="0.25">
      <c r="A123" s="7"/>
      <c r="B123" s="11"/>
      <c r="C123" s="9"/>
      <c r="D123" s="9"/>
      <c r="E123" s="163"/>
      <c r="F123" s="45"/>
      <c r="G123" s="9"/>
      <c r="H123" s="9"/>
      <c r="I123" s="6"/>
      <c r="J123" s="6"/>
      <c r="K123" s="6"/>
      <c r="L123" s="6"/>
      <c r="M123" s="6"/>
      <c r="N123" s="9"/>
    </row>
    <row r="124" spans="1:14" s="10" customFormat="1" x14ac:dyDescent="0.25">
      <c r="A124" s="7"/>
      <c r="B124" s="11"/>
      <c r="C124" s="9"/>
      <c r="D124" s="9"/>
      <c r="E124" s="163"/>
      <c r="F124" s="45"/>
      <c r="G124" s="9"/>
      <c r="H124" s="9"/>
      <c r="I124" s="6"/>
      <c r="J124" s="6"/>
      <c r="K124" s="6"/>
      <c r="L124" s="6"/>
      <c r="M124" s="6"/>
      <c r="N124" s="9"/>
    </row>
    <row r="125" spans="1:14" s="10" customFormat="1" x14ac:dyDescent="0.25">
      <c r="A125" s="7"/>
      <c r="B125" s="11"/>
      <c r="C125" s="9"/>
      <c r="D125" s="9"/>
      <c r="E125" s="163"/>
      <c r="F125" s="45"/>
      <c r="G125" s="9"/>
      <c r="H125" s="9"/>
      <c r="I125" s="6"/>
      <c r="J125" s="6"/>
      <c r="K125" s="6"/>
      <c r="L125" s="6"/>
      <c r="M125" s="6"/>
      <c r="N125" s="9"/>
    </row>
    <row r="126" spans="1:14" s="10" customFormat="1" x14ac:dyDescent="0.25">
      <c r="A126" s="7"/>
      <c r="B126" s="11"/>
      <c r="C126" s="9"/>
      <c r="D126" s="9"/>
      <c r="E126" s="163"/>
      <c r="F126" s="45"/>
      <c r="G126" s="9"/>
      <c r="H126" s="9"/>
      <c r="I126" s="6"/>
      <c r="J126" s="6"/>
      <c r="K126" s="6"/>
      <c r="L126" s="6"/>
      <c r="M126" s="6"/>
      <c r="N126" s="9"/>
    </row>
    <row r="127" spans="1:14" s="10" customFormat="1" x14ac:dyDescent="0.25">
      <c r="A127" s="7"/>
      <c r="B127" s="11"/>
      <c r="C127" s="9"/>
      <c r="D127" s="9"/>
      <c r="E127" s="163"/>
      <c r="F127" s="45"/>
      <c r="G127" s="9"/>
      <c r="H127" s="9"/>
      <c r="I127" s="6"/>
      <c r="J127" s="6"/>
      <c r="K127" s="6"/>
      <c r="L127" s="6"/>
      <c r="M127" s="6"/>
      <c r="N127" s="9"/>
    </row>
    <row r="128" spans="1:14" s="10" customFormat="1" x14ac:dyDescent="0.25">
      <c r="A128" s="7"/>
      <c r="B128" s="11"/>
      <c r="C128" s="9"/>
      <c r="D128" s="9"/>
      <c r="E128" s="163"/>
      <c r="F128" s="45"/>
      <c r="G128" s="9"/>
      <c r="H128" s="9"/>
      <c r="I128" s="6"/>
      <c r="J128" s="6"/>
      <c r="K128" s="6"/>
      <c r="L128" s="6"/>
      <c r="M128" s="6"/>
      <c r="N128" s="9"/>
    </row>
    <row r="129" spans="1:14" s="10" customFormat="1" x14ac:dyDescent="0.25">
      <c r="A129" s="7"/>
      <c r="B129" s="11"/>
      <c r="C129" s="9"/>
      <c r="D129" s="9"/>
      <c r="E129" s="163"/>
      <c r="F129" s="45"/>
      <c r="G129" s="9"/>
      <c r="H129" s="9"/>
      <c r="I129" s="6"/>
      <c r="J129" s="6"/>
      <c r="K129" s="6"/>
      <c r="L129" s="6"/>
      <c r="M129" s="6"/>
      <c r="N129" s="9"/>
    </row>
    <row r="130" spans="1:14" s="10" customFormat="1" x14ac:dyDescent="0.25">
      <c r="A130" s="7"/>
      <c r="B130" s="11"/>
      <c r="C130" s="9"/>
      <c r="D130" s="9"/>
      <c r="E130" s="163"/>
      <c r="F130" s="45"/>
      <c r="G130" s="9"/>
      <c r="H130" s="9"/>
      <c r="I130" s="6"/>
      <c r="J130" s="6"/>
      <c r="K130" s="6"/>
      <c r="L130" s="6"/>
      <c r="M130" s="6"/>
      <c r="N130" s="9"/>
    </row>
    <row r="131" spans="1:14" s="10" customFormat="1" x14ac:dyDescent="0.25">
      <c r="A131" s="7"/>
      <c r="B131" s="11"/>
      <c r="C131" s="9"/>
      <c r="D131" s="9"/>
      <c r="E131" s="163"/>
      <c r="F131" s="45"/>
      <c r="G131" s="9"/>
      <c r="H131" s="9"/>
      <c r="I131" s="6"/>
      <c r="J131" s="6"/>
      <c r="K131" s="6"/>
      <c r="L131" s="6"/>
      <c r="M131" s="6"/>
      <c r="N131" s="9"/>
    </row>
    <row r="132" spans="1:14" s="10" customFormat="1" x14ac:dyDescent="0.25">
      <c r="A132" s="7"/>
      <c r="B132" s="11"/>
      <c r="C132" s="9"/>
      <c r="D132" s="9"/>
      <c r="E132" s="163"/>
      <c r="F132" s="45"/>
      <c r="G132" s="9"/>
      <c r="H132" s="9"/>
      <c r="I132" s="6"/>
      <c r="J132" s="6"/>
      <c r="K132" s="6"/>
      <c r="L132" s="6"/>
      <c r="M132" s="6"/>
      <c r="N132" s="9"/>
    </row>
    <row r="133" spans="1:14" s="10" customFormat="1" x14ac:dyDescent="0.25">
      <c r="A133" s="7"/>
      <c r="B133" s="11"/>
      <c r="C133" s="9"/>
      <c r="D133" s="9"/>
      <c r="E133" s="163"/>
      <c r="F133" s="45"/>
      <c r="G133" s="9"/>
      <c r="H133" s="9"/>
      <c r="I133" s="6"/>
      <c r="J133" s="6"/>
      <c r="K133" s="6"/>
      <c r="L133" s="6"/>
      <c r="M133" s="6"/>
      <c r="N133" s="9"/>
    </row>
    <row r="134" spans="1:14" s="10" customFormat="1" x14ac:dyDescent="0.25">
      <c r="A134" s="7"/>
      <c r="B134" s="11"/>
      <c r="C134" s="9"/>
      <c r="D134" s="9"/>
      <c r="E134" s="163"/>
      <c r="F134" s="45"/>
      <c r="G134" s="9"/>
      <c r="H134" s="9"/>
      <c r="I134" s="6"/>
      <c r="J134" s="6"/>
      <c r="K134" s="6"/>
      <c r="L134" s="6"/>
      <c r="M134" s="6"/>
      <c r="N134" s="9"/>
    </row>
    <row r="135" spans="1:14" s="10" customFormat="1" x14ac:dyDescent="0.25">
      <c r="A135" s="7"/>
      <c r="B135" s="11"/>
      <c r="C135" s="9"/>
      <c r="D135" s="9"/>
      <c r="E135" s="163"/>
      <c r="F135" s="45"/>
      <c r="G135" s="9"/>
      <c r="H135" s="9"/>
      <c r="I135" s="6"/>
      <c r="J135" s="6"/>
      <c r="K135" s="6"/>
      <c r="L135" s="6"/>
      <c r="M135" s="6"/>
      <c r="N135" s="9"/>
    </row>
    <row r="136" spans="1:14" s="10" customFormat="1" x14ac:dyDescent="0.25">
      <c r="A136" s="7"/>
      <c r="B136" s="11"/>
      <c r="C136" s="9"/>
      <c r="D136" s="9"/>
      <c r="E136" s="163"/>
      <c r="F136" s="45"/>
      <c r="G136" s="9"/>
      <c r="H136" s="9"/>
      <c r="I136" s="6"/>
      <c r="J136" s="6"/>
      <c r="K136" s="6"/>
      <c r="L136" s="6"/>
      <c r="M136" s="6"/>
      <c r="N136" s="9"/>
    </row>
    <row r="137" spans="1:14" s="10" customFormat="1" x14ac:dyDescent="0.25">
      <c r="A137" s="7"/>
      <c r="B137" s="11"/>
      <c r="C137" s="9"/>
      <c r="D137" s="9"/>
      <c r="E137" s="163"/>
      <c r="F137" s="45"/>
      <c r="G137" s="9"/>
      <c r="H137" s="9"/>
      <c r="I137" s="6"/>
      <c r="J137" s="6"/>
      <c r="K137" s="6"/>
      <c r="L137" s="6"/>
      <c r="M137" s="6"/>
      <c r="N137" s="9"/>
    </row>
    <row r="138" spans="1:14" s="10" customFormat="1" x14ac:dyDescent="0.25">
      <c r="A138" s="7"/>
      <c r="B138" s="11"/>
      <c r="C138" s="9"/>
      <c r="D138" s="9"/>
      <c r="E138" s="163"/>
      <c r="F138" s="45"/>
      <c r="G138" s="9"/>
      <c r="H138" s="9"/>
      <c r="I138" s="6"/>
      <c r="J138" s="6"/>
      <c r="K138" s="6"/>
      <c r="L138" s="6"/>
      <c r="M138" s="6"/>
      <c r="N138" s="9"/>
    </row>
    <row r="139" spans="1:14" s="10" customFormat="1" x14ac:dyDescent="0.25">
      <c r="A139" s="7"/>
      <c r="B139" s="11"/>
      <c r="C139" s="9"/>
      <c r="D139" s="9"/>
      <c r="E139" s="163"/>
      <c r="F139" s="45"/>
      <c r="G139" s="9"/>
      <c r="H139" s="9"/>
      <c r="I139" s="6"/>
      <c r="J139" s="6"/>
      <c r="K139" s="6"/>
      <c r="L139" s="6"/>
      <c r="M139" s="6"/>
      <c r="N139" s="9"/>
    </row>
    <row r="140" spans="1:14" s="10" customFormat="1" x14ac:dyDescent="0.25">
      <c r="A140" s="7"/>
      <c r="B140" s="11"/>
      <c r="C140" s="9"/>
      <c r="D140" s="9"/>
      <c r="E140" s="163"/>
      <c r="F140" s="45"/>
      <c r="G140" s="9"/>
      <c r="H140" s="9"/>
      <c r="I140" s="6"/>
      <c r="J140" s="6"/>
      <c r="K140" s="6"/>
      <c r="L140" s="6"/>
      <c r="M140" s="6"/>
      <c r="N140" s="9"/>
    </row>
    <row r="141" spans="1:14" s="10" customFormat="1" x14ac:dyDescent="0.25">
      <c r="A141" s="7"/>
      <c r="B141" s="11"/>
      <c r="C141" s="9"/>
      <c r="D141" s="9"/>
      <c r="E141" s="163"/>
      <c r="F141" s="45"/>
      <c r="G141" s="9"/>
      <c r="H141" s="9"/>
      <c r="I141" s="6"/>
      <c r="J141" s="6"/>
      <c r="K141" s="6"/>
      <c r="L141" s="6"/>
      <c r="M141" s="6"/>
      <c r="N141" s="9"/>
    </row>
    <row r="142" spans="1:14" s="10" customFormat="1" x14ac:dyDescent="0.25">
      <c r="A142" s="7"/>
      <c r="B142" s="11"/>
      <c r="C142" s="9"/>
      <c r="D142" s="9"/>
      <c r="E142" s="163"/>
      <c r="F142" s="45"/>
      <c r="G142" s="9"/>
      <c r="H142" s="9"/>
      <c r="I142" s="6"/>
      <c r="J142" s="6"/>
      <c r="K142" s="6"/>
      <c r="L142" s="6"/>
      <c r="M142" s="6"/>
      <c r="N142" s="9"/>
    </row>
    <row r="143" spans="1:14" s="10" customFormat="1" x14ac:dyDescent="0.25">
      <c r="A143" s="7"/>
      <c r="B143" s="11"/>
      <c r="C143" s="9"/>
      <c r="D143" s="9"/>
      <c r="E143" s="163"/>
      <c r="F143" s="45"/>
      <c r="G143" s="9"/>
      <c r="H143" s="9"/>
      <c r="I143" s="6"/>
      <c r="J143" s="6"/>
      <c r="K143" s="6"/>
      <c r="L143" s="6"/>
      <c r="M143" s="6"/>
      <c r="N143" s="9"/>
    </row>
    <row r="144" spans="1:14" s="10" customFormat="1" x14ac:dyDescent="0.25">
      <c r="A144" s="7"/>
      <c r="B144" s="11"/>
      <c r="C144" s="9"/>
      <c r="D144" s="9"/>
      <c r="E144" s="163"/>
      <c r="F144" s="45"/>
      <c r="G144" s="9"/>
      <c r="H144" s="9"/>
      <c r="I144" s="6"/>
      <c r="J144" s="6"/>
      <c r="K144" s="6"/>
      <c r="L144" s="6"/>
      <c r="M144" s="6"/>
      <c r="N144" s="9"/>
    </row>
    <row r="145" spans="1:14" s="10" customFormat="1" x14ac:dyDescent="0.25">
      <c r="A145" s="7"/>
      <c r="B145" s="11"/>
      <c r="C145" s="9"/>
      <c r="D145" s="9"/>
      <c r="E145" s="163"/>
      <c r="F145" s="45"/>
      <c r="G145" s="9"/>
      <c r="H145" s="9"/>
      <c r="I145" s="6"/>
      <c r="J145" s="6"/>
      <c r="K145" s="6"/>
      <c r="L145" s="6"/>
      <c r="M145" s="6"/>
      <c r="N145" s="9"/>
    </row>
    <row r="146" spans="1:14" s="10" customFormat="1" x14ac:dyDescent="0.25">
      <c r="A146" s="7"/>
      <c r="B146" s="11"/>
      <c r="C146" s="9"/>
      <c r="D146" s="9"/>
      <c r="E146" s="163"/>
      <c r="F146" s="45"/>
      <c r="G146" s="9"/>
      <c r="H146" s="9"/>
      <c r="I146" s="6"/>
      <c r="J146" s="6"/>
      <c r="K146" s="6"/>
      <c r="L146" s="6"/>
      <c r="M146" s="6"/>
      <c r="N146" s="9"/>
    </row>
    <row r="147" spans="1:14" s="10" customFormat="1" x14ac:dyDescent="0.25">
      <c r="A147" s="7"/>
      <c r="B147" s="11"/>
      <c r="C147" s="9"/>
      <c r="D147" s="9"/>
      <c r="E147" s="163"/>
      <c r="F147" s="45"/>
      <c r="G147" s="9"/>
      <c r="H147" s="9"/>
      <c r="I147" s="6"/>
      <c r="J147" s="6"/>
      <c r="K147" s="6"/>
      <c r="L147" s="6"/>
      <c r="M147" s="6"/>
      <c r="N147" s="9"/>
    </row>
    <row r="148" spans="1:14" s="10" customFormat="1" x14ac:dyDescent="0.25">
      <c r="A148" s="7"/>
      <c r="B148" s="11"/>
      <c r="C148" s="9"/>
      <c r="D148" s="9"/>
      <c r="E148" s="163"/>
      <c r="F148" s="45"/>
      <c r="G148" s="9"/>
      <c r="H148" s="9"/>
      <c r="I148" s="6"/>
      <c r="J148" s="6"/>
      <c r="K148" s="6"/>
      <c r="L148" s="6"/>
      <c r="M148" s="6"/>
      <c r="N148" s="9"/>
    </row>
    <row r="149" spans="1:14" s="10" customFormat="1" x14ac:dyDescent="0.25">
      <c r="A149" s="7"/>
      <c r="B149" s="11"/>
      <c r="C149" s="9"/>
      <c r="D149" s="9"/>
      <c r="E149" s="163"/>
      <c r="F149" s="45"/>
      <c r="G149" s="9"/>
      <c r="H149" s="9"/>
      <c r="I149" s="6"/>
      <c r="J149" s="6"/>
      <c r="K149" s="6"/>
      <c r="L149" s="6"/>
      <c r="M149" s="6"/>
      <c r="N149" s="9"/>
    </row>
    <row r="150" spans="1:14" s="10" customFormat="1" x14ac:dyDescent="0.25">
      <c r="A150" s="7"/>
      <c r="B150" s="11"/>
      <c r="C150" s="9"/>
      <c r="D150" s="9"/>
      <c r="E150" s="163"/>
      <c r="F150" s="45"/>
      <c r="G150" s="9"/>
      <c r="H150" s="9"/>
      <c r="I150" s="6"/>
      <c r="J150" s="6"/>
      <c r="K150" s="6"/>
      <c r="L150" s="6"/>
      <c r="M150" s="6"/>
      <c r="N150" s="9"/>
    </row>
    <row r="151" spans="1:14" s="10" customFormat="1" x14ac:dyDescent="0.25">
      <c r="A151" s="7"/>
      <c r="B151" s="11"/>
      <c r="C151" s="9"/>
      <c r="D151" s="9"/>
      <c r="E151" s="163"/>
      <c r="F151" s="45"/>
      <c r="G151" s="9"/>
      <c r="H151" s="9"/>
      <c r="I151" s="6"/>
      <c r="J151" s="6"/>
      <c r="K151" s="6"/>
      <c r="L151" s="6"/>
      <c r="M151" s="6"/>
      <c r="N151" s="9"/>
    </row>
    <row r="152" spans="1:14" s="10" customFormat="1" x14ac:dyDescent="0.25">
      <c r="A152" s="7"/>
      <c r="B152" s="11"/>
      <c r="C152" s="9"/>
      <c r="D152" s="9"/>
      <c r="E152" s="163"/>
      <c r="F152" s="45"/>
      <c r="G152" s="9"/>
      <c r="H152" s="9"/>
      <c r="I152" s="6"/>
      <c r="J152" s="6"/>
      <c r="K152" s="6"/>
      <c r="L152" s="6"/>
      <c r="M152" s="6"/>
      <c r="N152" s="9"/>
    </row>
    <row r="153" spans="1:14" s="10" customFormat="1" x14ac:dyDescent="0.25">
      <c r="A153" s="7"/>
      <c r="B153" s="11"/>
      <c r="C153" s="9"/>
      <c r="D153" s="9"/>
      <c r="E153" s="163"/>
      <c r="F153" s="45"/>
      <c r="G153" s="9"/>
      <c r="H153" s="9"/>
      <c r="I153" s="6"/>
      <c r="J153" s="6"/>
      <c r="K153" s="6"/>
      <c r="L153" s="6"/>
      <c r="M153" s="6"/>
      <c r="N153" s="9"/>
    </row>
    <row r="154" spans="1:14" s="10" customFormat="1" x14ac:dyDescent="0.25">
      <c r="A154" s="7"/>
      <c r="B154" s="11"/>
      <c r="C154" s="9"/>
      <c r="D154" s="9"/>
      <c r="E154" s="163"/>
      <c r="F154" s="45"/>
      <c r="G154" s="9"/>
      <c r="H154" s="9"/>
      <c r="I154" s="6"/>
      <c r="J154" s="6"/>
      <c r="K154" s="6"/>
      <c r="L154" s="6"/>
      <c r="M154" s="6"/>
      <c r="N154" s="9"/>
    </row>
    <row r="155" spans="1:14" s="10" customFormat="1" x14ac:dyDescent="0.25">
      <c r="A155" s="7"/>
      <c r="B155" s="11"/>
      <c r="C155" s="9"/>
      <c r="D155" s="9"/>
      <c r="E155" s="163"/>
      <c r="F155" s="45"/>
      <c r="G155" s="9"/>
      <c r="H155" s="9"/>
      <c r="I155" s="6"/>
      <c r="J155" s="6"/>
      <c r="K155" s="6"/>
      <c r="L155" s="6"/>
      <c r="M155" s="6"/>
      <c r="N155" s="9"/>
    </row>
  </sheetData>
  <hyperlinks>
    <hyperlink ref="F8" location="SU_0700_003" display="SU_0700_003"/>
    <hyperlink ref="F7" location="SU_A0700" display="SU_A0700"/>
  </hyperlinks>
  <pageMargins left="0.41" right="0.22" top="0.72" bottom="0.57999999999999996" header="0.5" footer="0.26"/>
  <pageSetup scale="61" fitToHeight="99" orientation="landscape" r:id="rId1"/>
  <headerFooter alignWithMargins="0"/>
  <rowBreaks count="1" manualBreakCount="1">
    <brk id="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O52"/>
  <sheetViews>
    <sheetView topLeftCell="B1" zoomScale="75" zoomScaleNormal="75" zoomScaleSheetLayoutView="80" workbookViewId="0">
      <selection activeCell="B5" sqref="B5"/>
    </sheetView>
  </sheetViews>
  <sheetFormatPr baseColWidth="10" defaultColWidth="9.109375" defaultRowHeight="14.4" x14ac:dyDescent="0.3"/>
  <cols>
    <col min="1" max="1" width="11.44140625"/>
    <col min="2" max="2" width="28" customWidth="1"/>
    <col min="3" max="3" width="52.44140625" customWidth="1"/>
    <col min="4" max="4" width="11.44140625"/>
    <col min="5" max="5" width="13.109375"/>
    <col min="6" max="7" width="11.44140625"/>
    <col min="8" max="8" width="15.6640625"/>
    <col min="9" max="9" width="15.44140625"/>
    <col min="10" max="12" width="11.44140625"/>
    <col min="13" max="13" width="15.33203125"/>
    <col min="14" max="14" width="11.44140625"/>
    <col min="15" max="15" width="5.33203125" customWidth="1"/>
    <col min="16" max="1025" width="11.44140625"/>
  </cols>
  <sheetData>
    <row r="1" spans="1:15" x14ac:dyDescent="0.3">
      <c r="A1" s="62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4"/>
    </row>
    <row r="2" spans="1:15" x14ac:dyDescent="0.3">
      <c r="A2" s="93" t="s">
        <v>0</v>
      </c>
      <c r="B2" s="16" t="s">
        <v>45</v>
      </c>
      <c r="C2" s="59"/>
      <c r="D2" s="59"/>
      <c r="E2" s="59" t="s">
        <v>70</v>
      </c>
      <c r="F2" s="59"/>
      <c r="G2" s="59"/>
      <c r="H2" s="59"/>
      <c r="I2" s="59"/>
      <c r="J2" s="93" t="s">
        <v>1</v>
      </c>
      <c r="K2" s="81">
        <v>81</v>
      </c>
      <c r="L2" s="59"/>
      <c r="M2" s="93" t="s">
        <v>2</v>
      </c>
      <c r="N2" s="91">
        <f>SU_A0700_pa+SU_A0700_m+SU_A0700_p+SU_A0700_f+SU_A0700_t</f>
        <v>676.90792699812403</v>
      </c>
      <c r="O2" s="65"/>
    </row>
    <row r="3" spans="1:15" x14ac:dyDescent="0.3">
      <c r="A3" s="93" t="s">
        <v>3</v>
      </c>
      <c r="B3" s="16" t="s">
        <v>71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93" t="s">
        <v>4</v>
      </c>
      <c r="N3" s="79">
        <v>1</v>
      </c>
      <c r="O3" s="65"/>
    </row>
    <row r="4" spans="1:15" x14ac:dyDescent="0.3">
      <c r="A4" s="93" t="s">
        <v>5</v>
      </c>
      <c r="B4" s="60" t="s">
        <v>106</v>
      </c>
      <c r="C4" s="59"/>
      <c r="D4" s="59"/>
      <c r="E4" s="59"/>
      <c r="F4" s="59"/>
      <c r="G4" s="59"/>
      <c r="H4" s="59"/>
      <c r="I4" s="59"/>
      <c r="J4" s="94" t="s">
        <v>6</v>
      </c>
      <c r="K4" s="59"/>
      <c r="L4" s="59"/>
      <c r="M4" s="59"/>
      <c r="N4" s="59"/>
      <c r="O4" s="65"/>
    </row>
    <row r="5" spans="1:15" x14ac:dyDescent="0.3">
      <c r="A5" s="93" t="s">
        <v>7</v>
      </c>
      <c r="B5" s="18" t="s">
        <v>107</v>
      </c>
      <c r="C5" s="59"/>
      <c r="D5" s="59"/>
      <c r="E5" s="59"/>
      <c r="F5" s="59"/>
      <c r="G5" s="59"/>
      <c r="H5" s="59"/>
      <c r="I5" s="59"/>
      <c r="J5" s="94" t="s">
        <v>8</v>
      </c>
      <c r="K5" s="59"/>
      <c r="L5" s="59"/>
      <c r="M5" s="93" t="s">
        <v>9</v>
      </c>
      <c r="N5" s="76">
        <f>N2*N3</f>
        <v>676.90792699812403</v>
      </c>
      <c r="O5" s="65"/>
    </row>
    <row r="6" spans="1:15" x14ac:dyDescent="0.3">
      <c r="A6" s="93" t="s">
        <v>10</v>
      </c>
      <c r="B6" s="16" t="s">
        <v>11</v>
      </c>
      <c r="C6" s="59"/>
      <c r="D6" s="59"/>
      <c r="E6" s="59"/>
      <c r="F6" s="59"/>
      <c r="G6" s="59"/>
      <c r="H6" s="59"/>
      <c r="I6" s="59"/>
      <c r="J6" s="94" t="s">
        <v>12</v>
      </c>
      <c r="K6" s="59"/>
      <c r="L6" s="59"/>
      <c r="M6" s="59"/>
      <c r="N6" s="59"/>
      <c r="O6" s="65"/>
    </row>
    <row r="7" spans="1:15" x14ac:dyDescent="0.3">
      <c r="A7" s="93" t="s">
        <v>13</v>
      </c>
      <c r="B7" s="128" t="s">
        <v>108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65"/>
    </row>
    <row r="8" spans="1:15" x14ac:dyDescent="0.3">
      <c r="A8" s="66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65"/>
    </row>
    <row r="9" spans="1:15" x14ac:dyDescent="0.3">
      <c r="A9" s="129" t="s">
        <v>14</v>
      </c>
      <c r="B9" s="129" t="s">
        <v>15</v>
      </c>
      <c r="C9" s="129" t="s">
        <v>16</v>
      </c>
      <c r="D9" s="129" t="s">
        <v>17</v>
      </c>
      <c r="E9" s="129" t="s">
        <v>18</v>
      </c>
      <c r="F9" s="59"/>
      <c r="G9" s="59"/>
      <c r="H9" s="59"/>
      <c r="I9" s="59"/>
      <c r="J9" s="59"/>
      <c r="K9" s="59"/>
      <c r="L9" s="59"/>
      <c r="M9" s="59"/>
      <c r="N9" s="59"/>
      <c r="O9" s="65"/>
    </row>
    <row r="10" spans="1:15" x14ac:dyDescent="0.3">
      <c r="A10" s="19">
        <v>10</v>
      </c>
      <c r="B10" s="130" t="s">
        <v>109</v>
      </c>
      <c r="C10" s="33">
        <f>'SU 0700 003'!N2</f>
        <v>5.9234014172552163</v>
      </c>
      <c r="D10" s="131">
        <f>SU_0700_003_q</f>
        <v>2</v>
      </c>
      <c r="E10" s="33">
        <f>C10*D10</f>
        <v>11.846802834510433</v>
      </c>
      <c r="F10" s="59"/>
      <c r="G10" s="59"/>
      <c r="H10" s="59"/>
      <c r="I10" s="59"/>
      <c r="J10" s="59"/>
      <c r="K10" s="59"/>
      <c r="L10" s="59"/>
      <c r="M10" s="59"/>
      <c r="N10" s="59"/>
      <c r="O10" s="65"/>
    </row>
    <row r="11" spans="1:15" x14ac:dyDescent="0.3">
      <c r="A11" s="66"/>
      <c r="B11" s="59"/>
      <c r="C11" s="59"/>
      <c r="D11" s="97" t="s">
        <v>18</v>
      </c>
      <c r="E11" s="98">
        <f>SUM(E10:E10)</f>
        <v>11.846802834510433</v>
      </c>
      <c r="F11" s="60"/>
      <c r="G11" s="60"/>
      <c r="H11" s="60"/>
      <c r="I11" s="60"/>
      <c r="J11" s="60"/>
      <c r="K11" s="60"/>
      <c r="L11" s="60"/>
      <c r="M11" s="60"/>
      <c r="N11" s="60"/>
      <c r="O11" s="65"/>
    </row>
    <row r="12" spans="1:15" x14ac:dyDescent="0.3">
      <c r="A12" s="66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65"/>
    </row>
    <row r="13" spans="1:15" x14ac:dyDescent="0.3">
      <c r="A13" s="129" t="s">
        <v>14</v>
      </c>
      <c r="B13" s="129" t="s">
        <v>19</v>
      </c>
      <c r="C13" s="129" t="s">
        <v>20</v>
      </c>
      <c r="D13" s="129" t="s">
        <v>21</v>
      </c>
      <c r="E13" s="129" t="s">
        <v>22</v>
      </c>
      <c r="F13" s="129" t="s">
        <v>23</v>
      </c>
      <c r="G13" s="129" t="s">
        <v>24</v>
      </c>
      <c r="H13" s="129" t="s">
        <v>25</v>
      </c>
      <c r="I13" s="129" t="s">
        <v>26</v>
      </c>
      <c r="J13" s="129" t="s">
        <v>27</v>
      </c>
      <c r="K13" s="129" t="s">
        <v>28</v>
      </c>
      <c r="L13" s="129" t="s">
        <v>29</v>
      </c>
      <c r="M13" s="129" t="s">
        <v>17</v>
      </c>
      <c r="N13" s="129" t="s">
        <v>18</v>
      </c>
      <c r="O13" s="65"/>
    </row>
    <row r="14" spans="1:15" x14ac:dyDescent="0.3">
      <c r="A14" s="19">
        <v>10</v>
      </c>
      <c r="B14" s="19" t="s">
        <v>74</v>
      </c>
      <c r="C14" s="19"/>
      <c r="D14" s="33">
        <v>305</v>
      </c>
      <c r="E14" s="19"/>
      <c r="F14" s="19" t="s">
        <v>35</v>
      </c>
      <c r="G14" s="19"/>
      <c r="H14" s="20"/>
      <c r="I14" s="133"/>
      <c r="J14" s="134"/>
      <c r="K14" s="20"/>
      <c r="L14" s="20"/>
      <c r="M14" s="20">
        <v>2</v>
      </c>
      <c r="N14" s="33">
        <f>D14*M14</f>
        <v>610</v>
      </c>
      <c r="O14" s="65"/>
    </row>
    <row r="15" spans="1:15" s="24" customFormat="1" x14ac:dyDescent="0.3">
      <c r="A15" s="19">
        <v>20</v>
      </c>
      <c r="B15" s="19" t="s">
        <v>73</v>
      </c>
      <c r="C15" s="135"/>
      <c r="D15" s="33">
        <v>25</v>
      </c>
      <c r="E15" s="21"/>
      <c r="F15" s="21" t="s">
        <v>35</v>
      </c>
      <c r="G15" s="21"/>
      <c r="H15" s="20"/>
      <c r="I15" s="22"/>
      <c r="J15" s="136"/>
      <c r="K15" s="23"/>
      <c r="L15" s="137"/>
      <c r="M15" s="25">
        <v>2</v>
      </c>
      <c r="N15" s="33">
        <f>D15*M15</f>
        <v>50</v>
      </c>
      <c r="O15" s="69"/>
    </row>
    <row r="16" spans="1:15" x14ac:dyDescent="0.3">
      <c r="A16" s="28">
        <v>30</v>
      </c>
      <c r="B16" s="138" t="s">
        <v>77</v>
      </c>
      <c r="C16" s="28"/>
      <c r="D16" s="33">
        <v>0</v>
      </c>
      <c r="E16" s="28"/>
      <c r="F16" s="28" t="s">
        <v>35</v>
      </c>
      <c r="G16" s="28"/>
      <c r="H16" s="28"/>
      <c r="I16" s="28"/>
      <c r="J16" s="28"/>
      <c r="K16" s="28"/>
      <c r="L16" s="28"/>
      <c r="M16" s="28">
        <v>4</v>
      </c>
      <c r="N16" s="33">
        <f>D16*M16</f>
        <v>0</v>
      </c>
    </row>
    <row r="17" spans="1:15" x14ac:dyDescent="0.3">
      <c r="A17" s="28">
        <v>40</v>
      </c>
      <c r="B17" s="138" t="s">
        <v>102</v>
      </c>
      <c r="C17" s="28" t="s">
        <v>110</v>
      </c>
      <c r="D17" s="33">
        <v>10</v>
      </c>
      <c r="E17" s="28">
        <v>4.0000000000000001E-3</v>
      </c>
      <c r="F17" s="28" t="s">
        <v>103</v>
      </c>
      <c r="G17" s="28"/>
      <c r="H17" s="28"/>
      <c r="I17" s="28"/>
      <c r="J17" s="28"/>
      <c r="K17" s="28"/>
      <c r="L17" s="28"/>
      <c r="M17" s="28">
        <v>2</v>
      </c>
      <c r="N17" s="33">
        <f>D17*E17*M17</f>
        <v>0.08</v>
      </c>
    </row>
    <row r="18" spans="1:15" x14ac:dyDescent="0.3">
      <c r="A18" s="70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132" t="s">
        <v>18</v>
      </c>
      <c r="N18" s="98">
        <f>SUM(N14:N17)</f>
        <v>660.08</v>
      </c>
      <c r="O18" s="65"/>
    </row>
    <row r="19" spans="1:15" x14ac:dyDescent="0.3">
      <c r="A19" s="66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65"/>
    </row>
    <row r="20" spans="1:15" s="27" customFormat="1" x14ac:dyDescent="0.3">
      <c r="A20" s="93" t="s">
        <v>14</v>
      </c>
      <c r="B20" s="93" t="s">
        <v>31</v>
      </c>
      <c r="C20" s="93" t="s">
        <v>20</v>
      </c>
      <c r="D20" s="93" t="s">
        <v>21</v>
      </c>
      <c r="E20" s="93" t="s">
        <v>32</v>
      </c>
      <c r="F20" s="93" t="s">
        <v>17</v>
      </c>
      <c r="G20" s="93" t="s">
        <v>33</v>
      </c>
      <c r="H20" s="93" t="s">
        <v>34</v>
      </c>
      <c r="I20" s="93" t="s">
        <v>18</v>
      </c>
      <c r="J20" s="26"/>
      <c r="K20" s="26"/>
      <c r="L20" s="26"/>
      <c r="M20" s="26"/>
      <c r="N20" s="26"/>
      <c r="O20" s="71"/>
    </row>
    <row r="21" spans="1:15" s="27" customFormat="1" x14ac:dyDescent="0.3">
      <c r="A21" s="148">
        <v>10</v>
      </c>
      <c r="B21" s="149" t="s">
        <v>104</v>
      </c>
      <c r="C21" s="148" t="s">
        <v>111</v>
      </c>
      <c r="D21" s="148">
        <v>0.38</v>
      </c>
      <c r="E21" s="148" t="s">
        <v>47</v>
      </c>
      <c r="F21" s="148">
        <f>2*1.7</f>
        <v>3.4</v>
      </c>
      <c r="G21" s="148"/>
      <c r="H21" s="148"/>
      <c r="I21" s="151">
        <f t="shared" ref="I21:I30" si="0">IF(H21="",D21*F21,D21*F21*H21)</f>
        <v>1.292</v>
      </c>
      <c r="J21" s="26"/>
      <c r="K21" s="26"/>
      <c r="L21" s="26"/>
      <c r="M21" s="26"/>
      <c r="N21" s="26"/>
      <c r="O21" s="71"/>
    </row>
    <row r="22" spans="1:15" s="27" customFormat="1" x14ac:dyDescent="0.3">
      <c r="A22" s="167">
        <v>20</v>
      </c>
      <c r="B22" s="166" t="s">
        <v>105</v>
      </c>
      <c r="C22" s="166" t="s">
        <v>112</v>
      </c>
      <c r="D22" s="165">
        <v>5.25</v>
      </c>
      <c r="E22" s="167" t="s">
        <v>103</v>
      </c>
      <c r="F22" s="167">
        <v>4.0000000000000001E-3</v>
      </c>
      <c r="G22" s="148"/>
      <c r="H22" s="148"/>
      <c r="I22" s="151">
        <f t="shared" si="0"/>
        <v>2.1000000000000001E-2</v>
      </c>
      <c r="J22" s="26"/>
      <c r="K22" s="26"/>
      <c r="L22" s="26"/>
      <c r="M22" s="26"/>
      <c r="N22" s="26"/>
      <c r="O22" s="71"/>
    </row>
    <row r="23" spans="1:15" x14ac:dyDescent="0.3">
      <c r="A23" s="150">
        <v>30</v>
      </c>
      <c r="B23" s="149" t="s">
        <v>80</v>
      </c>
      <c r="C23" s="150" t="s">
        <v>76</v>
      </c>
      <c r="D23" s="151">
        <v>0.06</v>
      </c>
      <c r="E23" s="150" t="s">
        <v>35</v>
      </c>
      <c r="F23" s="150">
        <v>2</v>
      </c>
      <c r="G23" s="150"/>
      <c r="H23" s="150"/>
      <c r="I23" s="151">
        <f t="shared" si="0"/>
        <v>0.12</v>
      </c>
      <c r="J23" s="59"/>
      <c r="K23" s="59"/>
      <c r="L23" s="59"/>
      <c r="M23" s="59"/>
      <c r="N23" s="59"/>
      <c r="O23" s="65"/>
    </row>
    <row r="24" spans="1:15" x14ac:dyDescent="0.3">
      <c r="A24" s="152">
        <v>40</v>
      </c>
      <c r="B24" s="153" t="s">
        <v>79</v>
      </c>
      <c r="C24" s="152" t="s">
        <v>78</v>
      </c>
      <c r="D24" s="154">
        <v>2</v>
      </c>
      <c r="E24" s="155" t="s">
        <v>35</v>
      </c>
      <c r="F24" s="152">
        <v>2</v>
      </c>
      <c r="G24" s="152"/>
      <c r="H24" s="152"/>
      <c r="I24" s="154">
        <f t="shared" si="0"/>
        <v>4</v>
      </c>
      <c r="J24" s="59"/>
      <c r="K24" s="59"/>
      <c r="L24" s="59"/>
      <c r="M24" s="59"/>
      <c r="N24" s="59"/>
      <c r="O24" s="65"/>
    </row>
    <row r="25" spans="1:15" x14ac:dyDescent="0.3">
      <c r="A25" s="156">
        <v>50</v>
      </c>
      <c r="B25" s="140" t="s">
        <v>81</v>
      </c>
      <c r="C25" s="140" t="s">
        <v>88</v>
      </c>
      <c r="D25" s="157">
        <v>0.06</v>
      </c>
      <c r="E25" s="156" t="s">
        <v>35</v>
      </c>
      <c r="F25" s="156">
        <v>2</v>
      </c>
      <c r="G25" s="156"/>
      <c r="H25" s="156"/>
      <c r="I25" s="157">
        <f t="shared" si="0"/>
        <v>0.12</v>
      </c>
      <c r="J25" s="59"/>
      <c r="K25" s="59"/>
      <c r="L25" s="59"/>
      <c r="M25" s="59"/>
      <c r="N25" s="59"/>
      <c r="O25" s="65"/>
    </row>
    <row r="26" spans="1:15" s="17" customFormat="1" x14ac:dyDescent="0.3">
      <c r="A26" s="156">
        <v>60</v>
      </c>
      <c r="B26" s="140" t="s">
        <v>81</v>
      </c>
      <c r="C26" s="140" t="s">
        <v>82</v>
      </c>
      <c r="D26" s="157">
        <v>0.06</v>
      </c>
      <c r="E26" s="156" t="s">
        <v>35</v>
      </c>
      <c r="F26" s="156">
        <v>2</v>
      </c>
      <c r="G26" s="156"/>
      <c r="H26" s="156"/>
      <c r="I26" s="157">
        <f t="shared" si="0"/>
        <v>0.12</v>
      </c>
      <c r="J26" s="60"/>
      <c r="K26" s="60"/>
      <c r="L26" s="60"/>
      <c r="M26" s="60"/>
      <c r="N26" s="60"/>
      <c r="O26" s="68"/>
    </row>
    <row r="27" spans="1:15" s="27" customFormat="1" x14ac:dyDescent="0.3">
      <c r="A27" s="156">
        <v>70</v>
      </c>
      <c r="B27" s="158" t="s">
        <v>83</v>
      </c>
      <c r="C27" s="140" t="s">
        <v>113</v>
      </c>
      <c r="D27" s="157">
        <v>0.12</v>
      </c>
      <c r="E27" s="156" t="s">
        <v>35</v>
      </c>
      <c r="F27" s="156">
        <v>2</v>
      </c>
      <c r="G27" s="156"/>
      <c r="H27" s="156"/>
      <c r="I27" s="157">
        <f t="shared" si="0"/>
        <v>0.24</v>
      </c>
      <c r="J27" s="60"/>
      <c r="K27" s="60"/>
      <c r="L27" s="60"/>
      <c r="M27" s="60"/>
      <c r="N27" s="60"/>
      <c r="O27" s="71"/>
    </row>
    <row r="28" spans="1:15" s="27" customFormat="1" x14ac:dyDescent="0.3">
      <c r="A28" s="156">
        <v>80</v>
      </c>
      <c r="B28" s="158" t="s">
        <v>83</v>
      </c>
      <c r="C28" s="140" t="s">
        <v>84</v>
      </c>
      <c r="D28" s="157">
        <v>0.12</v>
      </c>
      <c r="E28" s="156" t="s">
        <v>35</v>
      </c>
      <c r="F28" s="156">
        <v>2</v>
      </c>
      <c r="G28" s="156"/>
      <c r="H28" s="156"/>
      <c r="I28" s="157">
        <f t="shared" si="0"/>
        <v>0.24</v>
      </c>
      <c r="J28" s="60"/>
      <c r="K28" s="60"/>
      <c r="L28" s="60"/>
      <c r="M28" s="60"/>
      <c r="N28" s="60"/>
      <c r="O28" s="71"/>
    </row>
    <row r="29" spans="1:15" s="17" customFormat="1" x14ac:dyDescent="0.3">
      <c r="A29" s="156">
        <v>90</v>
      </c>
      <c r="B29" s="158" t="s">
        <v>85</v>
      </c>
      <c r="C29" s="140" t="s">
        <v>86</v>
      </c>
      <c r="D29" s="157">
        <v>0.75</v>
      </c>
      <c r="E29" s="159" t="s">
        <v>35</v>
      </c>
      <c r="F29" s="156">
        <v>2</v>
      </c>
      <c r="G29" s="156"/>
      <c r="H29" s="156"/>
      <c r="I29" s="157">
        <f t="shared" si="0"/>
        <v>1.5</v>
      </c>
      <c r="J29" s="60"/>
      <c r="K29" s="60"/>
      <c r="L29" s="60"/>
      <c r="M29" s="60"/>
      <c r="N29" s="60"/>
      <c r="O29" s="68"/>
    </row>
    <row r="30" spans="1:15" s="17" customFormat="1" x14ac:dyDescent="0.3">
      <c r="A30" s="156">
        <v>100</v>
      </c>
      <c r="B30" s="158" t="s">
        <v>87</v>
      </c>
      <c r="C30" s="140" t="s">
        <v>86</v>
      </c>
      <c r="D30" s="157">
        <v>0.25</v>
      </c>
      <c r="E30" s="159" t="s">
        <v>35</v>
      </c>
      <c r="F30" s="156">
        <v>2</v>
      </c>
      <c r="G30" s="156"/>
      <c r="H30" s="156"/>
      <c r="I30" s="157">
        <f t="shared" si="0"/>
        <v>0.5</v>
      </c>
      <c r="J30" s="60"/>
      <c r="K30" s="60"/>
      <c r="L30" s="60"/>
      <c r="M30" s="60"/>
      <c r="N30" s="60"/>
      <c r="O30" s="68"/>
    </row>
    <row r="31" spans="1:15" x14ac:dyDescent="0.3">
      <c r="A31" s="70"/>
      <c r="B31" s="26"/>
      <c r="C31" s="26"/>
      <c r="D31" s="26"/>
      <c r="E31" s="26"/>
      <c r="F31" s="26"/>
      <c r="G31" s="26"/>
      <c r="H31" s="97" t="s">
        <v>18</v>
      </c>
      <c r="I31" s="98">
        <f>SUM(I23:I25)</f>
        <v>4.24</v>
      </c>
      <c r="J31" s="59"/>
      <c r="K31" s="59"/>
      <c r="L31" s="59"/>
      <c r="M31" s="59"/>
      <c r="N31" s="59"/>
      <c r="O31" s="65"/>
    </row>
    <row r="32" spans="1:15" x14ac:dyDescent="0.3">
      <c r="A32" s="66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65"/>
    </row>
    <row r="33" spans="1:15" x14ac:dyDescent="0.3">
      <c r="A33" s="93" t="s">
        <v>14</v>
      </c>
      <c r="B33" s="93" t="s">
        <v>36</v>
      </c>
      <c r="C33" s="93" t="s">
        <v>20</v>
      </c>
      <c r="D33" s="93" t="s">
        <v>21</v>
      </c>
      <c r="E33" s="93" t="s">
        <v>22</v>
      </c>
      <c r="F33" s="93" t="s">
        <v>23</v>
      </c>
      <c r="G33" s="93" t="s">
        <v>24</v>
      </c>
      <c r="H33" s="93" t="s">
        <v>25</v>
      </c>
      <c r="I33" s="93" t="s">
        <v>17</v>
      </c>
      <c r="J33" s="93" t="s">
        <v>18</v>
      </c>
      <c r="K33" s="59"/>
      <c r="L33" s="59"/>
      <c r="M33" s="59"/>
      <c r="N33" s="59"/>
      <c r="O33" s="65"/>
    </row>
    <row r="34" spans="1:15" x14ac:dyDescent="0.3">
      <c r="A34" s="75">
        <v>10</v>
      </c>
      <c r="B34" s="75" t="s">
        <v>37</v>
      </c>
      <c r="C34" s="75" t="s">
        <v>114</v>
      </c>
      <c r="D34" s="77">
        <f>0.8/105154*E34^2*G34*SQRT(G34)+0.003*EXP(0.319*E34)</f>
        <v>0.13931812332052654</v>
      </c>
      <c r="E34" s="78">
        <v>8</v>
      </c>
      <c r="F34" s="78" t="s">
        <v>30</v>
      </c>
      <c r="G34" s="78">
        <v>35</v>
      </c>
      <c r="H34" s="78" t="s">
        <v>30</v>
      </c>
      <c r="I34" s="79">
        <v>2</v>
      </c>
      <c r="J34" s="76">
        <f>I34*D34</f>
        <v>0.27863624664105308</v>
      </c>
      <c r="K34" s="59"/>
      <c r="L34" s="59"/>
      <c r="M34" s="59"/>
      <c r="N34" s="59"/>
      <c r="O34" s="65"/>
    </row>
    <row r="35" spans="1:15" x14ac:dyDescent="0.3">
      <c r="A35" s="75">
        <v>20</v>
      </c>
      <c r="B35" s="75" t="s">
        <v>38</v>
      </c>
      <c r="C35" s="75" t="s">
        <v>114</v>
      </c>
      <c r="D35" s="77">
        <v>0.01</v>
      </c>
      <c r="E35" s="75">
        <v>8</v>
      </c>
      <c r="F35" s="80" t="s">
        <v>30</v>
      </c>
      <c r="G35" s="75"/>
      <c r="H35" s="75"/>
      <c r="I35" s="79">
        <v>4</v>
      </c>
      <c r="J35" s="76">
        <f>I35*D35</f>
        <v>0.04</v>
      </c>
      <c r="K35" s="59"/>
      <c r="L35" s="59"/>
      <c r="M35" s="59"/>
      <c r="N35" s="59"/>
      <c r="O35" s="65"/>
    </row>
    <row r="36" spans="1:15" x14ac:dyDescent="0.3">
      <c r="A36" s="75">
        <v>30</v>
      </c>
      <c r="B36" s="75" t="s">
        <v>39</v>
      </c>
      <c r="C36" s="75" t="s">
        <v>114</v>
      </c>
      <c r="D36" s="77">
        <f>0.009*EXP(0.2*E36)</f>
        <v>4.4577291819556032E-2</v>
      </c>
      <c r="E36" s="75">
        <v>8</v>
      </c>
      <c r="F36" s="80" t="s">
        <v>30</v>
      </c>
      <c r="G36" s="75"/>
      <c r="H36" s="75"/>
      <c r="I36" s="79">
        <v>2</v>
      </c>
      <c r="J36" s="76">
        <f>I36*D36</f>
        <v>8.9154583639112064E-2</v>
      </c>
      <c r="K36" s="59"/>
      <c r="L36" s="59"/>
      <c r="M36" s="59"/>
      <c r="N36" s="59"/>
      <c r="O36" s="65"/>
    </row>
    <row r="37" spans="1:15" x14ac:dyDescent="0.3">
      <c r="A37" s="70"/>
      <c r="B37" s="26"/>
      <c r="C37" s="26"/>
      <c r="D37" s="26"/>
      <c r="E37" s="26"/>
      <c r="F37" s="26"/>
      <c r="G37" s="26"/>
      <c r="H37" s="26"/>
      <c r="I37" s="96" t="s">
        <v>18</v>
      </c>
      <c r="J37" s="95">
        <f>SUM(J34:J36)</f>
        <v>0.40779083028016511</v>
      </c>
      <c r="K37" s="59"/>
      <c r="L37" s="59"/>
      <c r="M37" s="59"/>
      <c r="N37" s="59"/>
      <c r="O37" s="65"/>
    </row>
    <row r="38" spans="1:15" x14ac:dyDescent="0.3">
      <c r="A38" s="66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65"/>
    </row>
    <row r="39" spans="1:15" x14ac:dyDescent="0.3">
      <c r="A39" s="93" t="s">
        <v>14</v>
      </c>
      <c r="B39" s="93" t="s">
        <v>40</v>
      </c>
      <c r="C39" s="93" t="s">
        <v>20</v>
      </c>
      <c r="D39" s="93" t="s">
        <v>21</v>
      </c>
      <c r="E39" s="93" t="s">
        <v>32</v>
      </c>
      <c r="F39" s="93" t="s">
        <v>17</v>
      </c>
      <c r="G39" s="93" t="s">
        <v>41</v>
      </c>
      <c r="H39" s="93" t="s">
        <v>42</v>
      </c>
      <c r="I39" s="93" t="s">
        <v>18</v>
      </c>
      <c r="J39" s="26"/>
      <c r="K39" s="59"/>
      <c r="L39" s="59"/>
      <c r="M39" s="59"/>
      <c r="N39" s="59"/>
      <c r="O39" s="65"/>
    </row>
    <row r="40" spans="1:15" x14ac:dyDescent="0.3">
      <c r="A40" s="75">
        <v>10</v>
      </c>
      <c r="B40" s="75" t="s">
        <v>43</v>
      </c>
      <c r="C40" s="170" t="s">
        <v>115</v>
      </c>
      <c r="D40" s="76">
        <v>500</v>
      </c>
      <c r="E40" s="75" t="s">
        <v>44</v>
      </c>
      <c r="F40" s="75">
        <v>2</v>
      </c>
      <c r="G40" s="75">
        <v>3000</v>
      </c>
      <c r="H40" s="75">
        <v>1</v>
      </c>
      <c r="I40" s="76">
        <f>D40*F40/G40*H40</f>
        <v>0.33333333333333331</v>
      </c>
      <c r="J40" s="26"/>
      <c r="K40" s="59"/>
      <c r="L40" s="59"/>
      <c r="M40" s="59"/>
      <c r="N40" s="59"/>
      <c r="O40" s="65"/>
    </row>
    <row r="41" spans="1:15" x14ac:dyDescent="0.3">
      <c r="A41" s="70"/>
      <c r="B41" s="26"/>
      <c r="C41" s="26"/>
      <c r="D41" s="26"/>
      <c r="E41" s="26"/>
      <c r="F41" s="26"/>
      <c r="G41" s="26"/>
      <c r="H41" s="97" t="s">
        <v>18</v>
      </c>
      <c r="I41" s="98">
        <f>SUM(I40:I40)</f>
        <v>0.33333333333333331</v>
      </c>
      <c r="J41" s="26"/>
      <c r="K41" s="59"/>
      <c r="L41" s="59"/>
      <c r="M41" s="59"/>
      <c r="N41" s="59"/>
      <c r="O41" s="65"/>
    </row>
    <row r="42" spans="1:15" ht="15" thickBot="1" x14ac:dyDescent="0.35">
      <c r="A42" s="72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4"/>
    </row>
    <row r="43" spans="1:15" x14ac:dyDescent="0.3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</row>
    <row r="45" spans="1:15" x14ac:dyDescent="0.3">
      <c r="B45" s="59"/>
      <c r="C45" s="59"/>
      <c r="D45" s="59"/>
      <c r="E45" s="59"/>
      <c r="F45" s="59"/>
    </row>
    <row r="46" spans="1:15" x14ac:dyDescent="0.3">
      <c r="B46" s="59"/>
      <c r="C46" s="168"/>
      <c r="D46" s="168"/>
      <c r="E46" s="59"/>
      <c r="F46" s="59"/>
    </row>
    <row r="47" spans="1:15" x14ac:dyDescent="0.3">
      <c r="B47" s="59"/>
      <c r="C47" s="168"/>
      <c r="D47" s="168"/>
      <c r="E47" s="59"/>
      <c r="F47" s="59"/>
    </row>
    <row r="48" spans="1:15" x14ac:dyDescent="0.3">
      <c r="B48" s="59"/>
      <c r="C48" s="169"/>
      <c r="D48" s="168"/>
      <c r="E48" s="59"/>
      <c r="F48" s="59"/>
    </row>
    <row r="49" spans="2:6" x14ac:dyDescent="0.3">
      <c r="B49" s="59"/>
      <c r="C49" s="169"/>
      <c r="D49" s="168"/>
      <c r="E49" s="59"/>
      <c r="F49" s="59"/>
    </row>
    <row r="50" spans="2:6" x14ac:dyDescent="0.3">
      <c r="B50" s="59"/>
      <c r="C50" s="169"/>
      <c r="D50" s="168"/>
      <c r="E50" s="59"/>
      <c r="F50" s="59"/>
    </row>
    <row r="51" spans="2:6" x14ac:dyDescent="0.3">
      <c r="B51" s="59"/>
      <c r="C51" s="169"/>
      <c r="D51" s="168"/>
      <c r="E51" s="59"/>
      <c r="F51" s="59"/>
    </row>
    <row r="52" spans="2:6" x14ac:dyDescent="0.3">
      <c r="B52" s="59"/>
      <c r="C52" s="169"/>
      <c r="D52" s="168"/>
      <c r="E52" s="59"/>
      <c r="F52" s="59"/>
    </row>
  </sheetData>
  <hyperlinks>
    <hyperlink ref="B10" location="SU_0700_003" display="Shock Rear Bracket"/>
  </hyperlinks>
  <pageMargins left="0.7" right="0.7" top="0.75" bottom="0.75" header="0.51180555555555496" footer="0.3"/>
  <pageSetup paperSize="9" scale="39" firstPageNumber="0" fitToHeight="0" orientation="portrait" r:id="rId1"/>
  <headerFooter>
    <oddFooter>&amp;C&amp;P</oddFooter>
  </headerFooter>
  <rowBreaks count="1" manualBreakCount="1">
    <brk id="4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66"/>
    <pageSetUpPr fitToPage="1"/>
  </sheetPr>
  <dimension ref="A1:O23"/>
  <sheetViews>
    <sheetView zoomScale="75" zoomScaleNormal="75" workbookViewId="0">
      <selection activeCell="B4" sqref="B4"/>
    </sheetView>
  </sheetViews>
  <sheetFormatPr baseColWidth="10" defaultColWidth="9.109375" defaultRowHeight="14.4" x14ac:dyDescent="0.3"/>
  <cols>
    <col min="1" max="1" width="10.5546875"/>
    <col min="2" max="2" width="33.44140625"/>
    <col min="3" max="3" width="23"/>
    <col min="4" max="6" width="10.5546875"/>
    <col min="7" max="7" width="14.109375"/>
    <col min="8" max="8" width="10.5546875"/>
    <col min="9" max="9" width="26.21875" customWidth="1"/>
    <col min="10" max="10" width="12" bestFit="1" customWidth="1"/>
    <col min="11" max="12" width="10.5546875"/>
    <col min="13" max="13" width="15.33203125"/>
    <col min="14" max="14" width="10.5546875"/>
    <col min="15" max="15" width="3.109375" customWidth="1"/>
    <col min="16" max="1025" width="10.5546875"/>
  </cols>
  <sheetData>
    <row r="1" spans="1:15" x14ac:dyDescent="0.3">
      <c r="A1" s="62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4"/>
    </row>
    <row r="2" spans="1:15" x14ac:dyDescent="0.3">
      <c r="A2" s="99" t="s">
        <v>0</v>
      </c>
      <c r="B2" s="16" t="s">
        <v>45</v>
      </c>
      <c r="C2" s="59"/>
      <c r="D2" s="59"/>
      <c r="E2" s="59"/>
      <c r="F2" s="59"/>
      <c r="G2" s="59" t="s">
        <v>70</v>
      </c>
      <c r="H2" s="59"/>
      <c r="I2" s="59"/>
      <c r="J2" s="100" t="s">
        <v>1</v>
      </c>
      <c r="K2" s="81">
        <v>81</v>
      </c>
      <c r="L2" s="59"/>
      <c r="M2" s="99" t="s">
        <v>16</v>
      </c>
      <c r="N2" s="76">
        <f>SU_0700_003_m+SU_0700_003_p</f>
        <v>5.9234014172552163</v>
      </c>
      <c r="O2" s="65"/>
    </row>
    <row r="3" spans="1:15" x14ac:dyDescent="0.3">
      <c r="A3" s="99" t="s">
        <v>3</v>
      </c>
      <c r="B3" s="16" t="str">
        <f>'SU A0700'!B3</f>
        <v>Suspension &amp; Shocks</v>
      </c>
      <c r="C3" s="59"/>
      <c r="D3" s="99" t="s">
        <v>6</v>
      </c>
      <c r="E3" s="87" t="s">
        <v>68</v>
      </c>
      <c r="F3" s="59"/>
      <c r="G3" s="59"/>
      <c r="H3" s="59"/>
      <c r="I3" s="59"/>
      <c r="J3" s="59"/>
      <c r="K3" s="59"/>
      <c r="L3" s="59"/>
      <c r="M3" s="99" t="s">
        <v>4</v>
      </c>
      <c r="N3" s="79">
        <v>2</v>
      </c>
      <c r="O3" s="65"/>
    </row>
    <row r="4" spans="1:15" x14ac:dyDescent="0.3">
      <c r="A4" s="99" t="s">
        <v>5</v>
      </c>
      <c r="B4" s="86" t="str">
        <f>'SU A0700'!B4</f>
        <v>Rear suspension</v>
      </c>
      <c r="C4" s="59"/>
      <c r="D4" s="99" t="s">
        <v>8</v>
      </c>
      <c r="E4" s="59"/>
      <c r="F4" s="59"/>
      <c r="G4" s="59"/>
      <c r="H4" s="59"/>
      <c r="I4" s="59"/>
      <c r="J4" s="101" t="s">
        <v>6</v>
      </c>
      <c r="K4" s="59"/>
      <c r="L4" s="59"/>
      <c r="M4" s="59"/>
      <c r="N4" s="59"/>
      <c r="O4" s="65"/>
    </row>
    <row r="5" spans="1:15" x14ac:dyDescent="0.3">
      <c r="A5" s="99" t="s">
        <v>15</v>
      </c>
      <c r="B5" s="18" t="s">
        <v>75</v>
      </c>
      <c r="C5" s="59"/>
      <c r="D5" s="99" t="s">
        <v>12</v>
      </c>
      <c r="E5" s="59"/>
      <c r="F5" s="59"/>
      <c r="G5" s="59"/>
      <c r="H5" s="59"/>
      <c r="I5" s="59"/>
      <c r="J5" s="101" t="s">
        <v>8</v>
      </c>
      <c r="K5" s="59"/>
      <c r="L5" s="59"/>
      <c r="M5" s="99" t="s">
        <v>9</v>
      </c>
      <c r="N5" s="76">
        <f>N3*N2</f>
        <v>11.846802834510433</v>
      </c>
      <c r="O5" s="65"/>
    </row>
    <row r="6" spans="1:15" x14ac:dyDescent="0.3">
      <c r="A6" s="99" t="s">
        <v>7</v>
      </c>
      <c r="B6" s="141" t="s">
        <v>117</v>
      </c>
      <c r="C6" s="59"/>
      <c r="D6" s="59"/>
      <c r="E6" s="59"/>
      <c r="F6" s="59"/>
      <c r="G6" s="59"/>
      <c r="H6" s="59"/>
      <c r="I6" s="59"/>
      <c r="J6" s="101" t="s">
        <v>12</v>
      </c>
      <c r="K6" s="59"/>
      <c r="L6" s="59"/>
      <c r="M6" s="59"/>
      <c r="N6" s="59"/>
      <c r="O6" s="65"/>
    </row>
    <row r="7" spans="1:15" x14ac:dyDescent="0.3">
      <c r="A7" s="99" t="s">
        <v>10</v>
      </c>
      <c r="B7" s="16" t="s">
        <v>11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65"/>
    </row>
    <row r="8" spans="1:15" x14ac:dyDescent="0.3">
      <c r="A8" s="99" t="s">
        <v>13</v>
      </c>
      <c r="B8" s="16" t="s">
        <v>89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65"/>
    </row>
    <row r="9" spans="1:15" x14ac:dyDescent="0.3">
      <c r="A9" s="82"/>
      <c r="B9" s="30"/>
      <c r="C9" s="30"/>
      <c r="D9" s="30"/>
      <c r="E9" s="30"/>
      <c r="F9" s="59"/>
      <c r="G9" s="59"/>
      <c r="H9" s="59"/>
      <c r="I9" s="59"/>
      <c r="J9" s="59"/>
      <c r="K9" s="59"/>
      <c r="L9" s="59"/>
      <c r="M9" s="59"/>
      <c r="N9" s="59"/>
      <c r="O9" s="65"/>
    </row>
    <row r="10" spans="1:15" x14ac:dyDescent="0.3">
      <c r="A10" s="102" t="s">
        <v>14</v>
      </c>
      <c r="B10" s="103" t="s">
        <v>19</v>
      </c>
      <c r="C10" s="103" t="s">
        <v>20</v>
      </c>
      <c r="D10" s="103" t="s">
        <v>21</v>
      </c>
      <c r="E10" s="103" t="s">
        <v>22</v>
      </c>
      <c r="F10" s="104" t="s">
        <v>23</v>
      </c>
      <c r="G10" s="104" t="s">
        <v>24</v>
      </c>
      <c r="H10" s="104" t="s">
        <v>25</v>
      </c>
      <c r="I10" s="104" t="s">
        <v>26</v>
      </c>
      <c r="J10" s="104" t="s">
        <v>27</v>
      </c>
      <c r="K10" s="104" t="s">
        <v>28</v>
      </c>
      <c r="L10" s="104" t="s">
        <v>29</v>
      </c>
      <c r="M10" s="104" t="s">
        <v>17</v>
      </c>
      <c r="N10" s="104" t="s">
        <v>18</v>
      </c>
      <c r="O10" s="65"/>
    </row>
    <row r="11" spans="1:15" s="24" customFormat="1" x14ac:dyDescent="0.3">
      <c r="A11" s="83">
        <v>10</v>
      </c>
      <c r="B11" s="31" t="s">
        <v>90</v>
      </c>
      <c r="C11" s="21" t="s">
        <v>91</v>
      </c>
      <c r="D11" s="33">
        <v>2.25</v>
      </c>
      <c r="E11" s="142">
        <f>J11*K11*L11</f>
        <v>0.17182285211342935</v>
      </c>
      <c r="F11" s="21" t="s">
        <v>92</v>
      </c>
      <c r="G11" s="21"/>
      <c r="H11" s="20"/>
      <c r="I11" s="22" t="s">
        <v>93</v>
      </c>
      <c r="J11" s="143">
        <f>PI()*0.0155^2</f>
        <v>7.5476763502494771E-4</v>
      </c>
      <c r="K11" s="23">
        <v>2.9000000000000001E-2</v>
      </c>
      <c r="L11" s="32">
        <v>7850</v>
      </c>
      <c r="M11" s="25">
        <v>1</v>
      </c>
      <c r="N11" s="33">
        <f>E11*D11</f>
        <v>0.38660141725521602</v>
      </c>
      <c r="O11" s="69"/>
    </row>
    <row r="12" spans="1:15" x14ac:dyDescent="0.3">
      <c r="A12" s="70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105" t="s">
        <v>18</v>
      </c>
      <c r="N12" s="106">
        <f>SUM(N11:N11)</f>
        <v>0.38660141725521602</v>
      </c>
      <c r="O12" s="65"/>
    </row>
    <row r="13" spans="1:15" x14ac:dyDescent="0.3">
      <c r="A13" s="66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65"/>
    </row>
    <row r="14" spans="1:15" x14ac:dyDescent="0.3">
      <c r="A14" s="107" t="s">
        <v>14</v>
      </c>
      <c r="B14" s="104" t="s">
        <v>31</v>
      </c>
      <c r="C14" s="104" t="s">
        <v>20</v>
      </c>
      <c r="D14" s="104" t="s">
        <v>21</v>
      </c>
      <c r="E14" s="104" t="s">
        <v>32</v>
      </c>
      <c r="F14" s="104" t="s">
        <v>17</v>
      </c>
      <c r="G14" s="104" t="s">
        <v>33</v>
      </c>
      <c r="H14" s="104" t="s">
        <v>34</v>
      </c>
      <c r="I14" s="104" t="s">
        <v>18</v>
      </c>
      <c r="J14" s="26"/>
      <c r="K14" s="147"/>
      <c r="L14" s="26"/>
      <c r="M14" s="26"/>
      <c r="N14" s="26"/>
      <c r="O14" s="65"/>
    </row>
    <row r="15" spans="1:15" s="27" customFormat="1" x14ac:dyDescent="0.3">
      <c r="A15" s="84">
        <v>10</v>
      </c>
      <c r="B15" s="29" t="s">
        <v>46</v>
      </c>
      <c r="C15" s="34" t="s">
        <v>94</v>
      </c>
      <c r="D15" s="35">
        <v>1.3</v>
      </c>
      <c r="E15" s="29" t="s">
        <v>35</v>
      </c>
      <c r="F15" s="34">
        <v>1</v>
      </c>
      <c r="G15" s="34"/>
      <c r="H15" s="34"/>
      <c r="I15" s="35">
        <f t="shared" ref="I15:I19" si="0">IF(H15="",D15*F15,D15*F15*H15)</f>
        <v>1.3</v>
      </c>
      <c r="J15" s="61"/>
      <c r="K15" s="61"/>
      <c r="L15" s="61"/>
      <c r="M15" s="61"/>
      <c r="N15" s="61"/>
      <c r="O15" s="71"/>
    </row>
    <row r="16" spans="1:15" x14ac:dyDescent="0.3">
      <c r="A16" s="67">
        <v>11</v>
      </c>
      <c r="B16" s="29" t="s">
        <v>95</v>
      </c>
      <c r="C16" s="19" t="s">
        <v>96</v>
      </c>
      <c r="D16" s="33">
        <v>0.04</v>
      </c>
      <c r="E16" s="19" t="s">
        <v>97</v>
      </c>
      <c r="F16" s="144">
        <v>2.64</v>
      </c>
      <c r="G16" s="29" t="s">
        <v>98</v>
      </c>
      <c r="H16" s="28">
        <v>3</v>
      </c>
      <c r="I16" s="33">
        <f t="shared" si="0"/>
        <v>0.31680000000000003</v>
      </c>
      <c r="J16" s="59"/>
      <c r="K16" s="59"/>
      <c r="L16" s="59"/>
      <c r="M16" s="59"/>
      <c r="N16" s="59"/>
      <c r="O16" s="65"/>
    </row>
    <row r="17" spans="1:15" s="17" customFormat="1" x14ac:dyDescent="0.3">
      <c r="A17" s="85">
        <v>20</v>
      </c>
      <c r="B17" s="29" t="s">
        <v>99</v>
      </c>
      <c r="C17" s="28"/>
      <c r="D17" s="33">
        <v>0.65</v>
      </c>
      <c r="E17" s="29"/>
      <c r="F17" s="28">
        <v>1</v>
      </c>
      <c r="G17" s="28"/>
      <c r="H17" s="28"/>
      <c r="I17" s="33">
        <f t="shared" si="0"/>
        <v>0.65</v>
      </c>
      <c r="J17" s="60"/>
      <c r="K17" s="60"/>
      <c r="L17" s="60"/>
      <c r="M17" s="60"/>
      <c r="N17" s="60"/>
      <c r="O17" s="68"/>
    </row>
    <row r="18" spans="1:15" x14ac:dyDescent="0.3">
      <c r="A18" s="67">
        <v>21</v>
      </c>
      <c r="B18" s="29" t="s">
        <v>95</v>
      </c>
      <c r="C18" s="19" t="s">
        <v>96</v>
      </c>
      <c r="D18" s="33">
        <v>0.04</v>
      </c>
      <c r="E18" s="19" t="s">
        <v>97</v>
      </c>
      <c r="F18" s="144">
        <v>9.1999999999999993</v>
      </c>
      <c r="G18" s="29" t="s">
        <v>98</v>
      </c>
      <c r="H18" s="28">
        <v>3</v>
      </c>
      <c r="I18" s="33">
        <f t="shared" si="0"/>
        <v>1.1040000000000001</v>
      </c>
      <c r="J18" s="59"/>
      <c r="K18" s="59"/>
      <c r="L18" s="59"/>
      <c r="M18" s="59"/>
      <c r="N18" s="59"/>
      <c r="O18" s="65"/>
    </row>
    <row r="19" spans="1:15" x14ac:dyDescent="0.3">
      <c r="A19" s="85">
        <v>22</v>
      </c>
      <c r="B19" s="29" t="s">
        <v>99</v>
      </c>
      <c r="C19" s="28"/>
      <c r="D19" s="33">
        <v>0.65</v>
      </c>
      <c r="E19" s="29"/>
      <c r="F19" s="28">
        <v>1</v>
      </c>
      <c r="G19" s="28"/>
      <c r="H19" s="28"/>
      <c r="I19" s="33">
        <f t="shared" si="0"/>
        <v>0.65</v>
      </c>
      <c r="J19" s="59"/>
      <c r="K19" s="59"/>
      <c r="L19" s="59"/>
      <c r="M19" s="59"/>
      <c r="N19" s="59"/>
      <c r="O19" s="65"/>
    </row>
    <row r="20" spans="1:15" x14ac:dyDescent="0.3">
      <c r="A20" s="67">
        <v>23</v>
      </c>
      <c r="B20" s="29" t="s">
        <v>95</v>
      </c>
      <c r="C20" s="19" t="s">
        <v>96</v>
      </c>
      <c r="D20" s="33">
        <v>0.04</v>
      </c>
      <c r="E20" s="19" t="s">
        <v>97</v>
      </c>
      <c r="F20" s="144">
        <v>6.8</v>
      </c>
      <c r="G20" s="29" t="s">
        <v>98</v>
      </c>
      <c r="H20" s="28">
        <v>3</v>
      </c>
      <c r="I20" s="33">
        <f>IF(H20="",D20*F20,D20*F20*H20)</f>
        <v>0.81600000000000006</v>
      </c>
      <c r="J20" s="59"/>
      <c r="K20" s="59"/>
      <c r="L20" s="59"/>
      <c r="M20" s="59"/>
      <c r="N20" s="59"/>
      <c r="O20" s="65"/>
    </row>
    <row r="21" spans="1:15" x14ac:dyDescent="0.3">
      <c r="A21" s="19">
        <v>30</v>
      </c>
      <c r="B21" s="139" t="s">
        <v>100</v>
      </c>
      <c r="C21" s="19" t="s">
        <v>96</v>
      </c>
      <c r="D21" s="33">
        <v>0.35</v>
      </c>
      <c r="E21" s="19" t="s">
        <v>101</v>
      </c>
      <c r="F21" s="144">
        <v>2</v>
      </c>
      <c r="G21" s="29"/>
      <c r="H21" s="145"/>
      <c r="I21" s="146">
        <f>IF(H21="",D21*F21,D21*F21*H21)</f>
        <v>0.7</v>
      </c>
      <c r="J21" s="59"/>
      <c r="K21" s="59"/>
      <c r="L21" s="59"/>
      <c r="M21" s="59"/>
      <c r="N21" s="59"/>
      <c r="O21" s="65"/>
    </row>
    <row r="22" spans="1:15" x14ac:dyDescent="0.3">
      <c r="A22" s="70"/>
      <c r="B22" s="26"/>
      <c r="C22" s="26"/>
      <c r="D22" s="26"/>
      <c r="E22" s="26"/>
      <c r="F22" s="26"/>
      <c r="G22" s="26"/>
      <c r="H22" s="108" t="s">
        <v>18</v>
      </c>
      <c r="I22" s="106">
        <f>SUM(I15:I21)</f>
        <v>5.5368000000000004</v>
      </c>
      <c r="J22" s="26"/>
      <c r="K22" s="26"/>
      <c r="L22" s="26"/>
      <c r="M22" s="26"/>
      <c r="N22" s="26"/>
      <c r="O22" s="65"/>
    </row>
    <row r="23" spans="1:15" ht="15" thickBot="1" x14ac:dyDescent="0.35">
      <c r="A23" s="72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4"/>
    </row>
  </sheetData>
  <hyperlinks>
    <hyperlink ref="B4" location="SU_A0700" display="SU_A0700"/>
    <hyperlink ref="E3" location="dSU_0700_003" display="Drawing"/>
    <hyperlink ref="B6" location="SU_A0500" display="SU 510_001"/>
  </hyperlinks>
  <pageMargins left="0.78749999999999998" right="0.78749999999999998" top="1.05277777777778" bottom="1.05277777777778" header="0.78749999999999998" footer="0.78749999999999998"/>
  <pageSetup paperSize="9" scale="43" firstPageNumber="0" fitToHeight="0" orientation="portrait" r:id="rId1"/>
  <headerFooter>
    <oddHeader>&amp;C&amp;"Times New Roman,Normal"&amp;12&amp;A</oddHeader>
    <oddFooter>&amp;C&amp;"Times New Roman,Normal"&amp;12Page &amp;P</oddFooter>
  </headerFooter>
  <rowBreaks count="2" manualBreakCount="2">
    <brk id="23" max="16383" man="1"/>
    <brk id="5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66"/>
    <pageSetUpPr fitToPage="1"/>
  </sheetPr>
  <dimension ref="A1:B1"/>
  <sheetViews>
    <sheetView workbookViewId="0">
      <selection activeCell="B1" sqref="B1"/>
    </sheetView>
  </sheetViews>
  <sheetFormatPr baseColWidth="10" defaultRowHeight="14.4" x14ac:dyDescent="0.3"/>
  <cols>
    <col min="1" max="1" width="14" customWidth="1"/>
  </cols>
  <sheetData>
    <row r="1" spans="1:2" x14ac:dyDescent="0.3">
      <c r="A1" s="87" t="s">
        <v>67</v>
      </c>
      <c r="B1" s="87" t="s">
        <v>116</v>
      </c>
    </row>
  </sheetData>
  <hyperlinks>
    <hyperlink ref="A1" location="EL_01001" display="Drawing part :"/>
    <hyperlink ref="B1" location="SU_0700_003" display="SU_0700_003"/>
  </hyperlinks>
  <pageMargins left="0.7" right="0.7" top="0.75" bottom="0.75" header="0.3" footer="0.3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16</vt:i4>
      </vt:variant>
    </vt:vector>
  </HeadingPairs>
  <TitlesOfParts>
    <vt:vector size="20" baseType="lpstr">
      <vt:lpstr>BOM</vt:lpstr>
      <vt:lpstr>SU A0700</vt:lpstr>
      <vt:lpstr>SU 0700 003</vt:lpstr>
      <vt:lpstr>dSU 0700 003</vt:lpstr>
      <vt:lpstr>BOM!Car</vt:lpstr>
      <vt:lpstr>BOM!CompCode</vt:lpstr>
      <vt:lpstr>dSU_0700_003</vt:lpstr>
      <vt:lpstr>BOM!Impression_des_titres</vt:lpstr>
      <vt:lpstr>SU_0700_003</vt:lpstr>
      <vt:lpstr>SU_0700_003_m</vt:lpstr>
      <vt:lpstr>SU_0700_003_p</vt:lpstr>
      <vt:lpstr>SU_0700_003_q</vt:lpstr>
      <vt:lpstr>SU_A0700</vt:lpstr>
      <vt:lpstr>SU_A0700_f</vt:lpstr>
      <vt:lpstr>SU_A0700_m</vt:lpstr>
      <vt:lpstr>SU_A0700_p</vt:lpstr>
      <vt:lpstr>SU_A0700_pa</vt:lpstr>
      <vt:lpstr>SU_A0700_q</vt:lpstr>
      <vt:lpstr>SU_A0700_t</vt:lpstr>
      <vt:lpstr>BOM!Zone_d_impression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M</dc:creator>
  <cp:lastModifiedBy>Victor</cp:lastModifiedBy>
  <cp:revision>0</cp:revision>
  <dcterms:created xsi:type="dcterms:W3CDTF">2015-05-29T18:57:13Z</dcterms:created>
  <dcterms:modified xsi:type="dcterms:W3CDTF">2018-04-30T23:20:29Z</dcterms:modified>
  <dc:language>fr-FR</dc:language>
</cp:coreProperties>
</file>