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ocuments\Cours ECL\EPSA\Vulcanix-v1.0\WT - Wheels, Wheel Bearing &amp; Tires\Cost\"/>
    </mc:Choice>
  </mc:AlternateContent>
  <bookViews>
    <workbookView xWindow="4740" yWindow="60" windowWidth="16380" windowHeight="8190" firstSheet="5" activeTab="11"/>
  </bookViews>
  <sheets>
    <sheet name="Instructions" sheetId="7" r:id="rId1"/>
    <sheet name="BOM" sheetId="8" r:id="rId2"/>
    <sheet name="WT A0200" sheetId="1" r:id="rId3"/>
    <sheet name="WT 02001" sheetId="2" r:id="rId4"/>
    <sheet name="WT 02001 Drawing" sheetId="9" r:id="rId5"/>
    <sheet name="WT 02002" sheetId="12" r:id="rId6"/>
    <sheet name="WT 02002 Drawing" sheetId="13" r:id="rId7"/>
    <sheet name="WT 02003" sheetId="18" r:id="rId8"/>
    <sheet name="WT 02003 Drawing" sheetId="19" r:id="rId9"/>
    <sheet name="WT 02004" sheetId="14" r:id="rId10"/>
    <sheet name="WT 02004 Drawing" sheetId="15" r:id="rId11"/>
    <sheet name="WT 02005" sheetId="16" r:id="rId12"/>
    <sheet name="WT 02005 Drawing" sheetId="17" r:id="rId13"/>
  </sheets>
  <definedNames>
    <definedName name="Car" localSheetId="1">BOM!$B$4</definedName>
    <definedName name="CompCode" localSheetId="1">BOM!$B$2</definedName>
    <definedName name="_xlnm.Print_Titles" localSheetId="1">BOM!$6:$6</definedName>
    <definedName name="Uni" localSheetId="1">BOM!#REF!</definedName>
    <definedName name="WT_0200_001">'WT 02001'!$B$6</definedName>
    <definedName name="WT_0200_001_m">'WT 02001'!$N$12</definedName>
    <definedName name="WT_0200_001_p">'WT 02001'!$I$25</definedName>
    <definedName name="WT_0200_001_q">'WT 02001'!$N$3</definedName>
    <definedName name="WT_0200_003">'WT 02003'!$B$6</definedName>
    <definedName name="WT_0200_003_m">'WT 02003'!$N$12</definedName>
    <definedName name="WT_0200_003_p">'WT 02003'!$I$21</definedName>
    <definedName name="WT_0200_003_q">'WT 02003'!$N$3</definedName>
    <definedName name="WT_0200_004">'WT 02004'!$B$6</definedName>
    <definedName name="WT_0200_004_m">'WT 02004'!$N$12</definedName>
    <definedName name="WT_0200_004_p">'WT 02004'!$I$17</definedName>
    <definedName name="WT_0200_004_q">'WT 02004'!$N$3</definedName>
    <definedName name="WT_0200_005">'WT 02002'!$B$6</definedName>
    <definedName name="WT_0200_005_m">'WT 02002'!$N$12</definedName>
    <definedName name="WT_0200_005_p">'WT 02002'!$I$19</definedName>
    <definedName name="WT_0200_005_q">'WT 02002'!$N$3</definedName>
    <definedName name="WT_0200_006">'WT 02005'!$B$6</definedName>
    <definedName name="WT_0200_006_m">'WT 02005'!$N$12</definedName>
    <definedName name="WT_0200_006_p">'WT 02005'!$I$17</definedName>
    <definedName name="WT_0200_006_q">'WT 02005'!$N$3</definedName>
    <definedName name="WT_A0200">'WT A0200'!$B$5</definedName>
    <definedName name="WT_A0200_f">'WT A0200'!$J$37</definedName>
    <definedName name="WT_A0200_m">'WT A0200'!$N$21</definedName>
    <definedName name="WT_A0200_p">'WT A0200'!$I$33</definedName>
    <definedName name="WT_A0200_pa">'WT A0200'!$E$15</definedName>
    <definedName name="_xlnm.Print_Area" localSheetId="1">BOM!$A$1:$N$18</definedName>
  </definedNames>
  <calcPr calcId="162913" concurrentCalc="0"/>
</workbook>
</file>

<file path=xl/calcChain.xml><?xml version="1.0" encoding="utf-8"?>
<calcChain xmlns="http://schemas.openxmlformats.org/spreadsheetml/2006/main">
  <c r="I29" i="1" l="1"/>
  <c r="C10" i="1"/>
  <c r="D10" i="1"/>
  <c r="E10" i="1"/>
  <c r="C12" i="1"/>
  <c r="D12" i="1"/>
  <c r="E12" i="1"/>
  <c r="C13" i="1"/>
  <c r="D13" i="1"/>
  <c r="E13" i="1"/>
  <c r="C11" i="1"/>
  <c r="D11" i="1"/>
  <c r="E11" i="1"/>
  <c r="C14" i="1"/>
  <c r="D14" i="1"/>
  <c r="E14" i="1"/>
  <c r="E15" i="1"/>
  <c r="D18" i="1"/>
  <c r="N18" i="1"/>
  <c r="D19" i="1"/>
  <c r="N19" i="1"/>
  <c r="N20" i="1"/>
  <c r="N21" i="1"/>
  <c r="I24" i="1"/>
  <c r="I25" i="1"/>
  <c r="I26" i="1"/>
  <c r="I27" i="1"/>
  <c r="I28" i="1"/>
  <c r="I30" i="1"/>
  <c r="I31" i="1"/>
  <c r="I32" i="1"/>
  <c r="I33" i="1"/>
  <c r="D36" i="1"/>
  <c r="J36" i="1"/>
  <c r="J37" i="1"/>
  <c r="N2" i="1"/>
  <c r="I16" i="18"/>
  <c r="I18" i="18"/>
  <c r="I20" i="18"/>
  <c r="I21" i="18"/>
  <c r="N2" i="18"/>
  <c r="N5" i="18"/>
  <c r="B1" i="19"/>
  <c r="J11" i="18"/>
  <c r="E11" i="18"/>
  <c r="N11" i="18"/>
  <c r="N12" i="18"/>
  <c r="I15" i="18"/>
  <c r="I17" i="18"/>
  <c r="I19" i="18"/>
  <c r="B4" i="18"/>
  <c r="B3" i="18"/>
  <c r="J11" i="2"/>
  <c r="E11" i="2"/>
  <c r="N11" i="2"/>
  <c r="N12" i="2"/>
  <c r="I15" i="2"/>
  <c r="F16" i="2"/>
  <c r="I16" i="2"/>
  <c r="I17" i="2"/>
  <c r="F18" i="2"/>
  <c r="I18" i="2"/>
  <c r="I19" i="2"/>
  <c r="I20" i="2"/>
  <c r="I21" i="2"/>
  <c r="F22" i="2"/>
  <c r="I22" i="2"/>
  <c r="I23" i="2"/>
  <c r="I24" i="2"/>
  <c r="I25" i="2"/>
  <c r="N2" i="2"/>
  <c r="N2" i="14"/>
  <c r="J11" i="12"/>
  <c r="E11" i="12"/>
  <c r="N11" i="12"/>
  <c r="N12" i="12"/>
  <c r="I16" i="12"/>
  <c r="I18" i="12"/>
  <c r="I19" i="12"/>
  <c r="N2" i="12"/>
  <c r="N2" i="16"/>
  <c r="N5" i="12"/>
  <c r="J11" i="14"/>
  <c r="E11" i="14"/>
  <c r="N11" i="14"/>
  <c r="N12" i="14"/>
  <c r="I15" i="14"/>
  <c r="I16" i="14"/>
  <c r="I17" i="14"/>
  <c r="N5" i="14"/>
  <c r="I15" i="16"/>
  <c r="I16" i="16"/>
  <c r="I17" i="16"/>
  <c r="N5" i="16"/>
  <c r="J11" i="16"/>
  <c r="E11" i="16"/>
  <c r="N11" i="16"/>
  <c r="N12" i="16"/>
  <c r="B1" i="17"/>
  <c r="B4" i="16"/>
  <c r="B3" i="16"/>
  <c r="B1" i="9"/>
  <c r="B1" i="15"/>
  <c r="B4" i="14"/>
  <c r="B3" i="14"/>
  <c r="N5" i="2"/>
  <c r="I15" i="12"/>
  <c r="B1" i="13"/>
  <c r="I17" i="12"/>
  <c r="B4" i="12"/>
  <c r="B3" i="12"/>
  <c r="B8" i="8"/>
  <c r="B3" i="2"/>
  <c r="M8" i="8"/>
  <c r="L8" i="8"/>
  <c r="K8" i="8"/>
  <c r="J8" i="8"/>
  <c r="I8" i="8"/>
  <c r="I7" i="8"/>
  <c r="B18" i="8"/>
  <c r="B9" i="8"/>
  <c r="B10" i="8"/>
  <c r="B11" i="8"/>
  <c r="B12" i="8"/>
  <c r="B13" i="8"/>
  <c r="B14" i="8"/>
  <c r="B15" i="8"/>
  <c r="B16" i="8"/>
  <c r="B17" i="8"/>
  <c r="B7" i="8"/>
  <c r="C7" i="8"/>
  <c r="B4" i="2"/>
  <c r="C8" i="8"/>
  <c r="F8" i="8"/>
  <c r="F7" i="8"/>
  <c r="E8" i="8"/>
  <c r="H9" i="8"/>
  <c r="N9" i="8"/>
  <c r="H10" i="8"/>
  <c r="N10" i="8"/>
  <c r="H11" i="8"/>
  <c r="N11" i="8"/>
  <c r="H12" i="8"/>
  <c r="N12" i="8"/>
  <c r="H13" i="8"/>
  <c r="N13" i="8"/>
  <c r="H14" i="8"/>
  <c r="N14" i="8"/>
  <c r="H15" i="8"/>
  <c r="N15" i="8"/>
  <c r="H16" i="8"/>
  <c r="N16" i="8"/>
  <c r="H17" i="8"/>
  <c r="N17" i="8"/>
  <c r="L18" i="8"/>
  <c r="L7" i="8"/>
  <c r="B10" i="1"/>
  <c r="K7" i="8"/>
  <c r="M7" i="8"/>
  <c r="K18" i="8"/>
  <c r="M18" i="8"/>
  <c r="J7" i="8"/>
  <c r="H7" i="8"/>
  <c r="N7" i="8"/>
  <c r="H8" i="8"/>
  <c r="N8" i="8"/>
  <c r="J18" i="8"/>
  <c r="O1" i="8"/>
  <c r="N18" i="8"/>
  <c r="N5" i="1"/>
</calcChain>
</file>

<file path=xl/sharedStrings.xml><?xml version="1.0" encoding="utf-8"?>
<sst xmlns="http://schemas.openxmlformats.org/spreadsheetml/2006/main" count="554" uniqueCount="192">
  <si>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</si>
  <si>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</si>
  <si>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</si>
  <si>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</si>
  <si>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</si>
  <si>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</si>
  <si>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</si>
  <si>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</si>
  <si>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</si>
  <si>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</si>
  <si>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</si>
  <si>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</si>
  <si>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</si>
  <si>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</si>
  <si>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</si>
  <si>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</si>
  <si>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</si>
  <si>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</si>
  <si>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</si>
  <si>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</si>
  <si>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</si>
  <si>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</si>
  <si>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</si>
  <si>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</si>
  <si>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</si>
  <si>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</si>
  <si>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</si>
  <si>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</si>
  <si>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</si>
  <si>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</si>
  <si>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</si>
  <si>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</si>
  <si>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</si>
  <si>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</si>
  <si>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</si>
  <si>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</si>
  <si>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</si>
  <si>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Ecole Centrale de Lyon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</si>
  <si>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</si>
  <si>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</si>
  <si>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</si>
  <si>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</si>
  <si>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</si>
  <si>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</si>
  <si>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</si>
  <si>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</si>
  <si>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</si>
  <si>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</si>
  <si>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</si>
  <si>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</si>
  <si>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</si>
  <si>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</si>
  <si>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</si>
  <si>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</si>
  <si>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</si>
  <si>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</si>
  <si>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</si>
  <si>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</si>
  <si>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</si>
  <si>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</si>
  <si>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</si>
  <si>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</si>
  <si>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</si>
  <si>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</si>
  <si>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</si>
  <si>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</si>
  <si>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</si>
  <si>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</si>
  <si>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</si>
  <si>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</si>
  <si>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</si>
  <si>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</si>
  <si>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</si>
  <si>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</si>
  <si>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</si>
  <si>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</si>
  <si>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</si>
  <si>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</si>
  <si>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</si>
  <si>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</si>
  <si>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</si>
  <si>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</si>
  <si>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</si>
  <si>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</si>
  <si>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</si>
  <si>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</si>
  <si>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</si>
  <si>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</si>
  <si>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</si>
  <si>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</si>
  <si>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</si>
  <si>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</si>
  <si>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</si>
  <si>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</si>
  <si>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</si>
  <si>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</si>
  <si>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</si>
  <si>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</si>
  <si>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</si>
  <si>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</si>
  <si>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</si>
  <si>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</si>
  <si>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</si>
  <si>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</si>
  <si>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</si>
  <si>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</si>
  <si>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</si>
  <si>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</si>
  <si>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</si>
  <si>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</si>
  <si>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</si>
  <si>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</si>
  <si>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</si>
  <si>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</si>
  <si>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</si>
  <si>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</si>
  <si>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</si>
  <si>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</si>
  <si>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</si>
  <si>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</si>
  <si>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</si>
  <si>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</si>
  <si>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</si>
  <si>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</si>
  <si>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</si>
  <si>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</si>
  <si>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</si>
  <si>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</si>
  <si>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Wheels &amp; Tires</t>
  </si>
  <si>
    <t>WT A0200</t>
  </si>
  <si>
    <t>Front Hubs</t>
  </si>
  <si>
    <t>Assembly of a part of the wheel with the hub, bearings and a part to mesure the speed of the wheel</t>
  </si>
  <si>
    <t>Front Hub</t>
  </si>
  <si>
    <t>Main part of the assembly</t>
  </si>
  <si>
    <t>Aluminium, Premium</t>
  </si>
  <si>
    <t>kg</t>
  </si>
  <si>
    <t>round area, 130mm diameter</t>
  </si>
  <si>
    <t>Machining Setup, Install and Remove</t>
  </si>
  <si>
    <t>Machining</t>
  </si>
  <si>
    <t>Turning</t>
  </si>
  <si>
    <t>cm^3</t>
  </si>
  <si>
    <t>Machining Setup, Change</t>
  </si>
  <si>
    <t>Milling</t>
  </si>
  <si>
    <t>Threading, Internal (machining)</t>
  </si>
  <si>
    <t>For wheel studs</t>
  </si>
  <si>
    <t>Threading, External (machining)</t>
  </si>
  <si>
    <t>For locknut</t>
  </si>
  <si>
    <t>Setup for turning</t>
  </si>
  <si>
    <t>Change the turning setup</t>
  </si>
  <si>
    <t>Material - Aluminium</t>
  </si>
  <si>
    <t>Wheel bearing spacer</t>
  </si>
  <si>
    <t>Front Bearing Spacer</t>
  </si>
  <si>
    <t>Speed sensor spacer</t>
  </si>
  <si>
    <t>Speed Sensor Spacer</t>
  </si>
  <si>
    <t>Speed Sensor Disc</t>
  </si>
  <si>
    <t>Steel, Mild</t>
  </si>
  <si>
    <t>rectangular area, 160mm*160mm</t>
  </si>
  <si>
    <t>Laser cut</t>
  </si>
  <si>
    <t>one setup for 2 pieces</t>
  </si>
  <si>
    <t>Square area 45x45mm</t>
  </si>
  <si>
    <t>Aluminum, Normal</t>
  </si>
  <si>
    <t>round area, 55mm diameter</t>
  </si>
  <si>
    <t>Front Wheel Spacer</t>
  </si>
  <si>
    <t>Wheel Bearing, Ball, Angular Contact</t>
  </si>
  <si>
    <t>Locknut/L.P.///Steel/</t>
  </si>
  <si>
    <t>Bearing Nuts</t>
  </si>
  <si>
    <t>Adhesive</t>
  </si>
  <si>
    <t>Wheel studs and hub assemble, cost included in process</t>
  </si>
  <si>
    <t>Assemble, 1 kg, Interference</t>
  </si>
  <si>
    <t>Bearings Assemble</t>
  </si>
  <si>
    <t>Assemble, 1kg, Loose</t>
  </si>
  <si>
    <t>Liquid Applicator Gun</t>
  </si>
  <si>
    <t>Wheel studs and hub assemble</t>
  </si>
  <si>
    <t>Assemble, 1 kg, Line-on-Line</t>
  </si>
  <si>
    <t>Locknut on hub</t>
  </si>
  <si>
    <t>Bearing spacer assemble on the hub</t>
  </si>
  <si>
    <t>Speed sensor spacer assemble on the hub</t>
  </si>
  <si>
    <t>Speed sensor disc assemble on the hub</t>
  </si>
  <si>
    <t>Stud, Grade 12.9</t>
  </si>
  <si>
    <t>Wheel Studs</t>
  </si>
  <si>
    <t>Part to position the wheel on the good position relative to the hub and upright assembly</t>
  </si>
  <si>
    <t>Lock nut washer assemble on the hub</t>
  </si>
  <si>
    <t>Assemble, 1 kg, Loose</t>
  </si>
  <si>
    <t>Front Wheel Spacer on hub</t>
  </si>
  <si>
    <t>WT 02001</t>
  </si>
  <si>
    <t>WT 02002</t>
  </si>
  <si>
    <t>WT 02003</t>
  </si>
  <si>
    <t>Part to avoid the speed sensor disc to interfere with the Upright</t>
  </si>
  <si>
    <t>WT 02005</t>
  </si>
  <si>
    <t>Disc use in combination with a sensor to obtain the speed of a wheel</t>
  </si>
  <si>
    <t>WT 02004</t>
  </si>
  <si>
    <t>Part to let a space beetween the hub and the first 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</si>
</sst>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"/>
    <numFmt numFmtId="173" formatCode="&quot;$&quot;#,##0.00"/>
    <numFmt numFmtId="174" formatCode="_(* #,##0_);_(* \(#,##0\);_(* &quot;-&quot;??_);_(@_)"/>
    <numFmt numFmtId="175" formatCode="0.0"/>
    <numFmt numFmtId="176" formatCode="\$#,##0.00,;&quot;($&quot;#,##0.00\)"/>
  </numFmts>
  <fonts count="3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MS Sans Serif"/>
      <family val="2"/>
    </font>
    <font>
      <sz val="12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33CCFF"/>
        <bgColor rgb="FFFCD5B5"/>
      </patternFill>
    </fill>
    <fill>
      <patternFill patternType="solid">
        <fgColor rgb="FF99FFCC"/>
        <bgColor rgb="FFFAC090"/>
      </patternFill>
    </fill>
    <fill>
      <patternFill patternType="solid">
        <fgColor rgb="FF33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B9C"/>
      </patternFill>
    </fill>
  </fills>
  <borders count="3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42">
    <xf numFmtId="0" fontId="0" fillId="0" borderId="0"/>
    <xf numFmtId="0" fontId="8" fillId="0" borderId="0"/>
    <xf numFmtId="169" fontId="8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7" fillId="2" borderId="6">
      <alignment vertical="center" wrapText="1"/>
    </xf>
    <xf numFmtId="170" fontId="8" fillId="0" borderId="0" applyFont="0" applyFill="0" applyBorder="0" applyAlignment="0" applyProtection="0"/>
    <xf numFmtId="0" fontId="3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  <xf numFmtId="0" fontId="26" fillId="0" borderId="0"/>
    <xf numFmtId="0" fontId="1" fillId="0" borderId="0"/>
    <xf numFmtId="43" fontId="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173" fontId="6" fillId="0" borderId="1">
      <alignment vertical="center" wrapText="1"/>
    </xf>
    <xf numFmtId="0" fontId="6" fillId="0" borderId="0"/>
    <xf numFmtId="44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6" fillId="0" borderId="0" applyFont="0" applyFill="0" applyBorder="0" applyAlignment="0" applyProtection="0"/>
    <xf numFmtId="0" fontId="28" fillId="11" borderId="0" applyNumberFormat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29" fillId="0" borderId="0"/>
    <xf numFmtId="169" fontId="29" fillId="0" borderId="0" applyFont="0" applyFill="0" applyBorder="0" applyAlignment="0" applyProtection="0"/>
    <xf numFmtId="0" fontId="1" fillId="0" borderId="0"/>
    <xf numFmtId="165" fontId="16" fillId="0" borderId="0" applyFill="0" applyBorder="0" applyAlignment="0" applyProtection="0"/>
    <xf numFmtId="169" fontId="8" fillId="0" borderId="0" applyFont="0" applyFill="0" applyBorder="0" applyAlignment="0" applyProtection="0"/>
    <xf numFmtId="0" fontId="8" fillId="0" borderId="0"/>
    <xf numFmtId="0" fontId="16" fillId="0" borderId="0"/>
    <xf numFmtId="164" fontId="16" fillId="0" borderId="0" applyFill="0" applyBorder="0" applyAlignment="0" applyProtection="0"/>
    <xf numFmtId="0" fontId="30" fillId="2" borderId="0" applyNumberFormat="0" applyBorder="0" applyAlignment="0" applyProtection="0"/>
    <xf numFmtId="0" fontId="16" fillId="0" borderId="0"/>
    <xf numFmtId="176" fontId="16" fillId="0" borderId="29">
      <alignment vertical="center" wrapText="1"/>
    </xf>
    <xf numFmtId="175" fontId="6" fillId="0" borderId="1">
      <alignment vertical="center" wrapText="1"/>
    </xf>
    <xf numFmtId="43" fontId="16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0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0" fontId="9" fillId="0" borderId="0" xfId="5" applyFont="1"/>
    <xf numFmtId="0" fontId="9" fillId="0" borderId="0" xfId="1" applyFont="1" applyProtection="1">
      <protection locked="0"/>
    </xf>
    <xf numFmtId="170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3" fillId="0" borderId="0" xfId="6" applyBorder="1"/>
    <xf numFmtId="0" fontId="3" fillId="0" borderId="0" xfId="6"/>
    <xf numFmtId="0" fontId="5" fillId="0" borderId="0" xfId="0" applyFont="1" applyBorder="1"/>
    <xf numFmtId="0" fontId="0" fillId="0" borderId="0" xfId="0" applyFont="1"/>
    <xf numFmtId="0" fontId="5" fillId="0" borderId="0" xfId="0" applyFont="1" applyBorder="1" applyAlignment="1">
      <alignment horizontal="left"/>
    </xf>
    <xf numFmtId="164" fontId="5" fillId="0" borderId="3" xfId="7" applyNumberFormat="1" applyFont="1" applyBorder="1" applyAlignment="1" applyProtection="1"/>
    <xf numFmtId="0" fontId="5" fillId="0" borderId="3" xfId="0" applyFont="1" applyBorder="1" applyAlignment="1"/>
    <xf numFmtId="11" fontId="5" fillId="0" borderId="3" xfId="0" applyNumberFormat="1" applyFont="1" applyBorder="1" applyAlignment="1"/>
    <xf numFmtId="168" fontId="5" fillId="0" borderId="3" xfId="7" applyNumberFormat="1" applyFont="1" applyBorder="1" applyAlignment="1" applyProtection="1"/>
    <xf numFmtId="0" fontId="0" fillId="0" borderId="0" xfId="0" applyAlignment="1"/>
    <xf numFmtId="2" fontId="5" fillId="0" borderId="3" xfId="7" applyNumberFormat="1" applyFont="1" applyBorder="1" applyAlignment="1" applyProtection="1"/>
    <xf numFmtId="0" fontId="4" fillId="0" borderId="0" xfId="0" applyFont="1" applyBorder="1"/>
    <xf numFmtId="0" fontId="0" fillId="0" borderId="0" xfId="0" applyAlignment="1">
      <alignment wrapText="1"/>
    </xf>
    <xf numFmtId="49" fontId="5" fillId="0" borderId="0" xfId="0" applyNumberFormat="1" applyFont="1" applyBorder="1" applyAlignment="1">
      <alignment horizontal="left"/>
    </xf>
    <xf numFmtId="0" fontId="4" fillId="0" borderId="4" xfId="0" applyFont="1" applyBorder="1"/>
    <xf numFmtId="0" fontId="5" fillId="0" borderId="3" xfId="0" applyFont="1" applyBorder="1" applyAlignment="1" applyProtection="1"/>
    <xf numFmtId="3" fontId="0" fillId="0" borderId="3" xfId="0" applyNumberFormat="1" applyBorder="1" applyAlignment="1"/>
    <xf numFmtId="165" fontId="5" fillId="0" borderId="3" xfId="7" applyNumberFormat="1" applyFont="1" applyBorder="1" applyAlignment="1" applyProtection="1"/>
    <xf numFmtId="165" fontId="5" fillId="0" borderId="3" xfId="7" applyNumberFormat="1" applyFont="1" applyBorder="1" applyAlignment="1" applyProtection="1">
      <alignment wrapText="1"/>
    </xf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3" fillId="0" borderId="0" xfId="6" applyFill="1"/>
    <xf numFmtId="0" fontId="3" fillId="0" borderId="0" xfId="6" applyFill="1" applyBorder="1"/>
    <xf numFmtId="0" fontId="3" fillId="0" borderId="0" xfId="6" applyFont="1"/>
    <xf numFmtId="0" fontId="3" fillId="0" borderId="0" xfId="6" applyFont="1" applyFill="1" applyBorder="1"/>
    <xf numFmtId="0" fontId="3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0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0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3" fillId="5" borderId="14" xfId="6" quotePrefix="1" applyFill="1" applyBorder="1" applyAlignment="1">
      <alignment horizontal="left"/>
    </xf>
    <xf numFmtId="2" fontId="3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4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16" xfId="0" applyFont="1" applyBorder="1"/>
    <xf numFmtId="165" fontId="5" fillId="0" borderId="16" xfId="7" applyNumberFormat="1" applyFont="1" applyBorder="1" applyAlignment="1" applyProtection="1"/>
    <xf numFmtId="164" fontId="5" fillId="0" borderId="16" xfId="7" applyNumberFormat="1" applyFont="1" applyBorder="1" applyAlignment="1" applyProtection="1"/>
    <xf numFmtId="11" fontId="5" fillId="0" borderId="16" xfId="0" applyNumberFormat="1" applyFont="1" applyBorder="1"/>
    <xf numFmtId="167" fontId="5" fillId="0" borderId="16" xfId="7" applyNumberFormat="1" applyFont="1" applyBorder="1" applyAlignment="1" applyProtection="1"/>
    <xf numFmtId="37" fontId="5" fillId="0" borderId="16" xfId="7" applyNumberFormat="1" applyFont="1" applyBorder="1" applyAlignment="1" applyProtection="1"/>
    <xf numFmtId="0" fontId="5" fillId="0" borderId="16" xfId="0" applyFont="1" applyBorder="1" applyAlignment="1">
      <alignment horizontal="right"/>
    </xf>
    <xf numFmtId="0" fontId="4" fillId="0" borderId="26" xfId="0" applyFont="1" applyBorder="1"/>
    <xf numFmtId="0" fontId="5" fillId="0" borderId="22" xfId="0" applyFont="1" applyBorder="1" applyAlignment="1"/>
    <xf numFmtId="37" fontId="5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/>
    <xf numFmtId="0" fontId="22" fillId="0" borderId="0" xfId="0" applyFont="1"/>
    <xf numFmtId="0" fontId="23" fillId="0" borderId="0" xfId="0" applyFont="1"/>
    <xf numFmtId="0" fontId="3" fillId="5" borderId="14" xfId="6" quotePrefix="1" applyFont="1" applyFill="1" applyBorder="1" applyAlignment="1">
      <alignment horizontal="left"/>
    </xf>
    <xf numFmtId="0" fontId="2" fillId="5" borderId="14" xfId="6" applyFont="1" applyFill="1" applyBorder="1"/>
    <xf numFmtId="0" fontId="2" fillId="5" borderId="13" xfId="6" applyFont="1" applyFill="1" applyBorder="1"/>
    <xf numFmtId="171" fontId="5" fillId="0" borderId="16" xfId="7" applyNumberFormat="1" applyFont="1" applyBorder="1" applyAlignment="1" applyProtection="1"/>
    <xf numFmtId="171" fontId="12" fillId="0" borderId="7" xfId="1" applyNumberFormat="1" applyFont="1" applyFill="1" applyBorder="1" applyAlignment="1">
      <alignment horizontal="right"/>
    </xf>
    <xf numFmtId="172" fontId="5" fillId="0" borderId="3" xfId="7" applyNumberFormat="1" applyFont="1" applyBorder="1" applyAlignment="1" applyProtection="1"/>
    <xf numFmtId="0" fontId="4" fillId="7" borderId="16" xfId="0" applyFont="1" applyFill="1" applyBorder="1"/>
    <xf numFmtId="0" fontId="4" fillId="7" borderId="0" xfId="0" applyFont="1" applyFill="1" applyBorder="1"/>
    <xf numFmtId="165" fontId="4" fillId="7" borderId="16" xfId="0" applyNumberFormat="1" applyFont="1" applyFill="1" applyBorder="1"/>
    <xf numFmtId="0" fontId="4" fillId="7" borderId="16" xfId="0" applyFont="1" applyFill="1" applyBorder="1" applyAlignment="1">
      <alignment horizontal="right"/>
    </xf>
    <xf numFmtId="0" fontId="4" fillId="8" borderId="16" xfId="0" applyFont="1" applyFill="1" applyBorder="1"/>
    <xf numFmtId="0" fontId="4" fillId="8" borderId="16" xfId="0" applyFont="1" applyFill="1" applyBorder="1" applyAlignment="1">
      <alignment horizontal="left"/>
    </xf>
    <xf numFmtId="0" fontId="4" fillId="8" borderId="2" xfId="0" applyFont="1" applyFill="1" applyBorder="1"/>
    <xf numFmtId="0" fontId="4" fillId="8" borderId="27" xfId="0" applyFont="1" applyFill="1" applyBorder="1"/>
    <xf numFmtId="0" fontId="4" fillId="8" borderId="5" xfId="0" applyFont="1" applyFill="1" applyBorder="1"/>
    <xf numFmtId="0" fontId="4" fillId="8" borderId="3" xfId="0" applyFont="1" applyFill="1" applyBorder="1"/>
    <xf numFmtId="0" fontId="4" fillId="8" borderId="3" xfId="0" applyFont="1" applyFill="1" applyBorder="1" applyAlignment="1">
      <alignment horizontal="right"/>
    </xf>
    <xf numFmtId="165" fontId="4" fillId="8" borderId="5" xfId="0" applyNumberFormat="1" applyFont="1" applyFill="1" applyBorder="1"/>
    <xf numFmtId="0" fontId="4" fillId="8" borderId="22" xfId="0" applyFont="1" applyFill="1" applyBorder="1"/>
    <xf numFmtId="0" fontId="4" fillId="8" borderId="5" xfId="0" applyFont="1" applyFill="1" applyBorder="1" applyAlignment="1">
      <alignment horizontal="right"/>
    </xf>
    <xf numFmtId="0" fontId="12" fillId="9" borderId="3" xfId="1" applyFont="1" applyFill="1" applyBorder="1" applyProtection="1">
      <protection locked="0"/>
    </xf>
    <xf numFmtId="0" fontId="12" fillId="9" borderId="3" xfId="1" applyFont="1" applyFill="1" applyBorder="1" applyAlignment="1">
      <alignment horizontal="left"/>
    </xf>
    <xf numFmtId="18" fontId="12" fillId="9" borderId="3" xfId="1" applyNumberFormat="1" applyFont="1" applyFill="1" applyBorder="1" applyAlignment="1" applyProtection="1">
      <protection locked="0"/>
    </xf>
    <xf numFmtId="0" fontId="19" fillId="9" borderId="3" xfId="8" applyFill="1" applyBorder="1" applyAlignment="1">
      <alignment horizontal="left"/>
    </xf>
    <xf numFmtId="171" fontId="12" fillId="9" borderId="3" xfId="5" applyNumberFormat="1" applyFont="1" applyFill="1" applyBorder="1" applyProtection="1">
      <protection locked="0"/>
    </xf>
    <xf numFmtId="37" fontId="12" fillId="9" borderId="3" xfId="1" applyNumberFormat="1" applyFont="1" applyFill="1" applyBorder="1" applyAlignment="1" applyProtection="1">
      <alignment horizontal="center"/>
      <protection locked="0"/>
    </xf>
    <xf numFmtId="171" fontId="12" fillId="9" borderId="3" xfId="1" applyNumberFormat="1" applyFont="1" applyFill="1" applyBorder="1" applyAlignment="1" applyProtection="1">
      <alignment horizontal="center"/>
      <protection locked="0"/>
    </xf>
    <xf numFmtId="171" fontId="12" fillId="9" borderId="3" xfId="1" applyNumberFormat="1" applyFont="1" applyFill="1" applyBorder="1" applyAlignment="1">
      <alignment horizontal="right"/>
    </xf>
    <xf numFmtId="0" fontId="12" fillId="9" borderId="3" xfId="1" applyFont="1" applyFill="1" applyBorder="1" applyAlignment="1">
      <alignment horizontal="center"/>
    </xf>
    <xf numFmtId="0" fontId="12" fillId="10" borderId="3" xfId="1" applyFont="1" applyFill="1" applyBorder="1" applyProtection="1">
      <protection locked="0"/>
    </xf>
    <xf numFmtId="0" fontId="12" fillId="10" borderId="3" xfId="1" applyFont="1" applyFill="1" applyBorder="1" applyAlignment="1">
      <alignment horizontal="left"/>
    </xf>
    <xf numFmtId="18" fontId="12" fillId="10" borderId="3" xfId="1" applyNumberFormat="1" applyFont="1" applyFill="1" applyBorder="1" applyAlignment="1" applyProtection="1">
      <protection locked="0"/>
    </xf>
    <xf numFmtId="0" fontId="19" fillId="10" borderId="3" xfId="8" applyFill="1" applyBorder="1" applyAlignment="1">
      <alignment horizontal="left"/>
    </xf>
    <xf numFmtId="171" fontId="12" fillId="10" borderId="3" xfId="5" applyNumberFormat="1" applyFont="1" applyFill="1" applyBorder="1" applyProtection="1">
      <protection locked="0"/>
    </xf>
    <xf numFmtId="37" fontId="12" fillId="10" borderId="3" xfId="1" applyNumberFormat="1" applyFont="1" applyFill="1" applyBorder="1" applyAlignment="1" applyProtection="1">
      <alignment horizontal="center"/>
      <protection locked="0"/>
    </xf>
    <xf numFmtId="171" fontId="12" fillId="10" borderId="3" xfId="1" applyNumberFormat="1" applyFont="1" applyFill="1" applyBorder="1" applyAlignment="1" applyProtection="1">
      <alignment horizontal="center"/>
      <protection locked="0"/>
    </xf>
    <xf numFmtId="171" fontId="12" fillId="10" borderId="3" xfId="1" applyNumberFormat="1" applyFont="1" applyFill="1" applyBorder="1" applyAlignment="1">
      <alignment horizontal="right"/>
    </xf>
    <xf numFmtId="0" fontId="12" fillId="10" borderId="3" xfId="1" applyFont="1" applyFill="1" applyBorder="1" applyAlignment="1">
      <alignment horizontal="center"/>
    </xf>
    <xf numFmtId="18" fontId="12" fillId="10" borderId="3" xfId="1" applyNumberFormat="1" applyFont="1" applyFill="1" applyBorder="1" applyAlignment="1" applyProtection="1">
      <alignment horizontal="right"/>
      <protection locked="0"/>
    </xf>
    <xf numFmtId="0" fontId="12" fillId="10" borderId="3" xfId="1" applyFont="1" applyFill="1" applyBorder="1" applyAlignment="1" applyProtection="1">
      <alignment horizontal="center"/>
      <protection locked="0"/>
    </xf>
    <xf numFmtId="11" fontId="12" fillId="10" borderId="3" xfId="1" applyNumberFormat="1" applyFont="1" applyFill="1" applyBorder="1" applyAlignment="1" applyProtection="1">
      <protection locked="0"/>
    </xf>
    <xf numFmtId="43" fontId="5" fillId="0" borderId="3" xfId="0" applyNumberFormat="1" applyFont="1" applyBorder="1" applyAlignment="1"/>
    <xf numFmtId="0" fontId="25" fillId="0" borderId="3" xfId="0" applyFont="1" applyFill="1" applyBorder="1"/>
    <xf numFmtId="0" fontId="25" fillId="0" borderId="3" xfId="0" applyNumberFormat="1" applyFont="1" applyFill="1" applyBorder="1"/>
    <xf numFmtId="169" fontId="25" fillId="0" borderId="3" xfId="3" applyFont="1" applyFill="1" applyBorder="1"/>
    <xf numFmtId="0" fontId="16" fillId="0" borderId="3" xfId="9" applyFont="1" applyFill="1" applyBorder="1" applyAlignment="1">
      <alignment wrapText="1"/>
    </xf>
    <xf numFmtId="0" fontId="19" fillId="0" borderId="0" xfId="8" applyFill="1"/>
    <xf numFmtId="0" fontId="19" fillId="0" borderId="16" xfId="8" applyBorder="1"/>
    <xf numFmtId="0" fontId="25" fillId="0" borderId="3" xfId="0" applyFont="1" applyFill="1" applyBorder="1" applyAlignment="1" applyProtection="1">
      <alignment vertical="center" wrapText="1"/>
    </xf>
    <xf numFmtId="0" fontId="25" fillId="0" borderId="0" xfId="0" applyFont="1" applyFill="1" applyBorder="1" applyAlignment="1" applyProtection="1">
      <alignment vertical="center" wrapText="1"/>
    </xf>
    <xf numFmtId="169" fontId="25" fillId="0" borderId="28" xfId="18" applyFont="1" applyFill="1" applyBorder="1"/>
    <xf numFmtId="0" fontId="25" fillId="0" borderId="28" xfId="0" applyFont="1" applyFill="1" applyBorder="1"/>
    <xf numFmtId="169" fontId="25" fillId="0" borderId="3" xfId="3" applyFont="1" applyFill="1" applyBorder="1"/>
    <xf numFmtId="0" fontId="25" fillId="0" borderId="3" xfId="10" applyFont="1" applyFill="1" applyBorder="1"/>
    <xf numFmtId="0" fontId="25" fillId="0" borderId="3" xfId="10" applyFont="1" applyFill="1" applyBorder="1" applyAlignment="1" applyProtection="1">
      <alignment vertical="center" wrapText="1"/>
    </xf>
    <xf numFmtId="43" fontId="25" fillId="0" borderId="3" xfId="16" applyFont="1" applyFill="1" applyBorder="1"/>
    <xf numFmtId="174" fontId="25" fillId="0" borderId="3" xfId="16" applyNumberFormat="1" applyFont="1" applyFill="1" applyBorder="1"/>
    <xf numFmtId="11" fontId="25" fillId="0" borderId="3" xfId="10" applyNumberFormat="1" applyFont="1" applyFill="1" applyBorder="1"/>
    <xf numFmtId="1" fontId="25" fillId="0" borderId="3" xfId="16" applyNumberFormat="1" applyFont="1" applyFill="1" applyBorder="1"/>
    <xf numFmtId="0" fontId="16" fillId="0" borderId="3" xfId="9" applyFont="1" applyFill="1" applyBorder="1" applyAlignment="1">
      <alignment wrapText="1"/>
    </xf>
    <xf numFmtId="0" fontId="6" fillId="0" borderId="3" xfId="14" applyBorder="1"/>
    <xf numFmtId="0" fontId="25" fillId="0" borderId="3" xfId="14" applyFont="1" applyBorder="1"/>
    <xf numFmtId="165" fontId="25" fillId="0" borderId="3" xfId="7" applyNumberFormat="1" applyFont="1" applyBorder="1" applyAlignment="1" applyProtection="1"/>
    <xf numFmtId="0" fontId="25" fillId="0" borderId="3" xfId="14" applyFont="1" applyBorder="1" applyAlignment="1">
      <alignment wrapText="1"/>
    </xf>
    <xf numFmtId="169" fontId="25" fillId="0" borderId="3" xfId="18" applyFont="1" applyFill="1" applyBorder="1"/>
    <xf numFmtId="39" fontId="25" fillId="0" borderId="3" xfId="18" applyNumberFormat="1" applyFont="1" applyFill="1" applyBorder="1"/>
    <xf numFmtId="37" fontId="25" fillId="0" borderId="3" xfId="18" applyNumberFormat="1" applyFont="1" applyFill="1" applyBorder="1"/>
  </cellXfs>
  <cellStyles count="42">
    <cellStyle name="Comma 2" xfId="5"/>
    <cellStyle name="Comma 2 2" xfId="21"/>
    <cellStyle name="Comma 2 3" xfId="11"/>
    <cellStyle name="Cost_Green" xfId="4"/>
    <cellStyle name="Currency 2" xfId="2"/>
    <cellStyle name="Currency 2 2" xfId="30"/>
    <cellStyle name="Excel Built-in Explanatory Text" xfId="36"/>
    <cellStyle name="Lien hypertexte" xfId="8" builtinId="8"/>
    <cellStyle name="Lien hypertexte 2" xfId="12"/>
    <cellStyle name="Milliers 2" xfId="16"/>
    <cellStyle name="Milliers 2 2" xfId="38"/>
    <cellStyle name="Milliers 3" xfId="22"/>
    <cellStyle name="Milliers 3 2" xfId="20"/>
    <cellStyle name="Milliers 4" xfId="33"/>
    <cellStyle name="Milliers 5" xfId="17"/>
    <cellStyle name="Monétaire 10" xfId="18"/>
    <cellStyle name="Monétaire 10 2" xfId="29"/>
    <cellStyle name="Monétaire 2" xfId="3"/>
    <cellStyle name="Monétaire 2 3" xfId="25"/>
    <cellStyle name="Monétaire 2 3 3" xfId="40"/>
    <cellStyle name="Monétaire 3" xfId="15"/>
    <cellStyle name="Monétaire 35" xfId="27"/>
    <cellStyle name="Monétaire 4 3" xfId="39"/>
    <cellStyle name="Monétaire 7" xfId="24"/>
    <cellStyle name="Neutre 2" xfId="19"/>
    <cellStyle name="Normal" xfId="0" builtinId="0"/>
    <cellStyle name="Normal 10" xfId="35"/>
    <cellStyle name="Normal 2" xfId="1"/>
    <cellStyle name="Normal 2 2" xfId="31"/>
    <cellStyle name="Normal 2 2 4" xfId="28"/>
    <cellStyle name="Normal 2 2 4 4" xfId="23"/>
    <cellStyle name="Normal 3" xfId="6"/>
    <cellStyle name="Normal 3 2" xfId="32"/>
    <cellStyle name="Normal 4" xfId="14"/>
    <cellStyle name="Normal 5" xfId="10"/>
    <cellStyle name="Normal 6" xfId="26"/>
    <cellStyle name="Normal_Sheet1" xfId="9"/>
    <cellStyle name="Pourcentage 2" xfId="41"/>
    <cellStyle name="Satisfaisant 2" xfId="34"/>
    <cellStyle name="Style 1" xfId="13"/>
    <cellStyle name="Style 1 2" xfId="37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  <color rgb="FF33CCFF"/>
      <color rgb="FF66CCFF"/>
      <color rgb="FF95B3D7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tmp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tmp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14</xdr:row>
      <xdr:rowOff>88900</xdr:rowOff>
    </xdr:from>
    <xdr:to>
      <xdr:col>12</xdr:col>
      <xdr:colOff>558552</xdr:colOff>
      <xdr:row>25</xdr:row>
      <xdr:rowOff>88638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0100" y="2755900"/>
          <a:ext cx="1980952" cy="20952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7</xdr:col>
      <xdr:colOff>581875</xdr:colOff>
      <xdr:row>47</xdr:row>
      <xdr:rowOff>77407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302AF336-9480-4529-90BA-583D1BC72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6087325" cy="86499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15</xdr:col>
      <xdr:colOff>677989</xdr:colOff>
      <xdr:row>47</xdr:row>
      <xdr:rowOff>20252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B74DC004-A517-45BD-BAFC-0DA3CB037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1950"/>
          <a:ext cx="12279439" cy="86118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13</xdr:row>
      <xdr:rowOff>190499</xdr:rowOff>
    </xdr:from>
    <xdr:to>
      <xdr:col>11</xdr:col>
      <xdr:colOff>550333</xdr:colOff>
      <xdr:row>19</xdr:row>
      <xdr:rowOff>184904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3" y="2666999"/>
          <a:ext cx="1164167" cy="11374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104774</xdr:rowOff>
    </xdr:from>
    <xdr:to>
      <xdr:col>17</xdr:col>
      <xdr:colOff>180975</xdr:colOff>
      <xdr:row>46</xdr:row>
      <xdr:rowOff>161925</xdr:rowOff>
    </xdr:to>
    <xdr:pic>
      <xdr:nvPicPr>
        <xdr:cNvPr id="4" name="Image 3" descr="WT_0200_005 (Bearing Spacer).pdf - Adobe Acrobat Pro DC">
          <a:extLst>
            <a:ext uri="{FF2B5EF4-FFF2-40B4-BE49-F238E27FC236}">
              <a16:creationId xmlns:a16="http://schemas.microsoft.com/office/drawing/2014/main" id="{D557CDED-1C8D-48A4-BC2E-B78FFB45F9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74" t="13351" r="24958" b="866"/>
        <a:stretch/>
      </xdr:blipFill>
      <xdr:spPr>
        <a:xfrm>
          <a:off x="1047750" y="295274"/>
          <a:ext cx="12258675" cy="86296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14</xdr:row>
      <xdr:rowOff>0</xdr:rowOff>
    </xdr:from>
    <xdr:to>
      <xdr:col>12</xdr:col>
      <xdr:colOff>295086</xdr:colOff>
      <xdr:row>21</xdr:row>
      <xdr:rowOff>161738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0" y="2667000"/>
          <a:ext cx="1514286" cy="14952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677989</xdr:colOff>
      <xdr:row>46</xdr:row>
      <xdr:rowOff>86933</xdr:rowOff>
    </xdr:to>
    <xdr:pic>
      <xdr:nvPicPr>
        <xdr:cNvPr id="4" name="Image 3" descr="Capture d’écran">
          <a:extLst>
            <a:ext uri="{FF2B5EF4-FFF2-40B4-BE49-F238E27FC236}">
              <a16:creationId xmlns:a16="http://schemas.microsoft.com/office/drawing/2014/main" id="{16C234CC-4F70-4793-A733-BA6337941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12279439" cy="86594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13</xdr:row>
      <xdr:rowOff>0</xdr:rowOff>
    </xdr:from>
    <xdr:to>
      <xdr:col>11</xdr:col>
      <xdr:colOff>52833</xdr:colOff>
      <xdr:row>16</xdr:row>
      <xdr:rowOff>180881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8333" y="2476500"/>
          <a:ext cx="666667" cy="7523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104774</xdr:rowOff>
    </xdr:from>
    <xdr:to>
      <xdr:col>16</xdr:col>
      <xdr:colOff>19051</xdr:colOff>
      <xdr:row>47</xdr:row>
      <xdr:rowOff>28575</xdr:rowOff>
    </xdr:to>
    <xdr:pic>
      <xdr:nvPicPr>
        <xdr:cNvPr id="4" name="Image 3" descr="WT_0200_004 (Speed Sensor Spacer).pdf - Adobe Acrobat Pro DC">
          <a:extLst>
            <a:ext uri="{FF2B5EF4-FFF2-40B4-BE49-F238E27FC236}">
              <a16:creationId xmlns:a16="http://schemas.microsoft.com/office/drawing/2014/main" id="{6D89A97F-D8BD-4967-88B5-A2B05BD8E1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18" t="12783" r="24907" b="867"/>
        <a:stretch/>
      </xdr:blipFill>
      <xdr:spPr>
        <a:xfrm>
          <a:off x="85725" y="295274"/>
          <a:ext cx="12296776" cy="868680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518583</xdr:colOff>
      <xdr:row>12</xdr:row>
      <xdr:rowOff>95250</xdr:rowOff>
    </xdr:from>
    <xdr:to>
      <xdr:col>11</xdr:col>
      <xdr:colOff>315743</xdr:colOff>
      <xdr:row>18</xdr:row>
      <xdr:rowOff>116417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3083" y="2571750"/>
          <a:ext cx="1024827" cy="1164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topLeftCell="A7" workbookViewId="0">
      <selection activeCell="A22" sqref="A22"/>
    </sheetView>
  </sheetViews>
  <sheetFormatPr baseColWidth="10" defaultRowHeight="15" x14ac:dyDescent="0.25"/>
  <sheetData>
    <row r="1" spans="1:2" x14ac:dyDescent="0.25">
      <c r="A1" s="86" t="s">
        <v>126</v>
      </c>
    </row>
    <row r="3" spans="1:2" x14ac:dyDescent="0.25">
      <c r="A3" s="85" t="s">
        <v>58</v>
      </c>
      <c r="B3" s="83" t="s">
        <v>59</v>
      </c>
    </row>
    <row r="5" spans="1:2" x14ac:dyDescent="0.25">
      <c r="A5" t="s">
        <v>94</v>
      </c>
    </row>
    <row r="6" spans="1:2" x14ac:dyDescent="0.25">
      <c r="A6" t="s">
        <v>95</v>
      </c>
    </row>
    <row r="7" spans="1:2" x14ac:dyDescent="0.25">
      <c r="A7" t="s">
        <v>102</v>
      </c>
    </row>
    <row r="8" spans="1:2" x14ac:dyDescent="0.25">
      <c r="A8" t="s">
        <v>99</v>
      </c>
    </row>
    <row r="9" spans="1:2" x14ac:dyDescent="0.25">
      <c r="A9" t="s">
        <v>60</v>
      </c>
    </row>
    <row r="10" spans="1:2" x14ac:dyDescent="0.25">
      <c r="A10" s="83" t="s">
        <v>90</v>
      </c>
    </row>
    <row r="11" spans="1:2" x14ac:dyDescent="0.25">
      <c r="A11" t="s">
        <v>61</v>
      </c>
    </row>
    <row r="12" spans="1:2" x14ac:dyDescent="0.25">
      <c r="A12" t="s">
        <v>62</v>
      </c>
    </row>
    <row r="14" spans="1:2" x14ac:dyDescent="0.25">
      <c r="A14" t="s">
        <v>93</v>
      </c>
    </row>
    <row r="15" spans="1:2" x14ac:dyDescent="0.25">
      <c r="A15" t="s">
        <v>107</v>
      </c>
    </row>
    <row r="16" spans="1:2" x14ac:dyDescent="0.25">
      <c r="A16" t="s">
        <v>111</v>
      </c>
    </row>
    <row r="18" spans="1:3" x14ac:dyDescent="0.25">
      <c r="A18" s="85" t="s">
        <v>63</v>
      </c>
      <c r="B18" s="83" t="s">
        <v>97</v>
      </c>
      <c r="C18" s="83"/>
    </row>
    <row r="20" spans="1:3" x14ac:dyDescent="0.25">
      <c r="A20" t="s">
        <v>108</v>
      </c>
    </row>
    <row r="21" spans="1:3" x14ac:dyDescent="0.25">
      <c r="A21" t="s">
        <v>127</v>
      </c>
    </row>
    <row r="23" spans="1:3" x14ac:dyDescent="0.25">
      <c r="A23" s="85" t="s">
        <v>65</v>
      </c>
      <c r="B23" s="83" t="s">
        <v>66</v>
      </c>
    </row>
    <row r="25" spans="1:3" x14ac:dyDescent="0.25">
      <c r="A25" t="s">
        <v>119</v>
      </c>
    </row>
    <row r="26" spans="1:3" x14ac:dyDescent="0.25">
      <c r="A26" t="s">
        <v>72</v>
      </c>
    </row>
    <row r="27" spans="1:3" x14ac:dyDescent="0.25">
      <c r="A27" t="s">
        <v>67</v>
      </c>
    </row>
    <row r="28" spans="1:3" x14ac:dyDescent="0.25">
      <c r="A28" t="s">
        <v>103</v>
      </c>
    </row>
    <row r="29" spans="1:3" x14ac:dyDescent="0.25">
      <c r="A29" t="s">
        <v>100</v>
      </c>
    </row>
    <row r="30" spans="1:3" x14ac:dyDescent="0.25">
      <c r="A30" t="s">
        <v>68</v>
      </c>
    </row>
    <row r="31" spans="1:3" x14ac:dyDescent="0.25">
      <c r="A31" s="83" t="s">
        <v>90</v>
      </c>
    </row>
    <row r="32" spans="1:3" x14ac:dyDescent="0.25">
      <c r="A32" t="s">
        <v>101</v>
      </c>
    </row>
    <row r="33" spans="1:2" x14ac:dyDescent="0.25">
      <c r="A33" t="s">
        <v>104</v>
      </c>
    </row>
    <row r="35" spans="1:2" x14ac:dyDescent="0.25">
      <c r="A35" t="s">
        <v>105</v>
      </c>
    </row>
    <row r="36" spans="1:2" x14ac:dyDescent="0.25">
      <c r="A36" t="s">
        <v>106</v>
      </c>
    </row>
    <row r="37" spans="1:2" x14ac:dyDescent="0.25">
      <c r="A37" t="s">
        <v>112</v>
      </c>
    </row>
    <row r="39" spans="1:2" x14ac:dyDescent="0.25">
      <c r="A39" s="85" t="s">
        <v>69</v>
      </c>
      <c r="B39" s="83" t="s">
        <v>64</v>
      </c>
    </row>
    <row r="41" spans="1:2" x14ac:dyDescent="0.25">
      <c r="A41" t="s">
        <v>117</v>
      </c>
    </row>
    <row r="42" spans="1:2" x14ac:dyDescent="0.25">
      <c r="A42" t="s">
        <v>118</v>
      </c>
    </row>
    <row r="43" spans="1:2" x14ac:dyDescent="0.25">
      <c r="A43" t="s">
        <v>96</v>
      </c>
    </row>
    <row r="45" spans="1:2" x14ac:dyDescent="0.25">
      <c r="A45" s="85" t="s">
        <v>70</v>
      </c>
      <c r="B45" s="83" t="s">
        <v>87</v>
      </c>
    </row>
    <row r="47" spans="1:2" x14ac:dyDescent="0.25">
      <c r="A47" t="s">
        <v>120</v>
      </c>
    </row>
    <row r="48" spans="1:2" x14ac:dyDescent="0.25">
      <c r="A48" t="s">
        <v>88</v>
      </c>
    </row>
    <row r="49" spans="1:2" x14ac:dyDescent="0.25">
      <c r="A49" t="s">
        <v>89</v>
      </c>
    </row>
    <row r="50" spans="1:2" x14ac:dyDescent="0.25">
      <c r="A50" t="s">
        <v>109</v>
      </c>
    </row>
    <row r="51" spans="1:2" x14ac:dyDescent="0.25">
      <c r="A51" t="s">
        <v>121</v>
      </c>
    </row>
    <row r="52" spans="1:2" x14ac:dyDescent="0.25">
      <c r="A52" t="s">
        <v>122</v>
      </c>
    </row>
    <row r="53" spans="1:2" x14ac:dyDescent="0.25">
      <c r="A53" t="s">
        <v>91</v>
      </c>
    </row>
    <row r="55" spans="1:2" x14ac:dyDescent="0.25">
      <c r="A55" t="s">
        <v>113</v>
      </c>
    </row>
    <row r="57" spans="1:2" x14ac:dyDescent="0.25">
      <c r="A57" s="85" t="s">
        <v>74</v>
      </c>
      <c r="B57" s="83" t="s">
        <v>71</v>
      </c>
    </row>
    <row r="59" spans="1:2" x14ac:dyDescent="0.25">
      <c r="A59" t="s">
        <v>73</v>
      </c>
    </row>
    <row r="60" spans="1:2" x14ac:dyDescent="0.25">
      <c r="A60" t="s">
        <v>114</v>
      </c>
    </row>
    <row r="61" spans="1:2" x14ac:dyDescent="0.25">
      <c r="A61" t="s">
        <v>110</v>
      </c>
    </row>
    <row r="63" spans="1:2" x14ac:dyDescent="0.25">
      <c r="A63" s="85" t="s">
        <v>86</v>
      </c>
      <c r="B63" s="83" t="s">
        <v>75</v>
      </c>
    </row>
    <row r="65" spans="1:1" x14ac:dyDescent="0.25">
      <c r="A65" t="s">
        <v>76</v>
      </c>
    </row>
    <row r="66" spans="1:1" x14ac:dyDescent="0.25">
      <c r="A66" t="s">
        <v>78</v>
      </c>
    </row>
    <row r="67" spans="1:1" x14ac:dyDescent="0.25">
      <c r="A67" t="s">
        <v>77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115</v>
      </c>
    </row>
    <row r="72" spans="1:1" x14ac:dyDescent="0.25">
      <c r="A72" t="s">
        <v>116</v>
      </c>
    </row>
    <row r="74" spans="1:1" x14ac:dyDescent="0.25">
      <c r="A74" t="s">
        <v>123</v>
      </c>
    </row>
    <row r="75" spans="1:1" x14ac:dyDescent="0.25">
      <c r="A75" t="s">
        <v>82</v>
      </c>
    </row>
    <row r="76" spans="1:1" x14ac:dyDescent="0.25">
      <c r="A76" t="s">
        <v>83</v>
      </c>
    </row>
    <row r="77" spans="1:1" x14ac:dyDescent="0.25">
      <c r="A77" t="s">
        <v>115</v>
      </c>
    </row>
    <row r="78" spans="1:1" x14ac:dyDescent="0.25">
      <c r="A78" t="s">
        <v>116</v>
      </c>
    </row>
    <row r="80" spans="1:1" x14ac:dyDescent="0.25">
      <c r="A80" s="83" t="s">
        <v>92</v>
      </c>
    </row>
    <row r="82" spans="1:1" x14ac:dyDescent="0.25">
      <c r="A82" s="86" t="s">
        <v>98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zoomScale="90" zoomScaleNormal="90" workbookViewId="0">
      <selection activeCell="B7" sqref="B7"/>
    </sheetView>
  </sheetViews>
  <sheetFormatPr baseColWidth="10" defaultColWidth="9.140625" defaultRowHeight="15" x14ac:dyDescent="0.25"/>
  <cols>
    <col min="3" max="3" width="13.42578125" customWidth="1"/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7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98" t="s">
        <v>1</v>
      </c>
      <c r="K2" s="78">
        <v>81</v>
      </c>
      <c r="L2" s="56"/>
      <c r="M2" s="97" t="s">
        <v>16</v>
      </c>
      <c r="N2" s="73">
        <f>WT_0200_004_m+WT_0200_004_p</f>
        <v>0.95013112</v>
      </c>
      <c r="O2" s="62"/>
    </row>
    <row r="3" spans="1:15" x14ac:dyDescent="0.25">
      <c r="A3" s="97" t="s">
        <v>3</v>
      </c>
      <c r="B3" s="16" t="str">
        <f>'WT A0200'!B3</f>
        <v>Wheels &amp; Tires</v>
      </c>
      <c r="C3" s="56"/>
      <c r="D3" s="97" t="s">
        <v>6</v>
      </c>
      <c r="E3" s="84" t="s">
        <v>85</v>
      </c>
      <c r="F3" s="56"/>
      <c r="G3" s="56"/>
      <c r="H3" s="56"/>
      <c r="I3" s="56"/>
      <c r="J3" s="56"/>
      <c r="K3" s="56"/>
      <c r="L3" s="56"/>
      <c r="M3" s="97" t="s">
        <v>4</v>
      </c>
      <c r="N3" s="77">
        <v>1</v>
      </c>
      <c r="O3" s="62"/>
    </row>
    <row r="4" spans="1:15" x14ac:dyDescent="0.25">
      <c r="A4" s="97" t="s">
        <v>5</v>
      </c>
      <c r="B4" s="133" t="str">
        <f>'WT A0200'!B4</f>
        <v>Front Hubs</v>
      </c>
      <c r="C4" s="56"/>
      <c r="D4" s="97" t="s">
        <v>8</v>
      </c>
      <c r="E4" s="56"/>
      <c r="F4" s="56"/>
      <c r="G4" s="56"/>
      <c r="H4" s="56"/>
      <c r="I4" s="56"/>
      <c r="J4" s="99" t="s">
        <v>6</v>
      </c>
      <c r="K4" s="56"/>
      <c r="L4" s="56"/>
      <c r="M4" s="56"/>
      <c r="N4" s="56"/>
      <c r="O4" s="62"/>
    </row>
    <row r="5" spans="1:15" x14ac:dyDescent="0.25">
      <c r="A5" s="97" t="s">
        <v>15</v>
      </c>
      <c r="B5" s="18" t="s">
        <v>152</v>
      </c>
      <c r="C5" s="56"/>
      <c r="D5" s="97" t="s">
        <v>12</v>
      </c>
      <c r="E5" s="56"/>
      <c r="F5" s="56"/>
      <c r="G5" s="56"/>
      <c r="H5" s="56"/>
      <c r="I5" s="56"/>
      <c r="J5" s="99" t="s">
        <v>8</v>
      </c>
      <c r="K5" s="56"/>
      <c r="L5" s="56"/>
      <c r="M5" s="97" t="s">
        <v>9</v>
      </c>
      <c r="N5" s="73">
        <f>N3*N2</f>
        <v>0.95013112</v>
      </c>
      <c r="O5" s="62"/>
    </row>
    <row r="6" spans="1:15" x14ac:dyDescent="0.25">
      <c r="A6" s="97" t="s">
        <v>7</v>
      </c>
      <c r="B6" s="27" t="s">
        <v>190</v>
      </c>
      <c r="C6" s="56"/>
      <c r="D6" s="56"/>
      <c r="E6" s="56"/>
      <c r="F6" s="56"/>
      <c r="G6" s="56"/>
      <c r="H6" s="56"/>
      <c r="I6" s="56"/>
      <c r="J6" s="99" t="s">
        <v>12</v>
      </c>
      <c r="K6" s="56"/>
      <c r="L6" s="56"/>
      <c r="M6" s="56"/>
      <c r="N6" s="56"/>
      <c r="O6" s="62"/>
    </row>
    <row r="7" spans="1:15" x14ac:dyDescent="0.25">
      <c r="A7" s="97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97" t="s">
        <v>13</v>
      </c>
      <c r="B8" s="16" t="s">
        <v>187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79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00" t="s">
        <v>14</v>
      </c>
      <c r="B10" s="101" t="s">
        <v>19</v>
      </c>
      <c r="C10" s="101" t="s">
        <v>20</v>
      </c>
      <c r="D10" s="101" t="s">
        <v>21</v>
      </c>
      <c r="E10" s="101" t="s">
        <v>22</v>
      </c>
      <c r="F10" s="102" t="s">
        <v>23</v>
      </c>
      <c r="G10" s="102" t="s">
        <v>24</v>
      </c>
      <c r="H10" s="102" t="s">
        <v>25</v>
      </c>
      <c r="I10" s="102" t="s">
        <v>26</v>
      </c>
      <c r="J10" s="102" t="s">
        <v>27</v>
      </c>
      <c r="K10" s="102" t="s">
        <v>28</v>
      </c>
      <c r="L10" s="102" t="s">
        <v>29</v>
      </c>
      <c r="M10" s="102" t="s">
        <v>17</v>
      </c>
      <c r="N10" s="102" t="s">
        <v>18</v>
      </c>
      <c r="O10" s="62"/>
    </row>
    <row r="11" spans="1:15" s="23" customFormat="1" x14ac:dyDescent="0.25">
      <c r="A11" s="80">
        <v>10</v>
      </c>
      <c r="B11" s="29" t="s">
        <v>160</v>
      </c>
      <c r="C11" s="20"/>
      <c r="D11" s="31">
        <v>4.2</v>
      </c>
      <c r="E11" s="128">
        <f>J11*K11*L11</f>
        <v>1.0983600000000001E-2</v>
      </c>
      <c r="F11" s="20" t="s">
        <v>135</v>
      </c>
      <c r="G11" s="20"/>
      <c r="H11" s="19"/>
      <c r="I11" s="21" t="s">
        <v>159</v>
      </c>
      <c r="J11" s="92">
        <f>(45*10^(-3))^2</f>
        <v>2.0249999999999999E-3</v>
      </c>
      <c r="K11" s="22">
        <v>2E-3</v>
      </c>
      <c r="L11" s="30">
        <v>2712</v>
      </c>
      <c r="M11" s="24">
        <v>1</v>
      </c>
      <c r="N11" s="31">
        <f>D11*E11</f>
        <v>4.6131120000000005E-2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3" t="s">
        <v>18</v>
      </c>
      <c r="N12" s="104">
        <f>N11*M11</f>
        <v>4.6131120000000005E-2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05" t="s">
        <v>14</v>
      </c>
      <c r="B14" s="102" t="s">
        <v>31</v>
      </c>
      <c r="C14" s="102" t="s">
        <v>20</v>
      </c>
      <c r="D14" s="102" t="s">
        <v>21</v>
      </c>
      <c r="E14" s="102" t="s">
        <v>32</v>
      </c>
      <c r="F14" s="102" t="s">
        <v>17</v>
      </c>
      <c r="G14" s="102" t="s">
        <v>33</v>
      </c>
      <c r="H14" s="102" t="s">
        <v>34</v>
      </c>
      <c r="I14" s="102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29">
        <v>10</v>
      </c>
      <c r="B15" s="130" t="s">
        <v>137</v>
      </c>
      <c r="C15" s="130" t="s">
        <v>147</v>
      </c>
      <c r="D15" s="131">
        <v>1.3</v>
      </c>
      <c r="E15" s="129" t="s">
        <v>32</v>
      </c>
      <c r="F15" s="129">
        <v>1</v>
      </c>
      <c r="G15" s="129" t="s">
        <v>158</v>
      </c>
      <c r="H15" s="129">
        <v>0.5</v>
      </c>
      <c r="I15" s="32">
        <f>IF(H15="",D15*F15,D15*F15*H15)</f>
        <v>0.65</v>
      </c>
      <c r="J15" s="58"/>
      <c r="K15" s="58"/>
      <c r="L15" s="58"/>
      <c r="M15" s="58"/>
      <c r="N15" s="58"/>
      <c r="O15" s="68"/>
    </row>
    <row r="16" spans="1:15" x14ac:dyDescent="0.25">
      <c r="A16" s="129">
        <v>20</v>
      </c>
      <c r="B16" s="130" t="s">
        <v>157</v>
      </c>
      <c r="C16" s="130"/>
      <c r="D16" s="131">
        <v>0.01</v>
      </c>
      <c r="E16" s="129" t="s">
        <v>38</v>
      </c>
      <c r="F16" s="129">
        <v>25.4</v>
      </c>
      <c r="G16" s="129"/>
      <c r="H16" s="129">
        <v>1</v>
      </c>
      <c r="I16" s="31">
        <f>F16*D16</f>
        <v>0.254</v>
      </c>
      <c r="J16" s="56"/>
      <c r="K16" s="56"/>
      <c r="L16" s="56"/>
      <c r="M16" s="56"/>
      <c r="N16" s="56"/>
      <c r="O16" s="62"/>
    </row>
    <row r="17" spans="1:15" x14ac:dyDescent="0.25">
      <c r="A17" s="67"/>
      <c r="B17" s="25"/>
      <c r="C17" s="25"/>
      <c r="D17" s="25"/>
      <c r="E17" s="25"/>
      <c r="F17" s="25"/>
      <c r="G17" s="25"/>
      <c r="H17" s="106" t="s">
        <v>18</v>
      </c>
      <c r="I17" s="104">
        <f>SUM(I15:I16)</f>
        <v>0.90400000000000003</v>
      </c>
      <c r="J17" s="25"/>
      <c r="K17" s="25"/>
      <c r="L17" s="25"/>
      <c r="M17" s="25"/>
      <c r="N17" s="25"/>
      <c r="O17" s="62"/>
    </row>
    <row r="18" spans="1:15" x14ac:dyDescent="0.25">
      <c r="A18" s="63"/>
      <c r="B18" s="56"/>
      <c r="C18" s="56"/>
      <c r="D18" s="56"/>
      <c r="E18" s="56"/>
      <c r="F18" s="56"/>
      <c r="G18" s="56"/>
      <c r="H18" s="56"/>
      <c r="I18" s="57"/>
      <c r="J18" s="56"/>
      <c r="K18" s="56"/>
      <c r="L18" s="56"/>
      <c r="M18" s="56"/>
      <c r="N18" s="56"/>
      <c r="O18" s="62"/>
    </row>
    <row r="19" spans="1:15" ht="15.75" thickBot="1" x14ac:dyDescent="0.3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E3" location="'WT 02004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/>
  </sheetViews>
  <sheetFormatPr baseColWidth="10" defaultRowHeight="15" x14ac:dyDescent="0.25"/>
  <cols>
    <col min="1" max="1" width="14" customWidth="1"/>
  </cols>
  <sheetData>
    <row r="1" spans="1:2" x14ac:dyDescent="0.25">
      <c r="A1" s="133" t="s">
        <v>84</v>
      </c>
      <c r="B1" s="133" t="str">
        <f>WT_0200_004</f>
        <v>WT 02004</v>
      </c>
    </row>
  </sheetData>
  <hyperlinks>
    <hyperlink ref="B1" location="'WT 02004'!A1" display="'WT 02004'!A1"/>
    <hyperlink ref="A1" location="'WT 02004'!A1" display="Drawing part :"/>
  </hyperlinks>
  <pageMargins left="0.7" right="0.7" top="0.75" bottom="0.75" header="0.3" footer="0.3"/>
  <pageSetup paperSize="9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19"/>
  <sheetViews>
    <sheetView tabSelected="1" zoomScale="90" zoomScaleNormal="90" workbookViewId="0">
      <selection activeCell="B9" sqref="B9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7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98" t="s">
        <v>1</v>
      </c>
      <c r="K2" s="78">
        <v>81</v>
      </c>
      <c r="L2" s="56"/>
      <c r="M2" s="97" t="s">
        <v>16</v>
      </c>
      <c r="N2" s="73">
        <f>WT_0200_006_m+WT_0200_006_p</f>
        <v>3.9701600000000004</v>
      </c>
      <c r="O2" s="62"/>
    </row>
    <row r="3" spans="1:15" x14ac:dyDescent="0.25">
      <c r="A3" s="97" t="s">
        <v>3</v>
      </c>
      <c r="B3" s="16" t="str">
        <f>'WT A0200'!B3</f>
        <v>Wheels &amp; Tires</v>
      </c>
      <c r="C3" s="56"/>
      <c r="D3" s="97" t="s">
        <v>6</v>
      </c>
      <c r="E3" s="133" t="s">
        <v>85</v>
      </c>
      <c r="F3" s="56"/>
      <c r="G3" s="56"/>
      <c r="H3" s="56"/>
      <c r="I3" s="56"/>
      <c r="J3" s="56"/>
      <c r="K3" s="56"/>
      <c r="L3" s="56"/>
      <c r="M3" s="97" t="s">
        <v>4</v>
      </c>
      <c r="N3" s="77">
        <v>1</v>
      </c>
      <c r="O3" s="62"/>
    </row>
    <row r="4" spans="1:15" x14ac:dyDescent="0.25">
      <c r="A4" s="97" t="s">
        <v>5</v>
      </c>
      <c r="B4" s="133" t="str">
        <f>'WT A0200'!B4</f>
        <v>Front Hubs</v>
      </c>
      <c r="C4" s="56"/>
      <c r="D4" s="97" t="s">
        <v>8</v>
      </c>
      <c r="E4" s="56"/>
      <c r="F4" s="56"/>
      <c r="G4" s="56"/>
      <c r="H4" s="56"/>
      <c r="I4" s="56"/>
      <c r="J4" s="99" t="s">
        <v>6</v>
      </c>
      <c r="K4" s="56"/>
      <c r="L4" s="56"/>
      <c r="M4" s="56"/>
      <c r="N4" s="56"/>
      <c r="O4" s="62"/>
    </row>
    <row r="5" spans="1:15" x14ac:dyDescent="0.25">
      <c r="A5" s="97" t="s">
        <v>15</v>
      </c>
      <c r="B5" s="18" t="s">
        <v>154</v>
      </c>
      <c r="C5" s="56"/>
      <c r="D5" s="97" t="s">
        <v>12</v>
      </c>
      <c r="E5" s="56"/>
      <c r="F5" s="56"/>
      <c r="G5" s="56"/>
      <c r="H5" s="56"/>
      <c r="I5" s="56"/>
      <c r="J5" s="99" t="s">
        <v>8</v>
      </c>
      <c r="K5" s="56"/>
      <c r="L5" s="56"/>
      <c r="M5" s="97" t="s">
        <v>9</v>
      </c>
      <c r="N5" s="73">
        <f>N3*N2</f>
        <v>3.9701600000000004</v>
      </c>
      <c r="O5" s="62"/>
    </row>
    <row r="6" spans="1:15" x14ac:dyDescent="0.25">
      <c r="A6" s="97" t="s">
        <v>7</v>
      </c>
      <c r="B6" s="27" t="s">
        <v>188</v>
      </c>
      <c r="C6" s="56"/>
      <c r="D6" s="56"/>
      <c r="E6" s="56"/>
      <c r="F6" s="56"/>
      <c r="G6" s="56"/>
      <c r="H6" s="56"/>
      <c r="I6" s="56"/>
      <c r="J6" s="99" t="s">
        <v>12</v>
      </c>
      <c r="K6" s="56"/>
      <c r="L6" s="56"/>
      <c r="M6" s="56"/>
      <c r="N6" s="56"/>
      <c r="O6" s="62"/>
    </row>
    <row r="7" spans="1:15" x14ac:dyDescent="0.25">
      <c r="A7" s="97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97" t="s">
        <v>13</v>
      </c>
      <c r="B8" s="16" t="s">
        <v>189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79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00" t="s">
        <v>14</v>
      </c>
      <c r="B10" s="101" t="s">
        <v>19</v>
      </c>
      <c r="C10" s="101" t="s">
        <v>20</v>
      </c>
      <c r="D10" s="101" t="s">
        <v>21</v>
      </c>
      <c r="E10" s="101" t="s">
        <v>22</v>
      </c>
      <c r="F10" s="102" t="s">
        <v>23</v>
      </c>
      <c r="G10" s="102" t="s">
        <v>24</v>
      </c>
      <c r="H10" s="102" t="s">
        <v>25</v>
      </c>
      <c r="I10" s="102" t="s">
        <v>26</v>
      </c>
      <c r="J10" s="102" t="s">
        <v>27</v>
      </c>
      <c r="K10" s="102" t="s">
        <v>28</v>
      </c>
      <c r="L10" s="102" t="s">
        <v>29</v>
      </c>
      <c r="M10" s="102" t="s">
        <v>17</v>
      </c>
      <c r="N10" s="102" t="s">
        <v>18</v>
      </c>
      <c r="O10" s="62"/>
    </row>
    <row r="11" spans="1:15" s="23" customFormat="1" ht="30" x14ac:dyDescent="0.25">
      <c r="A11" s="80">
        <v>10</v>
      </c>
      <c r="B11" s="135" t="s">
        <v>155</v>
      </c>
      <c r="C11" s="129"/>
      <c r="D11" s="131">
        <v>2.25</v>
      </c>
      <c r="E11" s="128">
        <f>J11*K11*L11</f>
        <v>0.20096000000000003</v>
      </c>
      <c r="F11" s="20" t="s">
        <v>135</v>
      </c>
      <c r="G11" s="20"/>
      <c r="H11" s="19"/>
      <c r="I11" s="21" t="s">
        <v>156</v>
      </c>
      <c r="J11" s="92">
        <f>0.16*0.16</f>
        <v>2.5600000000000001E-2</v>
      </c>
      <c r="K11" s="22">
        <v>1E-3</v>
      </c>
      <c r="L11" s="30">
        <v>7850</v>
      </c>
      <c r="M11" s="24">
        <v>1</v>
      </c>
      <c r="N11" s="31">
        <f>D11*E11</f>
        <v>0.45216000000000006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3" t="s">
        <v>18</v>
      </c>
      <c r="N12" s="104">
        <f>N11*M11</f>
        <v>0.45216000000000006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05" t="s">
        <v>14</v>
      </c>
      <c r="B14" s="102" t="s">
        <v>31</v>
      </c>
      <c r="C14" s="102" t="s">
        <v>20</v>
      </c>
      <c r="D14" s="102" t="s">
        <v>21</v>
      </c>
      <c r="E14" s="102" t="s">
        <v>32</v>
      </c>
      <c r="F14" s="102" t="s">
        <v>17</v>
      </c>
      <c r="G14" s="102" t="s">
        <v>33</v>
      </c>
      <c r="H14" s="102" t="s">
        <v>34</v>
      </c>
      <c r="I14" s="102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29">
        <v>10</v>
      </c>
      <c r="B15" s="130" t="s">
        <v>137</v>
      </c>
      <c r="C15" s="130" t="s">
        <v>147</v>
      </c>
      <c r="D15" s="131">
        <v>1.3</v>
      </c>
      <c r="E15" s="129" t="s">
        <v>32</v>
      </c>
      <c r="F15" s="129">
        <v>1</v>
      </c>
      <c r="G15" s="129" t="s">
        <v>158</v>
      </c>
      <c r="H15" s="129">
        <v>0.5</v>
      </c>
      <c r="I15" s="32">
        <f>IF(H15="",D15*F15,D15*F15*H15)</f>
        <v>0.65</v>
      </c>
      <c r="J15" s="58"/>
      <c r="K15" s="58"/>
      <c r="L15" s="58"/>
      <c r="M15" s="58"/>
      <c r="N15" s="58"/>
      <c r="O15" s="68"/>
    </row>
    <row r="16" spans="1:15" x14ac:dyDescent="0.25">
      <c r="A16" s="129">
        <v>20</v>
      </c>
      <c r="B16" s="130" t="s">
        <v>157</v>
      </c>
      <c r="C16" s="130"/>
      <c r="D16" s="131">
        <v>0.01</v>
      </c>
      <c r="E16" s="129" t="s">
        <v>38</v>
      </c>
      <c r="F16" s="129">
        <v>286.8</v>
      </c>
      <c r="G16" s="129"/>
      <c r="H16" s="129">
        <v>1</v>
      </c>
      <c r="I16" s="31">
        <f>F16*D16</f>
        <v>2.8680000000000003</v>
      </c>
      <c r="J16" s="56"/>
      <c r="K16" s="56"/>
      <c r="L16" s="56"/>
      <c r="M16" s="56"/>
      <c r="N16" s="56"/>
      <c r="O16" s="62"/>
    </row>
    <row r="17" spans="1:15" x14ac:dyDescent="0.25">
      <c r="A17" s="67"/>
      <c r="B17" s="25"/>
      <c r="C17" s="25"/>
      <c r="D17" s="25"/>
      <c r="E17" s="25"/>
      <c r="F17" s="25"/>
      <c r="G17" s="25"/>
      <c r="H17" s="106" t="s">
        <v>18</v>
      </c>
      <c r="I17" s="104">
        <f>SUM(I15:I16)</f>
        <v>3.5180000000000002</v>
      </c>
      <c r="J17" s="25"/>
      <c r="K17" s="25"/>
      <c r="L17" s="25"/>
      <c r="M17" s="25"/>
      <c r="N17" s="25"/>
      <c r="O17" s="62"/>
    </row>
    <row r="18" spans="1:15" x14ac:dyDescent="0.25">
      <c r="A18" s="63"/>
      <c r="B18" s="56"/>
      <c r="C18" s="56"/>
      <c r="D18" s="56"/>
      <c r="E18" s="56"/>
      <c r="F18" s="56"/>
      <c r="G18" s="56"/>
      <c r="H18" s="56"/>
      <c r="I18" s="57"/>
      <c r="J18" s="56"/>
      <c r="K18" s="56"/>
      <c r="L18" s="56"/>
      <c r="M18" s="56"/>
      <c r="N18" s="56"/>
      <c r="O18" s="62"/>
    </row>
    <row r="19" spans="1:15" ht="15.75" thickBot="1" x14ac:dyDescent="0.3">
      <c r="A19" s="69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1"/>
    </row>
  </sheetData>
  <hyperlinks>
    <hyperlink ref="B4" location="'WT A0200'!A1" display="'WT A0200'!A1"/>
    <hyperlink ref="E3" location="'WT 02005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133" t="s">
        <v>84</v>
      </c>
      <c r="B1" s="133" t="str">
        <f>WT_0200_006</f>
        <v>WT 02005</v>
      </c>
    </row>
  </sheetData>
  <hyperlinks>
    <hyperlink ref="A1" location="'WT 02005'!A1" display="Drawing part :"/>
    <hyperlink ref="B1" location="'WT 02005'!A1" display="'WT 02005'!A1"/>
  </hyperlinks>
  <pageMargins left="0.7" right="0.7" top="0.75" bottom="0.75" header="0.3" footer="0.3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B40" sqref="B40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2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2" t="s">
        <v>0</v>
      </c>
      <c r="B1" s="89" t="s">
        <v>37</v>
      </c>
      <c r="D1" s="43"/>
      <c r="M1" s="55" t="s">
        <v>39</v>
      </c>
      <c r="N1" s="44"/>
      <c r="O1" s="54" t="e">
        <f>#REF!</f>
        <v>#REF!</v>
      </c>
    </row>
    <row r="2" spans="1:15" s="15" customFormat="1" ht="15.75" thickBot="1" x14ac:dyDescent="0.3">
      <c r="A2" s="50" t="s">
        <v>40</v>
      </c>
      <c r="B2" s="88" t="s">
        <v>124</v>
      </c>
      <c r="C2" s="14"/>
      <c r="F2" s="38"/>
    </row>
    <row r="3" spans="1:15" s="15" customFormat="1" ht="16.5" thickTop="1" thickBot="1" x14ac:dyDescent="0.3">
      <c r="A3" s="51" t="s">
        <v>41</v>
      </c>
      <c r="B3" s="53">
        <v>2018</v>
      </c>
      <c r="C3" s="14"/>
      <c r="F3" s="38"/>
    </row>
    <row r="4" spans="1:15" s="15" customFormat="1" ht="16.5" thickTop="1" thickBot="1" x14ac:dyDescent="0.3">
      <c r="A4" s="49" t="s">
        <v>1</v>
      </c>
      <c r="B4" s="87">
        <v>81</v>
      </c>
      <c r="C4" s="14"/>
      <c r="D4" s="43" t="s">
        <v>42</v>
      </c>
      <c r="F4" s="38"/>
    </row>
    <row r="5" spans="1:15" s="36" customFormat="1" ht="15.75" thickTop="1" x14ac:dyDescent="0.25">
      <c r="A5" s="35"/>
      <c r="B5" s="39"/>
      <c r="C5" s="37"/>
      <c r="F5" s="40"/>
    </row>
    <row r="6" spans="1:15" s="34" customFormat="1" ht="49.5" customHeight="1" x14ac:dyDescent="0.25">
      <c r="A6" s="33" t="s">
        <v>43</v>
      </c>
      <c r="B6" s="46" t="s">
        <v>44</v>
      </c>
      <c r="C6" s="46" t="s">
        <v>45</v>
      </c>
      <c r="D6" s="46" t="s">
        <v>46</v>
      </c>
      <c r="E6" s="46" t="s">
        <v>47</v>
      </c>
      <c r="F6" s="46" t="s">
        <v>48</v>
      </c>
      <c r="G6" s="46" t="s">
        <v>49</v>
      </c>
      <c r="H6" s="48" t="s">
        <v>50</v>
      </c>
      <c r="I6" s="46" t="s">
        <v>17</v>
      </c>
      <c r="J6" s="46" t="s">
        <v>51</v>
      </c>
      <c r="K6" s="46" t="s">
        <v>52</v>
      </c>
      <c r="L6" s="46" t="s">
        <v>53</v>
      </c>
      <c r="M6" s="46" t="s">
        <v>54</v>
      </c>
      <c r="N6" s="47" t="s">
        <v>55</v>
      </c>
      <c r="O6" s="46" t="s">
        <v>56</v>
      </c>
    </row>
    <row r="7" spans="1:15" ht="15" x14ac:dyDescent="0.25">
      <c r="A7" s="107"/>
      <c r="B7" s="108" t="str">
        <f>'WT A0200'!B3</f>
        <v>Wheels &amp; Tires</v>
      </c>
      <c r="C7" s="109" t="e">
        <f>EL_A0001</f>
        <v>#NAME?</v>
      </c>
      <c r="D7" s="109" t="s">
        <v>11</v>
      </c>
      <c r="E7" s="109"/>
      <c r="F7" s="110" t="str">
        <f>'WT A0200'!B4</f>
        <v>Front Hubs</v>
      </c>
      <c r="G7" s="109"/>
      <c r="H7" s="111" t="e">
        <f t="shared" ref="H7:H17" si="0">SUM(J7:M7)</f>
        <v>#NAME?</v>
      </c>
      <c r="I7" s="112" t="e">
        <f>BR_A0001_q</f>
        <v>#NAME?</v>
      </c>
      <c r="J7" s="113" t="e">
        <f>BR_A0001_m</f>
        <v>#NAME?</v>
      </c>
      <c r="K7" s="113" t="e">
        <f>BR_A0001_p</f>
        <v>#NAME?</v>
      </c>
      <c r="L7" s="113" t="e">
        <f>BR_A0001_f</f>
        <v>#NAME?</v>
      </c>
      <c r="M7" s="113" t="e">
        <f>BR_A0001_t</f>
        <v>#NAME?</v>
      </c>
      <c r="N7" s="114" t="e">
        <f t="shared" ref="N7:N17" si="1">H7*I7</f>
        <v>#NAME?</v>
      </c>
      <c r="O7" s="115"/>
    </row>
    <row r="8" spans="1:15" ht="15" x14ac:dyDescent="0.25">
      <c r="A8" s="116"/>
      <c r="B8" s="117" t="str">
        <f>'WT A0200'!B3</f>
        <v>Wheels &amp; Tires</v>
      </c>
      <c r="C8" s="125" t="e">
        <f>EL_01001</f>
        <v>#NAME?</v>
      </c>
      <c r="D8" s="118" t="s">
        <v>11</v>
      </c>
      <c r="E8" s="118" t="str">
        <f>F7</f>
        <v>Front Hubs</v>
      </c>
      <c r="F8" s="119" t="str">
        <f>'WT 02001'!B5</f>
        <v>Front Hub</v>
      </c>
      <c r="G8" s="118"/>
      <c r="H8" s="120" t="e">
        <f t="shared" si="0"/>
        <v>#NAME?</v>
      </c>
      <c r="I8" s="121" t="e">
        <f>BR_A0001_q*BR_01001_q</f>
        <v>#NAME?</v>
      </c>
      <c r="J8" s="122" t="e">
        <f>BR_01001_m</f>
        <v>#NAME?</v>
      </c>
      <c r="K8" s="122" t="e">
        <f>BR_01001_p</f>
        <v>#NAME?</v>
      </c>
      <c r="L8" s="122" t="e">
        <f>BR_01001_f</f>
        <v>#NAME?</v>
      </c>
      <c r="M8" s="122" t="e">
        <f>BR_01001_t</f>
        <v>#NAME?</v>
      </c>
      <c r="N8" s="123" t="e">
        <f t="shared" si="1"/>
        <v>#NAME?</v>
      </c>
      <c r="O8" s="124"/>
    </row>
    <row r="9" spans="1:15" ht="14.25" x14ac:dyDescent="0.2">
      <c r="A9" s="116"/>
      <c r="B9" s="117" t="str">
        <f>'WT A0200'!$B$3</f>
        <v>Wheels &amp; Tires</v>
      </c>
      <c r="C9" s="118"/>
      <c r="D9" s="118" t="s">
        <v>11</v>
      </c>
      <c r="E9" s="118"/>
      <c r="F9" s="117"/>
      <c r="G9" s="118"/>
      <c r="H9" s="120">
        <f t="shared" si="0"/>
        <v>0</v>
      </c>
      <c r="I9" s="126"/>
      <c r="J9" s="122"/>
      <c r="K9" s="122"/>
      <c r="L9" s="122"/>
      <c r="M9" s="122"/>
      <c r="N9" s="123">
        <f t="shared" si="1"/>
        <v>0</v>
      </c>
      <c r="O9" s="124"/>
    </row>
    <row r="10" spans="1:15" ht="14.25" x14ac:dyDescent="0.2">
      <c r="A10" s="116"/>
      <c r="B10" s="117" t="str">
        <f>'WT A0200'!$B$3</f>
        <v>Wheels &amp; Tires</v>
      </c>
      <c r="C10" s="118"/>
      <c r="D10" s="118" t="s">
        <v>11</v>
      </c>
      <c r="E10" s="118"/>
      <c r="F10" s="117"/>
      <c r="G10" s="118"/>
      <c r="H10" s="120">
        <f t="shared" si="0"/>
        <v>0</v>
      </c>
      <c r="I10" s="126"/>
      <c r="J10" s="122"/>
      <c r="K10" s="122"/>
      <c r="L10" s="122"/>
      <c r="M10" s="122"/>
      <c r="N10" s="123">
        <f t="shared" si="1"/>
        <v>0</v>
      </c>
      <c r="O10" s="124"/>
    </row>
    <row r="11" spans="1:15" ht="14.25" x14ac:dyDescent="0.2">
      <c r="A11" s="116"/>
      <c r="B11" s="117" t="str">
        <f>'WT A0200'!$B$3</f>
        <v>Wheels &amp; Tires</v>
      </c>
      <c r="C11" s="118"/>
      <c r="D11" s="118" t="s">
        <v>11</v>
      </c>
      <c r="E11" s="118"/>
      <c r="F11" s="117"/>
      <c r="G11" s="118"/>
      <c r="H11" s="120">
        <f t="shared" si="0"/>
        <v>0</v>
      </c>
      <c r="I11" s="126"/>
      <c r="J11" s="122"/>
      <c r="K11" s="122"/>
      <c r="L11" s="122"/>
      <c r="M11" s="122"/>
      <c r="N11" s="123">
        <f t="shared" si="1"/>
        <v>0</v>
      </c>
      <c r="O11" s="124"/>
    </row>
    <row r="12" spans="1:15" ht="14.25" x14ac:dyDescent="0.2">
      <c r="A12" s="116"/>
      <c r="B12" s="117" t="str">
        <f>'WT A0200'!$B$3</f>
        <v>Wheels &amp; Tires</v>
      </c>
      <c r="C12" s="118"/>
      <c r="D12" s="118" t="s">
        <v>11</v>
      </c>
      <c r="E12" s="118"/>
      <c r="F12" s="117"/>
      <c r="G12" s="118"/>
      <c r="H12" s="120">
        <f t="shared" si="0"/>
        <v>0</v>
      </c>
      <c r="I12" s="126"/>
      <c r="J12" s="122"/>
      <c r="K12" s="122"/>
      <c r="L12" s="122"/>
      <c r="M12" s="122"/>
      <c r="N12" s="123">
        <f t="shared" si="1"/>
        <v>0</v>
      </c>
      <c r="O12" s="124"/>
    </row>
    <row r="13" spans="1:15" ht="14.25" x14ac:dyDescent="0.2">
      <c r="A13" s="116"/>
      <c r="B13" s="117" t="str">
        <f>'WT A0200'!$B$3</f>
        <v>Wheels &amp; Tires</v>
      </c>
      <c r="C13" s="118"/>
      <c r="D13" s="118" t="s">
        <v>11</v>
      </c>
      <c r="E13" s="118"/>
      <c r="F13" s="117"/>
      <c r="G13" s="118"/>
      <c r="H13" s="120">
        <f t="shared" si="0"/>
        <v>0</v>
      </c>
      <c r="I13" s="126"/>
      <c r="J13" s="122"/>
      <c r="K13" s="122"/>
      <c r="L13" s="122"/>
      <c r="M13" s="122"/>
      <c r="N13" s="123">
        <f t="shared" si="1"/>
        <v>0</v>
      </c>
      <c r="O13" s="124"/>
    </row>
    <row r="14" spans="1:15" ht="14.25" x14ac:dyDescent="0.2">
      <c r="A14" s="116"/>
      <c r="B14" s="117" t="str">
        <f>'WT A0200'!$B$3</f>
        <v>Wheels &amp; Tires</v>
      </c>
      <c r="C14" s="118"/>
      <c r="D14" s="118" t="s">
        <v>11</v>
      </c>
      <c r="E14" s="118"/>
      <c r="F14" s="117"/>
      <c r="G14" s="118"/>
      <c r="H14" s="120">
        <f t="shared" si="0"/>
        <v>0</v>
      </c>
      <c r="I14" s="126"/>
      <c r="J14" s="122"/>
      <c r="K14" s="122"/>
      <c r="L14" s="122"/>
      <c r="M14" s="122"/>
      <c r="N14" s="123">
        <f t="shared" si="1"/>
        <v>0</v>
      </c>
      <c r="O14" s="124"/>
    </row>
    <row r="15" spans="1:15" ht="14.25" x14ac:dyDescent="0.2">
      <c r="A15" s="116"/>
      <c r="B15" s="117" t="str">
        <f>'WT A0200'!$B$3</f>
        <v>Wheels &amp; Tires</v>
      </c>
      <c r="C15" s="118"/>
      <c r="D15" s="118" t="s">
        <v>11</v>
      </c>
      <c r="E15" s="118"/>
      <c r="F15" s="117"/>
      <c r="G15" s="127"/>
      <c r="H15" s="120">
        <f t="shared" si="0"/>
        <v>0</v>
      </c>
      <c r="I15" s="126"/>
      <c r="J15" s="122"/>
      <c r="K15" s="122"/>
      <c r="L15" s="122"/>
      <c r="M15" s="122"/>
      <c r="N15" s="123">
        <f t="shared" si="1"/>
        <v>0</v>
      </c>
      <c r="O15" s="124"/>
    </row>
    <row r="16" spans="1:15" ht="14.25" x14ac:dyDescent="0.2">
      <c r="A16" s="116"/>
      <c r="B16" s="117" t="str">
        <f>'WT A0200'!$B$3</f>
        <v>Wheels &amp; Tires</v>
      </c>
      <c r="C16" s="118"/>
      <c r="D16" s="118" t="s">
        <v>11</v>
      </c>
      <c r="E16" s="118"/>
      <c r="F16" s="117"/>
      <c r="G16" s="118"/>
      <c r="H16" s="120">
        <f t="shared" si="0"/>
        <v>0</v>
      </c>
      <c r="I16" s="126"/>
      <c r="J16" s="122"/>
      <c r="K16" s="122"/>
      <c r="L16" s="122"/>
      <c r="M16" s="122"/>
      <c r="N16" s="123">
        <f t="shared" si="1"/>
        <v>0</v>
      </c>
      <c r="O16" s="124"/>
    </row>
    <row r="17" spans="1:15" ht="15" thickBot="1" x14ac:dyDescent="0.25">
      <c r="A17" s="116"/>
      <c r="B17" s="117" t="str">
        <f>'WT A0200'!$B$3</f>
        <v>Wheels &amp; Tires</v>
      </c>
      <c r="C17" s="118"/>
      <c r="D17" s="118" t="s">
        <v>11</v>
      </c>
      <c r="E17" s="118"/>
      <c r="F17" s="117"/>
      <c r="G17" s="118"/>
      <c r="H17" s="120">
        <f t="shared" si="0"/>
        <v>0</v>
      </c>
      <c r="I17" s="126"/>
      <c r="J17" s="122"/>
      <c r="K17" s="122"/>
      <c r="L17" s="122"/>
      <c r="M17" s="122"/>
      <c r="N17" s="123">
        <f t="shared" si="1"/>
        <v>0</v>
      </c>
      <c r="O17" s="124"/>
    </row>
    <row r="18" spans="1:15" s="12" customFormat="1" ht="15.75" thickTop="1" thickBot="1" x14ac:dyDescent="0.25">
      <c r="A18" s="5"/>
      <c r="B18" s="41" t="str">
        <f>'WT A0200'!B3</f>
        <v>Wheels &amp; Tires</v>
      </c>
      <c r="C18" s="1"/>
      <c r="D18" s="1"/>
      <c r="E18" s="1"/>
      <c r="F18" s="41" t="s">
        <v>57</v>
      </c>
      <c r="G18" s="1"/>
      <c r="H18" s="3"/>
      <c r="I18" s="4"/>
      <c r="J18" s="91" t="e">
        <f>SUMPRODUCT($I7:$I17,J7:J17)</f>
        <v>#NAME?</v>
      </c>
      <c r="K18" s="91" t="e">
        <f>SUMPRODUCT($I7:$I17,K7:K17)</f>
        <v>#NAME?</v>
      </c>
      <c r="L18" s="91" t="e">
        <f>SUMPRODUCT($I7:$I17,L7:L17)</f>
        <v>#NAME?</v>
      </c>
      <c r="M18" s="91" t="e">
        <f>SUMPRODUCT($I7:$I17,M7:M17)</f>
        <v>#NAME?</v>
      </c>
      <c r="N18" s="91" t="e">
        <f>SUM(N7:N17)</f>
        <v>#NAME?</v>
      </c>
      <c r="O18" s="2"/>
    </row>
    <row r="19" spans="1:15" ht="13.5" thickTop="1" x14ac:dyDescent="0.2">
      <c r="A19" s="11"/>
      <c r="B19" s="42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42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45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45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42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2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2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2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2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2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42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42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42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42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42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2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2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2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2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2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2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2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2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2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2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2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2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2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2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2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2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2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2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2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2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2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2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2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2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2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2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2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2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2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2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4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4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4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42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/>
    <hyperlink ref="F8" location="BR_01001" display="BR_0100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FF"/>
    <pageSetUpPr fitToPage="1"/>
  </sheetPr>
  <dimension ref="A1:O40"/>
  <sheetViews>
    <sheetView zoomScale="75" zoomScaleNormal="75" zoomScaleSheetLayoutView="80" workbookViewId="0">
      <selection activeCell="B14" sqref="B14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3" t="s">
        <v>0</v>
      </c>
      <c r="B2" s="16" t="s">
        <v>37</v>
      </c>
      <c r="C2" s="56"/>
      <c r="D2" s="56"/>
      <c r="E2" s="56" t="s">
        <v>125</v>
      </c>
      <c r="F2" s="56"/>
      <c r="G2" s="56"/>
      <c r="H2" s="56"/>
      <c r="I2" s="56"/>
      <c r="J2" s="93" t="s">
        <v>1</v>
      </c>
      <c r="K2" s="78">
        <v>81</v>
      </c>
      <c r="L2" s="56"/>
      <c r="M2" s="93" t="s">
        <v>2</v>
      </c>
      <c r="N2" s="90">
        <f>WT_A0200_pa+WT_A0200_m+WT_A0200_p+WT_A0200_f</f>
        <v>341.7412675152284</v>
      </c>
      <c r="O2" s="62"/>
    </row>
    <row r="3" spans="1:15" x14ac:dyDescent="0.25">
      <c r="A3" s="93" t="s">
        <v>3</v>
      </c>
      <c r="B3" s="16" t="s">
        <v>128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93" t="s">
        <v>4</v>
      </c>
      <c r="N3" s="77">
        <v>2</v>
      </c>
      <c r="O3" s="62"/>
    </row>
    <row r="4" spans="1:15" x14ac:dyDescent="0.25">
      <c r="A4" s="93" t="s">
        <v>5</v>
      </c>
      <c r="B4" s="57" t="s">
        <v>130</v>
      </c>
      <c r="C4" s="56"/>
      <c r="D4" s="56"/>
      <c r="E4" s="56"/>
      <c r="F4" s="56"/>
      <c r="G4" s="56"/>
      <c r="H4" s="56"/>
      <c r="I4" s="56"/>
      <c r="J4" s="94" t="s">
        <v>6</v>
      </c>
      <c r="K4" s="56"/>
      <c r="L4" s="56"/>
      <c r="M4" s="56"/>
      <c r="N4" s="56"/>
      <c r="O4" s="62"/>
    </row>
    <row r="5" spans="1:15" x14ac:dyDescent="0.25">
      <c r="A5" s="93" t="s">
        <v>7</v>
      </c>
      <c r="B5" s="18" t="s">
        <v>129</v>
      </c>
      <c r="C5" s="56"/>
      <c r="D5" s="56"/>
      <c r="E5" s="56"/>
      <c r="F5" s="56"/>
      <c r="G5" s="56"/>
      <c r="H5" s="56"/>
      <c r="I5" s="56"/>
      <c r="J5" s="94" t="s">
        <v>8</v>
      </c>
      <c r="K5" s="56"/>
      <c r="L5" s="56"/>
      <c r="M5" s="93" t="s">
        <v>9</v>
      </c>
      <c r="N5" s="73">
        <f>N2*N3</f>
        <v>683.4825350304568</v>
      </c>
      <c r="O5" s="62"/>
    </row>
    <row r="6" spans="1:15" x14ac:dyDescent="0.25">
      <c r="A6" s="93" t="s">
        <v>10</v>
      </c>
      <c r="B6" s="16" t="s">
        <v>11</v>
      </c>
      <c r="C6" s="56"/>
      <c r="D6" s="56"/>
      <c r="E6" s="56"/>
      <c r="F6" s="56"/>
      <c r="G6" s="56"/>
      <c r="H6" s="56"/>
      <c r="I6" s="56"/>
      <c r="J6" s="94" t="s">
        <v>12</v>
      </c>
      <c r="K6" s="56"/>
      <c r="L6" s="56"/>
      <c r="M6" s="56"/>
      <c r="N6" s="56"/>
      <c r="O6" s="62"/>
    </row>
    <row r="7" spans="1:15" x14ac:dyDescent="0.25">
      <c r="A7" s="93" t="s">
        <v>13</v>
      </c>
      <c r="B7" s="16" t="s">
        <v>131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63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93" t="s">
        <v>14</v>
      </c>
      <c r="B9" s="93" t="s">
        <v>15</v>
      </c>
      <c r="C9" s="93" t="s">
        <v>16</v>
      </c>
      <c r="D9" s="93" t="s">
        <v>17</v>
      </c>
      <c r="E9" s="93" t="s">
        <v>18</v>
      </c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72">
        <v>10</v>
      </c>
      <c r="B10" s="82" t="str">
        <f>'WT 02001'!B5</f>
        <v>Front Hub</v>
      </c>
      <c r="C10" s="73">
        <f>'WT 02001'!N2</f>
        <v>64.158517485600001</v>
      </c>
      <c r="D10" s="81">
        <f>'WT 02001'!N3</f>
        <v>1</v>
      </c>
      <c r="E10" s="73">
        <f>C10*D10</f>
        <v>64.158517485600001</v>
      </c>
      <c r="F10" s="56"/>
      <c r="G10" s="56"/>
      <c r="H10" s="56"/>
      <c r="I10" s="56"/>
      <c r="J10" s="56"/>
      <c r="K10" s="56"/>
      <c r="L10" s="56"/>
      <c r="M10" s="56"/>
      <c r="N10" s="56"/>
      <c r="O10" s="62"/>
    </row>
    <row r="11" spans="1:15" x14ac:dyDescent="0.25">
      <c r="A11" s="72">
        <v>20</v>
      </c>
      <c r="B11" s="134" t="s">
        <v>151</v>
      </c>
      <c r="C11" s="73">
        <f>'WT 02002'!N2</f>
        <v>2.6214313574000001</v>
      </c>
      <c r="D11" s="81">
        <f>'WT 02002'!N3</f>
        <v>1</v>
      </c>
      <c r="E11" s="73">
        <f>C11*D11</f>
        <v>2.6214313574000001</v>
      </c>
      <c r="F11" s="57"/>
      <c r="G11" s="57"/>
      <c r="H11" s="57"/>
      <c r="I11" s="57"/>
      <c r="J11" s="57"/>
      <c r="K11" s="57"/>
      <c r="L11" s="57"/>
      <c r="M11" s="57"/>
      <c r="N11" s="57"/>
      <c r="O11" s="62"/>
    </row>
    <row r="12" spans="1:15" x14ac:dyDescent="0.25">
      <c r="A12" s="72">
        <v>30</v>
      </c>
      <c r="B12" s="84" t="s">
        <v>162</v>
      </c>
      <c r="C12" s="73">
        <f>'WT 02003'!N2</f>
        <v>20.676657798400001</v>
      </c>
      <c r="D12" s="81">
        <f>'WT 02003'!N3</f>
        <v>1</v>
      </c>
      <c r="E12" s="73">
        <f>C12*D12</f>
        <v>20.676657798400001</v>
      </c>
      <c r="F12" s="57"/>
      <c r="G12" s="57"/>
      <c r="H12" s="57"/>
      <c r="I12" s="57"/>
      <c r="J12" s="57"/>
      <c r="K12" s="57"/>
      <c r="L12" s="57"/>
      <c r="M12" s="57"/>
      <c r="N12" s="57"/>
      <c r="O12" s="64"/>
    </row>
    <row r="13" spans="1:15" s="17" customFormat="1" x14ac:dyDescent="0.25">
      <c r="A13" s="72">
        <v>40</v>
      </c>
      <c r="B13" s="82" t="s">
        <v>153</v>
      </c>
      <c r="C13" s="73">
        <f>'WT 02004'!N2</f>
        <v>0.95013112</v>
      </c>
      <c r="D13" s="81">
        <f>'WT 02004'!N3</f>
        <v>1</v>
      </c>
      <c r="E13" s="73">
        <f>C13*D13</f>
        <v>0.95013112</v>
      </c>
      <c r="F13" s="57"/>
      <c r="G13" s="57"/>
      <c r="H13" s="57"/>
      <c r="I13" s="57"/>
      <c r="J13" s="57"/>
      <c r="K13" s="57"/>
      <c r="L13" s="57"/>
      <c r="M13" s="57"/>
      <c r="N13" s="57"/>
      <c r="O13" s="64"/>
    </row>
    <row r="14" spans="1:15" s="17" customFormat="1" x14ac:dyDescent="0.25">
      <c r="A14" s="72">
        <v>50</v>
      </c>
      <c r="B14" s="82" t="s">
        <v>154</v>
      </c>
      <c r="C14" s="73">
        <f>'WT 02005'!N2</f>
        <v>3.9701600000000004</v>
      </c>
      <c r="D14" s="81">
        <f>'WT 02005'!N3</f>
        <v>1</v>
      </c>
      <c r="E14" s="73">
        <f>C14*D14</f>
        <v>3.9701600000000004</v>
      </c>
      <c r="F14" s="57"/>
      <c r="G14" s="57"/>
      <c r="H14" s="57"/>
      <c r="I14" s="57"/>
      <c r="J14" s="57"/>
      <c r="K14" s="57"/>
      <c r="L14" s="57"/>
      <c r="M14" s="57"/>
      <c r="N14" s="57"/>
      <c r="O14" s="65"/>
    </row>
    <row r="15" spans="1:15" x14ac:dyDescent="0.25">
      <c r="A15" s="63"/>
      <c r="B15" s="56"/>
      <c r="C15" s="56"/>
      <c r="D15" s="96" t="s">
        <v>18</v>
      </c>
      <c r="E15" s="95">
        <f>SUM(E10:E14)</f>
        <v>92.376897761400002</v>
      </c>
      <c r="F15" s="57"/>
      <c r="G15" s="57"/>
      <c r="H15" s="57"/>
      <c r="I15" s="57"/>
      <c r="J15" s="57"/>
      <c r="K15" s="57"/>
      <c r="L15" s="57"/>
      <c r="M15" s="57"/>
      <c r="N15" s="57"/>
      <c r="O15" s="62"/>
    </row>
    <row r="16" spans="1:15" x14ac:dyDescent="0.25">
      <c r="A16" s="63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62"/>
    </row>
    <row r="17" spans="1:15" x14ac:dyDescent="0.25">
      <c r="A17" s="93" t="s">
        <v>14</v>
      </c>
      <c r="B17" s="93" t="s">
        <v>19</v>
      </c>
      <c r="C17" s="93" t="s">
        <v>20</v>
      </c>
      <c r="D17" s="93" t="s">
        <v>21</v>
      </c>
      <c r="E17" s="93" t="s">
        <v>22</v>
      </c>
      <c r="F17" s="93" t="s">
        <v>23</v>
      </c>
      <c r="G17" s="93" t="s">
        <v>24</v>
      </c>
      <c r="H17" s="93" t="s">
        <v>25</v>
      </c>
      <c r="I17" s="93" t="s">
        <v>26</v>
      </c>
      <c r="J17" s="93" t="s">
        <v>27</v>
      </c>
      <c r="K17" s="93" t="s">
        <v>28</v>
      </c>
      <c r="L17" s="93" t="s">
        <v>29</v>
      </c>
      <c r="M17" s="93" t="s">
        <v>17</v>
      </c>
      <c r="N17" s="93" t="s">
        <v>18</v>
      </c>
      <c r="O17" s="62"/>
    </row>
    <row r="18" spans="1:15" ht="30" x14ac:dyDescent="0.25">
      <c r="A18" s="72">
        <v>10</v>
      </c>
      <c r="B18" s="136" t="s">
        <v>163</v>
      </c>
      <c r="C18" s="72"/>
      <c r="D18" s="73">
        <f>0.4*((E18^2*G18))^0.5</f>
        <v>118.74544201778863</v>
      </c>
      <c r="E18" s="72">
        <v>72</v>
      </c>
      <c r="F18" s="72" t="s">
        <v>30</v>
      </c>
      <c r="G18" s="72">
        <v>17</v>
      </c>
      <c r="H18" s="74" t="s">
        <v>30</v>
      </c>
      <c r="I18" s="75"/>
      <c r="J18" s="76"/>
      <c r="K18" s="74"/>
      <c r="L18" s="74"/>
      <c r="M18" s="74">
        <v>2</v>
      </c>
      <c r="N18" s="73">
        <f>M18*D18</f>
        <v>237.49088403557727</v>
      </c>
      <c r="O18" s="62"/>
    </row>
    <row r="19" spans="1:15" s="23" customFormat="1" x14ac:dyDescent="0.25">
      <c r="A19" s="140">
        <v>20</v>
      </c>
      <c r="B19" s="141" t="s">
        <v>164</v>
      </c>
      <c r="C19" s="141" t="s">
        <v>165</v>
      </c>
      <c r="D19" s="139">
        <f>0.126*E19+1.57</f>
        <v>5.98</v>
      </c>
      <c r="E19" s="140">
        <v>35</v>
      </c>
      <c r="F19" s="140" t="s">
        <v>30</v>
      </c>
      <c r="G19" s="140"/>
      <c r="H19" s="142"/>
      <c r="I19" s="144"/>
      <c r="J19" s="143"/>
      <c r="K19" s="142"/>
      <c r="L19" s="142"/>
      <c r="M19" s="145">
        <v>1</v>
      </c>
      <c r="N19" s="73">
        <f>M19*D19</f>
        <v>5.98</v>
      </c>
      <c r="O19" s="66"/>
    </row>
    <row r="20" spans="1:15" ht="30" x14ac:dyDescent="0.25">
      <c r="A20" s="140">
        <v>30</v>
      </c>
      <c r="B20" s="141" t="s">
        <v>166</v>
      </c>
      <c r="C20" s="150" t="s">
        <v>167</v>
      </c>
      <c r="D20" s="139">
        <v>0</v>
      </c>
      <c r="E20" s="140"/>
      <c r="F20" s="140"/>
      <c r="G20" s="140"/>
      <c r="H20" s="142"/>
      <c r="I20" s="144"/>
      <c r="J20" s="143"/>
      <c r="K20" s="142"/>
      <c r="L20" s="142"/>
      <c r="M20" s="145"/>
      <c r="N20" s="73">
        <f>M20*D20</f>
        <v>0</v>
      </c>
      <c r="O20" s="62"/>
    </row>
    <row r="21" spans="1:15" x14ac:dyDescent="0.25">
      <c r="A21" s="67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93" t="s">
        <v>18</v>
      </c>
      <c r="N21" s="95">
        <f>SUM(N18:N20)</f>
        <v>243.47088403557726</v>
      </c>
      <c r="O21" s="62"/>
    </row>
    <row r="22" spans="1:15" x14ac:dyDescent="0.25">
      <c r="A22" s="63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62"/>
    </row>
    <row r="23" spans="1:15" s="26" customFormat="1" x14ac:dyDescent="0.25">
      <c r="A23" s="93" t="s">
        <v>14</v>
      </c>
      <c r="B23" s="93" t="s">
        <v>31</v>
      </c>
      <c r="C23" s="93" t="s">
        <v>20</v>
      </c>
      <c r="D23" s="93" t="s">
        <v>21</v>
      </c>
      <c r="E23" s="93" t="s">
        <v>32</v>
      </c>
      <c r="F23" s="93" t="s">
        <v>17</v>
      </c>
      <c r="G23" s="93" t="s">
        <v>33</v>
      </c>
      <c r="H23" s="93" t="s">
        <v>34</v>
      </c>
      <c r="I23" s="93" t="s">
        <v>18</v>
      </c>
      <c r="J23" s="25"/>
      <c r="K23" s="25"/>
      <c r="L23" s="25"/>
      <c r="M23" s="25"/>
      <c r="N23" s="25"/>
      <c r="O23" s="68"/>
    </row>
    <row r="24" spans="1:15" x14ac:dyDescent="0.25">
      <c r="A24" s="138">
        <v>10</v>
      </c>
      <c r="B24" s="130" t="s">
        <v>170</v>
      </c>
      <c r="C24" s="130" t="s">
        <v>175</v>
      </c>
      <c r="D24" s="137">
        <v>0.06</v>
      </c>
      <c r="E24" s="129" t="s">
        <v>35</v>
      </c>
      <c r="F24" s="129">
        <v>1</v>
      </c>
      <c r="G24" s="129"/>
      <c r="H24" s="129">
        <v>1</v>
      </c>
      <c r="I24" s="73">
        <f t="shared" ref="I24" si="0">IF(H24="",D24*F24,D24*F24*H24)</f>
        <v>0.06</v>
      </c>
      <c r="J24" s="56"/>
      <c r="K24" s="56"/>
      <c r="L24" s="56"/>
      <c r="M24" s="56"/>
      <c r="N24" s="56"/>
      <c r="O24" s="62"/>
    </row>
    <row r="25" spans="1:15" x14ac:dyDescent="0.25">
      <c r="A25" s="129">
        <v>20</v>
      </c>
      <c r="B25" s="130" t="s">
        <v>168</v>
      </c>
      <c r="C25" s="130" t="s">
        <v>169</v>
      </c>
      <c r="D25" s="151">
        <v>0.19</v>
      </c>
      <c r="E25" s="129" t="s">
        <v>35</v>
      </c>
      <c r="F25" s="129">
        <v>2</v>
      </c>
      <c r="G25" s="129"/>
      <c r="H25" s="129">
        <v>1</v>
      </c>
      <c r="I25" s="73">
        <f t="shared" ref="I25:I27" si="1">IF(H25="",D25*F25,D25*F25*H25)</f>
        <v>0.38</v>
      </c>
      <c r="J25" s="56"/>
      <c r="K25" s="56"/>
      <c r="L25" s="56"/>
      <c r="M25" s="56"/>
      <c r="N25" s="56"/>
      <c r="O25" s="62"/>
    </row>
    <row r="26" spans="1:15" x14ac:dyDescent="0.25">
      <c r="A26" s="138">
        <v>30</v>
      </c>
      <c r="B26" s="130" t="s">
        <v>170</v>
      </c>
      <c r="C26" s="130" t="s">
        <v>176</v>
      </c>
      <c r="D26" s="137">
        <v>0.06</v>
      </c>
      <c r="E26" s="129" t="s">
        <v>35</v>
      </c>
      <c r="F26" s="129">
        <v>1</v>
      </c>
      <c r="G26" s="129"/>
      <c r="H26" s="129">
        <v>1</v>
      </c>
      <c r="I26" s="73">
        <f t="shared" si="1"/>
        <v>0.06</v>
      </c>
      <c r="J26" s="56"/>
      <c r="K26" s="56"/>
      <c r="L26" s="56"/>
      <c r="M26" s="56"/>
      <c r="N26" s="56"/>
      <c r="O26" s="62"/>
    </row>
    <row r="27" spans="1:15" s="17" customFormat="1" x14ac:dyDescent="0.25">
      <c r="A27" s="138">
        <v>40</v>
      </c>
      <c r="B27" s="130" t="s">
        <v>170</v>
      </c>
      <c r="C27" s="130" t="s">
        <v>177</v>
      </c>
      <c r="D27" s="137">
        <v>0.06</v>
      </c>
      <c r="E27" s="129" t="s">
        <v>35</v>
      </c>
      <c r="F27" s="129">
        <v>1</v>
      </c>
      <c r="G27" s="129"/>
      <c r="H27" s="129">
        <v>1</v>
      </c>
      <c r="I27" s="73">
        <f t="shared" si="1"/>
        <v>0.06</v>
      </c>
      <c r="J27" s="57"/>
      <c r="K27" s="57"/>
      <c r="L27" s="57"/>
      <c r="M27" s="57"/>
      <c r="N27" s="57"/>
      <c r="O27" s="65"/>
    </row>
    <row r="28" spans="1:15" s="26" customFormat="1" x14ac:dyDescent="0.25">
      <c r="A28" s="138">
        <v>50</v>
      </c>
      <c r="B28" s="130" t="s">
        <v>170</v>
      </c>
      <c r="C28" s="130" t="s">
        <v>181</v>
      </c>
      <c r="D28" s="137">
        <v>0.06</v>
      </c>
      <c r="E28" s="129" t="s">
        <v>35</v>
      </c>
      <c r="F28" s="129">
        <v>1</v>
      </c>
      <c r="G28" s="129"/>
      <c r="H28" s="129">
        <v>1</v>
      </c>
      <c r="I28" s="73">
        <f>IF(H28="",D28*F28,D28*F28*H28)</f>
        <v>0.06</v>
      </c>
      <c r="J28" s="57"/>
      <c r="K28" s="57"/>
      <c r="L28" s="57"/>
      <c r="M28" s="57"/>
      <c r="N28" s="57"/>
      <c r="O28" s="68"/>
    </row>
    <row r="29" spans="1:15" s="17" customFormat="1" x14ac:dyDescent="0.25">
      <c r="A29" s="129">
        <v>80</v>
      </c>
      <c r="B29" s="130" t="s">
        <v>173</v>
      </c>
      <c r="C29" s="148" t="s">
        <v>174</v>
      </c>
      <c r="D29" s="149">
        <v>0.13</v>
      </c>
      <c r="E29" s="148" t="s">
        <v>32</v>
      </c>
      <c r="F29" s="147">
        <v>1</v>
      </c>
      <c r="G29" s="129"/>
      <c r="H29" s="129">
        <v>1</v>
      </c>
      <c r="I29" s="73">
        <f>IF(H29="",D29*F29,D29*F29*H29)</f>
        <v>0.13</v>
      </c>
      <c r="J29" s="57"/>
      <c r="K29" s="57"/>
      <c r="L29" s="57"/>
      <c r="M29" s="57"/>
      <c r="N29" s="57"/>
      <c r="O29" s="68"/>
    </row>
    <row r="30" spans="1:15" x14ac:dyDescent="0.25">
      <c r="A30" s="129">
        <v>60</v>
      </c>
      <c r="B30" s="146" t="s">
        <v>171</v>
      </c>
      <c r="C30" s="150" t="s">
        <v>172</v>
      </c>
      <c r="D30" s="137">
        <v>0.02</v>
      </c>
      <c r="E30" s="129" t="s">
        <v>38</v>
      </c>
      <c r="F30" s="129">
        <v>15.07</v>
      </c>
      <c r="G30" s="129"/>
      <c r="H30" s="129">
        <v>1</v>
      </c>
      <c r="I30" s="73">
        <f>IF(H30="",D30*F30,D30*F30*H30)</f>
        <v>0.3014</v>
      </c>
      <c r="J30" s="57"/>
      <c r="K30" s="57"/>
      <c r="L30" s="57"/>
      <c r="M30" s="57"/>
      <c r="N30" s="57"/>
      <c r="O30" s="65"/>
    </row>
    <row r="31" spans="1:15" x14ac:dyDescent="0.25">
      <c r="A31" s="138">
        <v>70</v>
      </c>
      <c r="B31" s="130" t="s">
        <v>173</v>
      </c>
      <c r="C31" s="150" t="s">
        <v>172</v>
      </c>
      <c r="D31" s="137">
        <v>0.13</v>
      </c>
      <c r="E31" s="129" t="s">
        <v>35</v>
      </c>
      <c r="F31" s="129">
        <v>4</v>
      </c>
      <c r="G31" s="129"/>
      <c r="H31" s="129">
        <v>1</v>
      </c>
      <c r="I31" s="73">
        <f>IF(H31="",D31*F31,D31*F31*H31)</f>
        <v>0.52</v>
      </c>
      <c r="J31" s="56"/>
      <c r="K31" s="56"/>
      <c r="L31" s="56"/>
      <c r="M31" s="56"/>
      <c r="N31" s="56"/>
      <c r="O31" s="62"/>
    </row>
    <row r="32" spans="1:15" x14ac:dyDescent="0.25">
      <c r="A32" s="129">
        <v>80</v>
      </c>
      <c r="B32" s="130" t="s">
        <v>182</v>
      </c>
      <c r="C32" s="148" t="s">
        <v>183</v>
      </c>
      <c r="D32" s="149">
        <v>0.06</v>
      </c>
      <c r="E32" s="148" t="s">
        <v>32</v>
      </c>
      <c r="F32" s="147">
        <v>1</v>
      </c>
      <c r="G32" s="129"/>
      <c r="H32" s="129">
        <v>1</v>
      </c>
      <c r="I32" s="73">
        <f>IF(H32="",D32*F32,D32*F32*H32)</f>
        <v>0.06</v>
      </c>
      <c r="J32" s="56"/>
      <c r="K32" s="56"/>
      <c r="L32" s="56"/>
      <c r="M32" s="56"/>
      <c r="N32" s="56"/>
      <c r="O32" s="62"/>
    </row>
    <row r="33" spans="1:15" x14ac:dyDescent="0.25">
      <c r="A33" s="67"/>
      <c r="B33" s="25"/>
      <c r="C33" s="25"/>
      <c r="D33" s="25"/>
      <c r="E33" s="25"/>
      <c r="F33" s="25"/>
      <c r="G33" s="25"/>
      <c r="H33" s="96" t="s">
        <v>18</v>
      </c>
      <c r="I33" s="95">
        <f>SUM(I24:I32)</f>
        <v>1.6314000000000002</v>
      </c>
      <c r="K33" s="56"/>
      <c r="L33" s="56"/>
      <c r="M33" s="56"/>
      <c r="N33" s="56"/>
      <c r="O33" s="62"/>
    </row>
    <row r="34" spans="1:15" x14ac:dyDescent="0.25">
      <c r="A34" s="63"/>
      <c r="B34" s="56"/>
      <c r="C34" s="56"/>
      <c r="D34" s="56"/>
      <c r="E34" s="56"/>
      <c r="F34" s="56"/>
      <c r="G34" s="56"/>
      <c r="H34" s="56"/>
      <c r="I34" s="56"/>
      <c r="K34" s="56"/>
      <c r="L34" s="56"/>
      <c r="M34" s="56"/>
      <c r="N34" s="56"/>
      <c r="O34" s="62"/>
    </row>
    <row r="35" spans="1:15" x14ac:dyDescent="0.25">
      <c r="A35" s="93" t="s">
        <v>14</v>
      </c>
      <c r="B35" s="93" t="s">
        <v>36</v>
      </c>
      <c r="C35" s="93" t="s">
        <v>20</v>
      </c>
      <c r="D35" s="93" t="s">
        <v>21</v>
      </c>
      <c r="E35" s="93" t="s">
        <v>22</v>
      </c>
      <c r="F35" s="93" t="s">
        <v>23</v>
      </c>
      <c r="G35" s="93" t="s">
        <v>24</v>
      </c>
      <c r="H35" s="93" t="s">
        <v>25</v>
      </c>
      <c r="I35" s="93" t="s">
        <v>17</v>
      </c>
      <c r="J35" s="93" t="s">
        <v>18</v>
      </c>
      <c r="K35" s="56"/>
      <c r="L35" s="56"/>
      <c r="M35" s="56"/>
      <c r="N35" s="56"/>
      <c r="O35" s="62"/>
    </row>
    <row r="36" spans="1:15" x14ac:dyDescent="0.25">
      <c r="A36" s="129">
        <v>10</v>
      </c>
      <c r="B36" s="135" t="s">
        <v>178</v>
      </c>
      <c r="C36" s="129" t="s">
        <v>179</v>
      </c>
      <c r="D36" s="151">
        <f>1.25/105154*E36^2*G36*SQRT(G36)+(0.005*EXP(0.319*E36))</f>
        <v>1.0655214295627982</v>
      </c>
      <c r="E36" s="129">
        <v>12</v>
      </c>
      <c r="F36" s="152" t="s">
        <v>30</v>
      </c>
      <c r="G36" s="129">
        <v>62</v>
      </c>
      <c r="H36" s="130" t="s">
        <v>30</v>
      </c>
      <c r="I36" s="153">
        <v>4</v>
      </c>
      <c r="J36" s="151">
        <f>D36*I36</f>
        <v>4.2620857182511926</v>
      </c>
      <c r="K36" s="56"/>
      <c r="L36" s="56"/>
      <c r="M36" s="56"/>
      <c r="N36" s="56"/>
      <c r="O36" s="62"/>
    </row>
    <row r="37" spans="1:15" x14ac:dyDescent="0.25">
      <c r="A37" s="67"/>
      <c r="B37" s="25"/>
      <c r="C37" s="25"/>
      <c r="D37" s="25"/>
      <c r="E37" s="25"/>
      <c r="F37" s="25"/>
      <c r="G37" s="25"/>
      <c r="H37" s="25"/>
      <c r="I37" s="96" t="s">
        <v>18</v>
      </c>
      <c r="J37" s="95">
        <f>SUM(J36:J36)</f>
        <v>4.2620857182511926</v>
      </c>
      <c r="K37" s="56"/>
      <c r="L37" s="56"/>
      <c r="M37" s="56"/>
      <c r="N37" s="56"/>
      <c r="O37" s="62"/>
    </row>
    <row r="38" spans="1:15" x14ac:dyDescent="0.25">
      <c r="A38" s="63"/>
      <c r="B38" s="56"/>
      <c r="C38" s="56"/>
      <c r="D38" s="56"/>
      <c r="E38" s="56"/>
      <c r="F38" s="56"/>
      <c r="G38" s="56"/>
      <c r="H38" s="56"/>
      <c r="I38" s="56"/>
      <c r="J38" s="25"/>
      <c r="K38" s="56"/>
      <c r="L38" s="56"/>
      <c r="M38" s="56"/>
      <c r="N38" s="56"/>
      <c r="O38" s="62"/>
    </row>
    <row r="39" spans="1:15" ht="15.75" thickBot="1" x14ac:dyDescent="0.3">
      <c r="A39" s="69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1"/>
    </row>
    <row r="40" spans="1:15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</row>
  </sheetData>
  <hyperlinks>
    <hyperlink ref="B10" location="'WT 02001'!A1" display="'WT 02001'!A1"/>
    <hyperlink ref="B11" location="'WT 02002'!A1" display="Front Bearing Spacer"/>
    <hyperlink ref="B13" location="'WT 02004'!A1" display="Speed Sensor Spacer"/>
    <hyperlink ref="B14" location="'WT 02005'!A1" display="Speed Sensor Disc"/>
    <hyperlink ref="B12" location="'WT 02003'!A1" display="Front Wheel Spacer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7"/>
  <sheetViews>
    <sheetView zoomScale="115" zoomScaleNormal="115" workbookViewId="0">
      <selection activeCell="B4" sqref="B4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2.5703125" bestFit="1" customWidth="1"/>
    <col min="15" max="15" width="3.140625" customWidth="1"/>
    <col min="16" max="1025" width="10.5703125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7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98" t="s">
        <v>1</v>
      </c>
      <c r="K2" s="78">
        <v>81</v>
      </c>
      <c r="L2" s="56"/>
      <c r="M2" s="97" t="s">
        <v>16</v>
      </c>
      <c r="N2" s="73">
        <f>WT_0200_001_m+WT_0200_001_p</f>
        <v>64.158517485600001</v>
      </c>
      <c r="O2" s="62"/>
    </row>
    <row r="3" spans="1:15" x14ac:dyDescent="0.25">
      <c r="A3" s="97" t="s">
        <v>3</v>
      </c>
      <c r="B3" s="16" t="str">
        <f>'WT A0200'!B3</f>
        <v>Wheels &amp; Tires</v>
      </c>
      <c r="C3" s="56"/>
      <c r="D3" s="97" t="s">
        <v>6</v>
      </c>
      <c r="E3" s="84" t="s">
        <v>85</v>
      </c>
      <c r="F3" s="56"/>
      <c r="G3" s="56"/>
      <c r="H3" s="56"/>
      <c r="I3" s="56"/>
      <c r="J3" s="56"/>
      <c r="K3" s="56"/>
      <c r="L3" s="56"/>
      <c r="M3" s="97" t="s">
        <v>4</v>
      </c>
      <c r="N3" s="77">
        <v>1</v>
      </c>
      <c r="O3" s="62"/>
    </row>
    <row r="4" spans="1:15" x14ac:dyDescent="0.25">
      <c r="A4" s="97" t="s">
        <v>5</v>
      </c>
      <c r="B4" s="133" t="str">
        <f>'WT A0200'!B4</f>
        <v>Front Hubs</v>
      </c>
      <c r="C4" s="56"/>
      <c r="D4" s="97" t="s">
        <v>8</v>
      </c>
      <c r="E4" s="56"/>
      <c r="F4" s="56"/>
      <c r="G4" s="56"/>
      <c r="H4" s="56"/>
      <c r="I4" s="56"/>
      <c r="J4" s="99" t="s">
        <v>6</v>
      </c>
      <c r="K4" s="56"/>
      <c r="L4" s="56"/>
      <c r="M4" s="56"/>
      <c r="N4" s="56"/>
      <c r="O4" s="62"/>
    </row>
    <row r="5" spans="1:15" x14ac:dyDescent="0.25">
      <c r="A5" s="97" t="s">
        <v>15</v>
      </c>
      <c r="B5" s="18" t="s">
        <v>132</v>
      </c>
      <c r="C5" s="56"/>
      <c r="D5" s="97" t="s">
        <v>12</v>
      </c>
      <c r="E5" s="56"/>
      <c r="F5" s="56"/>
      <c r="G5" s="56"/>
      <c r="H5" s="56"/>
      <c r="I5" s="56"/>
      <c r="J5" s="99" t="s">
        <v>8</v>
      </c>
      <c r="K5" s="56"/>
      <c r="L5" s="56"/>
      <c r="M5" s="97" t="s">
        <v>9</v>
      </c>
      <c r="N5" s="73">
        <f>N3*N2</f>
        <v>64.158517485600001</v>
      </c>
      <c r="O5" s="62"/>
    </row>
    <row r="6" spans="1:15" x14ac:dyDescent="0.25">
      <c r="A6" s="97" t="s">
        <v>7</v>
      </c>
      <c r="B6" s="27" t="s">
        <v>184</v>
      </c>
      <c r="C6" s="56"/>
      <c r="D6" s="56"/>
      <c r="E6" s="56"/>
      <c r="F6" s="56"/>
      <c r="G6" s="56"/>
      <c r="H6" s="56"/>
      <c r="I6" s="56"/>
      <c r="J6" s="99" t="s">
        <v>12</v>
      </c>
      <c r="K6" s="56"/>
      <c r="L6" s="56"/>
      <c r="M6" s="56"/>
      <c r="N6" s="56"/>
      <c r="O6" s="62"/>
    </row>
    <row r="7" spans="1:15" x14ac:dyDescent="0.25">
      <c r="A7" s="97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97" t="s">
        <v>13</v>
      </c>
      <c r="B8" s="16" t="s">
        <v>133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79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00" t="s">
        <v>14</v>
      </c>
      <c r="B10" s="101" t="s">
        <v>19</v>
      </c>
      <c r="C10" s="101" t="s">
        <v>20</v>
      </c>
      <c r="D10" s="101" t="s">
        <v>21</v>
      </c>
      <c r="E10" s="101" t="s">
        <v>22</v>
      </c>
      <c r="F10" s="102" t="s">
        <v>23</v>
      </c>
      <c r="G10" s="102" t="s">
        <v>24</v>
      </c>
      <c r="H10" s="102" t="s">
        <v>25</v>
      </c>
      <c r="I10" s="102" t="s">
        <v>26</v>
      </c>
      <c r="J10" s="102" t="s">
        <v>27</v>
      </c>
      <c r="K10" s="102" t="s">
        <v>28</v>
      </c>
      <c r="L10" s="102" t="s">
        <v>29</v>
      </c>
      <c r="M10" s="102" t="s">
        <v>17</v>
      </c>
      <c r="N10" s="102" t="s">
        <v>18</v>
      </c>
      <c r="O10" s="62"/>
    </row>
    <row r="11" spans="1:15" s="23" customFormat="1" x14ac:dyDescent="0.25">
      <c r="A11" s="80">
        <v>10</v>
      </c>
      <c r="B11" s="29" t="s">
        <v>134</v>
      </c>
      <c r="C11" s="20"/>
      <c r="D11" s="31">
        <v>4.2</v>
      </c>
      <c r="E11" s="128">
        <f>J11*K11*L11</f>
        <v>3.2740660680000002</v>
      </c>
      <c r="F11" s="20" t="s">
        <v>135</v>
      </c>
      <c r="G11" s="20"/>
      <c r="H11" s="19"/>
      <c r="I11" s="21" t="s">
        <v>136</v>
      </c>
      <c r="J11" s="92">
        <f>(65*10^-3)^2*3.14</f>
        <v>1.3266500000000002E-2</v>
      </c>
      <c r="K11" s="22">
        <v>9.0999999999999998E-2</v>
      </c>
      <c r="L11" s="30">
        <v>2712</v>
      </c>
      <c r="M11" s="24">
        <v>1</v>
      </c>
      <c r="N11" s="31">
        <f>D11*E11</f>
        <v>13.751077485600002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3" t="s">
        <v>18</v>
      </c>
      <c r="N12" s="104">
        <f>N11*M11</f>
        <v>13.751077485600002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05" t="s">
        <v>14</v>
      </c>
      <c r="B14" s="102" t="s">
        <v>31</v>
      </c>
      <c r="C14" s="102" t="s">
        <v>20</v>
      </c>
      <c r="D14" s="102" t="s">
        <v>21</v>
      </c>
      <c r="E14" s="102" t="s">
        <v>32</v>
      </c>
      <c r="F14" s="102" t="s">
        <v>17</v>
      </c>
      <c r="G14" s="102" t="s">
        <v>33</v>
      </c>
      <c r="H14" s="102" t="s">
        <v>34</v>
      </c>
      <c r="I14" s="102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29">
        <v>10</v>
      </c>
      <c r="B15" s="130" t="s">
        <v>137</v>
      </c>
      <c r="C15" s="130" t="s">
        <v>147</v>
      </c>
      <c r="D15" s="131">
        <v>1.3</v>
      </c>
      <c r="E15" s="129" t="s">
        <v>32</v>
      </c>
      <c r="F15" s="129">
        <v>1</v>
      </c>
      <c r="G15" s="129"/>
      <c r="H15" s="129">
        <v>1</v>
      </c>
      <c r="I15" s="32">
        <f t="shared" ref="I15:I24" si="0"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129">
        <v>20</v>
      </c>
      <c r="B16" s="130" t="s">
        <v>138</v>
      </c>
      <c r="C16" s="130" t="s">
        <v>139</v>
      </c>
      <c r="D16" s="131">
        <v>0.04</v>
      </c>
      <c r="E16" s="129" t="s">
        <v>140</v>
      </c>
      <c r="F16" s="129">
        <f>13.2+898.7+18.7</f>
        <v>930.60000000000014</v>
      </c>
      <c r="G16" s="129" t="s">
        <v>149</v>
      </c>
      <c r="H16" s="129">
        <v>1</v>
      </c>
      <c r="I16" s="31">
        <f t="shared" si="0"/>
        <v>37.224000000000004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129">
        <v>30</v>
      </c>
      <c r="B17" s="130" t="s">
        <v>141</v>
      </c>
      <c r="C17" s="130" t="s">
        <v>148</v>
      </c>
      <c r="D17" s="131">
        <v>0.65</v>
      </c>
      <c r="E17" s="129" t="s">
        <v>32</v>
      </c>
      <c r="F17" s="129">
        <v>1</v>
      </c>
      <c r="G17" s="129"/>
      <c r="H17" s="129">
        <v>1</v>
      </c>
      <c r="I17" s="31">
        <f t="shared" si="0"/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129">
        <v>40</v>
      </c>
      <c r="B18" s="130" t="s">
        <v>138</v>
      </c>
      <c r="C18" s="130" t="s">
        <v>139</v>
      </c>
      <c r="D18" s="131">
        <v>0.04</v>
      </c>
      <c r="E18" s="129" t="s">
        <v>140</v>
      </c>
      <c r="F18" s="129">
        <f>13.2+53.1-2.8</f>
        <v>63.5</v>
      </c>
      <c r="G18" s="129" t="s">
        <v>149</v>
      </c>
      <c r="H18" s="129">
        <v>1</v>
      </c>
      <c r="I18" s="31">
        <f t="shared" si="0"/>
        <v>2.54</v>
      </c>
      <c r="J18" s="57"/>
      <c r="K18" s="57"/>
      <c r="L18" s="57"/>
      <c r="M18" s="57"/>
      <c r="N18" s="57"/>
      <c r="O18" s="65"/>
    </row>
    <row r="19" spans="1:15" s="17" customFormat="1" x14ac:dyDescent="0.25">
      <c r="A19" s="129">
        <v>50</v>
      </c>
      <c r="B19" s="130" t="s">
        <v>137</v>
      </c>
      <c r="C19" s="130"/>
      <c r="D19" s="131">
        <v>1.3</v>
      </c>
      <c r="E19" s="129" t="s">
        <v>32</v>
      </c>
      <c r="F19" s="129">
        <v>1</v>
      </c>
      <c r="G19" s="129"/>
      <c r="H19" s="129">
        <v>1</v>
      </c>
      <c r="I19" s="31">
        <f t="shared" si="0"/>
        <v>1.3</v>
      </c>
      <c r="J19" s="57"/>
      <c r="K19" s="57"/>
      <c r="L19" s="57"/>
      <c r="M19" s="57"/>
      <c r="N19" s="57"/>
      <c r="O19" s="65"/>
    </row>
    <row r="20" spans="1:15" s="17" customFormat="1" x14ac:dyDescent="0.25">
      <c r="A20" s="129">
        <v>60</v>
      </c>
      <c r="B20" s="130" t="s">
        <v>138</v>
      </c>
      <c r="C20" s="130" t="s">
        <v>142</v>
      </c>
      <c r="D20" s="131">
        <v>0.04</v>
      </c>
      <c r="E20" s="129" t="s">
        <v>140</v>
      </c>
      <c r="F20" s="129">
        <v>149</v>
      </c>
      <c r="G20" s="129" t="s">
        <v>149</v>
      </c>
      <c r="H20" s="129">
        <v>1</v>
      </c>
      <c r="I20" s="31">
        <f t="shared" si="0"/>
        <v>5.96</v>
      </c>
      <c r="J20" s="57"/>
      <c r="K20" s="57"/>
      <c r="L20" s="57"/>
      <c r="M20" s="57"/>
      <c r="N20" s="57"/>
      <c r="O20" s="65"/>
    </row>
    <row r="21" spans="1:15" s="17" customFormat="1" x14ac:dyDescent="0.25">
      <c r="A21" s="129">
        <v>70</v>
      </c>
      <c r="B21" s="130" t="s">
        <v>141</v>
      </c>
      <c r="C21" s="130"/>
      <c r="D21" s="131">
        <v>0.65</v>
      </c>
      <c r="E21" s="129" t="s">
        <v>32</v>
      </c>
      <c r="F21" s="129">
        <v>1</v>
      </c>
      <c r="G21" s="129"/>
      <c r="H21" s="129">
        <v>1</v>
      </c>
      <c r="I21" s="31">
        <f t="shared" si="0"/>
        <v>0.65</v>
      </c>
      <c r="J21" s="57"/>
      <c r="K21" s="57"/>
      <c r="L21" s="57"/>
      <c r="M21" s="57"/>
      <c r="N21" s="57"/>
      <c r="O21" s="65"/>
    </row>
    <row r="22" spans="1:15" x14ac:dyDescent="0.25">
      <c r="A22" s="129">
        <v>80</v>
      </c>
      <c r="B22" s="130" t="s">
        <v>138</v>
      </c>
      <c r="C22" s="130" t="s">
        <v>142</v>
      </c>
      <c r="D22" s="131">
        <v>0.04</v>
      </c>
      <c r="E22" s="129" t="s">
        <v>140</v>
      </c>
      <c r="F22" s="129">
        <f>0.48*0.7</f>
        <v>0.33599999999999997</v>
      </c>
      <c r="G22" s="129" t="s">
        <v>149</v>
      </c>
      <c r="H22" s="129">
        <v>1</v>
      </c>
      <c r="I22" s="31">
        <f t="shared" si="0"/>
        <v>1.3439999999999999E-2</v>
      </c>
      <c r="J22" s="56"/>
      <c r="K22" s="56"/>
      <c r="L22" s="56"/>
      <c r="M22" s="56"/>
      <c r="N22" s="56"/>
      <c r="O22" s="62"/>
    </row>
    <row r="23" spans="1:15" x14ac:dyDescent="0.25">
      <c r="A23" s="129">
        <v>90</v>
      </c>
      <c r="B23" s="132" t="s">
        <v>143</v>
      </c>
      <c r="C23" s="130" t="s">
        <v>144</v>
      </c>
      <c r="D23" s="131">
        <v>0.1</v>
      </c>
      <c r="E23" s="129" t="s">
        <v>38</v>
      </c>
      <c r="F23" s="129">
        <v>6</v>
      </c>
      <c r="G23" s="129" t="s">
        <v>149</v>
      </c>
      <c r="H23" s="129">
        <v>1</v>
      </c>
      <c r="I23" s="31">
        <f t="shared" si="0"/>
        <v>0.60000000000000009</v>
      </c>
      <c r="J23" s="56"/>
      <c r="K23" s="56"/>
      <c r="L23" s="56"/>
      <c r="M23" s="56"/>
      <c r="N23" s="56"/>
      <c r="O23" s="62"/>
    </row>
    <row r="24" spans="1:15" x14ac:dyDescent="0.25">
      <c r="A24" s="129">
        <v>100</v>
      </c>
      <c r="B24" s="132" t="s">
        <v>145</v>
      </c>
      <c r="C24" s="130" t="s">
        <v>146</v>
      </c>
      <c r="D24" s="131">
        <v>0.1</v>
      </c>
      <c r="E24" s="129" t="s">
        <v>38</v>
      </c>
      <c r="F24" s="129">
        <v>1.7</v>
      </c>
      <c r="G24" s="129" t="s">
        <v>149</v>
      </c>
      <c r="H24" s="129">
        <v>1</v>
      </c>
      <c r="I24" s="31">
        <f t="shared" si="0"/>
        <v>0.17</v>
      </c>
      <c r="J24" s="56"/>
      <c r="K24" s="56"/>
      <c r="L24" s="56"/>
      <c r="M24" s="56"/>
      <c r="N24" s="56"/>
      <c r="O24" s="62"/>
    </row>
    <row r="25" spans="1:15" x14ac:dyDescent="0.25">
      <c r="A25" s="67"/>
      <c r="B25" s="25"/>
      <c r="C25" s="25"/>
      <c r="D25" s="25"/>
      <c r="E25" s="25"/>
      <c r="F25" s="25"/>
      <c r="G25" s="25"/>
      <c r="H25" s="106" t="s">
        <v>18</v>
      </c>
      <c r="I25" s="104">
        <f>SUM(I15:I24)</f>
        <v>50.407440000000001</v>
      </c>
      <c r="J25" s="25"/>
      <c r="K25" s="25"/>
      <c r="L25" s="25"/>
      <c r="M25" s="25"/>
      <c r="N25" s="25"/>
      <c r="O25" s="62"/>
    </row>
    <row r="26" spans="1:15" x14ac:dyDescent="0.25">
      <c r="A26" s="63"/>
      <c r="B26" s="56"/>
      <c r="C26" s="56"/>
      <c r="D26" s="56"/>
      <c r="E26" s="56"/>
      <c r="F26" s="56"/>
      <c r="G26" s="56"/>
      <c r="H26" s="56"/>
      <c r="I26" s="57"/>
      <c r="J26" s="56"/>
      <c r="K26" s="56"/>
      <c r="L26" s="56"/>
      <c r="M26" s="56"/>
      <c r="N26" s="56"/>
      <c r="O26" s="62"/>
    </row>
    <row r="27" spans="1:15" ht="15.75" thickBot="1" x14ac:dyDescent="0.3">
      <c r="A27" s="69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1"/>
    </row>
  </sheetData>
  <hyperlinks>
    <hyperlink ref="E3" location="'WT 02001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7" max="16383" man="1"/>
    <brk id="6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133" t="s">
        <v>84</v>
      </c>
      <c r="B1" s="133" t="str">
        <f>WT_0200_001</f>
        <v>WT 02001</v>
      </c>
    </row>
  </sheetData>
  <hyperlinks>
    <hyperlink ref="A1" location="'WT 02001'!A1" display="Drawing part :"/>
    <hyperlink ref="B1" location="'WT 02001'!A1" display="'WT 02001'!A1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1"/>
  <sheetViews>
    <sheetView zoomScale="90" zoomScaleNormal="90" workbookViewId="0">
      <selection activeCell="B8" sqref="B8"/>
    </sheetView>
  </sheetViews>
  <sheetFormatPr baseColWidth="10" defaultColWidth="9.140625" defaultRowHeight="15" x14ac:dyDescent="0.25"/>
  <cols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7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98" t="s">
        <v>1</v>
      </c>
      <c r="K2" s="78">
        <v>81</v>
      </c>
      <c r="L2" s="56"/>
      <c r="M2" s="97" t="s">
        <v>16</v>
      </c>
      <c r="N2" s="73">
        <f>WT_0200_005_m+WT_0200_005_p</f>
        <v>2.6214313574000001</v>
      </c>
      <c r="O2" s="62"/>
    </row>
    <row r="3" spans="1:15" x14ac:dyDescent="0.25">
      <c r="A3" s="97" t="s">
        <v>3</v>
      </c>
      <c r="B3" s="16" t="str">
        <f>'WT A0200'!B3</f>
        <v>Wheels &amp; Tires</v>
      </c>
      <c r="C3" s="56"/>
      <c r="D3" s="97" t="s">
        <v>6</v>
      </c>
      <c r="E3" s="84" t="s">
        <v>85</v>
      </c>
      <c r="F3" s="56"/>
      <c r="G3" s="56"/>
      <c r="H3" s="56"/>
      <c r="I3" s="56"/>
      <c r="J3" s="56"/>
      <c r="K3" s="56"/>
      <c r="L3" s="56"/>
      <c r="M3" s="97" t="s">
        <v>4</v>
      </c>
      <c r="N3" s="77">
        <v>1</v>
      </c>
      <c r="O3" s="62"/>
    </row>
    <row r="4" spans="1:15" x14ac:dyDescent="0.25">
      <c r="A4" s="97" t="s">
        <v>5</v>
      </c>
      <c r="B4" s="133" t="str">
        <f>'WT A0200'!B4</f>
        <v>Front Hubs</v>
      </c>
      <c r="C4" s="56"/>
      <c r="D4" s="97" t="s">
        <v>8</v>
      </c>
      <c r="E4" s="56"/>
      <c r="F4" s="56"/>
      <c r="G4" s="56"/>
      <c r="H4" s="56"/>
      <c r="I4" s="56"/>
      <c r="J4" s="99" t="s">
        <v>6</v>
      </c>
      <c r="K4" s="56"/>
      <c r="L4" s="56"/>
      <c r="M4" s="56"/>
      <c r="N4" s="56"/>
      <c r="O4" s="62"/>
    </row>
    <row r="5" spans="1:15" x14ac:dyDescent="0.25">
      <c r="A5" s="97" t="s">
        <v>15</v>
      </c>
      <c r="B5" s="18" t="s">
        <v>150</v>
      </c>
      <c r="C5" s="56"/>
      <c r="D5" s="97" t="s">
        <v>12</v>
      </c>
      <c r="E5" s="56"/>
      <c r="F5" s="56"/>
      <c r="G5" s="56"/>
      <c r="H5" s="56"/>
      <c r="I5" s="56"/>
      <c r="J5" s="99" t="s">
        <v>8</v>
      </c>
      <c r="K5" s="56"/>
      <c r="L5" s="56"/>
      <c r="M5" s="97" t="s">
        <v>9</v>
      </c>
      <c r="N5" s="73">
        <f>N3*N2</f>
        <v>2.6214313574000001</v>
      </c>
      <c r="O5" s="62"/>
    </row>
    <row r="6" spans="1:15" x14ac:dyDescent="0.25">
      <c r="A6" s="97" t="s">
        <v>7</v>
      </c>
      <c r="B6" s="27" t="s">
        <v>185</v>
      </c>
      <c r="C6" s="56"/>
      <c r="D6" s="56"/>
      <c r="E6" s="56"/>
      <c r="F6" s="56"/>
      <c r="G6" s="56"/>
      <c r="H6" s="56"/>
      <c r="I6" s="56"/>
      <c r="J6" s="99" t="s">
        <v>12</v>
      </c>
      <c r="K6" s="56"/>
      <c r="L6" s="56"/>
      <c r="M6" s="56"/>
      <c r="N6" s="56"/>
      <c r="O6" s="62"/>
    </row>
    <row r="7" spans="1:15" x14ac:dyDescent="0.25">
      <c r="A7" s="97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97" t="s">
        <v>13</v>
      </c>
      <c r="B8" s="16" t="s">
        <v>191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79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00" t="s">
        <v>14</v>
      </c>
      <c r="B10" s="101" t="s">
        <v>19</v>
      </c>
      <c r="C10" s="101" t="s">
        <v>20</v>
      </c>
      <c r="D10" s="101" t="s">
        <v>21</v>
      </c>
      <c r="E10" s="101" t="s">
        <v>22</v>
      </c>
      <c r="F10" s="102" t="s">
        <v>23</v>
      </c>
      <c r="G10" s="102" t="s">
        <v>24</v>
      </c>
      <c r="H10" s="102" t="s">
        <v>25</v>
      </c>
      <c r="I10" s="102" t="s">
        <v>26</v>
      </c>
      <c r="J10" s="102" t="s">
        <v>27</v>
      </c>
      <c r="K10" s="102" t="s">
        <v>28</v>
      </c>
      <c r="L10" s="102" t="s">
        <v>29</v>
      </c>
      <c r="M10" s="102" t="s">
        <v>17</v>
      </c>
      <c r="N10" s="102" t="s">
        <v>18</v>
      </c>
      <c r="O10" s="62"/>
    </row>
    <row r="11" spans="1:15" s="23" customFormat="1" x14ac:dyDescent="0.25">
      <c r="A11" s="80">
        <v>10</v>
      </c>
      <c r="B11" s="29" t="s">
        <v>134</v>
      </c>
      <c r="C11" s="20"/>
      <c r="D11" s="31">
        <v>4.2</v>
      </c>
      <c r="E11" s="128">
        <f>J11*K11*L11</f>
        <v>5.7959846999999995E-2</v>
      </c>
      <c r="F11" s="20" t="s">
        <v>135</v>
      </c>
      <c r="G11" s="20"/>
      <c r="H11" s="19"/>
      <c r="I11" s="21" t="s">
        <v>161</v>
      </c>
      <c r="J11" s="92">
        <f>(55/2*10^-3)^2*3.14</f>
        <v>2.374625E-3</v>
      </c>
      <c r="K11" s="22">
        <v>8.9999999999999993E-3</v>
      </c>
      <c r="L11" s="30">
        <v>2712</v>
      </c>
      <c r="M11" s="24">
        <v>1</v>
      </c>
      <c r="N11" s="31">
        <f>D11*E11</f>
        <v>0.24343135739999999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3" t="s">
        <v>18</v>
      </c>
      <c r="N12" s="104">
        <f>N11*M11</f>
        <v>0.24343135739999999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05" t="s">
        <v>14</v>
      </c>
      <c r="B14" s="102" t="s">
        <v>31</v>
      </c>
      <c r="C14" s="102" t="s">
        <v>20</v>
      </c>
      <c r="D14" s="102" t="s">
        <v>21</v>
      </c>
      <c r="E14" s="102" t="s">
        <v>32</v>
      </c>
      <c r="F14" s="102" t="s">
        <v>17</v>
      </c>
      <c r="G14" s="102" t="s">
        <v>33</v>
      </c>
      <c r="H14" s="102" t="s">
        <v>34</v>
      </c>
      <c r="I14" s="102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29">
        <v>10</v>
      </c>
      <c r="B15" s="130" t="s">
        <v>137</v>
      </c>
      <c r="C15" s="130" t="s">
        <v>147</v>
      </c>
      <c r="D15" s="131">
        <v>1.3</v>
      </c>
      <c r="E15" s="129" t="s">
        <v>32</v>
      </c>
      <c r="F15" s="129">
        <v>1</v>
      </c>
      <c r="G15" s="129"/>
      <c r="H15" s="129">
        <v>1</v>
      </c>
      <c r="I15" s="32">
        <f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129">
        <v>20</v>
      </c>
      <c r="B16" s="130" t="s">
        <v>138</v>
      </c>
      <c r="C16" s="130" t="s">
        <v>139</v>
      </c>
      <c r="D16" s="131">
        <v>0.04</v>
      </c>
      <c r="E16" s="129" t="s">
        <v>140</v>
      </c>
      <c r="F16" s="129">
        <v>9.1999999999999993</v>
      </c>
      <c r="G16" s="129" t="s">
        <v>149</v>
      </c>
      <c r="H16" s="129">
        <v>1</v>
      </c>
      <c r="I16" s="31">
        <f>IF(H16="",D16*F16,D16*F16*H16)</f>
        <v>0.36799999999999999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129">
        <v>30</v>
      </c>
      <c r="B17" s="130" t="s">
        <v>141</v>
      </c>
      <c r="C17" s="130" t="s">
        <v>148</v>
      </c>
      <c r="D17" s="131">
        <v>0.65</v>
      </c>
      <c r="E17" s="129" t="s">
        <v>32</v>
      </c>
      <c r="F17" s="129">
        <v>1</v>
      </c>
      <c r="G17" s="129"/>
      <c r="H17" s="129">
        <v>1</v>
      </c>
      <c r="I17" s="31">
        <f>IF(H17="",D17*F17,D17*F17*H17)</f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129">
        <v>40</v>
      </c>
      <c r="B18" s="130" t="s">
        <v>138</v>
      </c>
      <c r="C18" s="130" t="s">
        <v>139</v>
      </c>
      <c r="D18" s="131">
        <v>0.04</v>
      </c>
      <c r="E18" s="129" t="s">
        <v>140</v>
      </c>
      <c r="F18" s="129">
        <v>1.5</v>
      </c>
      <c r="G18" s="129" t="s">
        <v>149</v>
      </c>
      <c r="H18" s="129">
        <v>1</v>
      </c>
      <c r="I18" s="31">
        <f>IF(H18="",D18*F18,D18*F18*H18)</f>
        <v>0.06</v>
      </c>
      <c r="J18" s="57"/>
      <c r="K18" s="57"/>
      <c r="L18" s="57"/>
      <c r="M18" s="57"/>
      <c r="N18" s="57"/>
      <c r="O18" s="65"/>
    </row>
    <row r="19" spans="1:15" x14ac:dyDescent="0.25">
      <c r="A19" s="67"/>
      <c r="B19" s="25"/>
      <c r="C19" s="25"/>
      <c r="D19" s="25"/>
      <c r="E19" s="25"/>
      <c r="F19" s="25"/>
      <c r="G19" s="25"/>
      <c r="H19" s="106" t="s">
        <v>18</v>
      </c>
      <c r="I19" s="104">
        <f>SUM(I15:I18)</f>
        <v>2.3780000000000001</v>
      </c>
      <c r="J19" s="25"/>
      <c r="K19" s="25"/>
      <c r="L19" s="25"/>
      <c r="M19" s="25"/>
      <c r="N19" s="25"/>
      <c r="O19" s="62"/>
    </row>
    <row r="20" spans="1:15" x14ac:dyDescent="0.25">
      <c r="A20" s="63"/>
      <c r="B20" s="56"/>
      <c r="C20" s="56"/>
      <c r="D20" s="56"/>
      <c r="E20" s="56"/>
      <c r="F20" s="56"/>
      <c r="G20" s="56"/>
      <c r="H20" s="56"/>
      <c r="I20" s="57"/>
      <c r="J20" s="56"/>
      <c r="K20" s="56"/>
      <c r="L20" s="56"/>
      <c r="M20" s="56"/>
      <c r="N20" s="56"/>
      <c r="O20" s="62"/>
    </row>
    <row r="21" spans="1:15" ht="15.75" thickBot="1" x14ac:dyDescent="0.3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</row>
  </sheetData>
  <hyperlinks>
    <hyperlink ref="E3" location="'WT 02002 Drawing'!A1" display="Drawing"/>
    <hyperlink ref="B4" location="'WT A0200'!A1" display="'WT A0200'!A1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133" t="s">
        <v>84</v>
      </c>
      <c r="B1" s="133" t="str">
        <f>WT_0200_005</f>
        <v>WT 02002</v>
      </c>
    </row>
  </sheetData>
  <hyperlinks>
    <hyperlink ref="B1" location="WT_0200_005" display="WT_0200_005"/>
    <hyperlink ref="A1" location="'WT 02002'!A1" display="Drawing part :"/>
  </hyperlinks>
  <pageMargins left="0.7" right="0.7" top="0.75" bottom="0.75" header="0.3" footer="0.3"/>
  <pageSetup paperSize="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O23"/>
  <sheetViews>
    <sheetView zoomScale="115" zoomScaleNormal="115" workbookViewId="0"/>
  </sheetViews>
  <sheetFormatPr baseColWidth="10" defaultColWidth="9.140625" defaultRowHeight="15" x14ac:dyDescent="0.25"/>
  <cols>
    <col min="2" max="2" width="17.7109375" customWidth="1"/>
    <col min="3" max="3" width="27.28515625" customWidth="1"/>
    <col min="14" max="14" width="12.5703125" bestFit="1" customWidth="1"/>
    <col min="15" max="15" width="3.140625" customWidth="1"/>
  </cols>
  <sheetData>
    <row r="1" spans="1:15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1"/>
    </row>
    <row r="2" spans="1:15" x14ac:dyDescent="0.25">
      <c r="A2" s="97" t="s">
        <v>0</v>
      </c>
      <c r="B2" s="16" t="s">
        <v>37</v>
      </c>
      <c r="C2" s="56"/>
      <c r="D2" s="56"/>
      <c r="E2" s="56"/>
      <c r="F2" s="56"/>
      <c r="G2" s="56" t="s">
        <v>125</v>
      </c>
      <c r="H2" s="56"/>
      <c r="I2" s="56"/>
      <c r="J2" s="98" t="s">
        <v>1</v>
      </c>
      <c r="K2" s="78">
        <v>81</v>
      </c>
      <c r="L2" s="56"/>
      <c r="M2" s="97" t="s">
        <v>16</v>
      </c>
      <c r="N2" s="73">
        <f>WT_0200_003_m+WT_0200_003_p</f>
        <v>20.676657798400001</v>
      </c>
      <c r="O2" s="62"/>
    </row>
    <row r="3" spans="1:15" x14ac:dyDescent="0.25">
      <c r="A3" s="97" t="s">
        <v>3</v>
      </c>
      <c r="B3" s="16" t="str">
        <f>'WT A0200'!B3</f>
        <v>Wheels &amp; Tires</v>
      </c>
      <c r="C3" s="56"/>
      <c r="D3" s="97" t="s">
        <v>6</v>
      </c>
      <c r="E3" s="133" t="s">
        <v>85</v>
      </c>
      <c r="F3" s="56"/>
      <c r="G3" s="56"/>
      <c r="H3" s="56"/>
      <c r="I3" s="56"/>
      <c r="J3" s="56"/>
      <c r="K3" s="56"/>
      <c r="L3" s="56"/>
      <c r="M3" s="97" t="s">
        <v>4</v>
      </c>
      <c r="N3" s="77">
        <v>1</v>
      </c>
      <c r="O3" s="62"/>
    </row>
    <row r="4" spans="1:15" x14ac:dyDescent="0.25">
      <c r="A4" s="97" t="s">
        <v>5</v>
      </c>
      <c r="B4" s="133" t="str">
        <f>'WT A0200'!B4</f>
        <v>Front Hubs</v>
      </c>
      <c r="C4" s="56"/>
      <c r="D4" s="97" t="s">
        <v>8</v>
      </c>
      <c r="E4" s="56"/>
      <c r="F4" s="56"/>
      <c r="G4" s="56"/>
      <c r="H4" s="56"/>
      <c r="I4" s="56"/>
      <c r="J4" s="99" t="s">
        <v>6</v>
      </c>
      <c r="K4" s="56"/>
      <c r="L4" s="56"/>
      <c r="M4" s="56"/>
      <c r="N4" s="56"/>
      <c r="O4" s="62"/>
    </row>
    <row r="5" spans="1:15" x14ac:dyDescent="0.25">
      <c r="A5" s="97" t="s">
        <v>15</v>
      </c>
      <c r="B5" s="18" t="s">
        <v>162</v>
      </c>
      <c r="C5" s="56"/>
      <c r="D5" s="97" t="s">
        <v>12</v>
      </c>
      <c r="E5" s="56"/>
      <c r="F5" s="56"/>
      <c r="G5" s="56"/>
      <c r="H5" s="56"/>
      <c r="I5" s="56"/>
      <c r="J5" s="99" t="s">
        <v>8</v>
      </c>
      <c r="K5" s="56"/>
      <c r="L5" s="56"/>
      <c r="M5" s="97" t="s">
        <v>9</v>
      </c>
      <c r="N5" s="73">
        <f>N3*N2</f>
        <v>20.676657798400001</v>
      </c>
      <c r="O5" s="62"/>
    </row>
    <row r="6" spans="1:15" x14ac:dyDescent="0.25">
      <c r="A6" s="97" t="s">
        <v>7</v>
      </c>
      <c r="B6" s="27" t="s">
        <v>186</v>
      </c>
      <c r="C6" s="56"/>
      <c r="D6" s="56"/>
      <c r="E6" s="56"/>
      <c r="F6" s="56"/>
      <c r="G6" s="56"/>
      <c r="H6" s="56"/>
      <c r="I6" s="56"/>
      <c r="J6" s="99" t="s">
        <v>12</v>
      </c>
      <c r="K6" s="56"/>
      <c r="L6" s="56"/>
      <c r="M6" s="56"/>
      <c r="N6" s="56"/>
      <c r="O6" s="62"/>
    </row>
    <row r="7" spans="1:15" x14ac:dyDescent="0.25">
      <c r="A7" s="97" t="s">
        <v>10</v>
      </c>
      <c r="B7" s="16" t="s">
        <v>11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62"/>
    </row>
    <row r="8" spans="1:15" x14ac:dyDescent="0.25">
      <c r="A8" s="97" t="s">
        <v>13</v>
      </c>
      <c r="B8" s="16" t="s">
        <v>180</v>
      </c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62"/>
    </row>
    <row r="9" spans="1:15" x14ac:dyDescent="0.25">
      <c r="A9" s="79"/>
      <c r="B9" s="28"/>
      <c r="C9" s="28"/>
      <c r="D9" s="28"/>
      <c r="E9" s="28"/>
      <c r="F9" s="56"/>
      <c r="G9" s="56"/>
      <c r="H9" s="56"/>
      <c r="I9" s="56"/>
      <c r="J9" s="56"/>
      <c r="K9" s="56"/>
      <c r="L9" s="56"/>
      <c r="M9" s="56"/>
      <c r="N9" s="56"/>
      <c r="O9" s="62"/>
    </row>
    <row r="10" spans="1:15" x14ac:dyDescent="0.25">
      <c r="A10" s="100" t="s">
        <v>14</v>
      </c>
      <c r="B10" s="101" t="s">
        <v>19</v>
      </c>
      <c r="C10" s="101" t="s">
        <v>20</v>
      </c>
      <c r="D10" s="101" t="s">
        <v>21</v>
      </c>
      <c r="E10" s="101" t="s">
        <v>22</v>
      </c>
      <c r="F10" s="102" t="s">
        <v>23</v>
      </c>
      <c r="G10" s="102" t="s">
        <v>24</v>
      </c>
      <c r="H10" s="102" t="s">
        <v>25</v>
      </c>
      <c r="I10" s="102" t="s">
        <v>26</v>
      </c>
      <c r="J10" s="102" t="s">
        <v>27</v>
      </c>
      <c r="K10" s="102" t="s">
        <v>28</v>
      </c>
      <c r="L10" s="102" t="s">
        <v>29</v>
      </c>
      <c r="M10" s="102" t="s">
        <v>17</v>
      </c>
      <c r="N10" s="102" t="s">
        <v>18</v>
      </c>
      <c r="O10" s="62"/>
    </row>
    <row r="11" spans="1:15" s="23" customFormat="1" x14ac:dyDescent="0.25">
      <c r="A11" s="80">
        <v>10</v>
      </c>
      <c r="B11" s="29" t="s">
        <v>134</v>
      </c>
      <c r="C11" s="20"/>
      <c r="D11" s="31">
        <v>4.2</v>
      </c>
      <c r="E11" s="128">
        <f>J11*K11*L11</f>
        <v>0.86348995200000023</v>
      </c>
      <c r="F11" s="20" t="s">
        <v>135</v>
      </c>
      <c r="G11" s="20"/>
      <c r="H11" s="19"/>
      <c r="I11" s="21" t="s">
        <v>136</v>
      </c>
      <c r="J11" s="92">
        <f>(65*10^-3)^2*3.14</f>
        <v>1.3266500000000002E-2</v>
      </c>
      <c r="K11" s="22">
        <v>2.4E-2</v>
      </c>
      <c r="L11" s="30">
        <v>2712</v>
      </c>
      <c r="M11" s="24">
        <v>1</v>
      </c>
      <c r="N11" s="31">
        <f>D11*E11</f>
        <v>3.626657798400001</v>
      </c>
      <c r="O11" s="66"/>
    </row>
    <row r="12" spans="1:15" x14ac:dyDescent="0.25">
      <c r="A12" s="6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103" t="s">
        <v>18</v>
      </c>
      <c r="N12" s="104">
        <f>N11*M11</f>
        <v>3.626657798400001</v>
      </c>
      <c r="O12" s="62"/>
    </row>
    <row r="13" spans="1:15" x14ac:dyDescent="0.25">
      <c r="A13" s="63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62"/>
    </row>
    <row r="14" spans="1:15" x14ac:dyDescent="0.25">
      <c r="A14" s="105" t="s">
        <v>14</v>
      </c>
      <c r="B14" s="102" t="s">
        <v>31</v>
      </c>
      <c r="C14" s="102" t="s">
        <v>20</v>
      </c>
      <c r="D14" s="102" t="s">
        <v>21</v>
      </c>
      <c r="E14" s="102" t="s">
        <v>32</v>
      </c>
      <c r="F14" s="102" t="s">
        <v>17</v>
      </c>
      <c r="G14" s="102" t="s">
        <v>33</v>
      </c>
      <c r="H14" s="102" t="s">
        <v>34</v>
      </c>
      <c r="I14" s="102" t="s">
        <v>18</v>
      </c>
      <c r="J14" s="25"/>
      <c r="K14" s="25"/>
      <c r="L14" s="25"/>
      <c r="M14" s="25"/>
      <c r="N14" s="25"/>
      <c r="O14" s="62"/>
    </row>
    <row r="15" spans="1:15" s="26" customFormat="1" x14ac:dyDescent="0.25">
      <c r="A15" s="129">
        <v>10</v>
      </c>
      <c r="B15" s="130" t="s">
        <v>137</v>
      </c>
      <c r="C15" s="130" t="s">
        <v>147</v>
      </c>
      <c r="D15" s="131">
        <v>1.3</v>
      </c>
      <c r="E15" s="129" t="s">
        <v>32</v>
      </c>
      <c r="F15" s="129">
        <v>1</v>
      </c>
      <c r="G15" s="129"/>
      <c r="H15" s="129">
        <v>1</v>
      </c>
      <c r="I15" s="32">
        <f t="shared" ref="I15:I19" si="0">IF(H15="",D15*F15,D15*F15*H15)</f>
        <v>1.3</v>
      </c>
      <c r="J15" s="58"/>
      <c r="K15" s="58"/>
      <c r="L15" s="58"/>
      <c r="M15" s="58"/>
      <c r="N15" s="58"/>
      <c r="O15" s="68"/>
    </row>
    <row r="16" spans="1:15" x14ac:dyDescent="0.25">
      <c r="A16" s="129">
        <v>20</v>
      </c>
      <c r="B16" s="130" t="s">
        <v>138</v>
      </c>
      <c r="C16" s="130" t="s">
        <v>139</v>
      </c>
      <c r="D16" s="131">
        <v>0.04</v>
      </c>
      <c r="E16" s="129" t="s">
        <v>140</v>
      </c>
      <c r="F16" s="129">
        <v>112</v>
      </c>
      <c r="G16" s="129" t="s">
        <v>149</v>
      </c>
      <c r="H16" s="129">
        <v>1</v>
      </c>
      <c r="I16" s="31">
        <f>IF(H16="",D16*F16,D16*F16*H16)</f>
        <v>4.4800000000000004</v>
      </c>
      <c r="J16" s="56"/>
      <c r="K16" s="56"/>
      <c r="L16" s="56"/>
      <c r="M16" s="56"/>
      <c r="N16" s="56"/>
      <c r="O16" s="62"/>
    </row>
    <row r="17" spans="1:15" s="17" customFormat="1" x14ac:dyDescent="0.25">
      <c r="A17" s="129">
        <v>30</v>
      </c>
      <c r="B17" s="130" t="s">
        <v>141</v>
      </c>
      <c r="C17" s="130" t="s">
        <v>148</v>
      </c>
      <c r="D17" s="131">
        <v>0.65</v>
      </c>
      <c r="E17" s="129" t="s">
        <v>32</v>
      </c>
      <c r="F17" s="129">
        <v>1</v>
      </c>
      <c r="G17" s="129"/>
      <c r="H17" s="129">
        <v>1</v>
      </c>
      <c r="I17" s="31">
        <f t="shared" si="0"/>
        <v>0.65</v>
      </c>
      <c r="J17" s="57"/>
      <c r="K17" s="57"/>
      <c r="L17" s="57"/>
      <c r="M17" s="57"/>
      <c r="N17" s="57"/>
      <c r="O17" s="65"/>
    </row>
    <row r="18" spans="1:15" s="17" customFormat="1" x14ac:dyDescent="0.25">
      <c r="A18" s="129">
        <v>40</v>
      </c>
      <c r="B18" s="130" t="s">
        <v>138</v>
      </c>
      <c r="C18" s="130" t="s">
        <v>139</v>
      </c>
      <c r="D18" s="131">
        <v>0.04</v>
      </c>
      <c r="E18" s="129" t="s">
        <v>140</v>
      </c>
      <c r="F18" s="129">
        <v>84</v>
      </c>
      <c r="G18" s="129" t="s">
        <v>149</v>
      </c>
      <c r="H18" s="129">
        <v>1</v>
      </c>
      <c r="I18" s="31">
        <f>IF(H18="",D18*F18,D18*F18*H18)</f>
        <v>3.36</v>
      </c>
      <c r="J18" s="57"/>
      <c r="K18" s="57"/>
      <c r="L18" s="57"/>
      <c r="M18" s="57"/>
      <c r="N18" s="57"/>
      <c r="O18" s="65"/>
    </row>
    <row r="19" spans="1:15" s="17" customFormat="1" x14ac:dyDescent="0.25">
      <c r="A19" s="129">
        <v>50</v>
      </c>
      <c r="B19" s="130" t="s">
        <v>137</v>
      </c>
      <c r="C19" s="130"/>
      <c r="D19" s="131">
        <v>1.3</v>
      </c>
      <c r="E19" s="129" t="s">
        <v>32</v>
      </c>
      <c r="F19" s="129">
        <v>1</v>
      </c>
      <c r="G19" s="129"/>
      <c r="H19" s="129">
        <v>1</v>
      </c>
      <c r="I19" s="31">
        <f t="shared" si="0"/>
        <v>1.3</v>
      </c>
      <c r="J19" s="57"/>
      <c r="K19" s="57"/>
      <c r="L19" s="57"/>
      <c r="M19" s="57"/>
      <c r="N19" s="57"/>
      <c r="O19" s="65"/>
    </row>
    <row r="20" spans="1:15" s="17" customFormat="1" x14ac:dyDescent="0.25">
      <c r="A20" s="129">
        <v>60</v>
      </c>
      <c r="B20" s="130" t="s">
        <v>138</v>
      </c>
      <c r="C20" s="130" t="s">
        <v>142</v>
      </c>
      <c r="D20" s="131">
        <v>0.04</v>
      </c>
      <c r="E20" s="129" t="s">
        <v>140</v>
      </c>
      <c r="F20" s="129">
        <v>149</v>
      </c>
      <c r="G20" s="129" t="s">
        <v>149</v>
      </c>
      <c r="H20" s="129">
        <v>1</v>
      </c>
      <c r="I20" s="31">
        <f>IF(H20="",D20*F20,D20*F20*H20)</f>
        <v>5.96</v>
      </c>
      <c r="J20" s="57"/>
      <c r="K20" s="57"/>
      <c r="L20" s="57"/>
      <c r="M20" s="57"/>
      <c r="N20" s="57"/>
      <c r="O20" s="65"/>
    </row>
    <row r="21" spans="1:15" x14ac:dyDescent="0.25">
      <c r="A21" s="67"/>
      <c r="B21" s="25"/>
      <c r="C21" s="25"/>
      <c r="D21" s="25"/>
      <c r="E21" s="25"/>
      <c r="F21" s="25"/>
      <c r="G21" s="25"/>
      <c r="H21" s="106" t="s">
        <v>18</v>
      </c>
      <c r="I21" s="104">
        <f>SUM(I15:I20)</f>
        <v>17.05</v>
      </c>
      <c r="J21" s="25"/>
      <c r="K21" s="25"/>
      <c r="L21" s="25"/>
      <c r="M21" s="25"/>
      <c r="N21" s="25"/>
      <c r="O21" s="62"/>
    </row>
    <row r="22" spans="1:15" x14ac:dyDescent="0.25">
      <c r="A22" s="63"/>
      <c r="B22" s="56"/>
      <c r="C22" s="56"/>
      <c r="D22" s="56"/>
      <c r="E22" s="56"/>
      <c r="F22" s="56"/>
      <c r="G22" s="56"/>
      <c r="H22" s="56"/>
      <c r="I22" s="57"/>
      <c r="J22" s="56"/>
      <c r="K22" s="56"/>
      <c r="L22" s="56"/>
      <c r="M22" s="56"/>
      <c r="N22" s="56"/>
      <c r="O22" s="62"/>
    </row>
    <row r="23" spans="1:15" ht="15.75" thickBot="1" x14ac:dyDescent="0.3">
      <c r="A23" s="69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1"/>
    </row>
  </sheetData>
  <hyperlinks>
    <hyperlink ref="B4" location="'WT A0200'!A1" display="'WT A0200'!A1"/>
    <hyperlink ref="E3" location="'WT 02003 Drawing'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3" max="16383" man="1"/>
    <brk id="57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  <pageSetUpPr fitToPage="1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4" customWidth="1"/>
  </cols>
  <sheetData>
    <row r="1" spans="1:2" x14ac:dyDescent="0.25">
      <c r="A1" s="133" t="s">
        <v>84</v>
      </c>
      <c r="B1" s="133" t="str">
        <f>WT_0200_003</f>
        <v>WT 02003</v>
      </c>
    </row>
  </sheetData>
  <hyperlinks>
    <hyperlink ref="A1" location="'WT 02003'!A1" display="Drawing part :"/>
    <hyperlink ref="B1" location="'WT 02003'!A1" display="'WT 02003'!A1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29</vt:i4>
      </vt:variant>
    </vt:vector>
  </HeadingPairs>
  <TitlesOfParts>
    <vt:vector size="42" baseType="lpstr">
      <vt:lpstr>Instructions</vt:lpstr>
      <vt:lpstr>BOM</vt:lpstr>
      <vt:lpstr>WT A0200</vt:lpstr>
      <vt:lpstr>WT 02001</vt:lpstr>
      <vt:lpstr>WT 02001 Drawing</vt:lpstr>
      <vt:lpstr>WT 02002</vt:lpstr>
      <vt:lpstr>WT 02002 Drawing</vt:lpstr>
      <vt:lpstr>WT 02003</vt:lpstr>
      <vt:lpstr>WT 02003 Drawing</vt:lpstr>
      <vt:lpstr>WT 02004</vt:lpstr>
      <vt:lpstr>WT 02004 Drawing</vt:lpstr>
      <vt:lpstr>WT 02005</vt:lpstr>
      <vt:lpstr>WT 02005 Drawing</vt:lpstr>
      <vt:lpstr>BOM!Car</vt:lpstr>
      <vt:lpstr>BOM!CompCode</vt:lpstr>
      <vt:lpstr>BOM!Impression_des_titres</vt:lpstr>
      <vt:lpstr>WT_0200_001</vt:lpstr>
      <vt:lpstr>WT_0200_001_m</vt:lpstr>
      <vt:lpstr>WT_0200_001_p</vt:lpstr>
      <vt:lpstr>WT_0200_001_q</vt:lpstr>
      <vt:lpstr>WT_0200_003</vt:lpstr>
      <vt:lpstr>WT_0200_003_m</vt:lpstr>
      <vt:lpstr>WT_0200_003_p</vt:lpstr>
      <vt:lpstr>WT_0200_003_q</vt:lpstr>
      <vt:lpstr>WT_0200_004</vt:lpstr>
      <vt:lpstr>WT_0200_004_m</vt:lpstr>
      <vt:lpstr>WT_0200_004_p</vt:lpstr>
      <vt:lpstr>WT_0200_004_q</vt:lpstr>
      <vt:lpstr>WT_0200_005</vt:lpstr>
      <vt:lpstr>WT_0200_005_m</vt:lpstr>
      <vt:lpstr>WT_0200_005_p</vt:lpstr>
      <vt:lpstr>WT_0200_005_q</vt:lpstr>
      <vt:lpstr>WT_0200_006</vt:lpstr>
      <vt:lpstr>WT_0200_006_m</vt:lpstr>
      <vt:lpstr>WT_0200_006_p</vt:lpstr>
      <vt:lpstr>WT_0200_006_q</vt:lpstr>
      <vt:lpstr>WT_A0200</vt:lpstr>
      <vt:lpstr>WT_A0200_f</vt:lpstr>
      <vt:lpstr>WT_A0200_m</vt:lpstr>
      <vt:lpstr>WT_A0200_p</vt:lpstr>
      <vt:lpstr>WT_A0200_pa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Arthur Perdereau</cp:lastModifiedBy>
  <cp:revision>0</cp:revision>
  <dcterms:created xsi:type="dcterms:W3CDTF">2015-05-29T18:57:13Z</dcterms:created>
  <dcterms:modified xsi:type="dcterms:W3CDTF">2018-05-03T18:48:34Z</dcterms:modified>
  <dc:language>fr-FR</dc:language>
</cp:coreProperties>
</file>