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fileSharing readOnlyRecommended="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EPSA\SU - Suspension\Cost\"/>
    </mc:Choice>
  </mc:AlternateContent>
  <bookViews>
    <workbookView xWindow="4740" yWindow="60" windowWidth="16380" windowHeight="8196"/>
  </bookViews>
  <sheets>
    <sheet name="BOM" sheetId="8" r:id="rId1"/>
    <sheet name="SU A0600" sheetId="1" r:id="rId2"/>
    <sheet name="SU 0600 001" sheetId="11" r:id="rId3"/>
    <sheet name="SU 0600 002" sheetId="12" r:id="rId4"/>
    <sheet name="SU 0600 003" sheetId="10" r:id="rId5"/>
    <sheet name="dSU 0600 003" sheetId="14" r:id="rId6"/>
    <sheet name="SU 0600 004" sheetId="13" r:id="rId7"/>
  </sheets>
  <definedNames>
    <definedName name="____________uni2">#REF!</definedName>
    <definedName name="_________uni3">#REF!</definedName>
    <definedName name="________uni2">#REF!</definedName>
    <definedName name="________uni26">#REF!</definedName>
    <definedName name="________uni4">#REF!</definedName>
    <definedName name="________uni6">#REF!</definedName>
    <definedName name="________uni7">#REF!</definedName>
    <definedName name="______uni14">#REF!</definedName>
    <definedName name="______uni54">#REF!</definedName>
    <definedName name="_____uni3">#REF!</definedName>
    <definedName name="____uni26">#REF!</definedName>
    <definedName name="____uni4">#REF!</definedName>
    <definedName name="____uni6">#REF!</definedName>
    <definedName name="____uni7">#REF!</definedName>
    <definedName name="___uni14">#REF!</definedName>
    <definedName name="___uni54">#REF!</definedName>
    <definedName name="_uni14">#REF!</definedName>
    <definedName name="_uni2">#REF!</definedName>
    <definedName name="_uni26">#REF!</definedName>
    <definedName name="_uni3">#REF!</definedName>
    <definedName name="_uni4">#REF!</definedName>
    <definedName name="_uni54">#REF!</definedName>
    <definedName name="_uni6">#REF!</definedName>
    <definedName name="_uni7">#REF!</definedName>
    <definedName name="bgtrvfcd">#REF!</definedName>
    <definedName name="bgtvfc">#REF!</definedName>
    <definedName name="bgvfcd">#REF!</definedName>
    <definedName name="btgrvf">#REF!</definedName>
    <definedName name="btvfcds">#REF!</definedName>
    <definedName name="Car" localSheetId="0">BOM!$B$4</definedName>
    <definedName name="Car">#REF!</definedName>
    <definedName name="CompCode" localSheetId="0">BOM!$B$2</definedName>
    <definedName name="CompCode">#REF!</definedName>
    <definedName name="cwlkvclwekjc">#REF!</definedName>
    <definedName name="dBR_01001">#REF!</definedName>
    <definedName name="dede">#REF!</definedName>
    <definedName name="dEL_01001">#REF!</definedName>
    <definedName name="dqwdqd">#REF!</definedName>
    <definedName name="dSU_0600_003">'dSU 0600 003'!$B$1</definedName>
    <definedName name="eded">#REF!</definedName>
    <definedName name="er">#REF!</definedName>
    <definedName name="ervcdx">#REF!</definedName>
    <definedName name="ezfdscx">#REF!</definedName>
    <definedName name="gbvf">#REF!</definedName>
    <definedName name="gbvfcd">#REF!</definedName>
    <definedName name="gr">#REF!</definedName>
    <definedName name="gref">#REF!</definedName>
    <definedName name="grefzd">#REF!</definedName>
    <definedName name="grfd">#REF!</definedName>
    <definedName name="gtrfeds">#REF!</definedName>
    <definedName name="gtrvfec">#REF!</definedName>
    <definedName name="gvfc">#REF!</definedName>
    <definedName name="gvfcd">#REF!</definedName>
    <definedName name="gvfdc">#REF!</definedName>
    <definedName name="hgfd">#REF!</definedName>
    <definedName name="hygtrfvcdx">#REF!</definedName>
    <definedName name="_xlnm.Print_Titles" localSheetId="0">BOM!$6:$6</definedName>
    <definedName name="nbtgv">#REF!</definedName>
    <definedName name="process">#REF!</definedName>
    <definedName name="Process_P1">#REF!</definedName>
    <definedName name="Processes" localSheetId="0">#REF!</definedName>
    <definedName name="Processes">#REF!</definedName>
    <definedName name="qsfdc">#REF!</definedName>
    <definedName name="rfcdx">#REF!</definedName>
    <definedName name="rfds">#REF!</definedName>
    <definedName name="rtfed">#REF!</definedName>
    <definedName name="sdf">#REF!</definedName>
    <definedName name="SU_0600_001">'SU 0600 001'!$B$6</definedName>
    <definedName name="SU_0600_001_m">'SU 0600 001'!$N$12</definedName>
    <definedName name="SU_0600_001_p">'SU 0600 001'!$I$17</definedName>
    <definedName name="SU_0600_001_q">'SU 0600 001'!$N$3</definedName>
    <definedName name="SU_0600_002">'SU 0600 002'!$B$6</definedName>
    <definedName name="SU_0600_002_m">'SU 0600 002'!$N$12</definedName>
    <definedName name="SU_0600_002_p">'SU 0600 002'!$I$17</definedName>
    <definedName name="SU_0600_002_q">'SU 0600 002'!$N$3</definedName>
    <definedName name="SU_0600_003">'SU 0600 003'!$B$6</definedName>
    <definedName name="SU_0600_003_m">'SU 0600 003'!$N$12</definedName>
    <definedName name="SU_0600_003_p">'SU 0600 003'!$I$17</definedName>
    <definedName name="SU_0600_003_q">'SU 0600 003'!$N$3</definedName>
    <definedName name="SU_0600_004">'SU 0600 004'!$B$6</definedName>
    <definedName name="SU_0600_004_m">'SU 0600 004'!$N$12</definedName>
    <definedName name="SU_0600_004_p">'SU 0600 004'!$I$19</definedName>
    <definedName name="SU_0600_004_q">'SU 0600 004'!$N$3</definedName>
    <definedName name="SU_A0600">'SU A0600'!$B$5</definedName>
    <definedName name="SU_A0600_f">'SU A0600'!$J$38</definedName>
    <definedName name="SU_A0600_m">'SU A0600'!$N$19</definedName>
    <definedName name="SU_A0600_p">'SU A0600'!$I$32</definedName>
    <definedName name="SU_A0600_pa">'SU A0600'!$E$14</definedName>
    <definedName name="SU_A0600_q">'SU A0600'!$N$3</definedName>
    <definedName name="SU_A0600_t">'SU A0600'!$I$42</definedName>
    <definedName name="tgfrd">#REF!</definedName>
    <definedName name="tgrc">#REF!</definedName>
    <definedName name="tgrf">#REF!</definedName>
    <definedName name="tgrfcd">#REF!</definedName>
    <definedName name="tgvrfcd">#REF!</definedName>
    <definedName name="trfcd">#REF!</definedName>
    <definedName name="trfds">#REF!</definedName>
    <definedName name="trhzjyeuk">#REF!</definedName>
    <definedName name="ujyhbgvf">#REF!</definedName>
    <definedName name="Uni" localSheetId="0">BOM!#REF!</definedName>
    <definedName name="Uni">#REF!</definedName>
    <definedName name="vfcd">#REF!</definedName>
    <definedName name="vfcdsx">#REF!</definedName>
    <definedName name="vfdcx">#REF!</definedName>
    <definedName name="vredcs">#REF!</definedName>
    <definedName name="yjhtrefz">#REF!</definedName>
    <definedName name="zaed">#REF!</definedName>
    <definedName name="zefds">#REF!</definedName>
    <definedName name="zefdsc">#REF!</definedName>
    <definedName name="zefdv">#REF!</definedName>
    <definedName name="zer">#REF!</definedName>
    <definedName name="_xlnm.Print_Area" localSheetId="0">BOM!$A$1:$N$12</definedName>
  </definedNames>
  <calcPr calcId="152511" iterateDelta="1E-4"/>
</workbook>
</file>

<file path=xl/calcChain.xml><?xml version="1.0" encoding="utf-8"?>
<calcChain xmlns="http://schemas.openxmlformats.org/spreadsheetml/2006/main">
  <c r="C11" i="8" l="1"/>
  <c r="C10" i="8"/>
  <c r="C9" i="8"/>
  <c r="C8" i="8"/>
  <c r="E14" i="1" l="1"/>
  <c r="N2" i="1"/>
  <c r="C13" i="1"/>
  <c r="E13" i="1" s="1"/>
  <c r="K11" i="8"/>
  <c r="J11" i="8"/>
  <c r="I8" i="8"/>
  <c r="N5" i="11"/>
  <c r="I9" i="8"/>
  <c r="I11" i="8"/>
  <c r="K10" i="8"/>
  <c r="J10" i="8"/>
  <c r="I10" i="8"/>
  <c r="K9" i="8"/>
  <c r="J9" i="8"/>
  <c r="K8" i="8"/>
  <c r="J8" i="8"/>
  <c r="M7" i="8"/>
  <c r="L7" i="8"/>
  <c r="K7" i="8"/>
  <c r="J7" i="8"/>
  <c r="I7" i="8"/>
  <c r="C7" i="8"/>
  <c r="N2" i="10"/>
  <c r="N2" i="13"/>
  <c r="C12" i="1"/>
  <c r="E12" i="1" s="1"/>
  <c r="E11" i="1"/>
  <c r="C11" i="1"/>
  <c r="C10" i="1"/>
  <c r="I19" i="13"/>
  <c r="I16" i="13"/>
  <c r="I15" i="13"/>
  <c r="J11" i="13"/>
  <c r="E11" i="13" s="1"/>
  <c r="N11" i="13" s="1"/>
  <c r="N12" i="13" s="1"/>
  <c r="I18" i="13"/>
  <c r="B4" i="13"/>
  <c r="B3" i="13"/>
  <c r="N5" i="12"/>
  <c r="N2" i="12"/>
  <c r="N11" i="12"/>
  <c r="J11" i="12"/>
  <c r="N5" i="13" l="1"/>
  <c r="I16" i="12" l="1"/>
  <c r="I17" i="12" s="1"/>
  <c r="E11" i="12"/>
  <c r="N12" i="12" s="1"/>
  <c r="B4" i="12"/>
  <c r="B3" i="12"/>
  <c r="N2" i="11"/>
  <c r="I17" i="11"/>
  <c r="I16" i="11"/>
  <c r="N12" i="11"/>
  <c r="N11" i="11"/>
  <c r="E11" i="11"/>
  <c r="J11" i="11"/>
  <c r="B4" i="11"/>
  <c r="B3" i="11"/>
  <c r="N5" i="10"/>
  <c r="I16" i="10"/>
  <c r="I15" i="10"/>
  <c r="J11" i="10"/>
  <c r="N11" i="10" s="1"/>
  <c r="N12" i="10" s="1"/>
  <c r="B4" i="10"/>
  <c r="B3" i="10"/>
  <c r="E11" i="10" l="1"/>
  <c r="I17" i="10"/>
  <c r="D37" i="1"/>
  <c r="J37" i="1" s="1"/>
  <c r="D35" i="1"/>
  <c r="J35" i="1" s="1"/>
  <c r="I31" i="1"/>
  <c r="I30" i="1"/>
  <c r="I29" i="1"/>
  <c r="I28" i="1"/>
  <c r="N18" i="1"/>
  <c r="N17" i="1"/>
  <c r="B8" i="8" l="1"/>
  <c r="B12" i="8" l="1"/>
  <c r="B9" i="8"/>
  <c r="B10" i="8"/>
  <c r="B11" i="8"/>
  <c r="B7" i="8"/>
  <c r="H9" i="8" l="1"/>
  <c r="N9" i="8" s="1"/>
  <c r="H10" i="8"/>
  <c r="N10" i="8" s="1"/>
  <c r="H11" i="8"/>
  <c r="N11" i="8" s="1"/>
  <c r="L12" i="8"/>
  <c r="I41" i="1"/>
  <c r="J36" i="1"/>
  <c r="I27" i="1"/>
  <c r="I26" i="1"/>
  <c r="I25" i="1"/>
  <c r="I24" i="1"/>
  <c r="I23" i="1"/>
  <c r="I22" i="1"/>
  <c r="J38" i="1" l="1"/>
  <c r="I32" i="1"/>
  <c r="I42" i="1"/>
  <c r="K12" i="8"/>
  <c r="M12" i="8"/>
  <c r="N19" i="1"/>
  <c r="H7" i="8" l="1"/>
  <c r="N7" i="8" s="1"/>
  <c r="H8" i="8"/>
  <c r="N8" i="8" s="1"/>
  <c r="J12" i="8"/>
  <c r="O1" i="8"/>
  <c r="E10" i="1"/>
  <c r="N12" i="8" l="1"/>
  <c r="N5" i="1" l="1"/>
</calcChain>
</file>

<file path=xl/sharedStrings.xml><?xml version="1.0" encoding="utf-8"?>
<sst xmlns="http://schemas.openxmlformats.org/spreadsheetml/2006/main" count="408" uniqueCount="131">
  <si>
    <t>University</t>
  </si>
  <si>
    <t>Car #</t>
  </si>
  <si>
    <t>Asm Cost</t>
  </si>
  <si>
    <t>System</t>
  </si>
  <si>
    <t>Qty</t>
  </si>
  <si>
    <t>Assembly</t>
  </si>
  <si>
    <t>FileLink1</t>
  </si>
  <si>
    <t>P/N Base</t>
  </si>
  <si>
    <t>FileLink2</t>
  </si>
  <si>
    <t>Extended Cost</t>
  </si>
  <si>
    <t>Suffix</t>
  </si>
  <si>
    <t>AA</t>
  </si>
  <si>
    <t>FileLink3</t>
  </si>
  <si>
    <t>Details</t>
  </si>
  <si>
    <t>ItemOrder</t>
  </si>
  <si>
    <t>Part</t>
  </si>
  <si>
    <t>Part Cost</t>
  </si>
  <si>
    <t>Quantity</t>
  </si>
  <si>
    <t>Sub Total</t>
  </si>
  <si>
    <t>Material</t>
  </si>
  <si>
    <t>Use</t>
  </si>
  <si>
    <t>UnitCost</t>
  </si>
  <si>
    <t>Size1</t>
  </si>
  <si>
    <t>Unit1</t>
  </si>
  <si>
    <t>Size2</t>
  </si>
  <si>
    <t>Unit2</t>
  </si>
  <si>
    <t>Area Name</t>
  </si>
  <si>
    <t>Area</t>
  </si>
  <si>
    <t>Length</t>
  </si>
  <si>
    <t>Density</t>
  </si>
  <si>
    <t>mm</t>
  </si>
  <si>
    <t>Process</t>
  </si>
  <si>
    <t>Unit</t>
  </si>
  <si>
    <t>Multiplier</t>
  </si>
  <si>
    <t>Mult. Val.</t>
  </si>
  <si>
    <t>unit</t>
  </si>
  <si>
    <t>Fastener</t>
  </si>
  <si>
    <t>Bolt,Grade 8.8 (SAE)</t>
  </si>
  <si>
    <t>Washer, Grade 8.8 (SAE 5)</t>
  </si>
  <si>
    <t>Nut, Grade 8.8 (SAE 5)</t>
  </si>
  <si>
    <t>Tooling</t>
  </si>
  <si>
    <t>PVF</t>
  </si>
  <si>
    <t>FractionIncluded</t>
  </si>
  <si>
    <t>Welds - Welding Fixture</t>
  </si>
  <si>
    <t>point</t>
  </si>
  <si>
    <t>Ecole Centrale de Lyon</t>
  </si>
  <si>
    <t>Machining Setup, Install and remove</t>
  </si>
  <si>
    <t>cm</t>
  </si>
  <si>
    <t>Total Vehicle Cost</t>
  </si>
  <si>
    <t>Competition Code</t>
  </si>
  <si>
    <t>Year</t>
  </si>
  <si>
    <t>The cost of assemlies on this chart should not include the cost of the parts in the assembly but only the materials, processes, fasteners and tooling in the assembly level.</t>
  </si>
  <si>
    <t>Line Num.</t>
  </si>
  <si>
    <t>Area of Commodity</t>
  </si>
  <si>
    <t>Asm/Prt #</t>
  </si>
  <si>
    <t>Rev. Lvl.</t>
  </si>
  <si>
    <t>Asm</t>
  </si>
  <si>
    <t>Component</t>
  </si>
  <si>
    <t>Description</t>
  </si>
  <si>
    <t>Unit Cost</t>
  </si>
  <si>
    <t>Material Cost</t>
  </si>
  <si>
    <t>Process Cost</t>
  </si>
  <si>
    <t>Fastener Cost</t>
  </si>
  <si>
    <t>Tooling Cost</t>
  </si>
  <si>
    <t>Total Cost</t>
  </si>
  <si>
    <t>Details Page Number</t>
  </si>
  <si>
    <t>Area Total</t>
  </si>
  <si>
    <t>Drawing</t>
  </si>
  <si>
    <t>FSAEI</t>
  </si>
  <si>
    <t>Back to BOM</t>
  </si>
  <si>
    <t>Suspension &amp; Shocks</t>
  </si>
  <si>
    <t>Front Bell Crank</t>
  </si>
  <si>
    <t>SU A0600</t>
  </si>
  <si>
    <t>Front rocker, right and left are symetric</t>
  </si>
  <si>
    <t>Sheets of metal for rocker</t>
  </si>
  <si>
    <t>Front rocker mount</t>
  </si>
  <si>
    <t>Rocker bushing</t>
  </si>
  <si>
    <t>Rocker spacer</t>
  </si>
  <si>
    <t>Paint</t>
  </si>
  <si>
    <t>Rocker mount red paint</t>
  </si>
  <si>
    <t>Rocker black paint</t>
  </si>
  <si>
    <t>Weld</t>
  </si>
  <si>
    <t>Welding the rocker mount on the chassis</t>
  </si>
  <si>
    <t>Aerosol apply</t>
  </si>
  <si>
    <t>Painting the rocker mount in red</t>
  </si>
  <si>
    <t>Painting the rocker in black</t>
  </si>
  <si>
    <t xml:space="preserve">Insert 2 busher into the rocker and the rocker spacer </t>
  </si>
  <si>
    <t>Assemble, 1kg, loose</t>
  </si>
  <si>
    <t>Put the previous assembly in place</t>
  </si>
  <si>
    <t>Hand - Start Only</t>
  </si>
  <si>
    <t>Bolt rocker into rocker mount</t>
  </si>
  <si>
    <t>Ratchet &lt;= 25.4 mm</t>
  </si>
  <si>
    <t>Thighten the M8 nuts</t>
  </si>
  <si>
    <t>Reaction tool &lt;= 25.4 mm</t>
  </si>
  <si>
    <t>Put the nuts into the bolt</t>
  </si>
  <si>
    <t>Bolt rocker on its mount</t>
  </si>
  <si>
    <t>Welding process for rocker mount</t>
  </si>
  <si>
    <t>m^2</t>
  </si>
  <si>
    <t>Put the washers of the rocker in place</t>
  </si>
  <si>
    <t>Sheet of metal for the rocker</t>
  </si>
  <si>
    <t>Steel, Mild</t>
  </si>
  <si>
    <t>Material for rocker</t>
  </si>
  <si>
    <t>kg</t>
  </si>
  <si>
    <t>Rectangular sheet 125*65 mm^2</t>
  </si>
  <si>
    <t>Machining setup, install and remove</t>
  </si>
  <si>
    <t>Insert and remove parts from laser</t>
  </si>
  <si>
    <t>4 parts made from a single machine setup</t>
  </si>
  <si>
    <t>Laser cut</t>
  </si>
  <si>
    <t>Cutting the sheets</t>
  </si>
  <si>
    <t>Material - Steel</t>
  </si>
  <si>
    <t>SU 0600 003</t>
  </si>
  <si>
    <t>Stock material for bushings</t>
  </si>
  <si>
    <t>Machining (turning)</t>
  </si>
  <si>
    <t>Machining removal</t>
  </si>
  <si>
    <t>cm^3</t>
  </si>
  <si>
    <t>SU 0600 001</t>
  </si>
  <si>
    <t>Plastic, Flouropolymers</t>
  </si>
  <si>
    <t>Round area, diameter 15 mm</t>
  </si>
  <si>
    <t>Material - Plastic</t>
  </si>
  <si>
    <t>Commentaire :</t>
  </si>
  <si>
    <t>Cette année les cousinets sont en acier recouvert de téflon (ce n'est pas du teflon pur). L'an dernier c'était du bronze.</t>
  </si>
  <si>
    <t>Le process que je décris là ne marche donc pas vraiment…</t>
  </si>
  <si>
    <t>Ce serait plutôt le même process mais avec de l'acier et ensuite on recouvre de teflon, mais j'ai pas trouv" comment faire ça dans le cost</t>
  </si>
  <si>
    <t>SU 0600 002</t>
  </si>
  <si>
    <t>Raw material</t>
  </si>
  <si>
    <t>Round area, diameter 14 mm</t>
  </si>
  <si>
    <t>SU 0600 004</t>
  </si>
  <si>
    <t>Rectangular sheet 50*26 mm^2</t>
  </si>
  <si>
    <t xml:space="preserve">Machining </t>
  </si>
  <si>
    <t>Front Bell Cranck</t>
  </si>
  <si>
    <t>Drawing part: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</si>
</sst>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0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(* #,##0.00_);_(* \(#,##0.00\);_(* \-??_);_(@_)"/>
    <numFmt numFmtId="165" formatCode="_(\$* #,##0.00_);_(\$* \(#,##0.00\);_(\$* \-??_);_(@_)"/>
    <numFmt numFmtId="166" formatCode="\$#,##0.00_);&quot;($&quot;#,##0.00\)"/>
    <numFmt numFmtId="167" formatCode="#,##0.0000"/>
    <numFmt numFmtId="168" formatCode="_(* #,##0.000_);_(* \(#,##0.000\);_(* \-??_);_(@_)"/>
    <numFmt numFmtId="169" formatCode="_-[$$-409]* #,##0.00_ ;_-[$$-409]* \-#,##0.00,;_-[$$-409]* \-??_ ;_-@_ "/>
    <numFmt numFmtId="170" formatCode="_(&quot;$&quot;* #,##0.00_);_(&quot;$&quot;* \(#,##0.00\);_(&quot;$&quot;* &quot;-&quot;??_);_(@_)"/>
    <numFmt numFmtId="171" formatCode="_(* #,##0.00_);_(* \(#,##0.00\);_(* &quot;-&quot;??_);_(@_)"/>
    <numFmt numFmtId="172" formatCode="_-[$$-409]* #,##0.00_ ;_-[$$-409]* \-#,##0.00\ ;_-[$$-409]* &quot;-&quot;??_ ;_-@_ "/>
    <numFmt numFmtId="173" formatCode="0.0000"/>
    <numFmt numFmtId="174" formatCode="&quot;$&quot;#,##0.00"/>
    <numFmt numFmtId="175" formatCode="0.0"/>
    <numFmt numFmtId="176" formatCode="#,##0.000"/>
    <numFmt numFmtId="177" formatCode="_(\$* #,##0.00_);_(\$* \(#,##0.000\);_(\$* \-??_);_(@_)"/>
    <numFmt numFmtId="178" formatCode="_-* #,##0.000_-;\-* #,##0.000_-;_-* &quot;-&quot;??_-;_-@_-"/>
    <numFmt numFmtId="179" formatCode="\$#,##0.00,;&quot;($&quot;#,##0.00\)"/>
    <numFmt numFmtId="180" formatCode="0.00000000"/>
    <numFmt numFmtId="181" formatCode="_-* #,##0.00000000\ _€_-;\-* #,##0.00000000\ _€_-;_-* &quot;-&quot;????????\ _€_-;_-@_-"/>
  </numFmts>
  <fonts count="28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charset val="1"/>
    </font>
    <font>
      <sz val="11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00610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7"/>
      <name val="Arial"/>
      <family val="2"/>
    </font>
    <font>
      <b/>
      <i/>
      <sz val="10"/>
      <name val="Arial"/>
      <family val="2"/>
    </font>
    <font>
      <sz val="11"/>
      <color indexed="8"/>
      <name val="Calibri"/>
      <family val="2"/>
    </font>
    <font>
      <b/>
      <sz val="11"/>
      <color indexed="9"/>
      <name val="Calibri"/>
      <family val="2"/>
    </font>
    <font>
      <b/>
      <sz val="11"/>
      <color theme="0"/>
      <name val="Calibri"/>
      <family val="2"/>
    </font>
    <font>
      <u/>
      <sz val="11"/>
      <color theme="10"/>
      <name val="Calibri"/>
      <family val="2"/>
      <charset val="1"/>
    </font>
    <font>
      <u/>
      <sz val="11"/>
      <color theme="10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  <scheme val="minor"/>
    </font>
    <font>
      <sz val="10"/>
      <color indexed="8"/>
      <name val="Arial"/>
      <family val="2"/>
    </font>
    <font>
      <sz val="11"/>
      <name val="Calibri"/>
      <family val="2"/>
      <scheme val="minor"/>
    </font>
    <font>
      <sz val="12"/>
      <color rgb="FF9C6500"/>
      <name val="Calibri"/>
      <family val="2"/>
      <scheme val="minor"/>
    </font>
    <font>
      <sz val="10"/>
      <name val="MS Sans Serif"/>
      <family val="2"/>
    </font>
    <font>
      <sz val="12"/>
      <color rgb="FF0061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indexed="62"/>
        <bgColor indexed="62"/>
      </patternFill>
    </fill>
    <fill>
      <patternFill patternType="solid">
        <fgColor rgb="FF002060"/>
        <bgColor indexed="62"/>
      </patternFill>
    </fill>
    <fill>
      <patternFill patternType="solid">
        <fgColor rgb="FF66CCFF"/>
        <bgColor theme="0"/>
      </patternFill>
    </fill>
    <fill>
      <patternFill patternType="solid">
        <fgColor rgb="FF66CCFF"/>
        <bgColor indexed="44"/>
      </patternFill>
    </fill>
    <fill>
      <patternFill patternType="solid">
        <fgColor rgb="FFFFFF00"/>
        <bgColor rgb="FFFCD5B5"/>
      </patternFill>
    </fill>
    <fill>
      <patternFill patternType="solid">
        <fgColor rgb="FFFFFF66"/>
        <bgColor rgb="FFFAC090"/>
      </patternFill>
    </fill>
    <fill>
      <patternFill patternType="solid">
        <fgColor rgb="FFFFFF0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FEB9C"/>
      </patternFill>
    </fill>
    <fill>
      <patternFill patternType="solid">
        <fgColor rgb="FFFFFC00"/>
        <bgColor rgb="FFCCCCFF"/>
      </patternFill>
    </fill>
  </fills>
  <borders count="40">
    <border>
      <left/>
      <right/>
      <top/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ck">
        <color theme="0"/>
      </right>
      <top/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 style="thick">
        <color theme="0"/>
      </right>
      <top/>
      <bottom/>
      <diagonal/>
    </border>
    <border>
      <left/>
      <right style="thick">
        <color theme="0"/>
      </right>
      <top style="dotted">
        <color theme="0"/>
      </top>
      <bottom style="medium">
        <color theme="0"/>
      </bottom>
      <diagonal/>
    </border>
    <border>
      <left style="thick">
        <color theme="0"/>
      </left>
      <right style="thin">
        <color indexed="9"/>
      </right>
      <top style="thin">
        <color indexed="9"/>
      </top>
      <bottom style="thin">
        <color theme="0"/>
      </bottom>
      <diagonal/>
    </border>
    <border>
      <left style="thick">
        <color theme="0"/>
      </left>
      <right style="thin">
        <color indexed="9"/>
      </right>
      <top style="thin">
        <color theme="0"/>
      </top>
      <bottom style="thin">
        <color theme="0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theme="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/>
      <diagonal/>
    </border>
    <border>
      <left style="medium">
        <color theme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medium">
        <color theme="1"/>
      </left>
      <right/>
      <top/>
      <bottom style="thin">
        <color auto="1"/>
      </bottom>
      <diagonal/>
    </border>
    <border>
      <left style="medium">
        <color theme="1"/>
      </left>
      <right style="thin">
        <color auto="1"/>
      </right>
      <top/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/>
      <right/>
      <top/>
      <bottom style="thin">
        <color rgb="FFFFFFFF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31"/>
      </left>
      <right style="thin">
        <color indexed="31"/>
      </right>
      <top style="thin">
        <color indexed="31"/>
      </top>
      <bottom style="thin">
        <color indexed="3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42">
    <xf numFmtId="0" fontId="0" fillId="0" borderId="0"/>
    <xf numFmtId="0" fontId="8" fillId="0" borderId="0"/>
    <xf numFmtId="170" fontId="8" fillId="0" borderId="0" applyFont="0" applyFill="0" applyBorder="0" applyAlignment="0" applyProtection="0"/>
    <xf numFmtId="170" fontId="16" fillId="0" borderId="0" applyFont="0" applyFill="0" applyBorder="0" applyAlignment="0" applyProtection="0"/>
    <xf numFmtId="170" fontId="7" fillId="2" borderId="6">
      <alignment vertical="center" wrapText="1"/>
    </xf>
    <xf numFmtId="171" fontId="8" fillId="0" borderId="0" applyFont="0" applyFill="0" applyBorder="0" applyAlignment="0" applyProtection="0"/>
    <xf numFmtId="0" fontId="3" fillId="0" borderId="0"/>
    <xf numFmtId="166" fontId="6" fillId="0" borderId="1">
      <alignment vertical="center" wrapText="1"/>
    </xf>
    <xf numFmtId="0" fontId="19" fillId="0" borderId="0" applyNumberFormat="0" applyFill="0" applyBorder="0" applyAlignment="0" applyProtection="0"/>
    <xf numFmtId="0" fontId="1" fillId="0" borderId="0"/>
    <xf numFmtId="43" fontId="8" fillId="0" borderId="0" applyFont="0" applyFill="0" applyBorder="0" applyAlignment="0" applyProtection="0"/>
    <xf numFmtId="0" fontId="20" fillId="0" borderId="0" applyNumberFormat="0" applyFill="0" applyBorder="0" applyAlignment="0" applyProtection="0"/>
    <xf numFmtId="174" fontId="6" fillId="0" borderId="1">
      <alignment vertical="center" wrapText="1"/>
    </xf>
    <xf numFmtId="0" fontId="6" fillId="0" borderId="0"/>
    <xf numFmtId="44" fontId="6" fillId="0" borderId="0" applyFont="0" applyFill="0" applyBorder="0" applyAlignment="0" applyProtection="0"/>
    <xf numFmtId="0" fontId="23" fillId="0" borderId="0"/>
    <xf numFmtId="43" fontId="16" fillId="0" borderId="0" applyFont="0" applyFill="0" applyBorder="0" applyAlignment="0" applyProtection="0"/>
    <xf numFmtId="43" fontId="1" fillId="0" borderId="0" applyFont="0" applyFill="0" applyBorder="0" applyAlignment="0" applyProtection="0"/>
    <xf numFmtId="170" fontId="16" fillId="0" borderId="0" applyFont="0" applyFill="0" applyBorder="0" applyAlignment="0" applyProtection="0"/>
    <xf numFmtId="0" fontId="25" fillId="11" borderId="0" applyNumberFormat="0" applyBorder="0" applyAlignment="0" applyProtection="0"/>
    <xf numFmtId="43" fontId="6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1" fillId="0" borderId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0" fontId="26" fillId="0" borderId="0"/>
    <xf numFmtId="170" fontId="26" fillId="0" borderId="0" applyFont="0" applyFill="0" applyBorder="0" applyAlignment="0" applyProtection="0"/>
    <xf numFmtId="0" fontId="1" fillId="0" borderId="0"/>
    <xf numFmtId="165" fontId="16" fillId="0" borderId="0" applyFill="0" applyBorder="0" applyAlignment="0" applyProtection="0"/>
    <xf numFmtId="170" fontId="8" fillId="0" borderId="0" applyFont="0" applyFill="0" applyBorder="0" applyAlignment="0" applyProtection="0"/>
    <xf numFmtId="0" fontId="8" fillId="0" borderId="0"/>
    <xf numFmtId="0" fontId="16" fillId="0" borderId="0"/>
    <xf numFmtId="164" fontId="16" fillId="0" borderId="0" applyFill="0" applyBorder="0" applyAlignment="0" applyProtection="0"/>
    <xf numFmtId="0" fontId="27" fillId="2" borderId="0" applyNumberFormat="0" applyBorder="0" applyAlignment="0" applyProtection="0"/>
    <xf numFmtId="0" fontId="16" fillId="0" borderId="0"/>
    <xf numFmtId="179" fontId="16" fillId="0" borderId="36">
      <alignment vertical="center" wrapText="1"/>
    </xf>
    <xf numFmtId="175" fontId="6" fillId="0" borderId="1">
      <alignment vertical="center" wrapText="1"/>
    </xf>
    <xf numFmtId="43" fontId="16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89">
    <xf numFmtId="0" fontId="0" fillId="0" borderId="0" xfId="0"/>
    <xf numFmtId="18" fontId="12" fillId="0" borderId="7" xfId="1" applyNumberFormat="1" applyFont="1" applyFill="1" applyBorder="1" applyAlignment="1" applyProtection="1">
      <protection locked="0"/>
    </xf>
    <xf numFmtId="0" fontId="12" fillId="0" borderId="7" xfId="1" applyFont="1" applyFill="1" applyBorder="1" applyAlignment="1">
      <alignment horizontal="center"/>
    </xf>
    <xf numFmtId="171" fontId="12" fillId="0" borderId="7" xfId="5" applyFont="1" applyFill="1" applyBorder="1" applyProtection="1">
      <protection locked="0"/>
    </xf>
    <xf numFmtId="0" fontId="12" fillId="0" borderId="7" xfId="1" applyFont="1" applyFill="1" applyBorder="1" applyAlignment="1" applyProtection="1">
      <alignment horizontal="center"/>
      <protection locked="0"/>
    </xf>
    <xf numFmtId="0" fontId="12" fillId="0" borderId="7" xfId="1" applyFont="1" applyFill="1" applyBorder="1" applyProtection="1">
      <protection locked="0"/>
    </xf>
    <xf numFmtId="171" fontId="9" fillId="0" borderId="0" xfId="5" applyFont="1"/>
    <xf numFmtId="0" fontId="9" fillId="0" borderId="0" xfId="1" applyFont="1" applyProtection="1">
      <protection locked="0"/>
    </xf>
    <xf numFmtId="171" fontId="8" fillId="0" borderId="0" xfId="5" applyFont="1"/>
    <xf numFmtId="0" fontId="9" fillId="0" borderId="0" xfId="1" applyFont="1"/>
    <xf numFmtId="0" fontId="11" fillId="0" borderId="0" xfId="1" applyFont="1"/>
    <xf numFmtId="0" fontId="8" fillId="0" borderId="0" xfId="1" applyFont="1" applyProtection="1">
      <protection locked="0"/>
    </xf>
    <xf numFmtId="0" fontId="8" fillId="0" borderId="0" xfId="1" applyFont="1" applyFill="1"/>
    <xf numFmtId="0" fontId="8" fillId="0" borderId="0" xfId="1" applyFont="1"/>
    <xf numFmtId="0" fontId="3" fillId="0" borderId="0" xfId="6" applyBorder="1"/>
    <xf numFmtId="0" fontId="3" fillId="0" borderId="0" xfId="6"/>
    <xf numFmtId="0" fontId="5" fillId="0" borderId="0" xfId="0" applyFont="1" applyBorder="1"/>
    <xf numFmtId="0" fontId="0" fillId="0" borderId="0" xfId="0" applyFont="1"/>
    <xf numFmtId="0" fontId="5" fillId="0" borderId="0" xfId="0" applyFont="1" applyBorder="1" applyAlignment="1">
      <alignment horizontal="left"/>
    </xf>
    <xf numFmtId="0" fontId="5" fillId="0" borderId="3" xfId="0" applyFont="1" applyBorder="1"/>
    <xf numFmtId="164" fontId="5" fillId="0" borderId="3" xfId="7" applyNumberFormat="1" applyFont="1" applyBorder="1" applyAlignment="1" applyProtection="1"/>
    <xf numFmtId="0" fontId="5" fillId="0" borderId="3" xfId="0" applyFont="1" applyBorder="1" applyAlignment="1"/>
    <xf numFmtId="11" fontId="5" fillId="0" borderId="3" xfId="0" applyNumberFormat="1" applyFont="1" applyBorder="1" applyAlignment="1"/>
    <xf numFmtId="168" fontId="5" fillId="0" borderId="3" xfId="7" applyNumberFormat="1" applyFont="1" applyBorder="1" applyAlignment="1" applyProtection="1"/>
    <xf numFmtId="0" fontId="0" fillId="0" borderId="0" xfId="0" applyAlignment="1"/>
    <xf numFmtId="2" fontId="5" fillId="0" borderId="3" xfId="7" applyNumberFormat="1" applyFont="1" applyBorder="1" applyAlignment="1" applyProtection="1"/>
    <xf numFmtId="0" fontId="4" fillId="0" borderId="0" xfId="0" applyFont="1" applyBorder="1"/>
    <xf numFmtId="0" fontId="0" fillId="0" borderId="0" xfId="0" applyAlignment="1">
      <alignment wrapText="1"/>
    </xf>
    <xf numFmtId="0" fontId="0" fillId="0" borderId="3" xfId="0" applyBorder="1"/>
    <xf numFmtId="49" fontId="5" fillId="0" borderId="0" xfId="0" applyNumberFormat="1" applyFont="1" applyBorder="1" applyAlignment="1">
      <alignment horizontal="left"/>
    </xf>
    <xf numFmtId="0" fontId="4" fillId="0" borderId="4" xfId="0" applyFont="1" applyBorder="1"/>
    <xf numFmtId="0" fontId="5" fillId="0" borderId="3" xfId="0" applyFont="1" applyBorder="1" applyAlignment="1" applyProtection="1"/>
    <xf numFmtId="3" fontId="0" fillId="0" borderId="3" xfId="0" applyNumberFormat="1" applyBorder="1" applyAlignment="1"/>
    <xf numFmtId="165" fontId="5" fillId="0" borderId="3" xfId="7" applyNumberFormat="1" applyFont="1" applyBorder="1" applyAlignment="1" applyProtection="1"/>
    <xf numFmtId="0" fontId="13" fillId="0" borderId="0" xfId="1" applyFont="1" applyAlignment="1">
      <alignment horizontal="center"/>
    </xf>
    <xf numFmtId="0" fontId="14" fillId="0" borderId="0" xfId="1" applyFont="1"/>
    <xf numFmtId="0" fontId="17" fillId="0" borderId="0" xfId="6" applyFont="1" applyFill="1" applyBorder="1"/>
    <xf numFmtId="0" fontId="3" fillId="0" borderId="0" xfId="6" applyFill="1"/>
    <xf numFmtId="0" fontId="3" fillId="0" borderId="0" xfId="6" applyFill="1" applyBorder="1"/>
    <xf numFmtId="0" fontId="3" fillId="0" borderId="0" xfId="6" applyFont="1"/>
    <xf numFmtId="0" fontId="3" fillId="0" borderId="0" xfId="6" applyFont="1" applyFill="1" applyBorder="1"/>
    <xf numFmtId="0" fontId="3" fillId="0" borderId="0" xfId="6" applyFont="1" applyFill="1"/>
    <xf numFmtId="0" fontId="12" fillId="0" borderId="7" xfId="1" applyFont="1" applyFill="1" applyBorder="1" applyAlignment="1">
      <alignment horizontal="left"/>
    </xf>
    <xf numFmtId="0" fontId="10" fillId="0" borderId="0" xfId="1" applyFont="1"/>
    <xf numFmtId="0" fontId="15" fillId="0" borderId="0" xfId="1" applyFont="1"/>
    <xf numFmtId="0" fontId="17" fillId="3" borderId="0" xfId="6" applyFont="1" applyFill="1" applyBorder="1" applyAlignment="1"/>
    <xf numFmtId="171" fontId="8" fillId="0" borderId="0" xfId="1" applyNumberFormat="1" applyFont="1"/>
    <xf numFmtId="0" fontId="13" fillId="0" borderId="8" xfId="1" applyFont="1" applyBorder="1" applyAlignment="1">
      <alignment horizontal="center" wrapText="1"/>
    </xf>
    <xf numFmtId="2" fontId="13" fillId="0" borderId="8" xfId="1" applyNumberFormat="1" applyFont="1" applyBorder="1" applyAlignment="1">
      <alignment horizontal="center" wrapText="1"/>
    </xf>
    <xf numFmtId="171" fontId="13" fillId="0" borderId="8" xfId="5" applyFont="1" applyBorder="1" applyAlignment="1">
      <alignment horizontal="center" wrapText="1"/>
    </xf>
    <xf numFmtId="0" fontId="18" fillId="4" borderId="9" xfId="6" applyFont="1" applyFill="1" applyBorder="1"/>
    <xf numFmtId="0" fontId="18" fillId="4" borderId="11" xfId="6" applyFont="1" applyFill="1" applyBorder="1"/>
    <xf numFmtId="0" fontId="18" fillId="4" borderId="10" xfId="6" applyFont="1" applyFill="1" applyBorder="1"/>
    <xf numFmtId="0" fontId="18" fillId="4" borderId="12" xfId="6" applyFont="1" applyFill="1" applyBorder="1"/>
    <xf numFmtId="0" fontId="3" fillId="5" borderId="14" xfId="6" quotePrefix="1" applyFill="1" applyBorder="1" applyAlignment="1">
      <alignment horizontal="left"/>
    </xf>
    <xf numFmtId="2" fontId="3" fillId="6" borderId="15" xfId="6" quotePrefix="1" applyNumberFormat="1" applyFill="1" applyBorder="1" applyAlignment="1">
      <alignment horizontal="right"/>
    </xf>
    <xf numFmtId="0" fontId="18" fillId="3" borderId="0" xfId="6" applyFont="1" applyFill="1" applyBorder="1" applyAlignment="1"/>
    <xf numFmtId="0" fontId="0" fillId="0" borderId="0" xfId="0" applyBorder="1"/>
    <xf numFmtId="0" fontId="0" fillId="0" borderId="0" xfId="0" applyFont="1" applyBorder="1"/>
    <xf numFmtId="0" fontId="0" fillId="0" borderId="0" xfId="0" applyBorder="1" applyAlignment="1">
      <alignment wrapText="1"/>
    </xf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5" fillId="0" borderId="20" xfId="7" applyNumberFormat="1" applyFont="1" applyBorder="1" applyAlignment="1"/>
    <xf numFmtId="0" fontId="0" fillId="0" borderId="20" xfId="0" applyFont="1" applyBorder="1"/>
    <xf numFmtId="0" fontId="0" fillId="0" borderId="20" xfId="0" applyBorder="1" applyAlignment="1"/>
    <xf numFmtId="0" fontId="4" fillId="0" borderId="21" xfId="0" applyFont="1" applyBorder="1"/>
    <xf numFmtId="0" fontId="0" fillId="0" borderId="20" xfId="0" applyBorder="1" applyAlignment="1">
      <alignment wrapText="1"/>
    </xf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5" fillId="0" borderId="16" xfId="0" applyFont="1" applyBorder="1"/>
    <xf numFmtId="165" fontId="5" fillId="0" borderId="16" xfId="7" applyNumberFormat="1" applyFont="1" applyBorder="1" applyAlignment="1" applyProtection="1"/>
    <xf numFmtId="164" fontId="5" fillId="0" borderId="16" xfId="7" applyNumberFormat="1" applyFont="1" applyBorder="1" applyAlignment="1" applyProtection="1"/>
    <xf numFmtId="11" fontId="5" fillId="0" borderId="16" xfId="0" applyNumberFormat="1" applyFont="1" applyBorder="1"/>
    <xf numFmtId="167" fontId="5" fillId="0" borderId="16" xfId="7" applyNumberFormat="1" applyFont="1" applyBorder="1" applyAlignment="1" applyProtection="1"/>
    <xf numFmtId="0" fontId="5" fillId="0" borderId="16" xfId="0" applyFont="1" applyBorder="1" applyAlignment="1">
      <alignment wrapText="1"/>
    </xf>
    <xf numFmtId="0" fontId="5" fillId="0" borderId="16" xfId="0" applyFont="1" applyBorder="1" applyAlignment="1"/>
    <xf numFmtId="11" fontId="5" fillId="0" borderId="16" xfId="0" applyNumberFormat="1" applyFont="1" applyBorder="1" applyAlignment="1"/>
    <xf numFmtId="168" fontId="5" fillId="0" borderId="16" xfId="7" applyNumberFormat="1" applyFont="1" applyBorder="1" applyAlignment="1" applyProtection="1"/>
    <xf numFmtId="0" fontId="0" fillId="0" borderId="16" xfId="0" applyBorder="1" applyAlignment="1"/>
    <xf numFmtId="2" fontId="5" fillId="0" borderId="16" xfId="7" applyNumberFormat="1" applyFont="1" applyBorder="1" applyAlignment="1" applyProtection="1"/>
    <xf numFmtId="0" fontId="0" fillId="0" borderId="16" xfId="0" applyBorder="1"/>
    <xf numFmtId="0" fontId="0" fillId="0" borderId="16" xfId="7" applyNumberFormat="1" applyFont="1" applyBorder="1" applyAlignment="1">
      <alignment wrapText="1"/>
    </xf>
    <xf numFmtId="169" fontId="5" fillId="0" borderId="16" xfId="0" applyNumberFormat="1" applyFont="1" applyBorder="1"/>
    <xf numFmtId="0" fontId="5" fillId="0" borderId="16" xfId="7" applyNumberFormat="1" applyFont="1" applyBorder="1" applyAlignment="1" applyProtection="1">
      <alignment vertical="center" wrapText="1"/>
    </xf>
    <xf numFmtId="37" fontId="5" fillId="0" borderId="16" xfId="7" applyNumberFormat="1" applyFont="1" applyBorder="1" applyAlignment="1" applyProtection="1"/>
    <xf numFmtId="39" fontId="5" fillId="0" borderId="16" xfId="7" applyNumberFormat="1" applyFont="1" applyBorder="1" applyAlignment="1" applyProtection="1"/>
    <xf numFmtId="0" fontId="5" fillId="0" borderId="16" xfId="0" applyFont="1" applyBorder="1" applyAlignment="1">
      <alignment horizontal="right"/>
    </xf>
    <xf numFmtId="0" fontId="4" fillId="0" borderId="27" xfId="0" applyFont="1" applyBorder="1"/>
    <xf numFmtId="0" fontId="5" fillId="0" borderId="22" xfId="0" applyFont="1" applyBorder="1" applyAlignment="1"/>
    <xf numFmtId="0" fontId="19" fillId="0" borderId="0" xfId="8" applyBorder="1"/>
    <xf numFmtId="0" fontId="19" fillId="0" borderId="0" xfId="8"/>
    <xf numFmtId="0" fontId="3" fillId="5" borderId="14" xfId="6" quotePrefix="1" applyFont="1" applyFill="1" applyBorder="1" applyAlignment="1">
      <alignment horizontal="left"/>
    </xf>
    <xf numFmtId="0" fontId="2" fillId="5" borderId="14" xfId="6" applyFont="1" applyFill="1" applyBorder="1"/>
    <xf numFmtId="0" fontId="2" fillId="5" borderId="13" xfId="6" applyFont="1" applyFill="1" applyBorder="1"/>
    <xf numFmtId="172" fontId="5" fillId="0" borderId="16" xfId="7" applyNumberFormat="1" applyFont="1" applyBorder="1" applyAlignment="1" applyProtection="1"/>
    <xf numFmtId="172" fontId="12" fillId="0" borderId="7" xfId="1" applyNumberFormat="1" applyFont="1" applyFill="1" applyBorder="1" applyAlignment="1">
      <alignment horizontal="right"/>
    </xf>
    <xf numFmtId="173" fontId="5" fillId="0" borderId="16" xfId="7" applyNumberFormat="1" applyFont="1" applyBorder="1" applyAlignment="1" applyProtection="1"/>
    <xf numFmtId="0" fontId="4" fillId="7" borderId="16" xfId="0" applyFont="1" applyFill="1" applyBorder="1"/>
    <xf numFmtId="0" fontId="4" fillId="7" borderId="0" xfId="0" applyFont="1" applyFill="1" applyBorder="1"/>
    <xf numFmtId="165" fontId="4" fillId="7" borderId="16" xfId="0" applyNumberFormat="1" applyFont="1" applyFill="1" applyBorder="1"/>
    <xf numFmtId="0" fontId="4" fillId="7" borderId="16" xfId="0" applyFont="1" applyFill="1" applyBorder="1" applyAlignment="1">
      <alignment horizontal="right"/>
    </xf>
    <xf numFmtId="0" fontId="4" fillId="7" borderId="26" xfId="0" applyFont="1" applyFill="1" applyBorder="1" applyAlignment="1">
      <alignment horizontal="right"/>
    </xf>
    <xf numFmtId="165" fontId="4" fillId="7" borderId="26" xfId="0" applyNumberFormat="1" applyFont="1" applyFill="1" applyBorder="1"/>
    <xf numFmtId="0" fontId="4" fillId="8" borderId="16" xfId="0" applyFont="1" applyFill="1" applyBorder="1"/>
    <xf numFmtId="0" fontId="4" fillId="8" borderId="16" xfId="0" applyFont="1" applyFill="1" applyBorder="1" applyAlignment="1">
      <alignment horizontal="left"/>
    </xf>
    <xf numFmtId="0" fontId="4" fillId="8" borderId="2" xfId="0" applyFont="1" applyFill="1" applyBorder="1"/>
    <xf numFmtId="0" fontId="4" fillId="8" borderId="28" xfId="0" applyFont="1" applyFill="1" applyBorder="1"/>
    <xf numFmtId="0" fontId="4" fillId="8" borderId="5" xfId="0" applyFont="1" applyFill="1" applyBorder="1"/>
    <xf numFmtId="0" fontId="4" fillId="8" borderId="3" xfId="0" applyFont="1" applyFill="1" applyBorder="1"/>
    <xf numFmtId="0" fontId="4" fillId="8" borderId="3" xfId="0" applyFont="1" applyFill="1" applyBorder="1" applyAlignment="1">
      <alignment horizontal="right"/>
    </xf>
    <xf numFmtId="165" fontId="4" fillId="8" borderId="5" xfId="0" applyNumberFormat="1" applyFont="1" applyFill="1" applyBorder="1"/>
    <xf numFmtId="0" fontId="4" fillId="8" borderId="22" xfId="0" applyFont="1" applyFill="1" applyBorder="1"/>
    <xf numFmtId="0" fontId="4" fillId="8" borderId="5" xfId="0" applyFont="1" applyFill="1" applyBorder="1" applyAlignment="1">
      <alignment horizontal="right"/>
    </xf>
    <xf numFmtId="0" fontId="12" fillId="9" borderId="3" xfId="1" applyFont="1" applyFill="1" applyBorder="1" applyProtection="1">
      <protection locked="0"/>
    </xf>
    <xf numFmtId="0" fontId="12" fillId="9" borderId="3" xfId="1" applyFont="1" applyFill="1" applyBorder="1" applyAlignment="1">
      <alignment horizontal="left"/>
    </xf>
    <xf numFmtId="18" fontId="12" fillId="9" borderId="3" xfId="1" applyNumberFormat="1" applyFont="1" applyFill="1" applyBorder="1" applyAlignment="1" applyProtection="1">
      <protection locked="0"/>
    </xf>
    <xf numFmtId="0" fontId="19" fillId="9" borderId="3" xfId="8" applyFill="1" applyBorder="1" applyAlignment="1">
      <alignment horizontal="left"/>
    </xf>
    <xf numFmtId="172" fontId="12" fillId="9" borderId="3" xfId="5" applyNumberFormat="1" applyFont="1" applyFill="1" applyBorder="1" applyProtection="1">
      <protection locked="0"/>
    </xf>
    <xf numFmtId="37" fontId="12" fillId="9" borderId="3" xfId="1" applyNumberFormat="1" applyFont="1" applyFill="1" applyBorder="1" applyAlignment="1" applyProtection="1">
      <alignment horizontal="center"/>
      <protection locked="0"/>
    </xf>
    <xf numFmtId="172" fontId="12" fillId="9" borderId="3" xfId="1" applyNumberFormat="1" applyFont="1" applyFill="1" applyBorder="1" applyAlignment="1" applyProtection="1">
      <alignment horizontal="center"/>
      <protection locked="0"/>
    </xf>
    <xf numFmtId="172" fontId="12" fillId="9" borderId="3" xfId="1" applyNumberFormat="1" applyFont="1" applyFill="1" applyBorder="1" applyAlignment="1">
      <alignment horizontal="right"/>
    </xf>
    <xf numFmtId="0" fontId="12" fillId="9" borderId="3" xfId="1" applyFont="1" applyFill="1" applyBorder="1" applyAlignment="1">
      <alignment horizontal="center"/>
    </xf>
    <xf numFmtId="0" fontId="12" fillId="10" borderId="3" xfId="1" applyFont="1" applyFill="1" applyBorder="1" applyProtection="1">
      <protection locked="0"/>
    </xf>
    <xf numFmtId="0" fontId="12" fillId="10" borderId="3" xfId="1" applyFont="1" applyFill="1" applyBorder="1" applyAlignment="1">
      <alignment horizontal="left"/>
    </xf>
    <xf numFmtId="18" fontId="12" fillId="10" borderId="3" xfId="1" applyNumberFormat="1" applyFont="1" applyFill="1" applyBorder="1" applyAlignment="1" applyProtection="1">
      <protection locked="0"/>
    </xf>
    <xf numFmtId="0" fontId="19" fillId="10" borderId="3" xfId="8" applyFill="1" applyBorder="1" applyAlignment="1">
      <alignment horizontal="left"/>
    </xf>
    <xf numFmtId="172" fontId="12" fillId="10" borderId="3" xfId="5" applyNumberFormat="1" applyFont="1" applyFill="1" applyBorder="1" applyProtection="1">
      <protection locked="0"/>
    </xf>
    <xf numFmtId="37" fontId="12" fillId="10" borderId="3" xfId="1" applyNumberFormat="1" applyFont="1" applyFill="1" applyBorder="1" applyAlignment="1" applyProtection="1">
      <alignment horizontal="center"/>
      <protection locked="0"/>
    </xf>
    <xf numFmtId="172" fontId="12" fillId="10" borderId="3" xfId="1" applyNumberFormat="1" applyFont="1" applyFill="1" applyBorder="1" applyAlignment="1" applyProtection="1">
      <alignment horizontal="center"/>
      <protection locked="0"/>
    </xf>
    <xf numFmtId="172" fontId="12" fillId="10" borderId="3" xfId="1" applyNumberFormat="1" applyFont="1" applyFill="1" applyBorder="1" applyAlignment="1">
      <alignment horizontal="right"/>
    </xf>
    <xf numFmtId="0" fontId="12" fillId="10" borderId="3" xfId="1" applyFont="1" applyFill="1" applyBorder="1" applyAlignment="1">
      <alignment horizontal="center"/>
    </xf>
    <xf numFmtId="0" fontId="12" fillId="10" borderId="3" xfId="1" applyFont="1" applyFill="1" applyBorder="1" applyAlignment="1" applyProtection="1">
      <alignment horizontal="center"/>
      <protection locked="0"/>
    </xf>
    <xf numFmtId="0" fontId="5" fillId="0" borderId="3" xfId="0" applyFont="1" applyFill="1" applyBorder="1"/>
    <xf numFmtId="181" fontId="5" fillId="0" borderId="3" xfId="0" applyNumberFormat="1" applyFont="1" applyBorder="1" applyAlignment="1"/>
    <xf numFmtId="180" fontId="5" fillId="0" borderId="3" xfId="7" applyNumberFormat="1" applyFont="1" applyBorder="1" applyAlignment="1" applyProtection="1"/>
    <xf numFmtId="49" fontId="19" fillId="0" borderId="0" xfId="8" applyNumberFormat="1" applyBorder="1" applyAlignment="1">
      <alignment horizontal="left"/>
    </xf>
    <xf numFmtId="0" fontId="21" fillId="0" borderId="37" xfId="28" applyNumberFormat="1" applyFont="1" applyFill="1" applyBorder="1"/>
    <xf numFmtId="0" fontId="5" fillId="0" borderId="0" xfId="7" applyNumberFormat="1" applyFont="1" applyBorder="1" applyAlignment="1" applyProtection="1"/>
    <xf numFmtId="0" fontId="19" fillId="0" borderId="0" xfId="8" applyNumberFormat="1" applyBorder="1" applyAlignment="1" applyProtection="1"/>
    <xf numFmtId="0" fontId="19" fillId="0" borderId="3" xfId="8" applyNumberFormat="1" applyBorder="1" applyAlignment="1" applyProtection="1"/>
    <xf numFmtId="0" fontId="0" fillId="0" borderId="37" xfId="0" applyBorder="1"/>
    <xf numFmtId="0" fontId="0" fillId="0" borderId="37" xfId="7" applyNumberFormat="1" applyFont="1" applyBorder="1" applyAlignment="1">
      <alignment wrapText="1"/>
    </xf>
    <xf numFmtId="165" fontId="5" fillId="0" borderId="37" xfId="7" applyNumberFormat="1" applyFont="1" applyBorder="1" applyAlignment="1" applyProtection="1"/>
    <xf numFmtId="0" fontId="21" fillId="0" borderId="37" xfId="9" applyNumberFormat="1" applyFont="1" applyFill="1" applyBorder="1"/>
    <xf numFmtId="0" fontId="16" fillId="0" borderId="37" xfId="15" applyFont="1" applyFill="1" applyBorder="1" applyAlignment="1">
      <alignment wrapText="1"/>
    </xf>
    <xf numFmtId="0" fontId="5" fillId="0" borderId="37" xfId="0" applyFont="1" applyBorder="1"/>
    <xf numFmtId="0" fontId="0" fillId="0" borderId="29" xfId="0" applyBorder="1"/>
    <xf numFmtId="0" fontId="0" fillId="0" borderId="29" xfId="7" applyNumberFormat="1" applyFont="1" applyBorder="1" applyAlignment="1">
      <alignment wrapText="1"/>
    </xf>
    <xf numFmtId="0" fontId="5" fillId="0" borderId="29" xfId="0" applyFont="1" applyBorder="1"/>
    <xf numFmtId="0" fontId="5" fillId="0" borderId="35" xfId="0" applyFont="1" applyBorder="1"/>
    <xf numFmtId="0" fontId="21" fillId="0" borderId="3" xfId="0" applyFont="1" applyFill="1" applyBorder="1" applyAlignment="1" applyProtection="1">
      <alignment vertical="center" wrapText="1"/>
    </xf>
    <xf numFmtId="0" fontId="4" fillId="7" borderId="29" xfId="0" applyFont="1" applyFill="1" applyBorder="1"/>
    <xf numFmtId="0" fontId="19" fillId="0" borderId="3" xfId="8" applyNumberFormat="1" applyFill="1" applyBorder="1" applyAlignment="1" applyProtection="1"/>
    <xf numFmtId="0" fontId="22" fillId="12" borderId="39" xfId="28" applyFont="1" applyFill="1" applyBorder="1"/>
    <xf numFmtId="0" fontId="22" fillId="12" borderId="38" xfId="28" applyFont="1" applyFill="1" applyBorder="1"/>
    <xf numFmtId="37" fontId="5" fillId="0" borderId="3" xfId="0" applyNumberFormat="1" applyFont="1" applyBorder="1"/>
    <xf numFmtId="0" fontId="21" fillId="0" borderId="0" xfId="0" applyFont="1" applyFill="1" applyBorder="1" applyAlignment="1" applyProtection="1">
      <alignment vertical="center" wrapText="1"/>
    </xf>
    <xf numFmtId="0" fontId="19" fillId="0" borderId="3" xfId="8" applyBorder="1"/>
    <xf numFmtId="165" fontId="24" fillId="0" borderId="31" xfId="28" applyNumberFormat="1" applyFont="1" applyBorder="1"/>
    <xf numFmtId="0" fontId="24" fillId="0" borderId="31" xfId="28" applyFont="1" applyBorder="1"/>
    <xf numFmtId="0" fontId="24" fillId="0" borderId="32" xfId="28" applyFont="1" applyBorder="1"/>
    <xf numFmtId="0" fontId="1" fillId="0" borderId="0" xfId="28"/>
    <xf numFmtId="0" fontId="20" fillId="0" borderId="0" xfId="11"/>
    <xf numFmtId="0" fontId="24" fillId="0" borderId="0" xfId="28" applyFont="1"/>
    <xf numFmtId="0" fontId="24" fillId="0" borderId="0" xfId="28" applyFont="1" applyAlignment="1">
      <alignment horizontal="right"/>
    </xf>
    <xf numFmtId="0" fontId="22" fillId="0" borderId="0" xfId="28" applyFont="1"/>
    <xf numFmtId="37" fontId="24" fillId="0" borderId="0" xfId="28" applyNumberFormat="1" applyFont="1"/>
    <xf numFmtId="0" fontId="24" fillId="0" borderId="3" xfId="28" applyFont="1" applyBorder="1"/>
    <xf numFmtId="165" fontId="24" fillId="0" borderId="0" xfId="28" applyNumberFormat="1" applyFont="1"/>
    <xf numFmtId="165" fontId="22" fillId="12" borderId="31" xfId="28" applyNumberFormat="1" applyFont="1" applyFill="1" applyBorder="1"/>
    <xf numFmtId="0" fontId="22" fillId="12" borderId="32" xfId="28" applyFont="1" applyFill="1" applyBorder="1" applyAlignment="1">
      <alignment horizontal="right"/>
    </xf>
    <xf numFmtId="165" fontId="24" fillId="0" borderId="31" xfId="28" applyNumberFormat="1" applyFont="1" applyBorder="1"/>
    <xf numFmtId="0" fontId="24" fillId="0" borderId="31" xfId="28" applyFont="1" applyBorder="1"/>
    <xf numFmtId="0" fontId="24" fillId="0" borderId="32" xfId="28" applyFont="1" applyBorder="1"/>
    <xf numFmtId="0" fontId="22" fillId="12" borderId="33" xfId="28" applyFont="1" applyFill="1" applyBorder="1"/>
    <xf numFmtId="0" fontId="22" fillId="12" borderId="34" xfId="28" applyFont="1" applyFill="1" applyBorder="1"/>
    <xf numFmtId="177" fontId="22" fillId="12" borderId="31" xfId="28" applyNumberFormat="1" applyFont="1" applyFill="1" applyBorder="1"/>
    <xf numFmtId="0" fontId="24" fillId="0" borderId="31" xfId="28" applyNumberFormat="1" applyFont="1" applyBorder="1"/>
    <xf numFmtId="164" fontId="24" fillId="0" borderId="31" xfId="28" applyNumberFormat="1" applyFont="1" applyBorder="1"/>
    <xf numFmtId="11" fontId="24" fillId="0" borderId="31" xfId="28" applyNumberFormat="1" applyFont="1" applyBorder="1"/>
    <xf numFmtId="0" fontId="22" fillId="12" borderId="30" xfId="28" applyFont="1" applyFill="1" applyBorder="1"/>
    <xf numFmtId="0" fontId="22" fillId="12" borderId="2" xfId="28" applyFont="1" applyFill="1" applyBorder="1"/>
    <xf numFmtId="0" fontId="22" fillId="12" borderId="2" xfId="28" applyFont="1" applyFill="1" applyBorder="1" applyAlignment="1">
      <alignment horizontal="left"/>
    </xf>
    <xf numFmtId="176" fontId="24" fillId="0" borderId="31" xfId="28" applyNumberFormat="1" applyFont="1" applyBorder="1"/>
    <xf numFmtId="178" fontId="24" fillId="0" borderId="31" xfId="28" applyNumberFormat="1" applyFont="1" applyBorder="1"/>
  </cellXfs>
  <cellStyles count="42">
    <cellStyle name="Comma 2" xfId="5"/>
    <cellStyle name="Comma 2 2" xfId="21"/>
    <cellStyle name="Comma 2 3" xfId="10"/>
    <cellStyle name="Cost_Green" xfId="4"/>
    <cellStyle name="Currency 2" xfId="2"/>
    <cellStyle name="Currency 2 2" xfId="30"/>
    <cellStyle name="Excel Built-in Explanatory Text" xfId="36"/>
    <cellStyle name="Lien hypertexte" xfId="8" builtinId="8"/>
    <cellStyle name="Lien hypertexte 2" xfId="11"/>
    <cellStyle name="Milliers 2" xfId="16"/>
    <cellStyle name="Milliers 2 2" xfId="38"/>
    <cellStyle name="Milliers 3" xfId="22"/>
    <cellStyle name="Milliers 3 2" xfId="20"/>
    <cellStyle name="Milliers 4" xfId="33"/>
    <cellStyle name="Milliers 5" xfId="17"/>
    <cellStyle name="Monétaire 10" xfId="18"/>
    <cellStyle name="Monétaire 10 2" xfId="29"/>
    <cellStyle name="Monétaire 2" xfId="3"/>
    <cellStyle name="Monétaire 2 3" xfId="25"/>
    <cellStyle name="Monétaire 2 3 3" xfId="40"/>
    <cellStyle name="Monétaire 3" xfId="14"/>
    <cellStyle name="Monétaire 35" xfId="27"/>
    <cellStyle name="Monétaire 4 3" xfId="39"/>
    <cellStyle name="Monétaire 7" xfId="24"/>
    <cellStyle name="Neutre 2" xfId="19"/>
    <cellStyle name="Normal" xfId="0" builtinId="0"/>
    <cellStyle name="Normal 10" xfId="35"/>
    <cellStyle name="Normal 2" xfId="1"/>
    <cellStyle name="Normal 2 2" xfId="31"/>
    <cellStyle name="Normal 2 2 4" xfId="28"/>
    <cellStyle name="Normal 2 2 4 4" xfId="23"/>
    <cellStyle name="Normal 3" xfId="6"/>
    <cellStyle name="Normal 3 2" xfId="32"/>
    <cellStyle name="Normal 4" xfId="13"/>
    <cellStyle name="Normal 5" xfId="9"/>
    <cellStyle name="Normal 6" xfId="26"/>
    <cellStyle name="Normal_Sheet1" xfId="15"/>
    <cellStyle name="Pourcentage 2" xfId="41"/>
    <cellStyle name="Satisfaisant 2" xfId="34"/>
    <cellStyle name="Style 1" xfId="12"/>
    <cellStyle name="Style 1 2" xfId="37"/>
    <cellStyle name="TableStyleLight1" xfId="7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CD5B5"/>
      <rgbColor rgb="FFC6EFCE"/>
      <rgbColor rgb="FF660066"/>
      <rgbColor rgb="FFFF8080"/>
      <rgbColor rgb="FF0066CC"/>
      <rgbColor rgb="FFD0D7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AC090"/>
      <rgbColor rgb="FF3366FF"/>
      <rgbColor rgb="FF33CCCC"/>
      <rgbColor rgb="FF99CC00"/>
      <rgbColor rgb="FFFFCC00"/>
      <rgbColor rgb="FFFF9900"/>
      <rgbColor rgb="FFE46C0A"/>
      <rgbColor rgb="FF666699"/>
      <rgbColor rgb="FF969696"/>
      <rgbColor rgb="FF003366"/>
      <rgbColor rgb="FF339966"/>
      <rgbColor rgb="FF0061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66"/>
      <color rgb="FFFFFF00"/>
      <color rgb="FF66CCFF"/>
      <color rgb="FF33CCFF"/>
      <color rgb="FF00FFFF"/>
      <color rgb="FF95B3D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hyperlink" Target="#dSU_0600_003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487680</xdr:colOff>
      <xdr:row>13</xdr:row>
      <xdr:rowOff>137161</xdr:rowOff>
    </xdr:from>
    <xdr:to>
      <xdr:col>11</xdr:col>
      <xdr:colOff>83820</xdr:colOff>
      <xdr:row>20</xdr:row>
      <xdr:rowOff>138497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9620" y="2514601"/>
          <a:ext cx="1318260" cy="128149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533400</xdr:colOff>
      <xdr:row>13</xdr:row>
      <xdr:rowOff>33865</xdr:rowOff>
    </xdr:from>
    <xdr:to>
      <xdr:col>12</xdr:col>
      <xdr:colOff>127000</xdr:colOff>
      <xdr:row>20</xdr:row>
      <xdr:rowOff>173201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0" y="2455332"/>
          <a:ext cx="1981200" cy="144320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1611085</xdr:colOff>
      <xdr:row>18</xdr:row>
      <xdr:rowOff>87087</xdr:rowOff>
    </xdr:from>
    <xdr:to>
      <xdr:col>2</xdr:col>
      <xdr:colOff>2140037</xdr:colOff>
      <xdr:row>42</xdr:row>
      <xdr:rowOff>150477</xdr:rowOff>
    </xdr:to>
    <xdr:pic>
      <xdr:nvPicPr>
        <xdr:cNvPr id="2" name="Image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405742" y="3429001"/>
          <a:ext cx="2923809" cy="450476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62016</xdr:rowOff>
    </xdr:from>
    <xdr:to>
      <xdr:col>6</xdr:col>
      <xdr:colOff>301483</xdr:colOff>
      <xdr:row>21</xdr:row>
      <xdr:rowOff>79887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45094"/>
          <a:ext cx="5091197" cy="367942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327661</xdr:colOff>
      <xdr:row>12</xdr:row>
      <xdr:rowOff>160020</xdr:rowOff>
    </xdr:from>
    <xdr:to>
      <xdr:col>11</xdr:col>
      <xdr:colOff>449581</xdr:colOff>
      <xdr:row>26</xdr:row>
      <xdr:rowOff>29834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16941" y="2354580"/>
          <a:ext cx="1706880" cy="243013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158"/>
  <sheetViews>
    <sheetView tabSelected="1" zoomScaleNormal="100" workbookViewId="0">
      <pane xSplit="3" ySplit="6" topLeftCell="F7" activePane="bottomRight" state="frozen"/>
      <selection activeCell="H10" sqref="H10"/>
      <selection pane="topRight" activeCell="H10" sqref="H10"/>
      <selection pane="bottomLeft" activeCell="H10" sqref="H10"/>
      <selection pane="bottomRight" activeCell="C12" sqref="C12"/>
    </sheetView>
  </sheetViews>
  <sheetFormatPr baseColWidth="10" defaultColWidth="9.109375" defaultRowHeight="13.2" x14ac:dyDescent="0.25"/>
  <cols>
    <col min="1" max="1" width="17.44140625" style="9" bestFit="1" customWidth="1"/>
    <col min="2" max="2" width="28.6640625" style="13" bestFit="1" customWidth="1"/>
    <col min="3" max="3" width="20.21875" style="9" customWidth="1"/>
    <col min="4" max="4" width="10" style="9" bestFit="1" customWidth="1"/>
    <col min="5" max="5" width="23" style="9" customWidth="1"/>
    <col min="6" max="6" width="25.33203125" style="43" customWidth="1"/>
    <col min="7" max="7" width="14" style="9" customWidth="1"/>
    <col min="8" max="8" width="11" style="9" bestFit="1" customWidth="1"/>
    <col min="9" max="13" width="10.44140625" style="6" customWidth="1"/>
    <col min="14" max="14" width="9.6640625" style="9" bestFit="1" customWidth="1"/>
    <col min="15" max="15" width="11.109375" style="13" customWidth="1"/>
    <col min="16" max="16384" width="9.109375" style="13"/>
  </cols>
  <sheetData>
    <row r="1" spans="1:15" ht="15" thickBot="1" x14ac:dyDescent="0.35">
      <c r="A1" s="53" t="s">
        <v>0</v>
      </c>
      <c r="B1" s="97" t="s">
        <v>45</v>
      </c>
      <c r="D1" s="44"/>
      <c r="M1" s="56" t="s">
        <v>48</v>
      </c>
      <c r="N1" s="45"/>
      <c r="O1" s="55" t="e">
        <f>#REF!</f>
        <v>#REF!</v>
      </c>
    </row>
    <row r="2" spans="1:15" s="15" customFormat="1" ht="15" thickBot="1" x14ac:dyDescent="0.35">
      <c r="A2" s="51" t="s">
        <v>49</v>
      </c>
      <c r="B2" s="96" t="s">
        <v>68</v>
      </c>
      <c r="C2" s="14"/>
      <c r="F2" s="39"/>
    </row>
    <row r="3" spans="1:15" s="15" customFormat="1" ht="15.6" thickTop="1" thickBot="1" x14ac:dyDescent="0.35">
      <c r="A3" s="52" t="s">
        <v>50</v>
      </c>
      <c r="B3" s="54">
        <v>2018</v>
      </c>
      <c r="C3" s="14"/>
      <c r="F3" s="39"/>
    </row>
    <row r="4" spans="1:15" s="15" customFormat="1" ht="15.6" thickTop="1" thickBot="1" x14ac:dyDescent="0.35">
      <c r="A4" s="50" t="s">
        <v>1</v>
      </c>
      <c r="B4" s="95">
        <v>81</v>
      </c>
      <c r="C4" s="14"/>
      <c r="D4" s="44" t="s">
        <v>51</v>
      </c>
      <c r="F4" s="39"/>
    </row>
    <row r="5" spans="1:15" s="37" customFormat="1" ht="15" thickTop="1" x14ac:dyDescent="0.3">
      <c r="A5" s="36"/>
      <c r="B5" s="40"/>
      <c r="C5" s="38"/>
      <c r="F5" s="41"/>
    </row>
    <row r="6" spans="1:15" s="35" customFormat="1" ht="49.5" customHeight="1" x14ac:dyDescent="0.25">
      <c r="A6" s="34" t="s">
        <v>52</v>
      </c>
      <c r="B6" s="47" t="s">
        <v>53</v>
      </c>
      <c r="C6" s="47" t="s">
        <v>54</v>
      </c>
      <c r="D6" s="47" t="s">
        <v>55</v>
      </c>
      <c r="E6" s="47" t="s">
        <v>56</v>
      </c>
      <c r="F6" s="47" t="s">
        <v>57</v>
      </c>
      <c r="G6" s="47" t="s">
        <v>58</v>
      </c>
      <c r="H6" s="49" t="s">
        <v>59</v>
      </c>
      <c r="I6" s="47" t="s">
        <v>17</v>
      </c>
      <c r="J6" s="47" t="s">
        <v>60</v>
      </c>
      <c r="K6" s="47" t="s">
        <v>61</v>
      </c>
      <c r="L6" s="47" t="s">
        <v>62</v>
      </c>
      <c r="M6" s="47" t="s">
        <v>63</v>
      </c>
      <c r="N6" s="48" t="s">
        <v>64</v>
      </c>
      <c r="O6" s="47" t="s">
        <v>65</v>
      </c>
    </row>
    <row r="7" spans="1:15" ht="14.4" x14ac:dyDescent="0.3">
      <c r="A7" s="117"/>
      <c r="B7" s="118" t="str">
        <f>'SU A0600'!B3</f>
        <v>Suspension &amp; Shocks</v>
      </c>
      <c r="C7" s="119" t="str">
        <f>SU_A0600</f>
        <v>SU A0600</v>
      </c>
      <c r="D7" s="119" t="s">
        <v>11</v>
      </c>
      <c r="E7" s="119"/>
      <c r="F7" s="120" t="s">
        <v>129</v>
      </c>
      <c r="G7" s="119"/>
      <c r="H7" s="121">
        <f t="shared" ref="H7:H11" si="0">SUM(J7:M7)</f>
        <v>3.3578904435983183</v>
      </c>
      <c r="I7" s="122">
        <f>SU_A0600_q</f>
        <v>2</v>
      </c>
      <c r="J7" s="123">
        <f>SU_A0600_m</f>
        <v>0.18</v>
      </c>
      <c r="K7" s="123">
        <f>SU_A0600_p</f>
        <v>1.5945</v>
      </c>
      <c r="L7" s="123">
        <f>SU_A0600_f</f>
        <v>0.25005711026498539</v>
      </c>
      <c r="M7" s="123">
        <f>SU_A0600_t</f>
        <v>1.3333333333333333</v>
      </c>
      <c r="N7" s="124">
        <f t="shared" ref="N7:N11" si="1">H7*I7</f>
        <v>6.7157808871966367</v>
      </c>
      <c r="O7" s="125"/>
    </row>
    <row r="8" spans="1:15" ht="14.4" x14ac:dyDescent="0.3">
      <c r="A8" s="126"/>
      <c r="B8" s="127" t="str">
        <f>'SU A0600'!B3</f>
        <v>Suspension &amp; Shocks</v>
      </c>
      <c r="C8" s="120" t="str">
        <f>SU_0600_001</f>
        <v>SU 0600 001</v>
      </c>
      <c r="D8" s="128" t="s">
        <v>11</v>
      </c>
      <c r="E8" s="128" t="s">
        <v>129</v>
      </c>
      <c r="F8" s="129" t="s">
        <v>76</v>
      </c>
      <c r="G8" s="128"/>
      <c r="H8" s="130">
        <f t="shared" si="0"/>
        <v>1.3710986506763019</v>
      </c>
      <c r="I8" s="131">
        <f>SU_0600_001_q</f>
        <v>4</v>
      </c>
      <c r="J8" s="132">
        <f>SU_0600_001_m</f>
        <v>4.6098650676301943E-2</v>
      </c>
      <c r="K8" s="132">
        <f>SU_0600_001_p</f>
        <v>1.325</v>
      </c>
      <c r="L8" s="132">
        <v>0</v>
      </c>
      <c r="M8" s="132">
        <v>0</v>
      </c>
      <c r="N8" s="133">
        <f t="shared" si="1"/>
        <v>5.4843946027052075</v>
      </c>
      <c r="O8" s="134"/>
    </row>
    <row r="9" spans="1:15" ht="14.4" x14ac:dyDescent="0.3">
      <c r="A9" s="126"/>
      <c r="B9" s="127" t="str">
        <f>'SU A0600'!$B$3</f>
        <v>Suspension &amp; Shocks</v>
      </c>
      <c r="C9" s="120" t="str">
        <f>SU_0600_002</f>
        <v>SU 0600 002</v>
      </c>
      <c r="D9" s="128" t="s">
        <v>11</v>
      </c>
      <c r="E9" s="128" t="s">
        <v>129</v>
      </c>
      <c r="F9" s="129" t="s">
        <v>77</v>
      </c>
      <c r="G9" s="128"/>
      <c r="H9" s="130">
        <f t="shared" si="0"/>
        <v>1.5427786126391492</v>
      </c>
      <c r="I9" s="135">
        <f>SU_0600_002_q</f>
        <v>2</v>
      </c>
      <c r="J9" s="132">
        <f>SU_0600_002_m</f>
        <v>5.4378612639149136E-2</v>
      </c>
      <c r="K9" s="132">
        <f>SU_0600_002_p</f>
        <v>1.4883999999999999</v>
      </c>
      <c r="L9" s="132">
        <v>0</v>
      </c>
      <c r="M9" s="132">
        <v>0</v>
      </c>
      <c r="N9" s="133">
        <f t="shared" si="1"/>
        <v>3.0855572252782983</v>
      </c>
      <c r="O9" s="134"/>
    </row>
    <row r="10" spans="1:15" ht="14.4" x14ac:dyDescent="0.3">
      <c r="A10" s="126"/>
      <c r="B10" s="127" t="str">
        <f>'SU A0600'!$B$3</f>
        <v>Suspension &amp; Shocks</v>
      </c>
      <c r="C10" s="120" t="str">
        <f>SU_0600_003</f>
        <v>SU 0600 003</v>
      </c>
      <c r="D10" s="128" t="s">
        <v>11</v>
      </c>
      <c r="E10" s="128" t="s">
        <v>129</v>
      </c>
      <c r="F10" s="129" t="s">
        <v>74</v>
      </c>
      <c r="G10" s="128"/>
      <c r="H10" s="130">
        <f t="shared" si="0"/>
        <v>0.88140624999999995</v>
      </c>
      <c r="I10" s="135">
        <f>SU_0600_003_q</f>
        <v>4</v>
      </c>
      <c r="J10" s="132">
        <f>SU_0600_003_m</f>
        <v>0.39740625000000002</v>
      </c>
      <c r="K10" s="132">
        <f>SU_0600_003_p</f>
        <v>0.48399999999999999</v>
      </c>
      <c r="L10" s="132">
        <v>0</v>
      </c>
      <c r="M10" s="132">
        <v>0</v>
      </c>
      <c r="N10" s="133">
        <f t="shared" si="1"/>
        <v>3.5256249999999998</v>
      </c>
      <c r="O10" s="134"/>
    </row>
    <row r="11" spans="1:15" ht="15" thickBot="1" x14ac:dyDescent="0.35">
      <c r="A11" s="126"/>
      <c r="B11" s="127" t="str">
        <f>'SU A0600'!$B$3</f>
        <v>Suspension &amp; Shocks</v>
      </c>
      <c r="C11" s="120" t="str">
        <f>SU_0600_004</f>
        <v>SU 0600 004</v>
      </c>
      <c r="D11" s="128" t="s">
        <v>11</v>
      </c>
      <c r="E11" s="128" t="s">
        <v>129</v>
      </c>
      <c r="F11" s="129" t="s">
        <v>75</v>
      </c>
      <c r="G11" s="128"/>
      <c r="H11" s="130">
        <f t="shared" si="0"/>
        <v>2.2702062500000002</v>
      </c>
      <c r="I11" s="135">
        <f>SU_0600_003_q</f>
        <v>4</v>
      </c>
      <c r="J11" s="132">
        <f>SU_0600_004_m</f>
        <v>0.11480624999999998</v>
      </c>
      <c r="K11" s="132">
        <f>SU_0600_004_p</f>
        <v>2.1554000000000002</v>
      </c>
      <c r="L11" s="132">
        <v>0</v>
      </c>
      <c r="M11" s="132">
        <v>0</v>
      </c>
      <c r="N11" s="133">
        <f t="shared" si="1"/>
        <v>9.0808250000000008</v>
      </c>
      <c r="O11" s="134"/>
    </row>
    <row r="12" spans="1:15" s="12" customFormat="1" ht="15" thickTop="1" thickBot="1" x14ac:dyDescent="0.3">
      <c r="A12" s="5"/>
      <c r="B12" s="42" t="str">
        <f>'SU A0600'!B3</f>
        <v>Suspension &amp; Shocks</v>
      </c>
      <c r="C12" s="1"/>
      <c r="D12" s="1"/>
      <c r="E12" s="1"/>
      <c r="F12" s="42" t="s">
        <v>66</v>
      </c>
      <c r="G12" s="1"/>
      <c r="H12" s="3"/>
      <c r="I12" s="4"/>
      <c r="J12" s="99">
        <f>SUMPRODUCT($I7:$I11,J7:J11)</f>
        <v>2.7020018279835059</v>
      </c>
      <c r="K12" s="99">
        <f>SUMPRODUCT($I7:$I11,K7:K11)</f>
        <v>22.023400000000002</v>
      </c>
      <c r="L12" s="99">
        <f>SUMPRODUCT($I7:$I11,L7:L11)</f>
        <v>0.50011422052997079</v>
      </c>
      <c r="M12" s="99">
        <f>SUMPRODUCT($I7:$I11,M7:M11)</f>
        <v>2.6666666666666665</v>
      </c>
      <c r="N12" s="99">
        <f>SUM(N7:N11)</f>
        <v>27.892182715180144</v>
      </c>
      <c r="O12" s="2"/>
    </row>
    <row r="13" spans="1:15" ht="13.8" thickTop="1" x14ac:dyDescent="0.25">
      <c r="A13" s="11"/>
      <c r="B13" s="43"/>
      <c r="C13" s="13"/>
      <c r="D13" s="13"/>
      <c r="E13" s="13"/>
      <c r="F13" s="13"/>
      <c r="G13" s="13"/>
      <c r="H13" s="8"/>
      <c r="I13" s="13"/>
      <c r="J13" s="13"/>
      <c r="K13" s="13"/>
      <c r="L13" s="13"/>
      <c r="M13" s="13"/>
      <c r="N13" s="13"/>
    </row>
    <row r="14" spans="1:15" x14ac:dyDescent="0.25">
      <c r="A14" s="11"/>
      <c r="B14" s="43"/>
      <c r="C14" s="13"/>
      <c r="D14" s="13"/>
      <c r="E14" s="13"/>
      <c r="F14" s="13"/>
      <c r="G14" s="13"/>
      <c r="H14" s="8"/>
      <c r="I14" s="13"/>
      <c r="J14" s="13"/>
      <c r="K14" s="13"/>
      <c r="L14" s="13"/>
      <c r="M14" s="13"/>
      <c r="N14" s="13"/>
    </row>
    <row r="15" spans="1:15" x14ac:dyDescent="0.25">
      <c r="A15" s="11"/>
      <c r="B15" s="11"/>
      <c r="D15" s="13"/>
      <c r="E15" s="13"/>
      <c r="G15" s="13"/>
      <c r="H15" s="13"/>
      <c r="I15" s="8"/>
      <c r="J15" s="8"/>
      <c r="K15" s="8"/>
      <c r="L15" s="8"/>
      <c r="M15" s="8"/>
      <c r="N15" s="13"/>
    </row>
    <row r="16" spans="1:15" x14ac:dyDescent="0.25">
      <c r="A16" s="11"/>
      <c r="B16" s="11"/>
      <c r="D16" s="13"/>
      <c r="E16" s="13"/>
      <c r="G16" s="13"/>
      <c r="H16" s="13"/>
      <c r="I16" s="8"/>
      <c r="J16" s="8"/>
      <c r="K16" s="8"/>
      <c r="L16" s="8"/>
      <c r="M16" s="8"/>
      <c r="N16" s="46"/>
    </row>
    <row r="17" spans="1:14" x14ac:dyDescent="0.25">
      <c r="A17" s="11"/>
      <c r="B17" s="11"/>
      <c r="D17" s="13"/>
      <c r="E17" s="13"/>
      <c r="G17" s="13"/>
      <c r="H17" s="13"/>
      <c r="I17" s="8"/>
      <c r="J17" s="8"/>
      <c r="K17" s="8"/>
      <c r="L17" s="8"/>
      <c r="M17" s="8"/>
      <c r="N17" s="13"/>
    </row>
    <row r="18" spans="1:14" x14ac:dyDescent="0.25">
      <c r="A18" s="11"/>
      <c r="B18" s="11"/>
      <c r="D18" s="13"/>
      <c r="E18" s="13"/>
      <c r="G18" s="13"/>
      <c r="H18" s="13"/>
      <c r="I18" s="8"/>
      <c r="J18" s="8"/>
      <c r="K18" s="8"/>
      <c r="L18" s="8"/>
      <c r="M18" s="8"/>
      <c r="N18" s="46"/>
    </row>
    <row r="19" spans="1:14" x14ac:dyDescent="0.25">
      <c r="A19" s="11"/>
      <c r="B19" s="11"/>
      <c r="D19" s="13"/>
      <c r="E19" s="13"/>
      <c r="G19" s="13"/>
      <c r="H19" s="13"/>
      <c r="I19" s="8"/>
      <c r="J19" s="8"/>
      <c r="K19" s="8"/>
      <c r="L19" s="8"/>
      <c r="M19" s="8"/>
      <c r="N19" s="13"/>
    </row>
    <row r="20" spans="1:14" x14ac:dyDescent="0.25">
      <c r="A20" s="11"/>
      <c r="B20" s="11"/>
      <c r="D20" s="13"/>
      <c r="E20" s="13"/>
      <c r="G20" s="13"/>
      <c r="H20" s="13"/>
      <c r="I20" s="8"/>
      <c r="J20" s="8"/>
      <c r="K20" s="8"/>
      <c r="L20" s="8"/>
      <c r="M20" s="8"/>
      <c r="N20" s="13"/>
    </row>
    <row r="21" spans="1:14" x14ac:dyDescent="0.25">
      <c r="A21" s="11"/>
      <c r="B21" s="11"/>
      <c r="D21" s="13"/>
      <c r="E21" s="13"/>
      <c r="G21" s="13"/>
      <c r="H21" s="13"/>
      <c r="I21" s="8"/>
      <c r="J21" s="8"/>
      <c r="K21" s="8"/>
      <c r="L21" s="8"/>
      <c r="M21" s="8"/>
      <c r="N21" s="13"/>
    </row>
    <row r="22" spans="1:14" x14ac:dyDescent="0.25">
      <c r="A22" s="11"/>
      <c r="B22" s="11"/>
      <c r="D22" s="13"/>
      <c r="E22" s="13"/>
      <c r="G22" s="13"/>
      <c r="H22" s="13"/>
      <c r="I22" s="8"/>
      <c r="J22" s="8"/>
      <c r="K22" s="8"/>
      <c r="L22" s="8"/>
      <c r="M22" s="8"/>
      <c r="N22" s="13"/>
    </row>
    <row r="23" spans="1:14" x14ac:dyDescent="0.25">
      <c r="A23" s="11"/>
      <c r="B23" s="11"/>
      <c r="D23" s="13"/>
      <c r="E23" s="13"/>
      <c r="G23" s="13"/>
      <c r="H23" s="13"/>
      <c r="I23" s="8"/>
      <c r="J23" s="8"/>
      <c r="K23" s="8"/>
      <c r="L23" s="8"/>
      <c r="M23" s="8"/>
      <c r="N23" s="13"/>
    </row>
    <row r="24" spans="1:14" x14ac:dyDescent="0.25">
      <c r="A24" s="11"/>
      <c r="B24" s="11"/>
      <c r="D24" s="13"/>
      <c r="E24" s="13"/>
      <c r="G24" s="13"/>
      <c r="H24" s="13"/>
      <c r="I24" s="8"/>
      <c r="J24" s="8"/>
      <c r="K24" s="8"/>
      <c r="L24" s="8"/>
      <c r="M24" s="8"/>
      <c r="N24" s="13"/>
    </row>
    <row r="25" spans="1:14" x14ac:dyDescent="0.25">
      <c r="A25" s="11"/>
      <c r="B25" s="11"/>
      <c r="D25" s="13"/>
      <c r="E25" s="13"/>
      <c r="G25" s="13"/>
      <c r="H25" s="13"/>
      <c r="I25" s="8"/>
      <c r="J25" s="8"/>
      <c r="K25" s="8"/>
      <c r="L25" s="8"/>
      <c r="M25" s="8"/>
      <c r="N25" s="13"/>
    </row>
    <row r="26" spans="1:14" x14ac:dyDescent="0.25">
      <c r="A26" s="11"/>
      <c r="B26" s="11"/>
      <c r="D26" s="13"/>
      <c r="E26" s="13"/>
      <c r="G26" s="13"/>
      <c r="H26" s="13"/>
      <c r="I26" s="8"/>
      <c r="J26" s="8"/>
      <c r="K26" s="8"/>
      <c r="L26" s="8"/>
      <c r="M26" s="8"/>
      <c r="N26" s="13"/>
    </row>
    <row r="27" spans="1:14" x14ac:dyDescent="0.25">
      <c r="A27" s="11"/>
      <c r="B27" s="11"/>
      <c r="D27" s="13"/>
      <c r="E27" s="13"/>
      <c r="G27" s="13"/>
      <c r="H27" s="13"/>
      <c r="I27" s="8"/>
      <c r="J27" s="8"/>
      <c r="K27" s="8"/>
      <c r="L27" s="8"/>
      <c r="M27" s="8"/>
      <c r="N27" s="13"/>
    </row>
    <row r="28" spans="1:14" x14ac:dyDescent="0.25">
      <c r="A28" s="11"/>
      <c r="B28" s="11"/>
      <c r="D28" s="13"/>
      <c r="E28" s="13"/>
      <c r="G28" s="13"/>
      <c r="H28" s="13"/>
      <c r="I28" s="8"/>
      <c r="J28" s="8"/>
      <c r="K28" s="8"/>
      <c r="L28" s="8"/>
      <c r="M28" s="8"/>
      <c r="N28" s="13"/>
    </row>
    <row r="29" spans="1:14" x14ac:dyDescent="0.25">
      <c r="A29" s="11"/>
      <c r="B29" s="11"/>
      <c r="D29" s="13"/>
      <c r="E29" s="13"/>
      <c r="G29" s="13"/>
      <c r="H29" s="13"/>
      <c r="I29" s="8"/>
      <c r="J29" s="8"/>
      <c r="K29" s="8"/>
      <c r="L29" s="8"/>
      <c r="M29" s="8"/>
      <c r="N29" s="13"/>
    </row>
    <row r="30" spans="1:14" x14ac:dyDescent="0.25">
      <c r="A30" s="11"/>
      <c r="B30" s="11"/>
      <c r="D30" s="13"/>
      <c r="E30" s="13"/>
      <c r="G30" s="13"/>
      <c r="H30" s="13"/>
      <c r="I30" s="8"/>
      <c r="J30" s="8"/>
      <c r="K30" s="8"/>
      <c r="L30" s="8"/>
      <c r="M30" s="8"/>
      <c r="N30" s="13"/>
    </row>
    <row r="31" spans="1:14" x14ac:dyDescent="0.25">
      <c r="A31" s="11"/>
      <c r="B31" s="11"/>
      <c r="D31" s="13"/>
      <c r="E31" s="13"/>
      <c r="G31" s="13"/>
      <c r="H31" s="13"/>
      <c r="I31" s="8"/>
      <c r="J31" s="8"/>
      <c r="K31" s="8"/>
      <c r="L31" s="8"/>
      <c r="M31" s="8"/>
      <c r="N31" s="13"/>
    </row>
    <row r="32" spans="1:14" x14ac:dyDescent="0.25">
      <c r="A32" s="11"/>
      <c r="B32" s="11"/>
      <c r="D32" s="13"/>
      <c r="E32" s="13"/>
      <c r="G32" s="13"/>
      <c r="H32" s="13"/>
      <c r="I32" s="8"/>
      <c r="J32" s="8"/>
      <c r="K32" s="8"/>
      <c r="L32" s="8"/>
      <c r="M32" s="8"/>
      <c r="N32" s="13"/>
    </row>
    <row r="33" spans="1:14" x14ac:dyDescent="0.25">
      <c r="A33" s="11"/>
      <c r="B33" s="11"/>
      <c r="D33" s="13"/>
      <c r="E33" s="13"/>
      <c r="G33" s="13"/>
      <c r="H33" s="13"/>
      <c r="I33" s="8"/>
      <c r="J33" s="8"/>
      <c r="K33" s="8"/>
      <c r="L33" s="8"/>
      <c r="M33" s="8"/>
      <c r="N33" s="13"/>
    </row>
    <row r="34" spans="1:14" x14ac:dyDescent="0.25">
      <c r="A34" s="11"/>
      <c r="B34" s="11"/>
      <c r="D34" s="13"/>
      <c r="E34" s="13"/>
      <c r="G34" s="13"/>
      <c r="H34" s="13"/>
      <c r="I34" s="8"/>
      <c r="J34" s="8"/>
      <c r="K34" s="8"/>
      <c r="L34" s="8"/>
      <c r="M34" s="8"/>
      <c r="N34" s="13"/>
    </row>
    <row r="35" spans="1:14" x14ac:dyDescent="0.25">
      <c r="A35" s="11"/>
      <c r="B35" s="11"/>
      <c r="D35" s="13"/>
      <c r="E35" s="13"/>
      <c r="G35" s="13"/>
      <c r="H35" s="13"/>
      <c r="I35" s="8"/>
      <c r="J35" s="8"/>
      <c r="K35" s="8"/>
      <c r="L35" s="8"/>
      <c r="M35" s="8"/>
      <c r="N35" s="13"/>
    </row>
    <row r="36" spans="1:14" x14ac:dyDescent="0.25">
      <c r="A36" s="11"/>
      <c r="B36" s="11"/>
      <c r="D36" s="13"/>
      <c r="E36" s="13"/>
      <c r="G36" s="13"/>
      <c r="H36" s="13"/>
      <c r="I36" s="8"/>
      <c r="J36" s="8"/>
      <c r="K36" s="8"/>
      <c r="L36" s="8"/>
      <c r="M36" s="8"/>
      <c r="N36" s="13"/>
    </row>
    <row r="37" spans="1:14" x14ac:dyDescent="0.25">
      <c r="A37" s="11"/>
      <c r="B37" s="11"/>
      <c r="D37" s="13"/>
      <c r="E37" s="13"/>
      <c r="G37" s="13"/>
      <c r="H37" s="13"/>
      <c r="I37" s="8"/>
      <c r="J37" s="8"/>
      <c r="K37" s="8"/>
      <c r="L37" s="8"/>
      <c r="M37" s="8"/>
      <c r="N37" s="13"/>
    </row>
    <row r="38" spans="1:14" x14ac:dyDescent="0.25">
      <c r="A38" s="11"/>
      <c r="B38" s="11"/>
      <c r="D38" s="13"/>
      <c r="E38" s="13"/>
      <c r="G38" s="13"/>
      <c r="H38" s="13"/>
      <c r="I38" s="8"/>
      <c r="J38" s="8"/>
      <c r="K38" s="8"/>
      <c r="L38" s="8"/>
      <c r="M38" s="8"/>
      <c r="N38" s="13"/>
    </row>
    <row r="39" spans="1:14" x14ac:dyDescent="0.25">
      <c r="A39" s="11"/>
      <c r="B39" s="11"/>
      <c r="D39" s="13"/>
      <c r="E39" s="13"/>
      <c r="G39" s="13"/>
      <c r="H39" s="13"/>
      <c r="I39" s="8"/>
      <c r="J39" s="8"/>
      <c r="K39" s="8"/>
      <c r="L39" s="8"/>
      <c r="M39" s="8"/>
      <c r="N39" s="13"/>
    </row>
    <row r="40" spans="1:14" x14ac:dyDescent="0.25">
      <c r="A40" s="11"/>
      <c r="B40" s="11"/>
      <c r="D40" s="13"/>
      <c r="E40" s="13"/>
      <c r="G40" s="13"/>
      <c r="H40" s="13"/>
      <c r="I40" s="8"/>
      <c r="J40" s="8"/>
      <c r="K40" s="8"/>
      <c r="L40" s="8"/>
      <c r="M40" s="8"/>
      <c r="N40" s="13"/>
    </row>
    <row r="41" spans="1:14" x14ac:dyDescent="0.25">
      <c r="A41" s="11"/>
      <c r="B41" s="11"/>
      <c r="D41" s="13"/>
      <c r="E41" s="13"/>
      <c r="G41" s="13"/>
      <c r="H41" s="13"/>
      <c r="I41" s="8"/>
      <c r="J41" s="8"/>
      <c r="K41" s="8"/>
      <c r="L41" s="8"/>
      <c r="M41" s="8"/>
      <c r="N41" s="13"/>
    </row>
    <row r="42" spans="1:14" x14ac:dyDescent="0.25">
      <c r="A42" s="11"/>
      <c r="B42" s="11"/>
      <c r="D42" s="13"/>
      <c r="E42" s="13"/>
      <c r="G42" s="13"/>
      <c r="H42" s="13"/>
      <c r="I42" s="8"/>
      <c r="J42" s="8"/>
      <c r="K42" s="8"/>
      <c r="L42" s="8"/>
      <c r="M42" s="8"/>
      <c r="N42" s="13"/>
    </row>
    <row r="43" spans="1:14" s="9" customFormat="1" x14ac:dyDescent="0.25">
      <c r="A43" s="7"/>
      <c r="B43" s="11"/>
      <c r="F43" s="43"/>
      <c r="I43" s="6"/>
      <c r="J43" s="6"/>
      <c r="K43" s="6"/>
      <c r="L43" s="6"/>
      <c r="M43" s="6"/>
    </row>
    <row r="44" spans="1:14" s="9" customFormat="1" x14ac:dyDescent="0.25">
      <c r="A44" s="7"/>
      <c r="B44" s="11"/>
      <c r="F44" s="43"/>
      <c r="I44" s="6"/>
      <c r="J44" s="6"/>
      <c r="K44" s="6"/>
      <c r="L44" s="6"/>
      <c r="M44" s="6"/>
    </row>
    <row r="45" spans="1:14" s="9" customFormat="1" x14ac:dyDescent="0.25">
      <c r="A45" s="7"/>
      <c r="B45" s="11"/>
      <c r="F45" s="43"/>
      <c r="I45" s="6"/>
      <c r="J45" s="6"/>
      <c r="K45" s="6"/>
      <c r="L45" s="6"/>
      <c r="M45" s="6"/>
    </row>
    <row r="46" spans="1:14" s="9" customFormat="1" x14ac:dyDescent="0.25">
      <c r="A46" s="7"/>
      <c r="B46" s="11"/>
      <c r="F46" s="43"/>
      <c r="I46" s="6"/>
      <c r="J46" s="6"/>
      <c r="K46" s="6"/>
      <c r="L46" s="6"/>
      <c r="M46" s="6"/>
    </row>
    <row r="47" spans="1:14" s="9" customFormat="1" x14ac:dyDescent="0.25">
      <c r="A47" s="7"/>
      <c r="B47" s="11"/>
      <c r="F47" s="43"/>
      <c r="I47" s="6"/>
      <c r="J47" s="6"/>
      <c r="K47" s="6"/>
      <c r="L47" s="6"/>
      <c r="M47" s="6"/>
    </row>
    <row r="48" spans="1:14" s="9" customFormat="1" x14ac:dyDescent="0.25">
      <c r="A48" s="7"/>
      <c r="B48" s="11"/>
      <c r="F48" s="43"/>
      <c r="I48" s="6"/>
      <c r="J48" s="6"/>
      <c r="K48" s="6"/>
      <c r="L48" s="6"/>
      <c r="M48" s="6"/>
    </row>
    <row r="49" spans="1:14" s="9" customFormat="1" x14ac:dyDescent="0.25">
      <c r="A49" s="7"/>
      <c r="B49" s="11"/>
      <c r="F49" s="43"/>
      <c r="I49" s="6"/>
      <c r="J49" s="6"/>
      <c r="K49" s="6"/>
      <c r="L49" s="6"/>
      <c r="M49" s="6"/>
    </row>
    <row r="50" spans="1:14" s="9" customFormat="1" x14ac:dyDescent="0.25">
      <c r="A50" s="7"/>
      <c r="B50" s="11"/>
      <c r="F50" s="43"/>
      <c r="I50" s="6"/>
      <c r="J50" s="6"/>
      <c r="K50" s="6"/>
      <c r="L50" s="6"/>
      <c r="M50" s="6"/>
    </row>
    <row r="51" spans="1:14" s="9" customFormat="1" x14ac:dyDescent="0.25">
      <c r="A51" s="7"/>
      <c r="B51" s="11"/>
      <c r="F51" s="43"/>
      <c r="I51" s="6"/>
      <c r="J51" s="6"/>
      <c r="K51" s="6"/>
      <c r="L51" s="6"/>
      <c r="M51" s="6"/>
    </row>
    <row r="52" spans="1:14" s="9" customFormat="1" x14ac:dyDescent="0.25">
      <c r="A52" s="7"/>
      <c r="B52" s="11"/>
      <c r="F52" s="43"/>
      <c r="I52" s="6"/>
      <c r="J52" s="6"/>
      <c r="K52" s="6"/>
      <c r="L52" s="6"/>
      <c r="M52" s="6"/>
    </row>
    <row r="53" spans="1:14" s="10" customFormat="1" x14ac:dyDescent="0.25">
      <c r="A53" s="7"/>
      <c r="B53" s="11"/>
      <c r="C53" s="9"/>
      <c r="D53" s="9"/>
      <c r="E53" s="9"/>
      <c r="F53" s="43"/>
      <c r="G53" s="9"/>
      <c r="H53" s="9"/>
      <c r="I53" s="6"/>
      <c r="J53" s="6"/>
      <c r="K53" s="6"/>
      <c r="L53" s="6"/>
      <c r="M53" s="6"/>
      <c r="N53" s="9"/>
    </row>
    <row r="54" spans="1:14" s="10" customFormat="1" x14ac:dyDescent="0.25">
      <c r="A54" s="7"/>
      <c r="B54" s="11"/>
      <c r="C54" s="9"/>
      <c r="D54" s="9"/>
      <c r="E54" s="9"/>
      <c r="F54" s="43"/>
      <c r="G54" s="9"/>
      <c r="H54" s="9"/>
      <c r="I54" s="6"/>
      <c r="J54" s="6"/>
      <c r="K54" s="6"/>
      <c r="L54" s="6"/>
      <c r="M54" s="6"/>
      <c r="N54" s="9"/>
    </row>
    <row r="55" spans="1:14" s="10" customFormat="1" x14ac:dyDescent="0.25">
      <c r="A55" s="7"/>
      <c r="B55" s="11"/>
      <c r="C55" s="9"/>
      <c r="D55" s="9"/>
      <c r="E55" s="9"/>
      <c r="F55" s="43"/>
      <c r="G55" s="9"/>
      <c r="H55" s="9"/>
      <c r="I55" s="6"/>
      <c r="J55" s="6"/>
      <c r="K55" s="6"/>
      <c r="L55" s="6"/>
      <c r="M55" s="6"/>
      <c r="N55" s="9"/>
    </row>
    <row r="56" spans="1:14" s="10" customFormat="1" x14ac:dyDescent="0.25">
      <c r="A56" s="7"/>
      <c r="B56" s="11"/>
      <c r="C56" s="9"/>
      <c r="D56" s="9"/>
      <c r="E56" s="9"/>
      <c r="F56" s="43"/>
      <c r="G56" s="9"/>
      <c r="H56" s="9"/>
      <c r="I56" s="6"/>
      <c r="J56" s="6"/>
      <c r="K56" s="6"/>
      <c r="L56" s="6"/>
      <c r="M56" s="6"/>
      <c r="N56" s="9"/>
    </row>
    <row r="57" spans="1:14" s="10" customFormat="1" x14ac:dyDescent="0.25">
      <c r="A57" s="7"/>
      <c r="B57" s="11"/>
      <c r="C57" s="9"/>
      <c r="D57" s="9"/>
      <c r="E57" s="9"/>
      <c r="F57" s="43"/>
      <c r="G57" s="9"/>
      <c r="H57" s="9"/>
      <c r="I57" s="6"/>
      <c r="J57" s="6"/>
      <c r="K57" s="6"/>
      <c r="L57" s="6"/>
      <c r="M57" s="6"/>
      <c r="N57" s="9"/>
    </row>
    <row r="58" spans="1:14" s="10" customFormat="1" x14ac:dyDescent="0.25">
      <c r="A58" s="7"/>
      <c r="B58" s="11"/>
      <c r="C58" s="9"/>
      <c r="D58" s="9"/>
      <c r="E58" s="9"/>
      <c r="F58" s="43"/>
      <c r="G58" s="9"/>
      <c r="H58" s="9"/>
      <c r="I58" s="6"/>
      <c r="J58" s="6"/>
      <c r="K58" s="6"/>
      <c r="L58" s="6"/>
      <c r="M58" s="6"/>
      <c r="N58" s="9"/>
    </row>
    <row r="59" spans="1:14" s="10" customFormat="1" x14ac:dyDescent="0.25">
      <c r="A59" s="7"/>
      <c r="B59" s="11"/>
      <c r="C59" s="9"/>
      <c r="D59" s="9"/>
      <c r="E59" s="9"/>
      <c r="F59" s="43"/>
      <c r="G59" s="9"/>
      <c r="H59" s="9"/>
      <c r="I59" s="6"/>
      <c r="J59" s="6"/>
      <c r="K59" s="6"/>
      <c r="L59" s="6"/>
      <c r="M59" s="6"/>
      <c r="N59" s="9"/>
    </row>
    <row r="60" spans="1:14" s="10" customFormat="1" x14ac:dyDescent="0.25">
      <c r="A60" s="7"/>
      <c r="B60" s="11"/>
      <c r="C60" s="9"/>
      <c r="D60" s="9"/>
      <c r="E60" s="9"/>
      <c r="F60" s="43"/>
      <c r="G60" s="9"/>
      <c r="H60" s="9"/>
      <c r="I60" s="6"/>
      <c r="J60" s="6"/>
      <c r="K60" s="6"/>
      <c r="L60" s="6"/>
      <c r="M60" s="6"/>
      <c r="N60" s="9"/>
    </row>
    <row r="61" spans="1:14" s="10" customFormat="1" x14ac:dyDescent="0.25">
      <c r="A61" s="7"/>
      <c r="B61" s="11"/>
      <c r="C61" s="9"/>
      <c r="D61" s="9"/>
      <c r="E61" s="9"/>
      <c r="F61" s="43"/>
      <c r="G61" s="9"/>
      <c r="H61" s="9"/>
      <c r="I61" s="6"/>
      <c r="J61" s="6"/>
      <c r="K61" s="6"/>
      <c r="L61" s="6"/>
      <c r="M61" s="6"/>
      <c r="N61" s="9"/>
    </row>
    <row r="62" spans="1:14" s="10" customFormat="1" x14ac:dyDescent="0.25">
      <c r="A62" s="7"/>
      <c r="B62" s="11"/>
      <c r="C62" s="9"/>
      <c r="D62" s="9"/>
      <c r="E62" s="9"/>
      <c r="F62" s="43"/>
      <c r="G62" s="9"/>
      <c r="H62" s="9"/>
      <c r="I62" s="6"/>
      <c r="J62" s="6"/>
      <c r="K62" s="6"/>
      <c r="L62" s="6"/>
      <c r="M62" s="6"/>
      <c r="N62" s="9"/>
    </row>
    <row r="63" spans="1:14" s="10" customFormat="1" x14ac:dyDescent="0.25">
      <c r="A63" s="7"/>
      <c r="B63" s="11"/>
      <c r="C63" s="9"/>
      <c r="D63" s="9"/>
      <c r="E63" s="9"/>
      <c r="F63" s="43"/>
      <c r="G63" s="9"/>
      <c r="H63" s="9"/>
      <c r="I63" s="6"/>
      <c r="J63" s="6"/>
      <c r="K63" s="6"/>
      <c r="L63" s="6"/>
      <c r="M63" s="6"/>
      <c r="N63" s="9"/>
    </row>
    <row r="64" spans="1:14" s="10" customFormat="1" x14ac:dyDescent="0.25">
      <c r="A64" s="7"/>
      <c r="B64" s="11"/>
      <c r="C64" s="9"/>
      <c r="D64" s="9"/>
      <c r="E64" s="9"/>
      <c r="F64" s="43"/>
      <c r="G64" s="9"/>
      <c r="H64" s="9"/>
      <c r="I64" s="6"/>
      <c r="J64" s="6"/>
      <c r="K64" s="6"/>
      <c r="L64" s="6"/>
      <c r="M64" s="6"/>
      <c r="N64" s="9"/>
    </row>
    <row r="65" spans="1:14" s="10" customFormat="1" x14ac:dyDescent="0.25">
      <c r="A65" s="7"/>
      <c r="B65" s="11"/>
      <c r="C65" s="9"/>
      <c r="D65" s="9"/>
      <c r="E65" s="9"/>
      <c r="F65" s="43"/>
      <c r="G65" s="9"/>
      <c r="H65" s="9"/>
      <c r="I65" s="6"/>
      <c r="J65" s="6"/>
      <c r="K65" s="6"/>
      <c r="L65" s="6"/>
      <c r="M65" s="6"/>
      <c r="N65" s="9"/>
    </row>
    <row r="66" spans="1:14" s="10" customFormat="1" x14ac:dyDescent="0.25">
      <c r="A66" s="7"/>
      <c r="B66" s="11"/>
      <c r="C66" s="9"/>
      <c r="D66" s="9"/>
      <c r="E66" s="9"/>
      <c r="F66" s="43"/>
      <c r="G66" s="9"/>
      <c r="H66" s="9"/>
      <c r="I66" s="6"/>
      <c r="J66" s="6"/>
      <c r="K66" s="6"/>
      <c r="L66" s="6"/>
      <c r="M66" s="6"/>
      <c r="N66" s="9"/>
    </row>
    <row r="67" spans="1:14" s="10" customFormat="1" x14ac:dyDescent="0.25">
      <c r="A67" s="7"/>
      <c r="B67" s="11"/>
      <c r="C67" s="9"/>
      <c r="D67" s="9"/>
      <c r="E67" s="9"/>
      <c r="F67" s="43"/>
      <c r="G67" s="9"/>
      <c r="H67" s="9"/>
      <c r="I67" s="6"/>
      <c r="J67" s="6"/>
      <c r="K67" s="6"/>
      <c r="L67" s="6"/>
      <c r="M67" s="6"/>
      <c r="N67" s="9"/>
    </row>
    <row r="68" spans="1:14" s="10" customFormat="1" x14ac:dyDescent="0.25">
      <c r="A68" s="7"/>
      <c r="B68" s="11"/>
      <c r="C68" s="9"/>
      <c r="D68" s="9"/>
      <c r="E68" s="9"/>
      <c r="F68" s="43"/>
      <c r="G68" s="9"/>
      <c r="H68" s="9"/>
      <c r="I68" s="6"/>
      <c r="J68" s="6"/>
      <c r="K68" s="6"/>
      <c r="L68" s="6"/>
      <c r="M68" s="6"/>
      <c r="N68" s="9"/>
    </row>
    <row r="69" spans="1:14" s="10" customFormat="1" x14ac:dyDescent="0.25">
      <c r="A69" s="7"/>
      <c r="B69" s="11"/>
      <c r="C69" s="9"/>
      <c r="D69" s="9"/>
      <c r="E69" s="9"/>
      <c r="F69" s="43"/>
      <c r="G69" s="9"/>
      <c r="H69" s="9"/>
      <c r="I69" s="6"/>
      <c r="J69" s="6"/>
      <c r="K69" s="6"/>
      <c r="L69" s="6"/>
      <c r="M69" s="6"/>
      <c r="N69" s="9"/>
    </row>
    <row r="70" spans="1:14" s="10" customFormat="1" x14ac:dyDescent="0.25">
      <c r="A70" s="7"/>
      <c r="B70" s="11"/>
      <c r="C70" s="9"/>
      <c r="D70" s="9"/>
      <c r="E70" s="9"/>
      <c r="F70" s="43"/>
      <c r="G70" s="9"/>
      <c r="H70" s="9"/>
      <c r="I70" s="6"/>
      <c r="J70" s="6"/>
      <c r="K70" s="6"/>
      <c r="L70" s="6"/>
      <c r="M70" s="6"/>
      <c r="N70" s="9"/>
    </row>
    <row r="71" spans="1:14" s="10" customFormat="1" x14ac:dyDescent="0.25">
      <c r="A71" s="7"/>
      <c r="B71" s="11"/>
      <c r="C71" s="9"/>
      <c r="D71" s="9"/>
      <c r="E71" s="9"/>
      <c r="F71" s="43"/>
      <c r="G71" s="9"/>
      <c r="H71" s="9"/>
      <c r="I71" s="6"/>
      <c r="J71" s="6"/>
      <c r="K71" s="6"/>
      <c r="L71" s="6"/>
      <c r="M71" s="6"/>
      <c r="N71" s="9"/>
    </row>
    <row r="72" spans="1:14" s="10" customFormat="1" x14ac:dyDescent="0.25">
      <c r="A72" s="7"/>
      <c r="B72" s="11"/>
      <c r="C72" s="9"/>
      <c r="D72" s="9"/>
      <c r="E72" s="9"/>
      <c r="F72" s="43"/>
      <c r="G72" s="9"/>
      <c r="H72" s="9"/>
      <c r="I72" s="6"/>
      <c r="J72" s="6"/>
      <c r="K72" s="6"/>
      <c r="L72" s="6"/>
      <c r="M72" s="6"/>
      <c r="N72" s="9"/>
    </row>
    <row r="73" spans="1:14" s="10" customFormat="1" x14ac:dyDescent="0.25">
      <c r="A73" s="7"/>
      <c r="B73" s="11"/>
      <c r="C73" s="9"/>
      <c r="D73" s="9"/>
      <c r="E73" s="9"/>
      <c r="F73" s="43"/>
      <c r="G73" s="9"/>
      <c r="H73" s="9"/>
      <c r="I73" s="6"/>
      <c r="J73" s="6"/>
      <c r="K73" s="6"/>
      <c r="L73" s="6"/>
      <c r="M73" s="6"/>
      <c r="N73" s="9"/>
    </row>
    <row r="74" spans="1:14" s="10" customFormat="1" x14ac:dyDescent="0.25">
      <c r="A74" s="7"/>
      <c r="B74" s="11"/>
      <c r="C74" s="9"/>
      <c r="D74" s="9"/>
      <c r="E74" s="9"/>
      <c r="F74" s="43"/>
      <c r="G74" s="9"/>
      <c r="H74" s="9"/>
      <c r="I74" s="6"/>
      <c r="J74" s="6"/>
      <c r="K74" s="6"/>
      <c r="L74" s="6"/>
      <c r="M74" s="6"/>
      <c r="N74" s="9"/>
    </row>
    <row r="75" spans="1:14" s="10" customFormat="1" x14ac:dyDescent="0.25">
      <c r="A75" s="7"/>
      <c r="B75" s="11"/>
      <c r="C75" s="9"/>
      <c r="D75" s="9"/>
      <c r="E75" s="9"/>
      <c r="F75" s="43"/>
      <c r="G75" s="9"/>
      <c r="H75" s="9"/>
      <c r="I75" s="6"/>
      <c r="J75" s="6"/>
      <c r="K75" s="6"/>
      <c r="L75" s="6"/>
      <c r="M75" s="6"/>
      <c r="N75" s="9"/>
    </row>
    <row r="76" spans="1:14" s="10" customFormat="1" x14ac:dyDescent="0.25">
      <c r="A76" s="7"/>
      <c r="B76" s="11"/>
      <c r="C76" s="9"/>
      <c r="D76" s="9"/>
      <c r="E76" s="9"/>
      <c r="F76" s="43"/>
      <c r="G76" s="9"/>
      <c r="H76" s="9"/>
      <c r="I76" s="6"/>
      <c r="J76" s="6"/>
      <c r="K76" s="6"/>
      <c r="L76" s="6"/>
      <c r="M76" s="6"/>
      <c r="N76" s="9"/>
    </row>
    <row r="77" spans="1:14" s="10" customFormat="1" x14ac:dyDescent="0.25">
      <c r="A77" s="7"/>
      <c r="B77" s="11"/>
      <c r="C77" s="9"/>
      <c r="D77" s="9"/>
      <c r="E77" s="9"/>
      <c r="F77" s="43"/>
      <c r="G77" s="9"/>
      <c r="H77" s="9"/>
      <c r="I77" s="6"/>
      <c r="J77" s="6"/>
      <c r="K77" s="6"/>
      <c r="L77" s="6"/>
      <c r="M77" s="6"/>
      <c r="N77" s="9"/>
    </row>
    <row r="78" spans="1:14" s="10" customFormat="1" x14ac:dyDescent="0.25">
      <c r="A78" s="7"/>
      <c r="B78" s="11"/>
      <c r="C78" s="9"/>
      <c r="D78" s="9"/>
      <c r="E78" s="9"/>
      <c r="F78" s="43"/>
      <c r="G78" s="9"/>
      <c r="H78" s="9"/>
      <c r="I78" s="6"/>
      <c r="J78" s="6"/>
      <c r="K78" s="6"/>
      <c r="L78" s="6"/>
      <c r="M78" s="6"/>
      <c r="N78" s="9"/>
    </row>
    <row r="79" spans="1:14" s="10" customFormat="1" x14ac:dyDescent="0.25">
      <c r="A79" s="7"/>
      <c r="B79" s="11"/>
      <c r="C79" s="9"/>
      <c r="D79" s="9"/>
      <c r="E79" s="9"/>
      <c r="F79" s="43"/>
      <c r="G79" s="9"/>
      <c r="H79" s="9"/>
      <c r="I79" s="6"/>
      <c r="J79" s="6"/>
      <c r="K79" s="6"/>
      <c r="L79" s="6"/>
      <c r="M79" s="6"/>
      <c r="N79" s="9"/>
    </row>
    <row r="80" spans="1:14" s="10" customFormat="1" x14ac:dyDescent="0.25">
      <c r="A80" s="7"/>
      <c r="B80" s="11"/>
      <c r="C80" s="9"/>
      <c r="D80" s="9"/>
      <c r="E80" s="9"/>
      <c r="F80" s="43"/>
      <c r="G80" s="9"/>
      <c r="H80" s="9"/>
      <c r="I80" s="6"/>
      <c r="J80" s="6"/>
      <c r="K80" s="6"/>
      <c r="L80" s="6"/>
      <c r="M80" s="6"/>
      <c r="N80" s="9"/>
    </row>
    <row r="81" spans="1:14" s="10" customFormat="1" x14ac:dyDescent="0.25">
      <c r="A81" s="7"/>
      <c r="B81" s="11"/>
      <c r="C81" s="9"/>
      <c r="D81" s="9"/>
      <c r="E81" s="9"/>
      <c r="F81" s="43"/>
      <c r="G81" s="9"/>
      <c r="H81" s="9"/>
      <c r="I81" s="6"/>
      <c r="J81" s="6"/>
      <c r="K81" s="6"/>
      <c r="L81" s="6"/>
      <c r="M81" s="6"/>
      <c r="N81" s="9"/>
    </row>
    <row r="82" spans="1:14" s="10" customFormat="1" x14ac:dyDescent="0.25">
      <c r="A82" s="7"/>
      <c r="B82" s="11"/>
      <c r="C82" s="9"/>
      <c r="D82" s="9"/>
      <c r="E82" s="9"/>
      <c r="F82" s="43"/>
      <c r="G82" s="9"/>
      <c r="H82" s="9"/>
      <c r="I82" s="6"/>
      <c r="J82" s="6"/>
      <c r="K82" s="6"/>
      <c r="L82" s="6"/>
      <c r="M82" s="6"/>
      <c r="N82" s="9"/>
    </row>
    <row r="83" spans="1:14" s="10" customFormat="1" x14ac:dyDescent="0.25">
      <c r="A83" s="7"/>
      <c r="B83" s="11"/>
      <c r="C83" s="9"/>
      <c r="D83" s="9"/>
      <c r="E83" s="9"/>
      <c r="F83" s="43"/>
      <c r="G83" s="9"/>
      <c r="H83" s="9"/>
      <c r="I83" s="6"/>
      <c r="J83" s="6"/>
      <c r="K83" s="6"/>
      <c r="L83" s="6"/>
      <c r="M83" s="6"/>
      <c r="N83" s="9"/>
    </row>
    <row r="84" spans="1:14" s="10" customFormat="1" x14ac:dyDescent="0.25">
      <c r="A84" s="7"/>
      <c r="B84" s="11"/>
      <c r="C84" s="9"/>
      <c r="D84" s="9"/>
      <c r="E84" s="9"/>
      <c r="F84" s="43"/>
      <c r="G84" s="9"/>
      <c r="H84" s="9"/>
      <c r="I84" s="6"/>
      <c r="J84" s="6"/>
      <c r="K84" s="6"/>
      <c r="L84" s="6"/>
      <c r="M84" s="6"/>
      <c r="N84" s="9"/>
    </row>
    <row r="85" spans="1:14" s="10" customFormat="1" x14ac:dyDescent="0.25">
      <c r="A85" s="7"/>
      <c r="B85" s="11"/>
      <c r="C85" s="9"/>
      <c r="D85" s="9"/>
      <c r="E85" s="9"/>
      <c r="F85" s="43"/>
      <c r="G85" s="9"/>
      <c r="H85" s="9"/>
      <c r="I85" s="6"/>
      <c r="J85" s="6"/>
      <c r="K85" s="6"/>
      <c r="L85" s="6"/>
      <c r="M85" s="6"/>
      <c r="N85" s="9"/>
    </row>
    <row r="86" spans="1:14" s="10" customFormat="1" x14ac:dyDescent="0.25">
      <c r="A86" s="7"/>
      <c r="B86" s="11"/>
      <c r="C86" s="9"/>
      <c r="D86" s="9"/>
      <c r="E86" s="9"/>
      <c r="F86" s="43"/>
      <c r="G86" s="9"/>
      <c r="H86" s="9"/>
      <c r="I86" s="6"/>
      <c r="J86" s="6"/>
      <c r="K86" s="6"/>
      <c r="L86" s="6"/>
      <c r="M86" s="6"/>
      <c r="N86" s="9"/>
    </row>
    <row r="87" spans="1:14" s="10" customFormat="1" x14ac:dyDescent="0.25">
      <c r="A87" s="7"/>
      <c r="B87" s="11"/>
      <c r="C87" s="9"/>
      <c r="D87" s="9"/>
      <c r="E87" s="9"/>
      <c r="F87" s="43"/>
      <c r="G87" s="9"/>
      <c r="H87" s="9"/>
      <c r="I87" s="6"/>
      <c r="J87" s="6"/>
      <c r="K87" s="6"/>
      <c r="L87" s="6"/>
      <c r="M87" s="6"/>
      <c r="N87" s="9"/>
    </row>
    <row r="88" spans="1:14" s="10" customFormat="1" x14ac:dyDescent="0.25">
      <c r="A88" s="7"/>
      <c r="B88" s="11"/>
      <c r="C88" s="9"/>
      <c r="D88" s="9"/>
      <c r="E88" s="9"/>
      <c r="F88" s="43"/>
      <c r="G88" s="9"/>
      <c r="H88" s="9"/>
      <c r="I88" s="6"/>
      <c r="J88" s="6"/>
      <c r="K88" s="6"/>
      <c r="L88" s="6"/>
      <c r="M88" s="6"/>
      <c r="N88" s="9"/>
    </row>
    <row r="89" spans="1:14" s="10" customFormat="1" x14ac:dyDescent="0.25">
      <c r="A89" s="7"/>
      <c r="B89" s="11"/>
      <c r="C89" s="9"/>
      <c r="D89" s="9"/>
      <c r="E89" s="9"/>
      <c r="F89" s="43"/>
      <c r="G89" s="9"/>
      <c r="H89" s="9"/>
      <c r="I89" s="6"/>
      <c r="J89" s="6"/>
      <c r="K89" s="6"/>
      <c r="L89" s="6"/>
      <c r="M89" s="6"/>
      <c r="N89" s="9"/>
    </row>
    <row r="90" spans="1:14" s="10" customFormat="1" x14ac:dyDescent="0.25">
      <c r="A90" s="7"/>
      <c r="B90" s="11"/>
      <c r="C90" s="9"/>
      <c r="D90" s="9"/>
      <c r="E90" s="9"/>
      <c r="F90" s="43"/>
      <c r="G90" s="9"/>
      <c r="H90" s="9"/>
      <c r="I90" s="6"/>
      <c r="J90" s="6"/>
      <c r="K90" s="6"/>
      <c r="L90" s="6"/>
      <c r="M90" s="6"/>
      <c r="N90" s="9"/>
    </row>
    <row r="91" spans="1:14" s="10" customFormat="1" x14ac:dyDescent="0.25">
      <c r="A91" s="7"/>
      <c r="B91" s="11"/>
      <c r="C91" s="9"/>
      <c r="D91" s="9"/>
      <c r="E91" s="9"/>
      <c r="F91" s="43"/>
      <c r="G91" s="9"/>
      <c r="H91" s="9"/>
      <c r="I91" s="6"/>
      <c r="J91" s="6"/>
      <c r="K91" s="6"/>
      <c r="L91" s="6"/>
      <c r="M91" s="6"/>
      <c r="N91" s="9"/>
    </row>
    <row r="92" spans="1:14" s="10" customFormat="1" x14ac:dyDescent="0.25">
      <c r="A92" s="7"/>
      <c r="B92" s="11"/>
      <c r="C92" s="9"/>
      <c r="D92" s="9"/>
      <c r="E92" s="9"/>
      <c r="F92" s="43"/>
      <c r="G92" s="9"/>
      <c r="H92" s="9"/>
      <c r="I92" s="6"/>
      <c r="J92" s="6"/>
      <c r="K92" s="6"/>
      <c r="L92" s="6"/>
      <c r="M92" s="6"/>
      <c r="N92" s="9"/>
    </row>
    <row r="93" spans="1:14" s="10" customFormat="1" x14ac:dyDescent="0.25">
      <c r="A93" s="7"/>
      <c r="B93" s="11"/>
      <c r="C93" s="9"/>
      <c r="D93" s="9"/>
      <c r="E93" s="9"/>
      <c r="F93" s="43"/>
      <c r="G93" s="9"/>
      <c r="H93" s="9"/>
      <c r="I93" s="6"/>
      <c r="J93" s="6"/>
      <c r="K93" s="6"/>
      <c r="L93" s="6"/>
      <c r="M93" s="6"/>
      <c r="N93" s="9"/>
    </row>
    <row r="94" spans="1:14" s="10" customFormat="1" x14ac:dyDescent="0.25">
      <c r="A94" s="7"/>
      <c r="B94" s="11"/>
      <c r="C94" s="9"/>
      <c r="D94" s="9"/>
      <c r="E94" s="9"/>
      <c r="F94" s="43"/>
      <c r="G94" s="9"/>
      <c r="H94" s="9"/>
      <c r="I94" s="6"/>
      <c r="J94" s="6"/>
      <c r="K94" s="6"/>
      <c r="L94" s="6"/>
      <c r="M94" s="6"/>
      <c r="N94" s="9"/>
    </row>
    <row r="95" spans="1:14" s="10" customFormat="1" x14ac:dyDescent="0.25">
      <c r="A95" s="7"/>
      <c r="B95" s="11"/>
      <c r="C95" s="9"/>
      <c r="D95" s="9"/>
      <c r="E95" s="9"/>
      <c r="F95" s="43"/>
      <c r="G95" s="9"/>
      <c r="H95" s="9"/>
      <c r="I95" s="6"/>
      <c r="J95" s="6"/>
      <c r="K95" s="6"/>
      <c r="L95" s="6"/>
      <c r="M95" s="6"/>
      <c r="N95" s="9"/>
    </row>
    <row r="96" spans="1:14" s="10" customFormat="1" x14ac:dyDescent="0.25">
      <c r="A96" s="7"/>
      <c r="B96" s="11"/>
      <c r="C96" s="9"/>
      <c r="D96" s="9"/>
      <c r="E96" s="9"/>
      <c r="F96" s="43"/>
      <c r="G96" s="9"/>
      <c r="H96" s="9"/>
      <c r="I96" s="6"/>
      <c r="J96" s="6"/>
      <c r="K96" s="6"/>
      <c r="L96" s="6"/>
      <c r="M96" s="6"/>
      <c r="N96" s="9"/>
    </row>
    <row r="97" spans="1:14" s="10" customFormat="1" x14ac:dyDescent="0.25">
      <c r="A97" s="7"/>
      <c r="B97" s="11"/>
      <c r="C97" s="9"/>
      <c r="D97" s="9"/>
      <c r="E97" s="9"/>
      <c r="F97" s="43"/>
      <c r="G97" s="9"/>
      <c r="H97" s="9"/>
      <c r="I97" s="6"/>
      <c r="J97" s="6"/>
      <c r="K97" s="6"/>
      <c r="L97" s="6"/>
      <c r="M97" s="6"/>
      <c r="N97" s="9"/>
    </row>
    <row r="98" spans="1:14" s="10" customFormat="1" x14ac:dyDescent="0.25">
      <c r="A98" s="7"/>
      <c r="B98" s="11"/>
      <c r="C98" s="9"/>
      <c r="D98" s="9"/>
      <c r="E98" s="9"/>
      <c r="F98" s="43"/>
      <c r="G98" s="9"/>
      <c r="H98" s="9"/>
      <c r="I98" s="6"/>
      <c r="J98" s="6"/>
      <c r="K98" s="6"/>
      <c r="L98" s="6"/>
      <c r="M98" s="6"/>
      <c r="N98" s="9"/>
    </row>
    <row r="99" spans="1:14" s="10" customFormat="1" x14ac:dyDescent="0.25">
      <c r="A99" s="7"/>
      <c r="B99" s="11"/>
      <c r="C99" s="9"/>
      <c r="D99" s="9"/>
      <c r="E99" s="9"/>
      <c r="F99" s="43"/>
      <c r="G99" s="9"/>
      <c r="H99" s="9"/>
      <c r="I99" s="6"/>
      <c r="J99" s="6"/>
      <c r="K99" s="6"/>
      <c r="L99" s="6"/>
      <c r="M99" s="6"/>
      <c r="N99" s="9"/>
    </row>
    <row r="100" spans="1:14" s="10" customFormat="1" x14ac:dyDescent="0.25">
      <c r="A100" s="7"/>
      <c r="B100" s="11"/>
      <c r="C100" s="9"/>
      <c r="D100" s="9"/>
      <c r="E100" s="9"/>
      <c r="F100" s="43"/>
      <c r="G100" s="9"/>
      <c r="H100" s="9"/>
      <c r="I100" s="6"/>
      <c r="J100" s="6"/>
      <c r="K100" s="6"/>
      <c r="L100" s="6"/>
      <c r="M100" s="6"/>
      <c r="N100" s="9"/>
    </row>
    <row r="101" spans="1:14" s="10" customFormat="1" x14ac:dyDescent="0.25">
      <c r="A101" s="7"/>
      <c r="B101" s="11"/>
      <c r="C101" s="9"/>
      <c r="D101" s="9"/>
      <c r="E101" s="9"/>
      <c r="F101" s="43"/>
      <c r="G101" s="9"/>
      <c r="H101" s="9"/>
      <c r="I101" s="6"/>
      <c r="J101" s="6"/>
      <c r="K101" s="6"/>
      <c r="L101" s="6"/>
      <c r="M101" s="6"/>
      <c r="N101" s="9"/>
    </row>
    <row r="102" spans="1:14" s="10" customFormat="1" x14ac:dyDescent="0.25">
      <c r="A102" s="7"/>
      <c r="B102" s="11"/>
      <c r="C102" s="9"/>
      <c r="D102" s="9"/>
      <c r="E102" s="9"/>
      <c r="F102" s="43"/>
      <c r="G102" s="9"/>
      <c r="H102" s="9"/>
      <c r="I102" s="6"/>
      <c r="J102" s="6"/>
      <c r="K102" s="6"/>
      <c r="L102" s="6"/>
      <c r="M102" s="6"/>
      <c r="N102" s="9"/>
    </row>
    <row r="103" spans="1:14" s="10" customFormat="1" x14ac:dyDescent="0.25">
      <c r="A103" s="7"/>
      <c r="B103" s="11"/>
      <c r="C103" s="9"/>
      <c r="D103" s="9"/>
      <c r="E103" s="9"/>
      <c r="F103" s="43"/>
      <c r="G103" s="9"/>
      <c r="H103" s="9"/>
      <c r="I103" s="6"/>
      <c r="J103" s="6"/>
      <c r="K103" s="6"/>
      <c r="L103" s="6"/>
      <c r="M103" s="6"/>
      <c r="N103" s="9"/>
    </row>
    <row r="104" spans="1:14" s="10" customFormat="1" x14ac:dyDescent="0.25">
      <c r="A104" s="7"/>
      <c r="B104" s="11"/>
      <c r="C104" s="9"/>
      <c r="D104" s="9"/>
      <c r="E104" s="9"/>
      <c r="F104" s="43"/>
      <c r="G104" s="9"/>
      <c r="H104" s="9"/>
      <c r="I104" s="6"/>
      <c r="J104" s="6"/>
      <c r="K104" s="6"/>
      <c r="L104" s="6"/>
      <c r="M104" s="6"/>
      <c r="N104" s="9"/>
    </row>
    <row r="105" spans="1:14" s="10" customFormat="1" x14ac:dyDescent="0.25">
      <c r="A105" s="7"/>
      <c r="B105" s="11"/>
      <c r="C105" s="9"/>
      <c r="D105" s="9"/>
      <c r="E105" s="9"/>
      <c r="F105" s="43"/>
      <c r="G105" s="9"/>
      <c r="H105" s="9"/>
      <c r="I105" s="6"/>
      <c r="J105" s="6"/>
      <c r="K105" s="6"/>
      <c r="L105" s="6"/>
      <c r="M105" s="6"/>
      <c r="N105" s="9"/>
    </row>
    <row r="106" spans="1:14" s="10" customFormat="1" x14ac:dyDescent="0.25">
      <c r="A106" s="7"/>
      <c r="B106" s="11"/>
      <c r="C106" s="9"/>
      <c r="D106" s="9"/>
      <c r="E106" s="9"/>
      <c r="F106" s="43"/>
      <c r="G106" s="9"/>
      <c r="H106" s="9"/>
      <c r="I106" s="6"/>
      <c r="J106" s="6"/>
      <c r="K106" s="6"/>
      <c r="L106" s="6"/>
      <c r="M106" s="6"/>
      <c r="N106" s="9"/>
    </row>
    <row r="107" spans="1:14" s="10" customFormat="1" x14ac:dyDescent="0.25">
      <c r="A107" s="7"/>
      <c r="B107" s="11"/>
      <c r="C107" s="9"/>
      <c r="D107" s="9"/>
      <c r="E107" s="9"/>
      <c r="F107" s="43"/>
      <c r="G107" s="9"/>
      <c r="H107" s="9"/>
      <c r="I107" s="6"/>
      <c r="J107" s="6"/>
      <c r="K107" s="6"/>
      <c r="L107" s="6"/>
      <c r="M107" s="6"/>
      <c r="N107" s="9"/>
    </row>
    <row r="108" spans="1:14" s="10" customFormat="1" x14ac:dyDescent="0.25">
      <c r="A108" s="7"/>
      <c r="B108" s="11"/>
      <c r="C108" s="9"/>
      <c r="D108" s="9"/>
      <c r="E108" s="9"/>
      <c r="F108" s="43"/>
      <c r="G108" s="9"/>
      <c r="H108" s="9"/>
      <c r="I108" s="6"/>
      <c r="J108" s="6"/>
      <c r="K108" s="6"/>
      <c r="L108" s="6"/>
      <c r="M108" s="6"/>
      <c r="N108" s="9"/>
    </row>
    <row r="109" spans="1:14" s="10" customFormat="1" x14ac:dyDescent="0.25">
      <c r="A109" s="7"/>
      <c r="B109" s="11"/>
      <c r="C109" s="9"/>
      <c r="D109" s="9"/>
      <c r="E109" s="9"/>
      <c r="F109" s="43"/>
      <c r="G109" s="9"/>
      <c r="H109" s="9"/>
      <c r="I109" s="6"/>
      <c r="J109" s="6"/>
      <c r="K109" s="6"/>
      <c r="L109" s="6"/>
      <c r="M109" s="6"/>
      <c r="N109" s="9"/>
    </row>
    <row r="110" spans="1:14" s="10" customFormat="1" x14ac:dyDescent="0.25">
      <c r="A110" s="7"/>
      <c r="B110" s="11"/>
      <c r="C110" s="9"/>
      <c r="D110" s="9"/>
      <c r="E110" s="9"/>
      <c r="F110" s="43"/>
      <c r="G110" s="9"/>
      <c r="H110" s="9"/>
      <c r="I110" s="6"/>
      <c r="J110" s="6"/>
      <c r="K110" s="6"/>
      <c r="L110" s="6"/>
      <c r="M110" s="6"/>
      <c r="N110" s="9"/>
    </row>
    <row r="111" spans="1:14" s="10" customFormat="1" x14ac:dyDescent="0.25">
      <c r="A111" s="7"/>
      <c r="B111" s="11"/>
      <c r="C111" s="9"/>
      <c r="D111" s="9"/>
      <c r="E111" s="9"/>
      <c r="F111" s="43"/>
      <c r="G111" s="9"/>
      <c r="H111" s="9"/>
      <c r="I111" s="6"/>
      <c r="J111" s="6"/>
      <c r="K111" s="6"/>
      <c r="L111" s="6"/>
      <c r="M111" s="6"/>
      <c r="N111" s="9"/>
    </row>
    <row r="112" spans="1:14" s="10" customFormat="1" x14ac:dyDescent="0.25">
      <c r="A112" s="7"/>
      <c r="B112" s="11"/>
      <c r="C112" s="9"/>
      <c r="D112" s="9"/>
      <c r="E112" s="9"/>
      <c r="F112" s="43"/>
      <c r="G112" s="9"/>
      <c r="H112" s="9"/>
      <c r="I112" s="6"/>
      <c r="J112" s="6"/>
      <c r="K112" s="6"/>
      <c r="L112" s="6"/>
      <c r="M112" s="6"/>
      <c r="N112" s="9"/>
    </row>
    <row r="113" spans="1:14" s="10" customFormat="1" x14ac:dyDescent="0.25">
      <c r="A113" s="7"/>
      <c r="B113" s="11"/>
      <c r="C113" s="9"/>
      <c r="D113" s="9"/>
      <c r="E113" s="9"/>
      <c r="F113" s="43"/>
      <c r="G113" s="9"/>
      <c r="H113" s="9"/>
      <c r="I113" s="6"/>
      <c r="J113" s="6"/>
      <c r="K113" s="6"/>
      <c r="L113" s="6"/>
      <c r="M113" s="6"/>
      <c r="N113" s="9"/>
    </row>
    <row r="114" spans="1:14" s="10" customFormat="1" x14ac:dyDescent="0.25">
      <c r="A114" s="7"/>
      <c r="B114" s="11"/>
      <c r="C114" s="9"/>
      <c r="D114" s="9"/>
      <c r="E114" s="9"/>
      <c r="F114" s="43"/>
      <c r="G114" s="9"/>
      <c r="H114" s="9"/>
      <c r="I114" s="6"/>
      <c r="J114" s="6"/>
      <c r="K114" s="6"/>
      <c r="L114" s="6"/>
      <c r="M114" s="6"/>
      <c r="N114" s="9"/>
    </row>
    <row r="115" spans="1:14" s="10" customFormat="1" x14ac:dyDescent="0.25">
      <c r="A115" s="7"/>
      <c r="B115" s="11"/>
      <c r="C115" s="9"/>
      <c r="D115" s="9"/>
      <c r="E115" s="9"/>
      <c r="F115" s="43"/>
      <c r="G115" s="9"/>
      <c r="H115" s="9"/>
      <c r="I115" s="6"/>
      <c r="J115" s="6"/>
      <c r="K115" s="6"/>
      <c r="L115" s="6"/>
      <c r="M115" s="6"/>
      <c r="N115" s="9"/>
    </row>
    <row r="116" spans="1:14" s="10" customFormat="1" x14ac:dyDescent="0.25">
      <c r="A116" s="7"/>
      <c r="B116" s="11"/>
      <c r="C116" s="9"/>
      <c r="D116" s="9"/>
      <c r="E116" s="9"/>
      <c r="F116" s="43"/>
      <c r="G116" s="9"/>
      <c r="H116" s="9"/>
      <c r="I116" s="6"/>
      <c r="J116" s="6"/>
      <c r="K116" s="6"/>
      <c r="L116" s="6"/>
      <c r="M116" s="6"/>
      <c r="N116" s="9"/>
    </row>
    <row r="117" spans="1:14" s="10" customFormat="1" x14ac:dyDescent="0.25">
      <c r="A117" s="7"/>
      <c r="B117" s="11"/>
      <c r="C117" s="9"/>
      <c r="D117" s="9"/>
      <c r="E117" s="9"/>
      <c r="F117" s="43"/>
      <c r="G117" s="9"/>
      <c r="H117" s="9"/>
      <c r="I117" s="6"/>
      <c r="J117" s="6"/>
      <c r="K117" s="6"/>
      <c r="L117" s="6"/>
      <c r="M117" s="6"/>
      <c r="N117" s="9"/>
    </row>
    <row r="118" spans="1:14" s="10" customFormat="1" x14ac:dyDescent="0.25">
      <c r="A118" s="7"/>
      <c r="B118" s="11"/>
      <c r="C118" s="9"/>
      <c r="D118" s="9"/>
      <c r="E118" s="9"/>
      <c r="F118" s="43"/>
      <c r="G118" s="9"/>
      <c r="H118" s="9"/>
      <c r="I118" s="6"/>
      <c r="J118" s="6"/>
      <c r="K118" s="6"/>
      <c r="L118" s="6"/>
      <c r="M118" s="6"/>
      <c r="N118" s="9"/>
    </row>
    <row r="119" spans="1:14" s="10" customFormat="1" x14ac:dyDescent="0.25">
      <c r="A119" s="7"/>
      <c r="B119" s="11"/>
      <c r="C119" s="9"/>
      <c r="D119" s="9"/>
      <c r="E119" s="9"/>
      <c r="F119" s="43"/>
      <c r="G119" s="9"/>
      <c r="H119" s="9"/>
      <c r="I119" s="6"/>
      <c r="J119" s="6"/>
      <c r="K119" s="6"/>
      <c r="L119" s="6"/>
      <c r="M119" s="6"/>
      <c r="N119" s="9"/>
    </row>
    <row r="120" spans="1:14" s="10" customFormat="1" x14ac:dyDescent="0.25">
      <c r="A120" s="7"/>
      <c r="B120" s="11"/>
      <c r="C120" s="9"/>
      <c r="D120" s="9"/>
      <c r="E120" s="9"/>
      <c r="F120" s="43"/>
      <c r="G120" s="9"/>
      <c r="H120" s="9"/>
      <c r="I120" s="6"/>
      <c r="J120" s="6"/>
      <c r="K120" s="6"/>
      <c r="L120" s="6"/>
      <c r="M120" s="6"/>
      <c r="N120" s="9"/>
    </row>
    <row r="121" spans="1:14" s="10" customFormat="1" x14ac:dyDescent="0.25">
      <c r="A121" s="7"/>
      <c r="B121" s="11"/>
      <c r="C121" s="9"/>
      <c r="D121" s="9"/>
      <c r="E121" s="9"/>
      <c r="F121" s="43"/>
      <c r="G121" s="9"/>
      <c r="H121" s="9"/>
      <c r="I121" s="6"/>
      <c r="J121" s="6"/>
      <c r="K121" s="6"/>
      <c r="L121" s="6"/>
      <c r="M121" s="6"/>
      <c r="N121" s="9"/>
    </row>
    <row r="122" spans="1:14" s="10" customFormat="1" x14ac:dyDescent="0.25">
      <c r="A122" s="7"/>
      <c r="B122" s="11"/>
      <c r="C122" s="9"/>
      <c r="D122" s="9"/>
      <c r="E122" s="9"/>
      <c r="F122" s="43"/>
      <c r="G122" s="9"/>
      <c r="H122" s="9"/>
      <c r="I122" s="6"/>
      <c r="J122" s="6"/>
      <c r="K122" s="6"/>
      <c r="L122" s="6"/>
      <c r="M122" s="6"/>
      <c r="N122" s="9"/>
    </row>
    <row r="123" spans="1:14" s="10" customFormat="1" x14ac:dyDescent="0.25">
      <c r="A123" s="7"/>
      <c r="B123" s="11"/>
      <c r="C123" s="9"/>
      <c r="D123" s="9"/>
      <c r="E123" s="9"/>
      <c r="F123" s="43"/>
      <c r="G123" s="9"/>
      <c r="H123" s="9"/>
      <c r="I123" s="6"/>
      <c r="J123" s="6"/>
      <c r="K123" s="6"/>
      <c r="L123" s="6"/>
      <c r="M123" s="6"/>
      <c r="N123" s="9"/>
    </row>
    <row r="124" spans="1:14" s="10" customFormat="1" x14ac:dyDescent="0.25">
      <c r="A124" s="7"/>
      <c r="B124" s="11"/>
      <c r="C124" s="9"/>
      <c r="D124" s="9"/>
      <c r="E124" s="9"/>
      <c r="F124" s="43"/>
      <c r="G124" s="9"/>
      <c r="H124" s="9"/>
      <c r="I124" s="6"/>
      <c r="J124" s="6"/>
      <c r="K124" s="6"/>
      <c r="L124" s="6"/>
      <c r="M124" s="6"/>
      <c r="N124" s="9"/>
    </row>
    <row r="125" spans="1:14" s="10" customFormat="1" x14ac:dyDescent="0.25">
      <c r="A125" s="7"/>
      <c r="B125" s="11"/>
      <c r="C125" s="9"/>
      <c r="D125" s="9"/>
      <c r="E125" s="9"/>
      <c r="F125" s="43"/>
      <c r="G125" s="9"/>
      <c r="H125" s="9"/>
      <c r="I125" s="6"/>
      <c r="J125" s="6"/>
      <c r="K125" s="6"/>
      <c r="L125" s="6"/>
      <c r="M125" s="6"/>
      <c r="N125" s="9"/>
    </row>
    <row r="126" spans="1:14" s="10" customFormat="1" x14ac:dyDescent="0.25">
      <c r="A126" s="7"/>
      <c r="B126" s="11"/>
      <c r="C126" s="9"/>
      <c r="D126" s="9"/>
      <c r="E126" s="9"/>
      <c r="F126" s="43"/>
      <c r="G126" s="9"/>
      <c r="H126" s="9"/>
      <c r="I126" s="6"/>
      <c r="J126" s="6"/>
      <c r="K126" s="6"/>
      <c r="L126" s="6"/>
      <c r="M126" s="6"/>
      <c r="N126" s="9"/>
    </row>
    <row r="127" spans="1:14" s="10" customFormat="1" x14ac:dyDescent="0.25">
      <c r="A127" s="7"/>
      <c r="B127" s="11"/>
      <c r="C127" s="9"/>
      <c r="D127" s="9"/>
      <c r="E127" s="9"/>
      <c r="F127" s="43"/>
      <c r="G127" s="9"/>
      <c r="H127" s="9"/>
      <c r="I127" s="6"/>
      <c r="J127" s="6"/>
      <c r="K127" s="6"/>
      <c r="L127" s="6"/>
      <c r="M127" s="6"/>
      <c r="N127" s="9"/>
    </row>
    <row r="128" spans="1:14" s="10" customFormat="1" x14ac:dyDescent="0.25">
      <c r="A128" s="7"/>
      <c r="B128" s="11"/>
      <c r="C128" s="9"/>
      <c r="D128" s="9"/>
      <c r="E128" s="9"/>
      <c r="F128" s="43"/>
      <c r="G128" s="9"/>
      <c r="H128" s="9"/>
      <c r="I128" s="6"/>
      <c r="J128" s="6"/>
      <c r="K128" s="6"/>
      <c r="L128" s="6"/>
      <c r="M128" s="6"/>
      <c r="N128" s="9"/>
    </row>
    <row r="129" spans="1:14" s="10" customFormat="1" x14ac:dyDescent="0.25">
      <c r="A129" s="7"/>
      <c r="B129" s="11"/>
      <c r="C129" s="9"/>
      <c r="D129" s="9"/>
      <c r="E129" s="9"/>
      <c r="F129" s="43"/>
      <c r="G129" s="9"/>
      <c r="H129" s="9"/>
      <c r="I129" s="6"/>
      <c r="J129" s="6"/>
      <c r="K129" s="6"/>
      <c r="L129" s="6"/>
      <c r="M129" s="6"/>
      <c r="N129" s="9"/>
    </row>
    <row r="130" spans="1:14" s="10" customFormat="1" x14ac:dyDescent="0.25">
      <c r="A130" s="7"/>
      <c r="B130" s="11"/>
      <c r="C130" s="9"/>
      <c r="D130" s="9"/>
      <c r="E130" s="9"/>
      <c r="F130" s="43"/>
      <c r="G130" s="9"/>
      <c r="H130" s="9"/>
      <c r="I130" s="6"/>
      <c r="J130" s="6"/>
      <c r="K130" s="6"/>
      <c r="L130" s="6"/>
      <c r="M130" s="6"/>
      <c r="N130" s="9"/>
    </row>
    <row r="131" spans="1:14" s="10" customFormat="1" x14ac:dyDescent="0.25">
      <c r="A131" s="7"/>
      <c r="B131" s="11"/>
      <c r="C131" s="9"/>
      <c r="D131" s="9"/>
      <c r="E131" s="9"/>
      <c r="F131" s="43"/>
      <c r="G131" s="9"/>
      <c r="H131" s="9"/>
      <c r="I131" s="6"/>
      <c r="J131" s="6"/>
      <c r="K131" s="6"/>
      <c r="L131" s="6"/>
      <c r="M131" s="6"/>
      <c r="N131" s="9"/>
    </row>
    <row r="132" spans="1:14" s="10" customFormat="1" x14ac:dyDescent="0.25">
      <c r="A132" s="7"/>
      <c r="B132" s="11"/>
      <c r="C132" s="9"/>
      <c r="D132" s="9"/>
      <c r="E132" s="9"/>
      <c r="F132" s="43"/>
      <c r="G132" s="9"/>
      <c r="H132" s="9"/>
      <c r="I132" s="6"/>
      <c r="J132" s="6"/>
      <c r="K132" s="6"/>
      <c r="L132" s="6"/>
      <c r="M132" s="6"/>
      <c r="N132" s="9"/>
    </row>
    <row r="133" spans="1:14" s="10" customFormat="1" x14ac:dyDescent="0.25">
      <c r="A133" s="7"/>
      <c r="B133" s="11"/>
      <c r="C133" s="9"/>
      <c r="D133" s="9"/>
      <c r="E133" s="9"/>
      <c r="F133" s="43"/>
      <c r="G133" s="9"/>
      <c r="H133" s="9"/>
      <c r="I133" s="6"/>
      <c r="J133" s="6"/>
      <c r="K133" s="6"/>
      <c r="L133" s="6"/>
      <c r="M133" s="6"/>
      <c r="N133" s="9"/>
    </row>
    <row r="134" spans="1:14" s="10" customFormat="1" x14ac:dyDescent="0.25">
      <c r="A134" s="7"/>
      <c r="B134" s="11"/>
      <c r="C134" s="9"/>
      <c r="D134" s="9"/>
      <c r="E134" s="9"/>
      <c r="F134" s="43"/>
      <c r="G134" s="9"/>
      <c r="H134" s="9"/>
      <c r="I134" s="6"/>
      <c r="J134" s="6"/>
      <c r="K134" s="6"/>
      <c r="L134" s="6"/>
      <c r="M134" s="6"/>
      <c r="N134" s="9"/>
    </row>
    <row r="135" spans="1:14" s="10" customFormat="1" x14ac:dyDescent="0.25">
      <c r="A135" s="7"/>
      <c r="B135" s="11"/>
      <c r="C135" s="9"/>
      <c r="D135" s="9"/>
      <c r="E135" s="9"/>
      <c r="F135" s="43"/>
      <c r="G135" s="9"/>
      <c r="H135" s="9"/>
      <c r="I135" s="6"/>
      <c r="J135" s="6"/>
      <c r="K135" s="6"/>
      <c r="L135" s="6"/>
      <c r="M135" s="6"/>
      <c r="N135" s="9"/>
    </row>
    <row r="136" spans="1:14" s="10" customFormat="1" x14ac:dyDescent="0.25">
      <c r="A136" s="7"/>
      <c r="B136" s="11"/>
      <c r="C136" s="9"/>
      <c r="D136" s="9"/>
      <c r="E136" s="9"/>
      <c r="F136" s="43"/>
      <c r="G136" s="9"/>
      <c r="H136" s="9"/>
      <c r="I136" s="6"/>
      <c r="J136" s="6"/>
      <c r="K136" s="6"/>
      <c r="L136" s="6"/>
      <c r="M136" s="6"/>
      <c r="N136" s="9"/>
    </row>
    <row r="137" spans="1:14" s="10" customFormat="1" x14ac:dyDescent="0.25">
      <c r="A137" s="7"/>
      <c r="B137" s="11"/>
      <c r="C137" s="9"/>
      <c r="D137" s="9"/>
      <c r="E137" s="9"/>
      <c r="F137" s="43"/>
      <c r="G137" s="9"/>
      <c r="H137" s="9"/>
      <c r="I137" s="6"/>
      <c r="J137" s="6"/>
      <c r="K137" s="6"/>
      <c r="L137" s="6"/>
      <c r="M137" s="6"/>
      <c r="N137" s="9"/>
    </row>
    <row r="138" spans="1:14" s="10" customFormat="1" x14ac:dyDescent="0.25">
      <c r="A138" s="7"/>
      <c r="B138" s="11"/>
      <c r="C138" s="9"/>
      <c r="D138" s="9"/>
      <c r="E138" s="9"/>
      <c r="F138" s="43"/>
      <c r="G138" s="9"/>
      <c r="H138" s="9"/>
      <c r="I138" s="6"/>
      <c r="J138" s="6"/>
      <c r="K138" s="6"/>
      <c r="L138" s="6"/>
      <c r="M138" s="6"/>
      <c r="N138" s="9"/>
    </row>
    <row r="139" spans="1:14" s="10" customFormat="1" x14ac:dyDescent="0.25">
      <c r="A139" s="7"/>
      <c r="B139" s="11"/>
      <c r="C139" s="9"/>
      <c r="D139" s="9"/>
      <c r="E139" s="9"/>
      <c r="F139" s="43"/>
      <c r="G139" s="9"/>
      <c r="H139" s="9"/>
      <c r="I139" s="6"/>
      <c r="J139" s="6"/>
      <c r="K139" s="6"/>
      <c r="L139" s="6"/>
      <c r="M139" s="6"/>
      <c r="N139" s="9"/>
    </row>
    <row r="140" spans="1:14" s="10" customFormat="1" x14ac:dyDescent="0.25">
      <c r="A140" s="7"/>
      <c r="B140" s="11"/>
      <c r="C140" s="9"/>
      <c r="D140" s="9"/>
      <c r="E140" s="9"/>
      <c r="F140" s="43"/>
      <c r="G140" s="9"/>
      <c r="H140" s="9"/>
      <c r="I140" s="6"/>
      <c r="J140" s="6"/>
      <c r="K140" s="6"/>
      <c r="L140" s="6"/>
      <c r="M140" s="6"/>
      <c r="N140" s="9"/>
    </row>
    <row r="141" spans="1:14" s="10" customFormat="1" x14ac:dyDescent="0.25">
      <c r="A141" s="7"/>
      <c r="B141" s="11"/>
      <c r="C141" s="9"/>
      <c r="D141" s="9"/>
      <c r="E141" s="9"/>
      <c r="F141" s="43"/>
      <c r="G141" s="9"/>
      <c r="H141" s="9"/>
      <c r="I141" s="6"/>
      <c r="J141" s="6"/>
      <c r="K141" s="6"/>
      <c r="L141" s="6"/>
      <c r="M141" s="6"/>
      <c r="N141" s="9"/>
    </row>
    <row r="142" spans="1:14" s="10" customFormat="1" x14ac:dyDescent="0.25">
      <c r="A142" s="7"/>
      <c r="B142" s="11"/>
      <c r="C142" s="9"/>
      <c r="D142" s="9"/>
      <c r="E142" s="9"/>
      <c r="F142" s="43"/>
      <c r="G142" s="9"/>
      <c r="H142" s="9"/>
      <c r="I142" s="6"/>
      <c r="J142" s="6"/>
      <c r="K142" s="6"/>
      <c r="L142" s="6"/>
      <c r="M142" s="6"/>
      <c r="N142" s="9"/>
    </row>
    <row r="143" spans="1:14" s="10" customFormat="1" x14ac:dyDescent="0.25">
      <c r="A143" s="7"/>
      <c r="B143" s="11"/>
      <c r="C143" s="9"/>
      <c r="D143" s="9"/>
      <c r="E143" s="9"/>
      <c r="F143" s="43"/>
      <c r="G143" s="9"/>
      <c r="H143" s="9"/>
      <c r="I143" s="6"/>
      <c r="J143" s="6"/>
      <c r="K143" s="6"/>
      <c r="L143" s="6"/>
      <c r="M143" s="6"/>
      <c r="N143" s="9"/>
    </row>
    <row r="144" spans="1:14" s="10" customFormat="1" x14ac:dyDescent="0.25">
      <c r="A144" s="7"/>
      <c r="B144" s="11"/>
      <c r="C144" s="9"/>
      <c r="D144" s="9"/>
      <c r="E144" s="9"/>
      <c r="F144" s="43"/>
      <c r="G144" s="9"/>
      <c r="H144" s="9"/>
      <c r="I144" s="6"/>
      <c r="J144" s="6"/>
      <c r="K144" s="6"/>
      <c r="L144" s="6"/>
      <c r="M144" s="6"/>
      <c r="N144" s="9"/>
    </row>
    <row r="145" spans="1:14" s="10" customFormat="1" x14ac:dyDescent="0.25">
      <c r="A145" s="7"/>
      <c r="B145" s="11"/>
      <c r="C145" s="9"/>
      <c r="D145" s="9"/>
      <c r="E145" s="9"/>
      <c r="F145" s="43"/>
      <c r="G145" s="9"/>
      <c r="H145" s="9"/>
      <c r="I145" s="6"/>
      <c r="J145" s="6"/>
      <c r="K145" s="6"/>
      <c r="L145" s="6"/>
      <c r="M145" s="6"/>
      <c r="N145" s="9"/>
    </row>
    <row r="146" spans="1:14" s="10" customFormat="1" x14ac:dyDescent="0.25">
      <c r="A146" s="7"/>
      <c r="B146" s="11"/>
      <c r="C146" s="9"/>
      <c r="D146" s="9"/>
      <c r="E146" s="9"/>
      <c r="F146" s="43"/>
      <c r="G146" s="9"/>
      <c r="H146" s="9"/>
      <c r="I146" s="6"/>
      <c r="J146" s="6"/>
      <c r="K146" s="6"/>
      <c r="L146" s="6"/>
      <c r="M146" s="6"/>
      <c r="N146" s="9"/>
    </row>
    <row r="147" spans="1:14" s="10" customFormat="1" x14ac:dyDescent="0.25">
      <c r="A147" s="7"/>
      <c r="B147" s="11"/>
      <c r="C147" s="9"/>
      <c r="D147" s="9"/>
      <c r="E147" s="9"/>
      <c r="F147" s="43"/>
      <c r="G147" s="9"/>
      <c r="H147" s="9"/>
      <c r="I147" s="6"/>
      <c r="J147" s="6"/>
      <c r="K147" s="6"/>
      <c r="L147" s="6"/>
      <c r="M147" s="6"/>
      <c r="N147" s="9"/>
    </row>
    <row r="148" spans="1:14" s="10" customFormat="1" x14ac:dyDescent="0.25">
      <c r="A148" s="7"/>
      <c r="B148" s="11"/>
      <c r="C148" s="9"/>
      <c r="D148" s="9"/>
      <c r="E148" s="9"/>
      <c r="F148" s="43"/>
      <c r="G148" s="9"/>
      <c r="H148" s="9"/>
      <c r="I148" s="6"/>
      <c r="J148" s="6"/>
      <c r="K148" s="6"/>
      <c r="L148" s="6"/>
      <c r="M148" s="6"/>
      <c r="N148" s="9"/>
    </row>
    <row r="149" spans="1:14" s="10" customFormat="1" x14ac:dyDescent="0.25">
      <c r="A149" s="7"/>
      <c r="B149" s="11"/>
      <c r="C149" s="9"/>
      <c r="D149" s="9"/>
      <c r="E149" s="9"/>
      <c r="F149" s="43"/>
      <c r="G149" s="9"/>
      <c r="H149" s="9"/>
      <c r="I149" s="6"/>
      <c r="J149" s="6"/>
      <c r="K149" s="6"/>
      <c r="L149" s="6"/>
      <c r="M149" s="6"/>
      <c r="N149" s="9"/>
    </row>
    <row r="150" spans="1:14" s="10" customFormat="1" x14ac:dyDescent="0.25">
      <c r="A150" s="7"/>
      <c r="B150" s="11"/>
      <c r="C150" s="9"/>
      <c r="D150" s="9"/>
      <c r="E150" s="9"/>
      <c r="F150" s="43"/>
      <c r="G150" s="9"/>
      <c r="H150" s="9"/>
      <c r="I150" s="6"/>
      <c r="J150" s="6"/>
      <c r="K150" s="6"/>
      <c r="L150" s="6"/>
      <c r="M150" s="6"/>
      <c r="N150" s="9"/>
    </row>
    <row r="151" spans="1:14" s="10" customFormat="1" x14ac:dyDescent="0.25">
      <c r="A151" s="7"/>
      <c r="B151" s="11"/>
      <c r="C151" s="9"/>
      <c r="D151" s="9"/>
      <c r="E151" s="9"/>
      <c r="F151" s="43"/>
      <c r="G151" s="9"/>
      <c r="H151" s="9"/>
      <c r="I151" s="6"/>
      <c r="J151" s="6"/>
      <c r="K151" s="6"/>
      <c r="L151" s="6"/>
      <c r="M151" s="6"/>
      <c r="N151" s="9"/>
    </row>
    <row r="152" spans="1:14" s="10" customFormat="1" x14ac:dyDescent="0.25">
      <c r="A152" s="7"/>
      <c r="B152" s="11"/>
      <c r="C152" s="9"/>
      <c r="D152" s="9"/>
      <c r="E152" s="9"/>
      <c r="F152" s="43"/>
      <c r="G152" s="9"/>
      <c r="H152" s="9"/>
      <c r="I152" s="6"/>
      <c r="J152" s="6"/>
      <c r="K152" s="6"/>
      <c r="L152" s="6"/>
      <c r="M152" s="6"/>
      <c r="N152" s="9"/>
    </row>
    <row r="153" spans="1:14" s="10" customFormat="1" x14ac:dyDescent="0.25">
      <c r="A153" s="7"/>
      <c r="B153" s="11"/>
      <c r="C153" s="9"/>
      <c r="D153" s="9"/>
      <c r="E153" s="9"/>
      <c r="F153" s="43"/>
      <c r="G153" s="9"/>
      <c r="H153" s="9"/>
      <c r="I153" s="6"/>
      <c r="J153" s="6"/>
      <c r="K153" s="6"/>
      <c r="L153" s="6"/>
      <c r="M153" s="6"/>
      <c r="N153" s="9"/>
    </row>
    <row r="154" spans="1:14" s="10" customFormat="1" x14ac:dyDescent="0.25">
      <c r="A154" s="7"/>
      <c r="B154" s="11"/>
      <c r="C154" s="9"/>
      <c r="D154" s="9"/>
      <c r="E154" s="9"/>
      <c r="F154" s="43"/>
      <c r="G154" s="9"/>
      <c r="H154" s="9"/>
      <c r="I154" s="6"/>
      <c r="J154" s="6"/>
      <c r="K154" s="6"/>
      <c r="L154" s="6"/>
      <c r="M154" s="6"/>
      <c r="N154" s="9"/>
    </row>
    <row r="155" spans="1:14" s="10" customFormat="1" x14ac:dyDescent="0.25">
      <c r="A155" s="7"/>
      <c r="B155" s="11"/>
      <c r="C155" s="9"/>
      <c r="D155" s="9"/>
      <c r="E155" s="9"/>
      <c r="F155" s="43"/>
      <c r="G155" s="9"/>
      <c r="H155" s="9"/>
      <c r="I155" s="6"/>
      <c r="J155" s="6"/>
      <c r="K155" s="6"/>
      <c r="L155" s="6"/>
      <c r="M155" s="6"/>
      <c r="N155" s="9"/>
    </row>
    <row r="156" spans="1:14" s="10" customFormat="1" x14ac:dyDescent="0.25">
      <c r="A156" s="7"/>
      <c r="B156" s="11"/>
      <c r="C156" s="9"/>
      <c r="D156" s="9"/>
      <c r="E156" s="9"/>
      <c r="F156" s="43"/>
      <c r="G156" s="9"/>
      <c r="H156" s="9"/>
      <c r="I156" s="6"/>
      <c r="J156" s="6"/>
      <c r="K156" s="6"/>
      <c r="L156" s="6"/>
      <c r="M156" s="6"/>
      <c r="N156" s="9"/>
    </row>
    <row r="157" spans="1:14" s="10" customFormat="1" x14ac:dyDescent="0.25">
      <c r="A157" s="7"/>
      <c r="B157" s="11"/>
      <c r="C157" s="9"/>
      <c r="D157" s="9"/>
      <c r="E157" s="9"/>
      <c r="F157" s="43"/>
      <c r="G157" s="9"/>
      <c r="H157" s="9"/>
      <c r="I157" s="6"/>
      <c r="J157" s="6"/>
      <c r="K157" s="6"/>
      <c r="L157" s="6"/>
      <c r="M157" s="6"/>
      <c r="N157" s="9"/>
    </row>
    <row r="158" spans="1:14" s="10" customFormat="1" x14ac:dyDescent="0.25">
      <c r="A158" s="7"/>
      <c r="B158" s="11"/>
      <c r="C158" s="9"/>
      <c r="D158" s="9"/>
      <c r="E158" s="9"/>
      <c r="F158" s="43"/>
      <c r="G158" s="9"/>
      <c r="H158" s="9"/>
      <c r="I158" s="6"/>
      <c r="J158" s="6"/>
      <c r="K158" s="6"/>
      <c r="L158" s="6"/>
      <c r="M158" s="6"/>
      <c r="N158" s="9"/>
    </row>
  </sheetData>
  <hyperlinks>
    <hyperlink ref="F8" location="SU_0600_001" display="Rocker bushing"/>
    <hyperlink ref="F9" location="SU_0600_002" display="Rocker spacer"/>
    <hyperlink ref="F10" location="SU_0600_003" display="Sheets of metal for rocker"/>
    <hyperlink ref="F11" location="SU_0600_004" display="Front rocker mount"/>
  </hyperlinks>
  <pageMargins left="0.41" right="0.22" top="0.72" bottom="0.57999999999999996" header="0.5" footer="0.26"/>
  <pageSetup scale="61" fitToHeight="99" orientation="landscape" r:id="rId1"/>
  <headerFooter alignWithMargins="0"/>
  <rowBreaks count="1" manualBreakCount="1">
    <brk id="6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O44"/>
  <sheetViews>
    <sheetView zoomScale="75" zoomScaleNormal="75" zoomScaleSheetLayoutView="80" workbookViewId="0">
      <selection activeCell="B5" sqref="B5"/>
    </sheetView>
  </sheetViews>
  <sheetFormatPr baseColWidth="10" defaultColWidth="9.109375" defaultRowHeight="14.4" x14ac:dyDescent="0.3"/>
  <cols>
    <col min="1" max="1" width="11.44140625"/>
    <col min="2" max="2" width="32.44140625" customWidth="1"/>
    <col min="3" max="3" width="45.88671875" customWidth="1"/>
    <col min="4" max="4" width="11.44140625"/>
    <col min="5" max="5" width="13.109375"/>
    <col min="6" max="7" width="11.44140625"/>
    <col min="8" max="8" width="15.6640625"/>
    <col min="9" max="9" width="15.44140625"/>
    <col min="10" max="12" width="11.44140625"/>
    <col min="13" max="13" width="15.33203125"/>
    <col min="14" max="14" width="11.44140625"/>
    <col min="15" max="15" width="5.33203125" customWidth="1"/>
    <col min="16" max="1025" width="11.44140625"/>
  </cols>
  <sheetData>
    <row r="1" spans="1:15" x14ac:dyDescent="0.3">
      <c r="A1" s="60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2"/>
    </row>
    <row r="2" spans="1:15" x14ac:dyDescent="0.3">
      <c r="A2" s="101" t="s">
        <v>0</v>
      </c>
      <c r="B2" s="16" t="s">
        <v>45</v>
      </c>
      <c r="C2" s="57"/>
      <c r="D2" s="57"/>
      <c r="E2" s="57" t="s">
        <v>69</v>
      </c>
      <c r="F2" s="57"/>
      <c r="G2" s="57"/>
      <c r="H2" s="57"/>
      <c r="I2" s="57"/>
      <c r="J2" s="101" t="s">
        <v>1</v>
      </c>
      <c r="K2" s="90">
        <v>81</v>
      </c>
      <c r="L2" s="57"/>
      <c r="M2" s="101" t="s">
        <v>2</v>
      </c>
      <c r="N2" s="98">
        <f>SU_A0600_pa+SU_A0600_m+SU_A0600_p+SU_A0600_f+SU_A0600_t</f>
        <v>13.94609135759007</v>
      </c>
      <c r="O2" s="63"/>
    </row>
    <row r="3" spans="1:15" x14ac:dyDescent="0.3">
      <c r="A3" s="101" t="s">
        <v>3</v>
      </c>
      <c r="B3" s="16" t="s">
        <v>70</v>
      </c>
      <c r="C3" s="57"/>
      <c r="D3" s="57"/>
      <c r="E3" s="57"/>
      <c r="F3" s="57"/>
      <c r="G3" s="57"/>
      <c r="H3" s="57"/>
      <c r="I3" s="57"/>
      <c r="J3" s="57"/>
      <c r="K3" s="57"/>
      <c r="L3" s="57"/>
      <c r="M3" s="101" t="s">
        <v>4</v>
      </c>
      <c r="N3" s="88">
        <v>2</v>
      </c>
      <c r="O3" s="63"/>
    </row>
    <row r="4" spans="1:15" x14ac:dyDescent="0.3">
      <c r="A4" s="101" t="s">
        <v>5</v>
      </c>
      <c r="B4" s="58" t="s">
        <v>71</v>
      </c>
      <c r="C4" s="142"/>
      <c r="D4" s="57"/>
      <c r="E4" s="57"/>
      <c r="F4" s="57"/>
      <c r="G4" s="57"/>
      <c r="H4" s="57"/>
      <c r="I4" s="57"/>
      <c r="J4" s="102" t="s">
        <v>6</v>
      </c>
      <c r="K4" s="57"/>
      <c r="L4" s="57"/>
      <c r="M4" s="57"/>
      <c r="N4" s="57"/>
      <c r="O4" s="63"/>
    </row>
    <row r="5" spans="1:15" x14ac:dyDescent="0.3">
      <c r="A5" s="101" t="s">
        <v>7</v>
      </c>
      <c r="B5" s="18" t="s">
        <v>72</v>
      </c>
      <c r="C5" s="57"/>
      <c r="D5" s="57"/>
      <c r="E5" s="57"/>
      <c r="F5" s="57"/>
      <c r="G5" s="57"/>
      <c r="H5" s="57"/>
      <c r="I5" s="57"/>
      <c r="J5" s="102" t="s">
        <v>8</v>
      </c>
      <c r="K5" s="57"/>
      <c r="L5" s="57"/>
      <c r="M5" s="101" t="s">
        <v>9</v>
      </c>
      <c r="N5" s="74">
        <f>N2*N3</f>
        <v>27.892182715180141</v>
      </c>
      <c r="O5" s="63"/>
    </row>
    <row r="6" spans="1:15" x14ac:dyDescent="0.3">
      <c r="A6" s="101" t="s">
        <v>10</v>
      </c>
      <c r="B6" s="16" t="s">
        <v>11</v>
      </c>
      <c r="C6" s="57"/>
      <c r="D6" s="57"/>
      <c r="E6" s="57"/>
      <c r="F6" s="57"/>
      <c r="G6" s="57"/>
      <c r="H6" s="57"/>
      <c r="I6" s="57"/>
      <c r="J6" s="102" t="s">
        <v>12</v>
      </c>
      <c r="K6" s="57"/>
      <c r="L6" s="57"/>
      <c r="M6" s="57"/>
      <c r="N6" s="57"/>
      <c r="O6" s="63"/>
    </row>
    <row r="7" spans="1:15" x14ac:dyDescent="0.3">
      <c r="A7" s="101" t="s">
        <v>13</v>
      </c>
      <c r="B7" s="16" t="s">
        <v>73</v>
      </c>
      <c r="C7" s="57"/>
      <c r="D7" s="57"/>
      <c r="E7" s="57"/>
      <c r="F7" s="57"/>
      <c r="G7" s="57"/>
      <c r="H7" s="57"/>
      <c r="I7" s="57"/>
      <c r="J7" s="57"/>
      <c r="K7" s="57"/>
      <c r="L7" s="57"/>
      <c r="M7" s="57"/>
      <c r="N7" s="57"/>
      <c r="O7" s="63"/>
    </row>
    <row r="8" spans="1:15" x14ac:dyDescent="0.3">
      <c r="A8" s="64"/>
      <c r="B8" s="57"/>
      <c r="C8" s="57"/>
      <c r="D8" s="57"/>
      <c r="E8" s="57"/>
      <c r="F8" s="57"/>
      <c r="G8" s="57"/>
      <c r="H8" s="57"/>
      <c r="I8" s="57"/>
      <c r="J8" s="57"/>
      <c r="K8" s="57"/>
      <c r="L8" s="57"/>
      <c r="M8" s="57"/>
      <c r="N8" s="57"/>
      <c r="O8" s="63"/>
    </row>
    <row r="9" spans="1:15" x14ac:dyDescent="0.3">
      <c r="A9" s="155" t="s">
        <v>14</v>
      </c>
      <c r="B9" s="155" t="s">
        <v>15</v>
      </c>
      <c r="C9" s="155" t="s">
        <v>16</v>
      </c>
      <c r="D9" s="155" t="s">
        <v>17</v>
      </c>
      <c r="E9" s="155" t="s">
        <v>18</v>
      </c>
      <c r="F9" s="57"/>
      <c r="G9" s="57"/>
      <c r="H9" s="57"/>
      <c r="I9" s="57"/>
      <c r="J9" s="57"/>
      <c r="K9" s="57"/>
      <c r="L9" s="57"/>
      <c r="M9" s="57"/>
      <c r="N9" s="57"/>
      <c r="O9" s="63"/>
    </row>
    <row r="10" spans="1:15" x14ac:dyDescent="0.3">
      <c r="A10" s="19">
        <v>10</v>
      </c>
      <c r="B10" s="143" t="s">
        <v>76</v>
      </c>
      <c r="C10" s="33">
        <f>'SU 0600 001'!N2</f>
        <v>1.3710986506763019</v>
      </c>
      <c r="D10" s="159">
        <v>2</v>
      </c>
      <c r="E10" s="33">
        <f>C10*D10</f>
        <v>2.7421973013526038</v>
      </c>
      <c r="F10" s="57"/>
      <c r="G10" s="57"/>
      <c r="H10" s="57"/>
      <c r="I10" s="57"/>
      <c r="J10" s="57"/>
      <c r="K10" s="57"/>
      <c r="L10" s="57"/>
      <c r="M10" s="57"/>
      <c r="N10" s="57"/>
      <c r="O10" s="63"/>
    </row>
    <row r="11" spans="1:15" x14ac:dyDescent="0.3">
      <c r="A11" s="19">
        <v>20</v>
      </c>
      <c r="B11" s="161" t="s">
        <v>77</v>
      </c>
      <c r="C11" s="33">
        <f>'SU 0600 002'!N2</f>
        <v>1.5427786126391492</v>
      </c>
      <c r="D11" s="19">
        <v>1</v>
      </c>
      <c r="E11" s="33">
        <f>C11*D11</f>
        <v>1.5427786126391492</v>
      </c>
      <c r="F11" s="58"/>
      <c r="G11" s="58"/>
      <c r="H11" s="58"/>
      <c r="I11" s="58"/>
      <c r="J11" s="58"/>
      <c r="K11" s="58"/>
      <c r="L11" s="58"/>
      <c r="M11" s="58"/>
      <c r="N11" s="58"/>
      <c r="O11" s="63"/>
    </row>
    <row r="12" spans="1:15" x14ac:dyDescent="0.3">
      <c r="A12" s="19">
        <v>30</v>
      </c>
      <c r="B12" s="156" t="s">
        <v>74</v>
      </c>
      <c r="C12" s="33">
        <f>'SU 0600 003'!N2</f>
        <v>0.88140624999999995</v>
      </c>
      <c r="D12" s="19">
        <v>2</v>
      </c>
      <c r="E12" s="33">
        <f>C12*D12</f>
        <v>1.7628124999999999</v>
      </c>
      <c r="F12" s="58"/>
      <c r="G12" s="58"/>
      <c r="H12" s="58"/>
      <c r="I12" s="58"/>
      <c r="J12" s="58"/>
      <c r="K12" s="58"/>
      <c r="L12" s="58"/>
      <c r="M12" s="58"/>
      <c r="N12" s="58"/>
      <c r="O12" s="65"/>
    </row>
    <row r="13" spans="1:15" x14ac:dyDescent="0.3">
      <c r="A13" s="136">
        <v>40</v>
      </c>
      <c r="B13" s="143" t="s">
        <v>75</v>
      </c>
      <c r="C13" s="33">
        <f>'SU 0600 004'!N2</f>
        <v>2.2702062500000002</v>
      </c>
      <c r="D13" s="28">
        <v>2</v>
      </c>
      <c r="E13" s="33">
        <f>C13*D13</f>
        <v>4.5404125000000004</v>
      </c>
    </row>
    <row r="14" spans="1:15" x14ac:dyDescent="0.3">
      <c r="A14" s="64"/>
      <c r="B14" s="57"/>
      <c r="C14" s="57"/>
      <c r="D14" s="105" t="s">
        <v>18</v>
      </c>
      <c r="E14" s="106">
        <f>SUM(E10:E13)</f>
        <v>10.588200913991752</v>
      </c>
      <c r="F14" s="58"/>
      <c r="G14" s="58"/>
      <c r="H14" s="58"/>
      <c r="I14" s="58"/>
      <c r="J14" s="58"/>
      <c r="K14" s="58"/>
      <c r="L14" s="58"/>
      <c r="M14" s="58"/>
      <c r="N14" s="58"/>
      <c r="O14" s="63"/>
    </row>
    <row r="15" spans="1:15" x14ac:dyDescent="0.3">
      <c r="A15" s="64"/>
      <c r="B15" s="57"/>
      <c r="C15" s="57"/>
      <c r="D15" s="57"/>
      <c r="E15" s="57"/>
      <c r="F15" s="57"/>
      <c r="G15" s="57"/>
      <c r="H15" s="57"/>
      <c r="I15" s="57"/>
      <c r="J15" s="57"/>
      <c r="K15" s="57"/>
      <c r="L15" s="57"/>
      <c r="M15" s="57"/>
      <c r="N15" s="57"/>
      <c r="O15" s="63"/>
    </row>
    <row r="16" spans="1:15" x14ac:dyDescent="0.3">
      <c r="A16" s="101" t="s">
        <v>14</v>
      </c>
      <c r="B16" s="101" t="s">
        <v>19</v>
      </c>
      <c r="C16" s="101" t="s">
        <v>20</v>
      </c>
      <c r="D16" s="101" t="s">
        <v>21</v>
      </c>
      <c r="E16" s="101" t="s">
        <v>22</v>
      </c>
      <c r="F16" s="101" t="s">
        <v>23</v>
      </c>
      <c r="G16" s="101" t="s">
        <v>24</v>
      </c>
      <c r="H16" s="101" t="s">
        <v>25</v>
      </c>
      <c r="I16" s="101" t="s">
        <v>26</v>
      </c>
      <c r="J16" s="101" t="s">
        <v>27</v>
      </c>
      <c r="K16" s="101" t="s">
        <v>28</v>
      </c>
      <c r="L16" s="101" t="s">
        <v>29</v>
      </c>
      <c r="M16" s="101" t="s">
        <v>17</v>
      </c>
      <c r="N16" s="101" t="s">
        <v>18</v>
      </c>
      <c r="O16" s="63"/>
    </row>
    <row r="17" spans="1:15" x14ac:dyDescent="0.3">
      <c r="A17" s="73">
        <v>10</v>
      </c>
      <c r="B17" s="73" t="s">
        <v>78</v>
      </c>
      <c r="C17" s="73" t="s">
        <v>79</v>
      </c>
      <c r="D17" s="74">
        <v>10</v>
      </c>
      <c r="E17" s="73">
        <v>3.0000000000000001E-3</v>
      </c>
      <c r="F17" s="73" t="s">
        <v>97</v>
      </c>
      <c r="G17" s="73"/>
      <c r="H17" s="75"/>
      <c r="I17" s="76"/>
      <c r="J17" s="77"/>
      <c r="K17" s="75"/>
      <c r="L17" s="75"/>
      <c r="M17" s="75">
        <v>2</v>
      </c>
      <c r="N17" s="74">
        <f>M17*D17*E17</f>
        <v>0.06</v>
      </c>
      <c r="O17" s="63"/>
    </row>
    <row r="18" spans="1:15" s="24" customFormat="1" x14ac:dyDescent="0.3">
      <c r="A18" s="73">
        <v>20</v>
      </c>
      <c r="B18" s="73" t="s">
        <v>78</v>
      </c>
      <c r="C18" s="78" t="s">
        <v>80</v>
      </c>
      <c r="D18" s="74">
        <v>10</v>
      </c>
      <c r="E18" s="79">
        <v>6.0000000000000001E-3</v>
      </c>
      <c r="F18" s="79" t="s">
        <v>97</v>
      </c>
      <c r="G18" s="79"/>
      <c r="H18" s="75"/>
      <c r="I18" s="80"/>
      <c r="J18" s="100"/>
      <c r="K18" s="81"/>
      <c r="L18" s="82"/>
      <c r="M18" s="83">
        <v>2</v>
      </c>
      <c r="N18" s="74">
        <f>M18*D18*E18</f>
        <v>0.12</v>
      </c>
      <c r="O18" s="67"/>
    </row>
    <row r="19" spans="1:15" x14ac:dyDescent="0.3">
      <c r="A19" s="68"/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101" t="s">
        <v>18</v>
      </c>
      <c r="N19" s="103">
        <f>SUM(N17:N18)</f>
        <v>0.18</v>
      </c>
      <c r="O19" s="63"/>
    </row>
    <row r="20" spans="1:15" x14ac:dyDescent="0.3">
      <c r="A20" s="64"/>
      <c r="B20" s="57"/>
      <c r="C20" s="57"/>
      <c r="D20" s="57"/>
      <c r="E20" s="57"/>
      <c r="F20" s="57"/>
      <c r="G20" s="57"/>
      <c r="H20" s="57"/>
      <c r="I20" s="57"/>
      <c r="J20" s="57"/>
      <c r="K20" s="57"/>
      <c r="L20" s="57"/>
      <c r="M20" s="57"/>
      <c r="N20" s="57"/>
      <c r="O20" s="63"/>
    </row>
    <row r="21" spans="1:15" s="27" customFormat="1" x14ac:dyDescent="0.3">
      <c r="A21" s="101" t="s">
        <v>14</v>
      </c>
      <c r="B21" s="101" t="s">
        <v>31</v>
      </c>
      <c r="C21" s="101" t="s">
        <v>20</v>
      </c>
      <c r="D21" s="101" t="s">
        <v>21</v>
      </c>
      <c r="E21" s="101" t="s">
        <v>32</v>
      </c>
      <c r="F21" s="101" t="s">
        <v>17</v>
      </c>
      <c r="G21" s="101" t="s">
        <v>33</v>
      </c>
      <c r="H21" s="101" t="s">
        <v>34</v>
      </c>
      <c r="I21" s="101" t="s">
        <v>18</v>
      </c>
      <c r="J21" s="26"/>
      <c r="K21" s="26"/>
      <c r="L21" s="26"/>
      <c r="M21" s="26"/>
      <c r="N21" s="26"/>
      <c r="O21" s="69"/>
    </row>
    <row r="22" spans="1:15" x14ac:dyDescent="0.3">
      <c r="A22" s="73">
        <v>10</v>
      </c>
      <c r="B22" s="73" t="s">
        <v>81</v>
      </c>
      <c r="C22" s="73" t="s">
        <v>82</v>
      </c>
      <c r="D22" s="74">
        <v>0.15</v>
      </c>
      <c r="E22" s="73" t="s">
        <v>47</v>
      </c>
      <c r="F22" s="84">
        <v>10</v>
      </c>
      <c r="G22" s="84"/>
      <c r="H22" s="84"/>
      <c r="I22" s="74">
        <f t="shared" ref="I22:I31" si="0">IF(H22="",D22*F22,D22*F22*H22)</f>
        <v>1.5</v>
      </c>
      <c r="J22" s="57"/>
      <c r="K22" s="57"/>
      <c r="L22" s="57"/>
      <c r="M22" s="57"/>
      <c r="N22" s="57"/>
      <c r="O22" s="63"/>
    </row>
    <row r="23" spans="1:15" x14ac:dyDescent="0.3">
      <c r="A23" s="73">
        <v>20</v>
      </c>
      <c r="B23" s="85" t="s">
        <v>83</v>
      </c>
      <c r="C23" s="73" t="s">
        <v>84</v>
      </c>
      <c r="D23" s="74">
        <v>5.25</v>
      </c>
      <c r="E23" s="85" t="s">
        <v>97</v>
      </c>
      <c r="F23" s="84">
        <v>6.0000000000000001E-3</v>
      </c>
      <c r="G23" s="73"/>
      <c r="H23" s="73"/>
      <c r="I23" s="74">
        <f t="shared" si="0"/>
        <v>3.15E-2</v>
      </c>
      <c r="J23" s="57"/>
      <c r="K23" s="57"/>
      <c r="L23" s="57"/>
      <c r="M23" s="57"/>
      <c r="N23" s="57"/>
      <c r="O23" s="63"/>
    </row>
    <row r="24" spans="1:15" x14ac:dyDescent="0.3">
      <c r="A24" s="73">
        <v>30</v>
      </c>
      <c r="B24" s="85" t="s">
        <v>83</v>
      </c>
      <c r="C24" s="73" t="s">
        <v>85</v>
      </c>
      <c r="D24" s="74">
        <v>5.25</v>
      </c>
      <c r="E24" s="73" t="s">
        <v>97</v>
      </c>
      <c r="F24" s="84">
        <v>1.2E-2</v>
      </c>
      <c r="G24" s="73"/>
      <c r="H24" s="73"/>
      <c r="I24" s="74">
        <f t="shared" si="0"/>
        <v>6.3E-2</v>
      </c>
      <c r="J24" s="57"/>
      <c r="K24" s="57"/>
      <c r="L24" s="57"/>
      <c r="M24" s="57"/>
      <c r="N24" s="57"/>
      <c r="O24" s="63"/>
    </row>
    <row r="25" spans="1:15" s="17" customFormat="1" x14ac:dyDescent="0.3">
      <c r="A25" s="73">
        <v>40</v>
      </c>
      <c r="B25" s="85" t="s">
        <v>87</v>
      </c>
      <c r="C25" s="73" t="s">
        <v>86</v>
      </c>
      <c r="D25" s="74">
        <v>0.06</v>
      </c>
      <c r="E25" s="73" t="s">
        <v>35</v>
      </c>
      <c r="F25" s="84">
        <v>1</v>
      </c>
      <c r="G25" s="73"/>
      <c r="H25" s="73"/>
      <c r="I25" s="74">
        <f t="shared" si="0"/>
        <v>0.06</v>
      </c>
      <c r="J25" s="58"/>
      <c r="K25" s="58"/>
      <c r="L25" s="58"/>
      <c r="M25" s="58"/>
      <c r="N25" s="58"/>
      <c r="O25" s="66"/>
    </row>
    <row r="26" spans="1:15" s="27" customFormat="1" x14ac:dyDescent="0.3">
      <c r="A26" s="73">
        <v>50</v>
      </c>
      <c r="B26" s="85" t="s">
        <v>87</v>
      </c>
      <c r="C26" s="73" t="s">
        <v>88</v>
      </c>
      <c r="D26" s="74">
        <v>0.06</v>
      </c>
      <c r="E26" s="73" t="s">
        <v>35</v>
      </c>
      <c r="F26" s="84">
        <v>1</v>
      </c>
      <c r="G26" s="84"/>
      <c r="H26" s="84"/>
      <c r="I26" s="74">
        <f t="shared" si="0"/>
        <v>0.06</v>
      </c>
      <c r="J26" s="58"/>
      <c r="K26" s="58"/>
      <c r="L26" s="58"/>
      <c r="M26" s="58"/>
      <c r="N26" s="58"/>
      <c r="O26" s="69"/>
    </row>
    <row r="27" spans="1:15" s="17" customFormat="1" ht="14.4" customHeight="1" x14ac:dyDescent="0.3">
      <c r="A27" s="152">
        <v>60</v>
      </c>
      <c r="B27" s="151" t="s">
        <v>87</v>
      </c>
      <c r="C27" s="151" t="s">
        <v>98</v>
      </c>
      <c r="D27" s="74">
        <v>0.06</v>
      </c>
      <c r="E27" s="151" t="s">
        <v>35</v>
      </c>
      <c r="F27" s="150">
        <v>1</v>
      </c>
      <c r="G27" s="152"/>
      <c r="H27" s="73"/>
      <c r="I27" s="74">
        <f t="shared" si="0"/>
        <v>0.06</v>
      </c>
      <c r="J27" s="58"/>
      <c r="K27" s="58"/>
      <c r="L27" s="58"/>
      <c r="M27" s="58"/>
      <c r="N27" s="58"/>
      <c r="O27" s="66"/>
    </row>
    <row r="28" spans="1:15" s="17" customFormat="1" ht="14.4" customHeight="1" x14ac:dyDescent="0.3">
      <c r="A28" s="149">
        <v>70</v>
      </c>
      <c r="B28" s="148" t="s">
        <v>89</v>
      </c>
      <c r="C28" s="147" t="s">
        <v>90</v>
      </c>
      <c r="D28" s="146">
        <v>0.12</v>
      </c>
      <c r="E28" s="145" t="s">
        <v>35</v>
      </c>
      <c r="F28" s="144">
        <v>1</v>
      </c>
      <c r="G28" s="149"/>
      <c r="H28" s="153"/>
      <c r="I28" s="74">
        <f t="shared" si="0"/>
        <v>0.12</v>
      </c>
      <c r="J28" s="58"/>
      <c r="K28" s="58"/>
      <c r="L28" s="58"/>
      <c r="M28" s="58"/>
      <c r="N28" s="58"/>
      <c r="O28" s="66"/>
    </row>
    <row r="29" spans="1:15" s="17" customFormat="1" ht="14.4" customHeight="1" x14ac:dyDescent="0.3">
      <c r="A29" s="149">
        <v>80</v>
      </c>
      <c r="B29" s="148" t="s">
        <v>89</v>
      </c>
      <c r="C29" s="140" t="s">
        <v>94</v>
      </c>
      <c r="D29" s="146">
        <v>0.12</v>
      </c>
      <c r="E29" s="145" t="s">
        <v>35</v>
      </c>
      <c r="F29" s="144">
        <v>1</v>
      </c>
      <c r="G29" s="149"/>
      <c r="H29" s="153"/>
      <c r="I29" s="74">
        <f t="shared" si="0"/>
        <v>0.12</v>
      </c>
      <c r="J29" s="58"/>
      <c r="K29" s="58"/>
      <c r="L29" s="58"/>
      <c r="M29" s="58"/>
      <c r="N29" s="58"/>
      <c r="O29" s="66"/>
    </row>
    <row r="30" spans="1:15" s="17" customFormat="1" ht="14.4" customHeight="1" x14ac:dyDescent="0.3">
      <c r="A30" s="149">
        <v>90</v>
      </c>
      <c r="B30" s="148" t="s">
        <v>91</v>
      </c>
      <c r="C30" s="140" t="s">
        <v>92</v>
      </c>
      <c r="D30" s="146">
        <v>0.75</v>
      </c>
      <c r="E30" s="145" t="s">
        <v>35</v>
      </c>
      <c r="F30" s="144">
        <v>1</v>
      </c>
      <c r="G30" s="149"/>
      <c r="H30" s="153"/>
      <c r="I30" s="74">
        <f t="shared" si="0"/>
        <v>0.75</v>
      </c>
      <c r="J30" s="58"/>
      <c r="K30" s="58"/>
      <c r="L30" s="58"/>
      <c r="M30" s="58"/>
      <c r="N30" s="58"/>
      <c r="O30" s="66"/>
    </row>
    <row r="31" spans="1:15" s="17" customFormat="1" ht="14.4" customHeight="1" x14ac:dyDescent="0.3">
      <c r="A31" s="149">
        <v>100</v>
      </c>
      <c r="B31" s="148" t="s">
        <v>93</v>
      </c>
      <c r="C31" s="140" t="s">
        <v>92</v>
      </c>
      <c r="D31" s="146">
        <v>0.25</v>
      </c>
      <c r="E31" s="145" t="s">
        <v>35</v>
      </c>
      <c r="F31" s="144">
        <v>1</v>
      </c>
      <c r="G31" s="149"/>
      <c r="H31" s="153"/>
      <c r="I31" s="74">
        <f t="shared" si="0"/>
        <v>0.25</v>
      </c>
      <c r="J31" s="58"/>
      <c r="K31" s="58"/>
      <c r="L31" s="58"/>
      <c r="M31" s="58"/>
      <c r="N31" s="58"/>
      <c r="O31" s="66"/>
    </row>
    <row r="32" spans="1:15" x14ac:dyDescent="0.3">
      <c r="A32" s="68"/>
      <c r="B32" s="26"/>
      <c r="C32" s="26"/>
      <c r="D32" s="26"/>
      <c r="E32" s="26"/>
      <c r="F32" s="26"/>
      <c r="G32" s="26"/>
      <c r="H32" s="104" t="s">
        <v>18</v>
      </c>
      <c r="I32" s="103">
        <f>SUM(I22:I24)</f>
        <v>1.5945</v>
      </c>
      <c r="J32" s="57"/>
      <c r="K32" s="57"/>
      <c r="L32" s="57"/>
      <c r="M32" s="57"/>
      <c r="N32" s="57"/>
      <c r="O32" s="63"/>
    </row>
    <row r="33" spans="1:15" x14ac:dyDescent="0.3">
      <c r="A33" s="64"/>
      <c r="B33" s="57"/>
      <c r="C33" s="57"/>
      <c r="D33" s="57"/>
      <c r="E33" s="57"/>
      <c r="F33" s="57"/>
      <c r="G33" s="57"/>
      <c r="H33" s="57"/>
      <c r="I33" s="57"/>
      <c r="J33" s="57"/>
      <c r="K33" s="57"/>
      <c r="L33" s="57"/>
      <c r="M33" s="57"/>
      <c r="N33" s="57"/>
      <c r="O33" s="63"/>
    </row>
    <row r="34" spans="1:15" x14ac:dyDescent="0.3">
      <c r="A34" s="101" t="s">
        <v>14</v>
      </c>
      <c r="B34" s="101" t="s">
        <v>36</v>
      </c>
      <c r="C34" s="101" t="s">
        <v>20</v>
      </c>
      <c r="D34" s="101" t="s">
        <v>21</v>
      </c>
      <c r="E34" s="101" t="s">
        <v>22</v>
      </c>
      <c r="F34" s="101" t="s">
        <v>23</v>
      </c>
      <c r="G34" s="101" t="s">
        <v>24</v>
      </c>
      <c r="H34" s="101" t="s">
        <v>25</v>
      </c>
      <c r="I34" s="101" t="s">
        <v>17</v>
      </c>
      <c r="J34" s="101" t="s">
        <v>18</v>
      </c>
      <c r="K34" s="57"/>
      <c r="L34" s="57"/>
      <c r="M34" s="57"/>
      <c r="N34" s="57"/>
      <c r="O34" s="63"/>
    </row>
    <row r="35" spans="1:15" x14ac:dyDescent="0.3">
      <c r="A35" s="73">
        <v>10</v>
      </c>
      <c r="B35" s="73" t="s">
        <v>37</v>
      </c>
      <c r="C35" s="73" t="s">
        <v>95</v>
      </c>
      <c r="D35" s="86">
        <f>0.8/105154*E35^2*G35*SQRT(G35)+0.003*EXP(0.319*E35)</f>
        <v>0.18547981844542938</v>
      </c>
      <c r="E35" s="87">
        <v>8</v>
      </c>
      <c r="F35" s="87" t="s">
        <v>30</v>
      </c>
      <c r="G35" s="87">
        <v>45</v>
      </c>
      <c r="H35" s="87" t="s">
        <v>30</v>
      </c>
      <c r="I35" s="88">
        <v>1</v>
      </c>
      <c r="J35" s="74">
        <f>D35*I35</f>
        <v>0.18547981844542938</v>
      </c>
      <c r="K35" s="57"/>
      <c r="L35" s="57"/>
      <c r="M35" s="57"/>
      <c r="N35" s="57"/>
      <c r="O35" s="63"/>
    </row>
    <row r="36" spans="1:15" x14ac:dyDescent="0.3">
      <c r="A36" s="73">
        <v>20</v>
      </c>
      <c r="B36" s="73" t="s">
        <v>38</v>
      </c>
      <c r="C36" s="73" t="s">
        <v>95</v>
      </c>
      <c r="D36" s="86">
        <v>0.01</v>
      </c>
      <c r="E36" s="73"/>
      <c r="F36" s="89" t="s">
        <v>35</v>
      </c>
      <c r="G36" s="73"/>
      <c r="H36" s="73"/>
      <c r="I36" s="88">
        <v>2</v>
      </c>
      <c r="J36" s="74">
        <f>I36*D36</f>
        <v>0.02</v>
      </c>
      <c r="K36" s="57"/>
      <c r="L36" s="57"/>
      <c r="M36" s="57"/>
      <c r="N36" s="57"/>
      <c r="O36" s="63"/>
    </row>
    <row r="37" spans="1:15" x14ac:dyDescent="0.3">
      <c r="A37" s="73">
        <v>30</v>
      </c>
      <c r="B37" s="73" t="s">
        <v>39</v>
      </c>
      <c r="C37" s="73" t="s">
        <v>95</v>
      </c>
      <c r="D37" s="86">
        <f>0.009*EXP(0.2*E37)</f>
        <v>4.4577291819556032E-2</v>
      </c>
      <c r="E37" s="73">
        <v>8</v>
      </c>
      <c r="F37" s="89" t="s">
        <v>30</v>
      </c>
      <c r="G37" s="73"/>
      <c r="H37" s="73"/>
      <c r="I37" s="88">
        <v>1</v>
      </c>
      <c r="J37" s="74">
        <f>D37*I37</f>
        <v>4.4577291819556032E-2</v>
      </c>
      <c r="K37" s="57"/>
      <c r="L37" s="57"/>
      <c r="M37" s="57"/>
      <c r="N37" s="57"/>
      <c r="O37" s="63"/>
    </row>
    <row r="38" spans="1:15" x14ac:dyDescent="0.3">
      <c r="A38" s="68"/>
      <c r="B38" s="26"/>
      <c r="C38" s="26"/>
      <c r="D38" s="26"/>
      <c r="E38" s="26"/>
      <c r="F38" s="26"/>
      <c r="G38" s="26"/>
      <c r="H38" s="26"/>
      <c r="I38" s="104" t="s">
        <v>18</v>
      </c>
      <c r="J38" s="103">
        <f>SUM(J35:J37)</f>
        <v>0.25005711026498539</v>
      </c>
      <c r="K38" s="57"/>
      <c r="L38" s="57"/>
      <c r="M38" s="57"/>
      <c r="N38" s="57"/>
      <c r="O38" s="63"/>
    </row>
    <row r="39" spans="1:15" x14ac:dyDescent="0.3">
      <c r="A39" s="64"/>
      <c r="B39" s="57"/>
      <c r="C39" s="57"/>
      <c r="D39" s="57"/>
      <c r="E39" s="57"/>
      <c r="F39" s="57"/>
      <c r="G39" s="57"/>
      <c r="H39" s="57"/>
      <c r="I39" s="57"/>
      <c r="J39" s="57"/>
      <c r="K39" s="57"/>
      <c r="L39" s="57"/>
      <c r="M39" s="57"/>
      <c r="N39" s="57"/>
      <c r="O39" s="63"/>
    </row>
    <row r="40" spans="1:15" x14ac:dyDescent="0.3">
      <c r="A40" s="101" t="s">
        <v>14</v>
      </c>
      <c r="B40" s="101" t="s">
        <v>40</v>
      </c>
      <c r="C40" s="101" t="s">
        <v>20</v>
      </c>
      <c r="D40" s="101" t="s">
        <v>21</v>
      </c>
      <c r="E40" s="101" t="s">
        <v>32</v>
      </c>
      <c r="F40" s="101" t="s">
        <v>17</v>
      </c>
      <c r="G40" s="101" t="s">
        <v>41</v>
      </c>
      <c r="H40" s="101" t="s">
        <v>42</v>
      </c>
      <c r="I40" s="101" t="s">
        <v>18</v>
      </c>
      <c r="J40" s="26"/>
      <c r="K40" s="57"/>
      <c r="L40" s="57"/>
      <c r="M40" s="57"/>
      <c r="N40" s="57"/>
      <c r="O40" s="63"/>
    </row>
    <row r="41" spans="1:15" x14ac:dyDescent="0.3">
      <c r="A41" s="73">
        <v>10</v>
      </c>
      <c r="B41" s="73" t="s">
        <v>43</v>
      </c>
      <c r="C41" s="73" t="s">
        <v>96</v>
      </c>
      <c r="D41" s="74">
        <v>500</v>
      </c>
      <c r="E41" s="73" t="s">
        <v>44</v>
      </c>
      <c r="F41" s="73">
        <v>8</v>
      </c>
      <c r="G41" s="73">
        <v>3000</v>
      </c>
      <c r="H41" s="73">
        <v>1</v>
      </c>
      <c r="I41" s="74">
        <f>D41*F41/G41*H41</f>
        <v>1.3333333333333333</v>
      </c>
      <c r="J41" s="26"/>
      <c r="K41" s="57"/>
      <c r="L41" s="57"/>
      <c r="M41" s="57"/>
      <c r="N41" s="57"/>
      <c r="O41" s="63"/>
    </row>
    <row r="42" spans="1:15" x14ac:dyDescent="0.3">
      <c r="A42" s="68"/>
      <c r="B42" s="26"/>
      <c r="C42" s="26"/>
      <c r="D42" s="26"/>
      <c r="E42" s="26"/>
      <c r="F42" s="26"/>
      <c r="G42" s="26"/>
      <c r="H42" s="105" t="s">
        <v>18</v>
      </c>
      <c r="I42" s="106">
        <f>SUM(I41:I41)</f>
        <v>1.3333333333333333</v>
      </c>
      <c r="J42" s="26"/>
      <c r="K42" s="57"/>
      <c r="L42" s="57"/>
      <c r="M42" s="57"/>
      <c r="N42" s="57"/>
      <c r="O42" s="63"/>
    </row>
    <row r="43" spans="1:15" ht="15" thickBot="1" x14ac:dyDescent="0.35">
      <c r="A43" s="70"/>
      <c r="B43" s="71"/>
      <c r="C43" s="71"/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1"/>
      <c r="O43" s="72"/>
    </row>
    <row r="44" spans="1:15" x14ac:dyDescent="0.3">
      <c r="A44" s="57"/>
      <c r="B44" s="57"/>
      <c r="C44" s="57"/>
      <c r="D44" s="57"/>
      <c r="E44" s="57"/>
      <c r="F44" s="57"/>
      <c r="G44" s="57"/>
      <c r="H44" s="57"/>
      <c r="I44" s="57"/>
      <c r="J44" s="57"/>
      <c r="K44" s="57"/>
      <c r="L44" s="57"/>
      <c r="M44" s="57"/>
      <c r="N44" s="57"/>
    </row>
  </sheetData>
  <hyperlinks>
    <hyperlink ref="B10" location="SU_0600_001" display="Rocker bushing"/>
    <hyperlink ref="B11" location="SU_0600_002" display="Rocker spacer"/>
    <hyperlink ref="B12" location="SU_0600_003" display="Sheets of metal for rocker"/>
    <hyperlink ref="B13" location="SU_0600_004" display="Front rocker mount"/>
  </hyperlinks>
  <pageMargins left="0.7" right="0.7" top="0.75" bottom="0.75" header="0.51180555555555496" footer="0.3"/>
  <pageSetup paperSize="9" scale="39" firstPageNumber="0" fitToHeight="0" orientation="portrait" r:id="rId1"/>
  <headerFooter>
    <oddFooter>&amp;C&amp;P</oddFooter>
  </headerFooter>
  <rowBreaks count="1" manualBreakCount="1">
    <brk id="43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N280"/>
  <sheetViews>
    <sheetView topLeftCell="B1" workbookViewId="0">
      <selection activeCell="B6" sqref="B6"/>
    </sheetView>
  </sheetViews>
  <sheetFormatPr baseColWidth="10" defaultRowHeight="14.4" x14ac:dyDescent="0.3"/>
  <cols>
    <col min="2" max="2" width="31.88671875" customWidth="1"/>
    <col min="3" max="3" width="28.77734375" customWidth="1"/>
    <col min="7" max="7" width="25.109375" customWidth="1"/>
    <col min="9" max="9" width="27.21875" customWidth="1"/>
    <col min="10" max="10" width="13.5546875" customWidth="1"/>
  </cols>
  <sheetData>
    <row r="2" spans="1:14" x14ac:dyDescent="0.3">
      <c r="A2" s="185" t="s">
        <v>0</v>
      </c>
      <c r="B2" s="16" t="s">
        <v>45</v>
      </c>
      <c r="C2" s="167"/>
      <c r="D2" s="167"/>
      <c r="E2" s="167"/>
      <c r="F2" s="166" t="s">
        <v>69</v>
      </c>
      <c r="G2" s="167"/>
      <c r="H2" s="167"/>
      <c r="I2" s="167"/>
      <c r="J2" s="186" t="s">
        <v>1</v>
      </c>
      <c r="K2" s="168">
        <v>81</v>
      </c>
      <c r="L2" s="167"/>
      <c r="M2" s="185" t="s">
        <v>16</v>
      </c>
      <c r="N2" s="172">
        <f>SU_0600_001_m+SU_0600_001_p</f>
        <v>1.3710986506763019</v>
      </c>
    </row>
    <row r="3" spans="1:14" x14ac:dyDescent="0.3">
      <c r="A3" s="184" t="s">
        <v>3</v>
      </c>
      <c r="B3" s="16" t="str">
        <f>'SU A0600'!B3</f>
        <v>Suspension &amp; Shocks</v>
      </c>
      <c r="C3" s="167"/>
      <c r="D3" s="185" t="s">
        <v>6</v>
      </c>
      <c r="E3" s="167"/>
      <c r="F3" s="167"/>
      <c r="G3" s="167"/>
      <c r="H3" s="167"/>
      <c r="I3" s="167"/>
      <c r="J3" s="167"/>
      <c r="K3" s="167"/>
      <c r="L3" s="167"/>
      <c r="M3" s="184" t="s">
        <v>4</v>
      </c>
      <c r="N3" s="170">
        <v>4</v>
      </c>
    </row>
    <row r="4" spans="1:14" x14ac:dyDescent="0.3">
      <c r="A4" s="184" t="s">
        <v>5</v>
      </c>
      <c r="B4" s="93" t="str">
        <f>'SU A0600'!B4</f>
        <v>Front Bell Crank</v>
      </c>
      <c r="C4" s="167"/>
      <c r="D4" s="184" t="s">
        <v>8</v>
      </c>
      <c r="E4" s="167"/>
      <c r="F4" s="167"/>
      <c r="G4" s="167"/>
      <c r="H4" s="167"/>
      <c r="I4" s="167"/>
      <c r="J4" s="185" t="s">
        <v>6</v>
      </c>
      <c r="K4" s="167"/>
      <c r="L4" s="167"/>
      <c r="M4" s="167"/>
      <c r="N4" s="167"/>
    </row>
    <row r="5" spans="1:14" x14ac:dyDescent="0.3">
      <c r="A5" s="184" t="s">
        <v>15</v>
      </c>
      <c r="B5" s="141" t="s">
        <v>76</v>
      </c>
      <c r="C5" s="167"/>
      <c r="D5" s="184" t="s">
        <v>12</v>
      </c>
      <c r="E5" s="167"/>
      <c r="F5" s="167"/>
      <c r="G5" s="167"/>
      <c r="H5" s="167"/>
      <c r="I5" s="167"/>
      <c r="J5" s="184" t="s">
        <v>8</v>
      </c>
      <c r="K5" s="167"/>
      <c r="L5" s="167"/>
      <c r="M5" s="185" t="s">
        <v>9</v>
      </c>
      <c r="N5" s="172">
        <f>N2*SU_0600_001_q</f>
        <v>5.4843946027052075</v>
      </c>
    </row>
    <row r="6" spans="1:14" x14ac:dyDescent="0.3">
      <c r="A6" s="184" t="s">
        <v>7</v>
      </c>
      <c r="B6" s="139" t="s">
        <v>115</v>
      </c>
      <c r="C6" s="167"/>
      <c r="D6" s="167"/>
      <c r="E6" s="167"/>
      <c r="F6" s="167"/>
      <c r="G6" s="167"/>
      <c r="H6" s="167"/>
      <c r="I6" s="167"/>
      <c r="J6" s="184" t="s">
        <v>12</v>
      </c>
      <c r="K6" s="167"/>
      <c r="L6" s="167"/>
      <c r="M6" s="167"/>
      <c r="N6" s="167"/>
    </row>
    <row r="7" spans="1:14" x14ac:dyDescent="0.3">
      <c r="A7" s="184" t="s">
        <v>10</v>
      </c>
      <c r="B7" s="16" t="s">
        <v>11</v>
      </c>
      <c r="C7" s="167"/>
      <c r="D7" s="167"/>
      <c r="E7" s="167"/>
      <c r="F7" s="167"/>
      <c r="G7" s="167"/>
      <c r="H7" s="167"/>
      <c r="I7" s="167"/>
      <c r="J7" s="167"/>
      <c r="K7" s="167"/>
      <c r="L7" s="167"/>
      <c r="M7" s="167"/>
      <c r="N7" s="167"/>
    </row>
    <row r="8" spans="1:14" x14ac:dyDescent="0.3">
      <c r="A8" s="184" t="s">
        <v>13</v>
      </c>
      <c r="B8" s="16"/>
      <c r="C8" s="167"/>
      <c r="D8" s="167"/>
      <c r="E8" s="167"/>
      <c r="F8" s="167"/>
      <c r="G8" s="167"/>
      <c r="H8" s="167"/>
      <c r="I8" s="167"/>
      <c r="J8" s="167"/>
      <c r="K8" s="167"/>
      <c r="L8" s="167"/>
      <c r="M8" s="167"/>
      <c r="N8" s="167"/>
    </row>
    <row r="9" spans="1:14" x14ac:dyDescent="0.3">
      <c r="A9" s="167"/>
      <c r="B9" s="167"/>
      <c r="C9" s="167"/>
      <c r="D9" s="167"/>
      <c r="E9" s="167"/>
      <c r="F9" s="167"/>
      <c r="G9" s="167"/>
      <c r="H9" s="167"/>
      <c r="I9" s="167"/>
      <c r="J9" s="167"/>
      <c r="K9" s="167"/>
      <c r="L9" s="167"/>
      <c r="M9" s="167"/>
      <c r="N9" s="167"/>
    </row>
    <row r="10" spans="1:14" x14ac:dyDescent="0.3">
      <c r="A10" s="179" t="s">
        <v>14</v>
      </c>
      <c r="B10" s="178" t="s">
        <v>19</v>
      </c>
      <c r="C10" s="178" t="s">
        <v>20</v>
      </c>
      <c r="D10" s="178" t="s">
        <v>21</v>
      </c>
      <c r="E10" s="178" t="s">
        <v>22</v>
      </c>
      <c r="F10" s="178" t="s">
        <v>23</v>
      </c>
      <c r="G10" s="178" t="s">
        <v>24</v>
      </c>
      <c r="H10" s="178" t="s">
        <v>25</v>
      </c>
      <c r="I10" s="178" t="s">
        <v>26</v>
      </c>
      <c r="J10" s="178" t="s">
        <v>27</v>
      </c>
      <c r="K10" s="178" t="s">
        <v>28</v>
      </c>
      <c r="L10" s="178" t="s">
        <v>29</v>
      </c>
      <c r="M10" s="178" t="s">
        <v>17</v>
      </c>
      <c r="N10" s="178" t="s">
        <v>18</v>
      </c>
    </row>
    <row r="11" spans="1:14" x14ac:dyDescent="0.3">
      <c r="A11" s="177">
        <v>10</v>
      </c>
      <c r="B11" s="160" t="s">
        <v>116</v>
      </c>
      <c r="C11" s="176" t="s">
        <v>111</v>
      </c>
      <c r="D11" s="175">
        <v>3.3</v>
      </c>
      <c r="E11" s="188">
        <f>J11*K11*L11</f>
        <v>1.3969288083727863E-2</v>
      </c>
      <c r="F11" s="176" t="s">
        <v>102</v>
      </c>
      <c r="G11" s="176"/>
      <c r="H11" s="182"/>
      <c r="I11" s="183" t="s">
        <v>117</v>
      </c>
      <c r="J11" s="183">
        <f>PI()*(7.5*10^-3)^2</f>
        <v>1.7671458676442585E-4</v>
      </c>
      <c r="K11" s="187">
        <v>9.2999999999999992E-3</v>
      </c>
      <c r="L11" s="181">
        <v>8500</v>
      </c>
      <c r="M11" s="181">
        <v>1</v>
      </c>
      <c r="N11" s="175">
        <f>D11*E11</f>
        <v>4.6098650676301943E-2</v>
      </c>
    </row>
    <row r="12" spans="1:14" x14ac:dyDescent="0.3">
      <c r="A12" s="169"/>
      <c r="B12" s="169"/>
      <c r="C12" s="169"/>
      <c r="D12" s="169"/>
      <c r="E12" s="169"/>
      <c r="F12" s="169"/>
      <c r="G12" s="169"/>
      <c r="H12" s="169"/>
      <c r="I12" s="169"/>
      <c r="J12" s="169"/>
      <c r="K12" s="169"/>
      <c r="L12" s="169"/>
      <c r="M12" s="174" t="s">
        <v>18</v>
      </c>
      <c r="N12" s="180">
        <f>N11</f>
        <v>4.6098650676301943E-2</v>
      </c>
    </row>
    <row r="13" spans="1:14" x14ac:dyDescent="0.3">
      <c r="A13" s="167"/>
      <c r="B13" s="167"/>
      <c r="C13" s="167"/>
      <c r="D13" s="167"/>
      <c r="E13" s="167"/>
      <c r="F13" s="167"/>
      <c r="G13" s="167"/>
      <c r="H13" s="167"/>
      <c r="I13" s="167"/>
      <c r="J13" s="167"/>
      <c r="K13" s="167"/>
      <c r="L13" s="167"/>
      <c r="M13" s="167"/>
      <c r="N13" s="167"/>
    </row>
    <row r="14" spans="1:14" x14ac:dyDescent="0.3">
      <c r="A14" s="179" t="s">
        <v>14</v>
      </c>
      <c r="B14" s="178" t="s">
        <v>31</v>
      </c>
      <c r="C14" s="178" t="s">
        <v>20</v>
      </c>
      <c r="D14" s="178" t="s">
        <v>21</v>
      </c>
      <c r="E14" s="178" t="s">
        <v>32</v>
      </c>
      <c r="F14" s="178" t="s">
        <v>17</v>
      </c>
      <c r="G14" s="178" t="s">
        <v>33</v>
      </c>
      <c r="H14" s="178" t="s">
        <v>34</v>
      </c>
      <c r="I14" s="178" t="s">
        <v>18</v>
      </c>
      <c r="J14" s="169"/>
      <c r="K14" s="169"/>
      <c r="L14" s="169"/>
      <c r="M14" s="169"/>
      <c r="N14" s="169"/>
    </row>
    <row r="15" spans="1:14" x14ac:dyDescent="0.3">
      <c r="A15" s="177">
        <v>10</v>
      </c>
      <c r="B15" s="176" t="s">
        <v>46</v>
      </c>
      <c r="C15" s="176"/>
      <c r="D15" s="175">
        <v>1.3</v>
      </c>
      <c r="E15" s="176" t="s">
        <v>35</v>
      </c>
      <c r="F15" s="176">
        <v>1</v>
      </c>
      <c r="G15" s="176"/>
      <c r="H15" s="176"/>
      <c r="I15" s="175">
        <v>1.3</v>
      </c>
      <c r="J15" s="167"/>
      <c r="K15" s="167"/>
      <c r="L15" s="167"/>
      <c r="M15" s="167"/>
      <c r="N15" s="167"/>
    </row>
    <row r="16" spans="1:14" x14ac:dyDescent="0.3">
      <c r="A16" s="177">
        <v>20</v>
      </c>
      <c r="B16" s="176" t="s">
        <v>112</v>
      </c>
      <c r="C16" s="176" t="s">
        <v>113</v>
      </c>
      <c r="D16" s="175">
        <v>0.04</v>
      </c>
      <c r="E16" s="176" t="s">
        <v>114</v>
      </c>
      <c r="F16" s="176">
        <v>1.25</v>
      </c>
      <c r="G16" s="176" t="s">
        <v>118</v>
      </c>
      <c r="H16" s="176">
        <v>0.5</v>
      </c>
      <c r="I16" s="175">
        <f>D16*F16*H16</f>
        <v>2.5000000000000001E-2</v>
      </c>
      <c r="J16" s="167"/>
      <c r="K16" s="167"/>
      <c r="L16" s="167"/>
      <c r="M16" s="167"/>
      <c r="N16" s="167"/>
    </row>
    <row r="17" spans="1:14" x14ac:dyDescent="0.3">
      <c r="A17" s="169"/>
      <c r="B17" s="169"/>
      <c r="C17" s="169"/>
      <c r="D17" s="169"/>
      <c r="E17" s="169"/>
      <c r="F17" s="169"/>
      <c r="G17" s="169"/>
      <c r="H17" s="174" t="s">
        <v>18</v>
      </c>
      <c r="I17" s="173">
        <f>I15+I16</f>
        <v>1.325</v>
      </c>
      <c r="J17" s="169"/>
      <c r="K17" s="169"/>
      <c r="L17" s="169"/>
      <c r="M17" s="169"/>
      <c r="N17" s="169"/>
    </row>
    <row r="18" spans="1:14" x14ac:dyDescent="0.3">
      <c r="A18" s="167"/>
      <c r="B18" s="167"/>
      <c r="C18" s="167"/>
      <c r="D18" s="167"/>
      <c r="E18" s="167"/>
      <c r="F18" s="167"/>
      <c r="G18" s="167"/>
      <c r="H18" s="168"/>
      <c r="I18" s="172"/>
      <c r="J18" s="167"/>
      <c r="K18" s="167"/>
      <c r="L18" s="167"/>
      <c r="M18" s="167"/>
      <c r="N18" s="167"/>
    </row>
    <row r="19" spans="1:14" x14ac:dyDescent="0.3">
      <c r="A19" s="167"/>
      <c r="B19" s="167"/>
      <c r="C19" s="167"/>
      <c r="D19" s="167"/>
      <c r="E19" s="167"/>
      <c r="F19" s="167"/>
      <c r="G19" s="167"/>
      <c r="H19" s="167"/>
      <c r="I19" s="167"/>
      <c r="J19" s="167"/>
      <c r="K19" s="167"/>
      <c r="L19" s="167"/>
      <c r="M19" s="167"/>
      <c r="N19" s="167"/>
    </row>
    <row r="20" spans="1:14" x14ac:dyDescent="0.3">
      <c r="A20" s="167"/>
      <c r="B20" s="167" t="s">
        <v>119</v>
      </c>
      <c r="C20" s="167" t="s">
        <v>120</v>
      </c>
      <c r="D20" s="167"/>
      <c r="E20" s="167"/>
      <c r="F20" s="167"/>
      <c r="G20" s="167"/>
      <c r="H20" s="167"/>
      <c r="I20" s="167"/>
      <c r="J20" s="167"/>
      <c r="K20" s="167"/>
      <c r="L20" s="167"/>
      <c r="M20" s="167"/>
      <c r="N20" s="167"/>
    </row>
    <row r="21" spans="1:14" x14ac:dyDescent="0.3">
      <c r="A21" s="167"/>
      <c r="B21" s="167"/>
      <c r="C21" s="167" t="s">
        <v>121</v>
      </c>
      <c r="D21" s="167"/>
      <c r="E21" s="167"/>
      <c r="F21" s="167"/>
      <c r="G21" s="167"/>
      <c r="H21" s="167"/>
      <c r="I21" s="167"/>
      <c r="J21" s="167"/>
      <c r="K21" s="167"/>
      <c r="L21" s="167"/>
      <c r="M21" s="167"/>
      <c r="N21" s="167"/>
    </row>
    <row r="22" spans="1:14" x14ac:dyDescent="0.3">
      <c r="A22" s="167"/>
      <c r="B22" s="167"/>
      <c r="C22" s="167" t="s">
        <v>122</v>
      </c>
      <c r="D22" s="167"/>
      <c r="E22" s="167"/>
      <c r="F22" s="167"/>
      <c r="G22" s="167"/>
      <c r="H22" s="167"/>
      <c r="I22" s="167"/>
      <c r="J22" s="167"/>
      <c r="K22" s="167"/>
      <c r="L22" s="167"/>
      <c r="M22" s="167"/>
      <c r="N22" s="167"/>
    </row>
    <row r="23" spans="1:14" x14ac:dyDescent="0.3">
      <c r="A23" s="16"/>
      <c r="B23" s="167"/>
      <c r="C23" s="167"/>
      <c r="D23" s="167"/>
      <c r="E23" s="167"/>
      <c r="F23" s="167"/>
      <c r="G23" s="167"/>
      <c r="H23" s="167"/>
      <c r="I23" s="167"/>
      <c r="J23" s="167"/>
      <c r="K23" s="167"/>
      <c r="L23" s="167"/>
      <c r="M23" s="167"/>
      <c r="N23" s="167"/>
    </row>
    <row r="24" spans="1:14" x14ac:dyDescent="0.3">
      <c r="A24" s="16"/>
      <c r="B24" s="167"/>
      <c r="C24" s="167"/>
      <c r="D24" s="167"/>
      <c r="E24" s="167"/>
      <c r="F24" s="167"/>
      <c r="G24" s="167"/>
      <c r="H24" s="167"/>
      <c r="I24" s="167"/>
      <c r="J24" s="167"/>
      <c r="K24" s="167"/>
      <c r="L24" s="167"/>
      <c r="M24" s="167"/>
      <c r="N24" s="167"/>
    </row>
    <row r="25" spans="1:14" x14ac:dyDescent="0.3">
      <c r="A25" s="93"/>
      <c r="B25" s="167"/>
      <c r="C25" s="167"/>
      <c r="D25" s="167"/>
      <c r="E25" s="167"/>
      <c r="F25" s="167"/>
      <c r="G25" s="167"/>
      <c r="H25" s="167"/>
      <c r="I25" s="167"/>
      <c r="J25" s="167"/>
      <c r="K25" s="167"/>
      <c r="L25" s="167"/>
      <c r="M25" s="167"/>
      <c r="N25" s="167"/>
    </row>
    <row r="26" spans="1:14" x14ac:dyDescent="0.3">
      <c r="A26" s="18"/>
      <c r="B26" s="167"/>
      <c r="C26" s="167"/>
      <c r="D26" s="167"/>
      <c r="E26" s="167"/>
      <c r="F26" s="167"/>
      <c r="G26" s="167"/>
      <c r="H26" s="167"/>
      <c r="I26" s="167"/>
      <c r="J26" s="167"/>
      <c r="K26" s="167"/>
      <c r="L26" s="167"/>
      <c r="M26" s="167"/>
      <c r="N26" s="167"/>
    </row>
    <row r="27" spans="1:14" x14ac:dyDescent="0.3">
      <c r="A27" s="29"/>
      <c r="B27" s="167"/>
      <c r="C27" s="167"/>
      <c r="D27" s="167"/>
      <c r="E27" s="167"/>
      <c r="F27" s="167"/>
      <c r="G27" s="167"/>
      <c r="H27" s="167"/>
      <c r="I27" s="167"/>
      <c r="J27" s="167"/>
      <c r="K27" s="167"/>
      <c r="L27" s="167"/>
      <c r="M27" s="167"/>
      <c r="N27" s="167"/>
    </row>
    <row r="28" spans="1:14" x14ac:dyDescent="0.3">
      <c r="A28" s="16"/>
      <c r="B28" s="167"/>
      <c r="C28" s="167"/>
      <c r="D28" s="167"/>
      <c r="E28" s="167"/>
      <c r="F28" s="167"/>
      <c r="G28" s="167"/>
      <c r="H28" s="167"/>
      <c r="I28" s="167"/>
      <c r="J28" s="167"/>
      <c r="K28" s="167"/>
      <c r="L28" s="167"/>
      <c r="M28" s="167"/>
      <c r="N28" s="167"/>
    </row>
    <row r="29" spans="1:14" x14ac:dyDescent="0.3">
      <c r="A29" s="16"/>
      <c r="B29" s="167"/>
      <c r="C29" s="167"/>
      <c r="D29" s="167"/>
      <c r="E29" s="167"/>
      <c r="F29" s="167"/>
      <c r="G29" s="167"/>
      <c r="H29" s="167"/>
      <c r="I29" s="167"/>
      <c r="J29" s="167"/>
      <c r="K29" s="167"/>
      <c r="L29" s="167"/>
      <c r="M29" s="167"/>
      <c r="N29" s="167"/>
    </row>
    <row r="30" spans="1:14" x14ac:dyDescent="0.3">
      <c r="A30" s="167"/>
      <c r="B30" s="167"/>
      <c r="C30" s="167"/>
      <c r="D30" s="167"/>
      <c r="E30" s="167"/>
      <c r="F30" s="167"/>
      <c r="G30" s="167"/>
      <c r="H30" s="167"/>
      <c r="I30" s="167"/>
      <c r="J30" s="167"/>
      <c r="K30" s="167"/>
      <c r="L30" s="167"/>
      <c r="M30" s="167"/>
      <c r="N30" s="167"/>
    </row>
    <row r="31" spans="1:14" x14ac:dyDescent="0.3">
      <c r="A31" s="167"/>
      <c r="B31" s="167"/>
      <c r="C31" s="167"/>
      <c r="D31" s="167"/>
      <c r="E31" s="167"/>
      <c r="F31" s="167"/>
      <c r="G31" s="167"/>
      <c r="H31" s="167"/>
      <c r="I31" s="167"/>
      <c r="J31" s="167"/>
      <c r="K31" s="167"/>
      <c r="L31" s="167"/>
      <c r="M31" s="167"/>
      <c r="N31" s="167"/>
    </row>
    <row r="32" spans="1:14" x14ac:dyDescent="0.3">
      <c r="A32" s="167"/>
      <c r="B32" s="167"/>
      <c r="C32" s="167"/>
      <c r="D32" s="167"/>
      <c r="E32" s="167"/>
      <c r="F32" s="167"/>
      <c r="G32" s="167"/>
      <c r="H32" s="167"/>
      <c r="I32" s="167"/>
      <c r="J32" s="167"/>
      <c r="K32" s="167"/>
      <c r="L32" s="167"/>
      <c r="M32" s="167"/>
      <c r="N32" s="167"/>
    </row>
    <row r="33" spans="1:14" x14ac:dyDescent="0.3">
      <c r="A33" s="167"/>
      <c r="B33" s="167"/>
      <c r="C33" s="167"/>
      <c r="D33" s="167"/>
      <c r="E33" s="167"/>
      <c r="F33" s="167"/>
      <c r="G33" s="167"/>
      <c r="H33" s="167"/>
      <c r="I33" s="167"/>
      <c r="J33" s="167"/>
      <c r="K33" s="167"/>
      <c r="L33" s="167"/>
      <c r="M33" s="167"/>
      <c r="N33" s="167"/>
    </row>
    <row r="34" spans="1:14" x14ac:dyDescent="0.3">
      <c r="A34" s="167"/>
      <c r="B34" s="167"/>
      <c r="C34" s="167"/>
      <c r="D34" s="167"/>
      <c r="E34" s="167"/>
      <c r="F34" s="167"/>
      <c r="G34" s="167"/>
      <c r="H34" s="167"/>
      <c r="I34" s="167"/>
      <c r="J34" s="167"/>
      <c r="K34" s="167"/>
      <c r="L34" s="167"/>
      <c r="M34" s="167"/>
      <c r="N34" s="167"/>
    </row>
    <row r="35" spans="1:14" x14ac:dyDescent="0.3">
      <c r="A35" s="167"/>
      <c r="B35" s="167"/>
      <c r="C35" s="167"/>
      <c r="D35" s="167"/>
      <c r="E35" s="167"/>
      <c r="F35" s="167"/>
      <c r="G35" s="167"/>
      <c r="H35" s="167"/>
      <c r="I35" s="167"/>
      <c r="J35" s="167"/>
      <c r="K35" s="167"/>
      <c r="L35" s="167"/>
      <c r="M35" s="167"/>
      <c r="N35" s="167"/>
    </row>
    <row r="36" spans="1:14" x14ac:dyDescent="0.3">
      <c r="A36" s="167"/>
      <c r="B36" s="167"/>
      <c r="C36" s="167"/>
      <c r="D36" s="167"/>
      <c r="E36" s="167"/>
      <c r="F36" s="167"/>
      <c r="G36" s="167"/>
      <c r="H36" s="167"/>
      <c r="I36" s="167"/>
      <c r="J36" s="167"/>
      <c r="K36" s="167"/>
      <c r="L36" s="167"/>
      <c r="M36" s="167"/>
      <c r="N36" s="167"/>
    </row>
    <row r="37" spans="1:14" x14ac:dyDescent="0.3">
      <c r="A37" s="167"/>
      <c r="B37" s="167"/>
      <c r="C37" s="167"/>
      <c r="D37" s="167"/>
      <c r="E37" s="167"/>
      <c r="F37" s="167"/>
      <c r="G37" s="167"/>
      <c r="H37" s="167"/>
      <c r="I37" s="167"/>
      <c r="J37" s="167"/>
      <c r="K37" s="167"/>
      <c r="L37" s="167"/>
      <c r="M37" s="167"/>
      <c r="N37" s="167"/>
    </row>
    <row r="38" spans="1:14" x14ac:dyDescent="0.3">
      <c r="A38" s="167"/>
      <c r="B38" s="167"/>
      <c r="C38" s="167"/>
      <c r="D38" s="167"/>
      <c r="E38" s="167"/>
      <c r="F38" s="167"/>
      <c r="G38" s="167"/>
      <c r="H38" s="167"/>
      <c r="I38" s="167"/>
      <c r="J38" s="167"/>
      <c r="K38" s="167"/>
      <c r="L38" s="167"/>
      <c r="M38" s="167"/>
      <c r="N38" s="167"/>
    </row>
    <row r="39" spans="1:14" x14ac:dyDescent="0.3">
      <c r="A39" s="167"/>
      <c r="B39" s="167"/>
      <c r="C39" s="167"/>
      <c r="D39" s="167"/>
      <c r="E39" s="167"/>
      <c r="F39" s="167"/>
      <c r="G39" s="167"/>
      <c r="H39" s="167"/>
      <c r="I39" s="167"/>
      <c r="J39" s="167"/>
      <c r="K39" s="167"/>
      <c r="L39" s="167"/>
      <c r="M39" s="167"/>
      <c r="N39" s="167"/>
    </row>
    <row r="40" spans="1:14" x14ac:dyDescent="0.3">
      <c r="A40" s="167"/>
      <c r="B40" s="167"/>
      <c r="C40" s="167"/>
      <c r="D40" s="167"/>
      <c r="E40" s="167"/>
      <c r="F40" s="167"/>
      <c r="G40" s="167"/>
      <c r="H40" s="167"/>
      <c r="I40" s="167"/>
      <c r="J40" s="167"/>
      <c r="K40" s="167"/>
      <c r="L40" s="167"/>
      <c r="M40" s="167"/>
      <c r="N40" s="167"/>
    </row>
    <row r="41" spans="1:14" x14ac:dyDescent="0.3">
      <c r="A41" s="167"/>
      <c r="B41" s="167"/>
      <c r="C41" s="167"/>
      <c r="D41" s="167"/>
      <c r="E41" s="167"/>
      <c r="F41" s="167"/>
      <c r="G41" s="167"/>
      <c r="H41" s="167"/>
      <c r="I41" s="167"/>
      <c r="J41" s="167"/>
      <c r="K41" s="167"/>
      <c r="L41" s="167"/>
      <c r="M41" s="167"/>
      <c r="N41" s="167"/>
    </row>
    <row r="42" spans="1:14" x14ac:dyDescent="0.3">
      <c r="A42" s="167"/>
      <c r="B42" s="167"/>
      <c r="C42" s="167"/>
      <c r="D42" s="167"/>
      <c r="E42" s="167"/>
      <c r="F42" s="167"/>
      <c r="G42" s="167"/>
      <c r="H42" s="167"/>
      <c r="I42" s="167"/>
      <c r="J42" s="167"/>
      <c r="K42" s="167"/>
      <c r="L42" s="167"/>
      <c r="M42" s="167"/>
      <c r="N42" s="167"/>
    </row>
    <row r="43" spans="1:14" x14ac:dyDescent="0.3">
      <c r="A43" s="167"/>
      <c r="B43" s="167"/>
      <c r="C43" s="167"/>
      <c r="D43" s="167"/>
      <c r="E43" s="167"/>
      <c r="F43" s="167"/>
      <c r="G43" s="167"/>
      <c r="H43" s="167"/>
      <c r="I43" s="167"/>
      <c r="J43" s="167"/>
      <c r="K43" s="167"/>
      <c r="L43" s="167"/>
      <c r="M43" s="167"/>
      <c r="N43" s="167"/>
    </row>
    <row r="44" spans="1:14" x14ac:dyDescent="0.3">
      <c r="A44" s="167"/>
      <c r="B44" s="167"/>
      <c r="C44" s="167"/>
      <c r="D44" s="167"/>
      <c r="E44" s="167"/>
      <c r="F44" s="167"/>
      <c r="G44" s="167"/>
      <c r="H44" s="167"/>
      <c r="I44" s="167"/>
      <c r="J44" s="167"/>
      <c r="K44" s="167"/>
      <c r="L44" s="167"/>
      <c r="M44" s="167"/>
      <c r="N44" s="167"/>
    </row>
    <row r="45" spans="1:14" x14ac:dyDescent="0.3">
      <c r="A45" s="167"/>
      <c r="B45" s="167"/>
      <c r="C45" s="167"/>
      <c r="D45" s="167"/>
      <c r="E45" s="167"/>
      <c r="F45" s="167"/>
      <c r="G45" s="167"/>
      <c r="H45" s="167"/>
      <c r="I45" s="167"/>
      <c r="J45" s="167"/>
      <c r="K45" s="167"/>
      <c r="L45" s="167"/>
      <c r="M45" s="167"/>
      <c r="N45" s="167"/>
    </row>
    <row r="46" spans="1:14" x14ac:dyDescent="0.3">
      <c r="A46" s="167"/>
      <c r="B46" s="167"/>
      <c r="C46" s="167"/>
      <c r="D46" s="167"/>
      <c r="E46" s="167"/>
      <c r="F46" s="167"/>
      <c r="G46" s="167"/>
      <c r="H46" s="167"/>
      <c r="I46" s="167"/>
      <c r="J46" s="167"/>
      <c r="K46" s="167"/>
      <c r="L46" s="167"/>
      <c r="M46" s="167"/>
      <c r="N46" s="167"/>
    </row>
    <row r="47" spans="1:14" x14ac:dyDescent="0.3">
      <c r="A47" s="167"/>
      <c r="B47" s="167"/>
      <c r="C47" s="167"/>
      <c r="D47" s="167"/>
      <c r="E47" s="167"/>
      <c r="F47" s="167"/>
      <c r="G47" s="167"/>
      <c r="H47" s="167"/>
      <c r="I47" s="167"/>
      <c r="J47" s="167"/>
      <c r="K47" s="167"/>
      <c r="L47" s="167"/>
      <c r="M47" s="167"/>
      <c r="N47" s="167"/>
    </row>
    <row r="48" spans="1:14" x14ac:dyDescent="0.3">
      <c r="A48" s="167"/>
      <c r="B48" s="167"/>
      <c r="C48" s="167"/>
      <c r="D48" s="167"/>
      <c r="E48" s="167"/>
      <c r="F48" s="167"/>
      <c r="G48" s="167"/>
      <c r="H48" s="167"/>
      <c r="I48" s="167"/>
      <c r="J48" s="167"/>
      <c r="K48" s="167"/>
      <c r="L48" s="167"/>
      <c r="M48" s="167"/>
      <c r="N48" s="167"/>
    </row>
    <row r="49" spans="1:14" x14ac:dyDescent="0.3">
      <c r="A49" s="167"/>
      <c r="B49" s="167"/>
      <c r="C49" s="167"/>
      <c r="D49" s="167"/>
      <c r="E49" s="167"/>
      <c r="F49" s="167"/>
      <c r="G49" s="167"/>
      <c r="H49" s="167"/>
      <c r="I49" s="167"/>
      <c r="J49" s="167"/>
      <c r="K49" s="167"/>
      <c r="L49" s="167"/>
      <c r="M49" s="167"/>
      <c r="N49" s="167"/>
    </row>
    <row r="50" spans="1:14" x14ac:dyDescent="0.3">
      <c r="A50" s="167"/>
      <c r="B50" s="167"/>
      <c r="C50" s="167"/>
      <c r="D50" s="167"/>
      <c r="E50" s="167"/>
      <c r="F50" s="167"/>
      <c r="G50" s="167"/>
      <c r="H50" s="167"/>
      <c r="I50" s="167"/>
      <c r="J50" s="167"/>
      <c r="K50" s="167"/>
      <c r="L50" s="167"/>
      <c r="M50" s="167"/>
      <c r="N50" s="167"/>
    </row>
    <row r="51" spans="1:14" x14ac:dyDescent="0.3">
      <c r="A51" s="167"/>
      <c r="B51" s="167"/>
      <c r="C51" s="167"/>
      <c r="D51" s="167"/>
      <c r="E51" s="167"/>
      <c r="F51" s="167"/>
      <c r="G51" s="167"/>
      <c r="H51" s="167"/>
      <c r="I51" s="167"/>
      <c r="J51" s="167"/>
      <c r="K51" s="167"/>
      <c r="L51" s="167"/>
      <c r="M51" s="167"/>
      <c r="N51" s="167"/>
    </row>
    <row r="52" spans="1:14" x14ac:dyDescent="0.3">
      <c r="A52" s="167"/>
      <c r="B52" s="167"/>
      <c r="C52" s="167"/>
      <c r="D52" s="167"/>
      <c r="E52" s="167"/>
      <c r="F52" s="167"/>
      <c r="G52" s="167"/>
      <c r="H52" s="167"/>
      <c r="I52" s="167"/>
      <c r="J52" s="167"/>
      <c r="K52" s="167"/>
      <c r="L52" s="167"/>
      <c r="M52" s="167"/>
      <c r="N52" s="167"/>
    </row>
    <row r="53" spans="1:14" x14ac:dyDescent="0.3">
      <c r="A53" s="167"/>
      <c r="B53" s="167"/>
      <c r="C53" s="167"/>
      <c r="D53" s="167"/>
      <c r="E53" s="167"/>
      <c r="F53" s="167"/>
      <c r="G53" s="167"/>
      <c r="H53" s="167"/>
      <c r="I53" s="167"/>
      <c r="J53" s="167"/>
      <c r="K53" s="167"/>
      <c r="L53" s="167"/>
      <c r="M53" s="167"/>
      <c r="N53" s="167"/>
    </row>
    <row r="54" spans="1:14" x14ac:dyDescent="0.3">
      <c r="A54" s="167"/>
      <c r="B54" s="167"/>
      <c r="C54" s="167"/>
      <c r="D54" s="167"/>
      <c r="E54" s="167"/>
      <c r="F54" s="167"/>
      <c r="G54" s="167"/>
      <c r="H54" s="167"/>
      <c r="I54" s="167"/>
      <c r="J54" s="167"/>
      <c r="K54" s="167"/>
      <c r="L54" s="167"/>
      <c r="M54" s="167"/>
      <c r="N54" s="167"/>
    </row>
    <row r="55" spans="1:14" x14ac:dyDescent="0.3">
      <c r="A55" s="167"/>
      <c r="B55" s="167"/>
      <c r="C55" s="167"/>
      <c r="D55" s="167"/>
      <c r="E55" s="167"/>
      <c r="F55" s="167"/>
      <c r="G55" s="167"/>
      <c r="H55" s="167"/>
      <c r="I55" s="167"/>
      <c r="J55" s="167"/>
      <c r="K55" s="167"/>
      <c r="L55" s="167"/>
      <c r="M55" s="167"/>
      <c r="N55" s="167"/>
    </row>
    <row r="56" spans="1:14" x14ac:dyDescent="0.3">
      <c r="A56" s="167"/>
      <c r="B56" s="167"/>
      <c r="C56" s="167"/>
      <c r="D56" s="167"/>
      <c r="E56" s="167"/>
      <c r="F56" s="167"/>
      <c r="G56" s="167"/>
      <c r="H56" s="167"/>
      <c r="I56" s="167"/>
      <c r="J56" s="167"/>
      <c r="K56" s="167"/>
      <c r="L56" s="167"/>
      <c r="M56" s="167"/>
      <c r="N56" s="167"/>
    </row>
    <row r="57" spans="1:14" x14ac:dyDescent="0.3">
      <c r="A57" s="167"/>
      <c r="B57" s="167"/>
      <c r="C57" s="167"/>
      <c r="D57" s="167"/>
      <c r="E57" s="167"/>
      <c r="F57" s="167"/>
      <c r="G57" s="167"/>
      <c r="H57" s="167"/>
      <c r="I57" s="167"/>
      <c r="J57" s="167"/>
      <c r="K57" s="167"/>
      <c r="L57" s="167"/>
      <c r="M57" s="167"/>
      <c r="N57" s="167"/>
    </row>
    <row r="58" spans="1:14" x14ac:dyDescent="0.3">
      <c r="A58" s="167"/>
      <c r="B58" s="167"/>
      <c r="C58" s="167"/>
      <c r="D58" s="167"/>
      <c r="E58" s="167"/>
      <c r="F58" s="167"/>
      <c r="G58" s="167"/>
      <c r="H58" s="167"/>
      <c r="I58" s="167"/>
      <c r="J58" s="167"/>
      <c r="K58" s="167"/>
      <c r="L58" s="167"/>
      <c r="M58" s="167"/>
      <c r="N58" s="167"/>
    </row>
    <row r="59" spans="1:14" x14ac:dyDescent="0.3">
      <c r="A59" s="167"/>
      <c r="B59" s="167"/>
      <c r="C59" s="167"/>
      <c r="D59" s="167"/>
      <c r="E59" s="167"/>
      <c r="F59" s="167"/>
      <c r="G59" s="167"/>
      <c r="H59" s="167"/>
      <c r="I59" s="167"/>
      <c r="J59" s="167"/>
      <c r="K59" s="167"/>
      <c r="L59" s="167"/>
      <c r="M59" s="167"/>
      <c r="N59" s="167"/>
    </row>
    <row r="60" spans="1:14" x14ac:dyDescent="0.3">
      <c r="A60" s="167"/>
      <c r="B60" s="167"/>
      <c r="C60" s="167"/>
      <c r="D60" s="167"/>
      <c r="E60" s="167"/>
      <c r="F60" s="167"/>
      <c r="G60" s="167"/>
      <c r="H60" s="167"/>
      <c r="I60" s="167"/>
      <c r="J60" s="167"/>
      <c r="K60" s="167"/>
      <c r="L60" s="167"/>
      <c r="M60" s="167"/>
      <c r="N60" s="167"/>
    </row>
    <row r="61" spans="1:14" x14ac:dyDescent="0.3">
      <c r="A61" s="167"/>
      <c r="B61" s="167"/>
      <c r="C61" s="167"/>
      <c r="D61" s="167"/>
      <c r="E61" s="167"/>
      <c r="F61" s="167"/>
      <c r="G61" s="167"/>
      <c r="H61" s="167"/>
      <c r="I61" s="167"/>
      <c r="J61" s="167"/>
      <c r="K61" s="167"/>
      <c r="L61" s="167"/>
      <c r="M61" s="167"/>
      <c r="N61" s="167"/>
    </row>
    <row r="62" spans="1:14" x14ac:dyDescent="0.3">
      <c r="A62" s="167"/>
      <c r="B62" s="167"/>
      <c r="C62" s="167"/>
      <c r="D62" s="167"/>
      <c r="E62" s="167"/>
      <c r="F62" s="167"/>
      <c r="G62" s="167"/>
      <c r="H62" s="167"/>
      <c r="I62" s="167"/>
      <c r="J62" s="167"/>
      <c r="K62" s="167"/>
      <c r="L62" s="167"/>
      <c r="M62" s="167"/>
      <c r="N62" s="167"/>
    </row>
    <row r="63" spans="1:14" x14ac:dyDescent="0.3">
      <c r="A63" s="167"/>
      <c r="B63" s="167"/>
      <c r="C63" s="167"/>
      <c r="D63" s="167"/>
      <c r="E63" s="167"/>
      <c r="F63" s="167"/>
      <c r="G63" s="167"/>
      <c r="H63" s="167"/>
      <c r="I63" s="167"/>
      <c r="J63" s="167"/>
      <c r="K63" s="167"/>
      <c r="L63" s="167"/>
      <c r="M63" s="167"/>
      <c r="N63" s="167"/>
    </row>
    <row r="64" spans="1:14" x14ac:dyDescent="0.3">
      <c r="A64" s="167"/>
      <c r="B64" s="167"/>
      <c r="C64" s="167"/>
      <c r="D64" s="167"/>
      <c r="E64" s="167"/>
      <c r="F64" s="167"/>
      <c r="G64" s="167"/>
      <c r="H64" s="167"/>
      <c r="I64" s="167"/>
      <c r="J64" s="167"/>
      <c r="K64" s="167"/>
      <c r="L64" s="167"/>
      <c r="M64" s="167"/>
      <c r="N64" s="167"/>
    </row>
    <row r="65" spans="1:14" x14ac:dyDescent="0.3">
      <c r="A65" s="167"/>
      <c r="B65" s="167"/>
      <c r="C65" s="167"/>
      <c r="D65" s="167"/>
      <c r="E65" s="167"/>
      <c r="F65" s="167"/>
      <c r="G65" s="167"/>
      <c r="H65" s="167"/>
      <c r="I65" s="167"/>
      <c r="J65" s="167"/>
      <c r="K65" s="167"/>
      <c r="L65" s="167"/>
      <c r="M65" s="167"/>
      <c r="N65" s="167"/>
    </row>
    <row r="66" spans="1:14" x14ac:dyDescent="0.3">
      <c r="A66" s="167"/>
      <c r="B66" s="167"/>
      <c r="C66" s="167"/>
      <c r="D66" s="167"/>
      <c r="E66" s="167"/>
      <c r="F66" s="167"/>
      <c r="G66" s="167"/>
      <c r="H66" s="167"/>
      <c r="I66" s="167"/>
      <c r="J66" s="167"/>
      <c r="K66" s="167"/>
      <c r="L66" s="167"/>
      <c r="M66" s="167"/>
      <c r="N66" s="167"/>
    </row>
    <row r="67" spans="1:14" x14ac:dyDescent="0.3">
      <c r="A67" s="167"/>
      <c r="B67" s="167"/>
      <c r="C67" s="167"/>
      <c r="D67" s="167"/>
      <c r="E67" s="167"/>
      <c r="F67" s="167"/>
      <c r="G67" s="167"/>
      <c r="H67" s="167"/>
      <c r="I67" s="167"/>
      <c r="J67" s="167"/>
      <c r="K67" s="167"/>
      <c r="L67" s="167"/>
      <c r="M67" s="167"/>
      <c r="N67" s="167"/>
    </row>
    <row r="68" spans="1:14" x14ac:dyDescent="0.3">
      <c r="A68" s="167"/>
      <c r="B68" s="167"/>
      <c r="C68" s="167"/>
      <c r="D68" s="167"/>
      <c r="E68" s="167"/>
      <c r="F68" s="167"/>
      <c r="G68" s="167"/>
      <c r="H68" s="167"/>
      <c r="I68" s="167"/>
      <c r="J68" s="167"/>
      <c r="K68" s="167"/>
      <c r="L68" s="167"/>
      <c r="M68" s="167"/>
      <c r="N68" s="167"/>
    </row>
    <row r="69" spans="1:14" x14ac:dyDescent="0.3">
      <c r="A69" s="167"/>
      <c r="B69" s="167"/>
      <c r="C69" s="167"/>
      <c r="D69" s="167"/>
      <c r="E69" s="167"/>
      <c r="F69" s="167"/>
      <c r="G69" s="167"/>
      <c r="H69" s="167"/>
      <c r="I69" s="167"/>
      <c r="J69" s="167"/>
      <c r="K69" s="167"/>
      <c r="L69" s="167"/>
      <c r="M69" s="167"/>
      <c r="N69" s="167"/>
    </row>
    <row r="70" spans="1:14" x14ac:dyDescent="0.3">
      <c r="A70" s="167"/>
      <c r="B70" s="167"/>
      <c r="C70" s="167"/>
      <c r="D70" s="167"/>
      <c r="E70" s="167"/>
      <c r="F70" s="167"/>
      <c r="G70" s="167"/>
      <c r="H70" s="167"/>
      <c r="I70" s="167"/>
      <c r="J70" s="167"/>
      <c r="K70" s="167"/>
      <c r="L70" s="167"/>
      <c r="M70" s="167"/>
      <c r="N70" s="167"/>
    </row>
    <row r="71" spans="1:14" x14ac:dyDescent="0.3">
      <c r="A71" s="167"/>
      <c r="B71" s="167"/>
      <c r="C71" s="167"/>
      <c r="D71" s="167"/>
      <c r="E71" s="167"/>
      <c r="F71" s="167"/>
      <c r="G71" s="167"/>
      <c r="H71" s="167"/>
      <c r="I71" s="167"/>
      <c r="J71" s="167"/>
      <c r="K71" s="167"/>
      <c r="L71" s="167"/>
      <c r="M71" s="167"/>
      <c r="N71" s="167"/>
    </row>
    <row r="72" spans="1:14" x14ac:dyDescent="0.3">
      <c r="A72" s="167"/>
      <c r="B72" s="167"/>
      <c r="C72" s="167"/>
      <c r="D72" s="167"/>
      <c r="E72" s="167"/>
      <c r="F72" s="167"/>
      <c r="G72" s="167"/>
      <c r="H72" s="167"/>
      <c r="I72" s="167"/>
      <c r="J72" s="167"/>
      <c r="K72" s="167"/>
      <c r="L72" s="167"/>
      <c r="M72" s="167"/>
      <c r="N72" s="167"/>
    </row>
    <row r="73" spans="1:14" x14ac:dyDescent="0.3">
      <c r="A73" s="167"/>
      <c r="B73" s="167"/>
      <c r="C73" s="167"/>
      <c r="D73" s="167"/>
      <c r="E73" s="167"/>
      <c r="F73" s="167"/>
      <c r="G73" s="167"/>
      <c r="H73" s="167"/>
      <c r="I73" s="167"/>
      <c r="J73" s="167"/>
      <c r="K73" s="167"/>
      <c r="L73" s="167"/>
      <c r="M73" s="167"/>
      <c r="N73" s="167"/>
    </row>
    <row r="74" spans="1:14" x14ac:dyDescent="0.3">
      <c r="A74" s="167"/>
      <c r="B74" s="167"/>
      <c r="C74" s="167"/>
      <c r="D74" s="167"/>
      <c r="E74" s="167"/>
      <c r="F74" s="167"/>
      <c r="G74" s="167"/>
      <c r="H74" s="167"/>
      <c r="I74" s="167"/>
      <c r="J74" s="167"/>
      <c r="K74" s="167"/>
      <c r="L74" s="167"/>
      <c r="M74" s="167"/>
      <c r="N74" s="167"/>
    </row>
    <row r="75" spans="1:14" x14ac:dyDescent="0.3">
      <c r="A75" s="167"/>
      <c r="B75" s="167"/>
      <c r="C75" s="167"/>
      <c r="D75" s="167"/>
      <c r="E75" s="167"/>
      <c r="F75" s="167"/>
      <c r="G75" s="167"/>
      <c r="H75" s="167"/>
      <c r="I75" s="167"/>
      <c r="J75" s="167"/>
      <c r="K75" s="167"/>
      <c r="L75" s="167"/>
      <c r="M75" s="167"/>
      <c r="N75" s="167"/>
    </row>
    <row r="76" spans="1:14" x14ac:dyDescent="0.3">
      <c r="A76" s="167"/>
      <c r="B76" s="167"/>
      <c r="C76" s="167"/>
      <c r="D76" s="167"/>
      <c r="E76" s="167"/>
      <c r="F76" s="167"/>
      <c r="G76" s="167"/>
      <c r="H76" s="167"/>
      <c r="I76" s="167"/>
      <c r="J76" s="167"/>
      <c r="K76" s="167"/>
      <c r="L76" s="167"/>
      <c r="M76" s="167"/>
      <c r="N76" s="167"/>
    </row>
    <row r="77" spans="1:14" x14ac:dyDescent="0.3">
      <c r="A77" s="167"/>
      <c r="B77" s="167"/>
      <c r="C77" s="167"/>
      <c r="D77" s="167"/>
      <c r="E77" s="167"/>
      <c r="F77" s="167"/>
      <c r="G77" s="167"/>
      <c r="H77" s="167"/>
      <c r="I77" s="167"/>
      <c r="J77" s="167"/>
      <c r="K77" s="167"/>
      <c r="L77" s="167"/>
      <c r="M77" s="167"/>
      <c r="N77" s="167"/>
    </row>
    <row r="78" spans="1:14" x14ac:dyDescent="0.3">
      <c r="A78" s="167"/>
      <c r="B78" s="167"/>
      <c r="C78" s="167"/>
      <c r="D78" s="167"/>
      <c r="E78" s="167"/>
      <c r="F78" s="167"/>
      <c r="G78" s="167"/>
      <c r="H78" s="167"/>
      <c r="I78" s="167"/>
      <c r="J78" s="167"/>
      <c r="K78" s="167"/>
      <c r="L78" s="167"/>
      <c r="M78" s="167"/>
      <c r="N78" s="167"/>
    </row>
    <row r="79" spans="1:14" x14ac:dyDescent="0.3">
      <c r="A79" s="167"/>
      <c r="B79" s="167"/>
      <c r="C79" s="167"/>
      <c r="D79" s="167"/>
      <c r="E79" s="167"/>
      <c r="F79" s="167"/>
      <c r="G79" s="167"/>
      <c r="H79" s="167"/>
      <c r="I79" s="167"/>
      <c r="J79" s="167"/>
      <c r="K79" s="167"/>
      <c r="L79" s="167"/>
      <c r="M79" s="167"/>
      <c r="N79" s="167"/>
    </row>
    <row r="80" spans="1:14" x14ac:dyDescent="0.3">
      <c r="A80" s="167"/>
      <c r="B80" s="167"/>
      <c r="C80" s="167"/>
      <c r="D80" s="167"/>
      <c r="E80" s="167"/>
      <c r="F80" s="167"/>
      <c r="G80" s="167"/>
      <c r="H80" s="167"/>
      <c r="I80" s="167"/>
      <c r="J80" s="167"/>
      <c r="K80" s="167"/>
      <c r="L80" s="167"/>
      <c r="M80" s="167"/>
      <c r="N80" s="167"/>
    </row>
    <row r="81" spans="1:14" x14ac:dyDescent="0.3">
      <c r="A81" s="167"/>
      <c r="B81" s="167"/>
      <c r="C81" s="167"/>
      <c r="D81" s="167"/>
      <c r="E81" s="167"/>
      <c r="F81" s="167"/>
      <c r="G81" s="167"/>
      <c r="H81" s="167"/>
      <c r="I81" s="167"/>
      <c r="J81" s="167"/>
      <c r="K81" s="167"/>
      <c r="L81" s="167"/>
      <c r="M81" s="167"/>
      <c r="N81" s="167"/>
    </row>
    <row r="82" spans="1:14" x14ac:dyDescent="0.3">
      <c r="A82" s="167"/>
      <c r="B82" s="167"/>
      <c r="C82" s="167"/>
      <c r="D82" s="167"/>
      <c r="E82" s="167"/>
      <c r="F82" s="167"/>
      <c r="G82" s="167"/>
      <c r="H82" s="167"/>
      <c r="I82" s="167"/>
      <c r="J82" s="167"/>
      <c r="K82" s="167"/>
      <c r="L82" s="167"/>
      <c r="M82" s="167"/>
      <c r="N82" s="167"/>
    </row>
    <row r="83" spans="1:14" x14ac:dyDescent="0.3">
      <c r="A83" s="167"/>
      <c r="B83" s="167"/>
      <c r="C83" s="167"/>
      <c r="D83" s="167"/>
      <c r="E83" s="167"/>
      <c r="F83" s="167"/>
      <c r="G83" s="167"/>
      <c r="H83" s="167"/>
      <c r="I83" s="167"/>
      <c r="J83" s="167"/>
      <c r="K83" s="167"/>
      <c r="L83" s="167"/>
      <c r="M83" s="167"/>
      <c r="N83" s="167"/>
    </row>
    <row r="84" spans="1:14" x14ac:dyDescent="0.3">
      <c r="A84" s="167"/>
      <c r="B84" s="167"/>
      <c r="C84" s="167"/>
      <c r="D84" s="167"/>
      <c r="E84" s="167"/>
      <c r="F84" s="167"/>
      <c r="G84" s="167"/>
      <c r="H84" s="167"/>
      <c r="I84" s="167"/>
      <c r="J84" s="167"/>
      <c r="K84" s="167"/>
      <c r="L84" s="167"/>
      <c r="M84" s="167"/>
      <c r="N84" s="167"/>
    </row>
    <row r="85" spans="1:14" x14ac:dyDescent="0.3">
      <c r="A85" s="167"/>
      <c r="B85" s="167"/>
      <c r="C85" s="167"/>
      <c r="D85" s="167"/>
      <c r="E85" s="167"/>
      <c r="F85" s="167"/>
      <c r="G85" s="167"/>
      <c r="H85" s="167"/>
      <c r="I85" s="167"/>
      <c r="J85" s="167"/>
      <c r="K85" s="167"/>
      <c r="L85" s="167"/>
      <c r="M85" s="167"/>
      <c r="N85" s="167"/>
    </row>
    <row r="86" spans="1:14" x14ac:dyDescent="0.3">
      <c r="A86" s="167"/>
      <c r="B86" s="167"/>
      <c r="C86" s="167"/>
      <c r="D86" s="167"/>
      <c r="E86" s="167"/>
      <c r="F86" s="167"/>
      <c r="G86" s="167"/>
      <c r="H86" s="167"/>
      <c r="I86" s="167"/>
      <c r="J86" s="167"/>
      <c r="K86" s="167"/>
      <c r="L86" s="167"/>
      <c r="M86" s="167"/>
      <c r="N86" s="167"/>
    </row>
    <row r="87" spans="1:14" x14ac:dyDescent="0.3">
      <c r="A87" s="167"/>
      <c r="B87" s="167"/>
      <c r="C87" s="167"/>
      <c r="D87" s="167"/>
      <c r="E87" s="167"/>
      <c r="F87" s="167"/>
      <c r="G87" s="167"/>
      <c r="H87" s="167"/>
      <c r="I87" s="167"/>
      <c r="J87" s="167"/>
      <c r="K87" s="167"/>
      <c r="L87" s="167"/>
      <c r="M87" s="167"/>
      <c r="N87" s="167"/>
    </row>
    <row r="88" spans="1:14" x14ac:dyDescent="0.3">
      <c r="A88" s="167"/>
      <c r="B88" s="167"/>
      <c r="C88" s="167"/>
      <c r="D88" s="167"/>
      <c r="E88" s="167"/>
      <c r="F88" s="167"/>
      <c r="G88" s="167"/>
      <c r="H88" s="167"/>
      <c r="I88" s="167"/>
      <c r="J88" s="167"/>
      <c r="K88" s="167"/>
      <c r="L88" s="167"/>
      <c r="M88" s="167"/>
      <c r="N88" s="167"/>
    </row>
    <row r="89" spans="1:14" x14ac:dyDescent="0.3">
      <c r="A89" s="167"/>
      <c r="B89" s="167"/>
      <c r="C89" s="167"/>
      <c r="D89" s="167"/>
      <c r="E89" s="167"/>
      <c r="F89" s="167"/>
      <c r="G89" s="167"/>
      <c r="H89" s="167"/>
      <c r="I89" s="167"/>
      <c r="J89" s="167"/>
      <c r="K89" s="167"/>
      <c r="L89" s="167"/>
      <c r="M89" s="167"/>
      <c r="N89" s="167"/>
    </row>
    <row r="90" spans="1:14" x14ac:dyDescent="0.3">
      <c r="A90" s="167"/>
      <c r="B90" s="167"/>
      <c r="C90" s="167"/>
      <c r="D90" s="167"/>
      <c r="E90" s="167"/>
      <c r="F90" s="167"/>
      <c r="G90" s="167"/>
      <c r="H90" s="167"/>
      <c r="I90" s="167"/>
      <c r="J90" s="167"/>
      <c r="K90" s="167"/>
      <c r="L90" s="167"/>
      <c r="M90" s="167"/>
      <c r="N90" s="167"/>
    </row>
    <row r="91" spans="1:14" x14ac:dyDescent="0.3">
      <c r="A91" s="167"/>
      <c r="B91" s="167"/>
      <c r="C91" s="167"/>
      <c r="D91" s="167"/>
      <c r="E91" s="167"/>
      <c r="F91" s="167"/>
      <c r="G91" s="167"/>
      <c r="H91" s="167"/>
      <c r="I91" s="167"/>
      <c r="J91" s="167"/>
      <c r="K91" s="167"/>
      <c r="L91" s="167"/>
      <c r="M91" s="167"/>
      <c r="N91" s="167"/>
    </row>
    <row r="92" spans="1:14" x14ac:dyDescent="0.3">
      <c r="A92" s="167"/>
      <c r="B92" s="167"/>
      <c r="C92" s="167"/>
      <c r="D92" s="167"/>
      <c r="E92" s="167"/>
      <c r="F92" s="167"/>
      <c r="G92" s="167"/>
      <c r="H92" s="167"/>
      <c r="I92" s="167"/>
      <c r="J92" s="167"/>
      <c r="K92" s="167"/>
      <c r="L92" s="167"/>
      <c r="M92" s="167"/>
      <c r="N92" s="167"/>
    </row>
    <row r="93" spans="1:14" x14ac:dyDescent="0.3">
      <c r="A93" s="167"/>
      <c r="B93" s="167"/>
      <c r="C93" s="167"/>
      <c r="D93" s="167"/>
      <c r="E93" s="167"/>
      <c r="F93" s="167"/>
      <c r="G93" s="167"/>
      <c r="H93" s="167"/>
      <c r="I93" s="167"/>
      <c r="J93" s="167"/>
      <c r="K93" s="167"/>
      <c r="L93" s="167"/>
      <c r="M93" s="167"/>
      <c r="N93" s="167"/>
    </row>
    <row r="94" spans="1:14" x14ac:dyDescent="0.3">
      <c r="A94" s="167"/>
      <c r="B94" s="167"/>
      <c r="C94" s="167"/>
      <c r="D94" s="167"/>
      <c r="E94" s="167"/>
      <c r="F94" s="167"/>
      <c r="G94" s="167"/>
      <c r="H94" s="167"/>
      <c r="I94" s="167"/>
      <c r="J94" s="167"/>
      <c r="K94" s="167"/>
      <c r="L94" s="167"/>
      <c r="M94" s="167"/>
      <c r="N94" s="167"/>
    </row>
    <row r="95" spans="1:14" x14ac:dyDescent="0.3">
      <c r="A95" s="167"/>
      <c r="B95" s="167"/>
      <c r="C95" s="167"/>
      <c r="D95" s="167"/>
      <c r="E95" s="167"/>
      <c r="F95" s="167"/>
      <c r="G95" s="167"/>
      <c r="H95" s="167"/>
      <c r="I95" s="167"/>
      <c r="J95" s="167"/>
      <c r="K95" s="167"/>
      <c r="L95" s="167"/>
      <c r="M95" s="167"/>
      <c r="N95" s="167"/>
    </row>
    <row r="96" spans="1:14" x14ac:dyDescent="0.3">
      <c r="A96" s="167"/>
      <c r="B96" s="167"/>
      <c r="C96" s="167"/>
      <c r="D96" s="167"/>
      <c r="E96" s="167"/>
      <c r="F96" s="167"/>
      <c r="G96" s="167"/>
      <c r="H96" s="167"/>
      <c r="I96" s="167"/>
      <c r="J96" s="167"/>
      <c r="K96" s="167"/>
      <c r="L96" s="167"/>
      <c r="M96" s="167"/>
      <c r="N96" s="167"/>
    </row>
    <row r="97" spans="1:14" x14ac:dyDescent="0.3">
      <c r="A97" s="167"/>
      <c r="B97" s="167"/>
      <c r="C97" s="167"/>
      <c r="D97" s="167"/>
      <c r="E97" s="167"/>
      <c r="F97" s="167"/>
      <c r="G97" s="167"/>
      <c r="H97" s="167"/>
      <c r="I97" s="167"/>
      <c r="J97" s="167"/>
      <c r="K97" s="167"/>
      <c r="L97" s="167"/>
      <c r="M97" s="167"/>
      <c r="N97" s="167"/>
    </row>
    <row r="98" spans="1:14" x14ac:dyDescent="0.3">
      <c r="A98" s="167"/>
      <c r="B98" s="167"/>
      <c r="C98" s="167"/>
      <c r="D98" s="167"/>
      <c r="E98" s="167"/>
      <c r="F98" s="167"/>
      <c r="G98" s="167"/>
      <c r="H98" s="167"/>
      <c r="I98" s="167"/>
      <c r="J98" s="167"/>
      <c r="K98" s="167"/>
      <c r="L98" s="167"/>
      <c r="M98" s="167"/>
      <c r="N98" s="167"/>
    </row>
    <row r="99" spans="1:14" x14ac:dyDescent="0.3">
      <c r="A99" s="167"/>
      <c r="B99" s="167"/>
      <c r="C99" s="167"/>
      <c r="D99" s="167"/>
      <c r="E99" s="167"/>
      <c r="F99" s="167"/>
      <c r="G99" s="167"/>
      <c r="H99" s="167"/>
      <c r="I99" s="167"/>
      <c r="J99" s="167"/>
      <c r="K99" s="167"/>
      <c r="L99" s="167"/>
      <c r="M99" s="167"/>
      <c r="N99" s="167"/>
    </row>
    <row r="100" spans="1:14" x14ac:dyDescent="0.3">
      <c r="A100" s="167"/>
      <c r="B100" s="167"/>
      <c r="C100" s="167"/>
      <c r="D100" s="167"/>
      <c r="E100" s="167"/>
      <c r="F100" s="167"/>
      <c r="G100" s="167"/>
      <c r="H100" s="167"/>
      <c r="I100" s="167"/>
      <c r="J100" s="167"/>
      <c r="K100" s="167"/>
      <c r="L100" s="167"/>
      <c r="M100" s="167"/>
      <c r="N100" s="167"/>
    </row>
    <row r="101" spans="1:14" x14ac:dyDescent="0.3">
      <c r="A101" s="167"/>
      <c r="B101" s="167"/>
      <c r="C101" s="167"/>
      <c r="D101" s="167"/>
      <c r="E101" s="167"/>
      <c r="F101" s="167"/>
      <c r="G101" s="167"/>
      <c r="H101" s="167"/>
      <c r="I101" s="167"/>
      <c r="J101" s="167"/>
      <c r="K101" s="167"/>
      <c r="L101" s="167"/>
      <c r="M101" s="167"/>
      <c r="N101" s="167"/>
    </row>
    <row r="102" spans="1:14" x14ac:dyDescent="0.3">
      <c r="A102" s="167"/>
      <c r="B102" s="167"/>
      <c r="C102" s="167"/>
      <c r="D102" s="167"/>
      <c r="E102" s="167"/>
      <c r="F102" s="167"/>
      <c r="G102" s="167"/>
      <c r="H102" s="167"/>
      <c r="I102" s="167"/>
      <c r="J102" s="167"/>
      <c r="K102" s="167"/>
      <c r="L102" s="167"/>
      <c r="M102" s="167"/>
      <c r="N102" s="167"/>
    </row>
    <row r="103" spans="1:14" x14ac:dyDescent="0.3">
      <c r="A103" s="167"/>
      <c r="B103" s="167"/>
      <c r="C103" s="167"/>
      <c r="D103" s="167"/>
      <c r="E103" s="167"/>
      <c r="F103" s="167"/>
      <c r="G103" s="167"/>
      <c r="H103" s="167"/>
      <c r="I103" s="167"/>
      <c r="J103" s="167"/>
      <c r="K103" s="167"/>
      <c r="L103" s="167"/>
      <c r="M103" s="167"/>
      <c r="N103" s="167"/>
    </row>
    <row r="104" spans="1:14" x14ac:dyDescent="0.3">
      <c r="A104" s="167"/>
      <c r="B104" s="167"/>
      <c r="C104" s="167"/>
      <c r="D104" s="167"/>
      <c r="E104" s="167"/>
      <c r="F104" s="167"/>
      <c r="G104" s="167"/>
      <c r="H104" s="167"/>
      <c r="I104" s="167"/>
      <c r="J104" s="167"/>
      <c r="K104" s="167"/>
      <c r="L104" s="167"/>
      <c r="M104" s="167"/>
      <c r="N104" s="167"/>
    </row>
    <row r="105" spans="1:14" x14ac:dyDescent="0.3">
      <c r="A105" s="167"/>
      <c r="B105" s="167"/>
      <c r="C105" s="167"/>
      <c r="D105" s="167"/>
      <c r="E105" s="167"/>
      <c r="F105" s="167"/>
      <c r="G105" s="167"/>
      <c r="H105" s="167"/>
      <c r="I105" s="167"/>
      <c r="J105" s="167"/>
      <c r="K105" s="167"/>
      <c r="L105" s="167"/>
      <c r="M105" s="167"/>
      <c r="N105" s="167"/>
    </row>
    <row r="106" spans="1:14" x14ac:dyDescent="0.3">
      <c r="A106" s="167"/>
      <c r="B106" s="167"/>
      <c r="C106" s="167"/>
      <c r="D106" s="167"/>
      <c r="E106" s="167"/>
      <c r="F106" s="167"/>
      <c r="G106" s="167"/>
      <c r="H106" s="167"/>
      <c r="I106" s="167"/>
      <c r="J106" s="167"/>
      <c r="K106" s="167"/>
      <c r="L106" s="167"/>
      <c r="M106" s="167"/>
      <c r="N106" s="167"/>
    </row>
    <row r="107" spans="1:14" x14ac:dyDescent="0.3">
      <c r="A107" s="167"/>
      <c r="B107" s="167"/>
      <c r="C107" s="167"/>
      <c r="D107" s="167"/>
      <c r="E107" s="167"/>
      <c r="F107" s="167"/>
      <c r="G107" s="167"/>
      <c r="H107" s="167"/>
      <c r="I107" s="167"/>
      <c r="J107" s="167"/>
      <c r="K107" s="167"/>
      <c r="L107" s="167"/>
      <c r="M107" s="167"/>
      <c r="N107" s="167"/>
    </row>
    <row r="108" spans="1:14" x14ac:dyDescent="0.3">
      <c r="A108" s="167"/>
      <c r="B108" s="167"/>
      <c r="C108" s="167"/>
      <c r="D108" s="167"/>
      <c r="E108" s="167"/>
      <c r="F108" s="167"/>
      <c r="G108" s="167"/>
      <c r="H108" s="167"/>
      <c r="I108" s="167"/>
      <c r="J108" s="167"/>
      <c r="K108" s="167"/>
      <c r="L108" s="167"/>
      <c r="M108" s="167"/>
      <c r="N108" s="167"/>
    </row>
    <row r="109" spans="1:14" x14ac:dyDescent="0.3">
      <c r="A109" s="167"/>
      <c r="B109" s="167"/>
      <c r="C109" s="167"/>
      <c r="D109" s="167"/>
      <c r="E109" s="167"/>
      <c r="F109" s="167"/>
      <c r="G109" s="167"/>
      <c r="H109" s="167"/>
      <c r="I109" s="167"/>
      <c r="J109" s="167"/>
      <c r="K109" s="167"/>
      <c r="L109" s="167"/>
      <c r="M109" s="167"/>
      <c r="N109" s="167"/>
    </row>
    <row r="110" spans="1:14" x14ac:dyDescent="0.3">
      <c r="A110" s="167"/>
      <c r="B110" s="167"/>
      <c r="C110" s="167"/>
      <c r="D110" s="167"/>
      <c r="E110" s="167"/>
      <c r="F110" s="167"/>
      <c r="G110" s="167"/>
      <c r="H110" s="167"/>
      <c r="I110" s="167"/>
      <c r="J110" s="167"/>
      <c r="K110" s="167"/>
      <c r="L110" s="167"/>
      <c r="M110" s="167"/>
      <c r="N110" s="167"/>
    </row>
    <row r="111" spans="1:14" x14ac:dyDescent="0.3">
      <c r="A111" s="167"/>
      <c r="B111" s="167"/>
      <c r="C111" s="167"/>
      <c r="D111" s="167"/>
      <c r="E111" s="167"/>
      <c r="F111" s="167"/>
      <c r="G111" s="167"/>
      <c r="H111" s="167"/>
      <c r="I111" s="167"/>
      <c r="J111" s="167"/>
      <c r="K111" s="167"/>
      <c r="L111" s="167"/>
      <c r="M111" s="167"/>
      <c r="N111" s="167"/>
    </row>
    <row r="112" spans="1:14" x14ac:dyDescent="0.3">
      <c r="A112" s="167"/>
      <c r="B112" s="167"/>
      <c r="C112" s="167"/>
      <c r="D112" s="167"/>
      <c r="E112" s="167"/>
      <c r="F112" s="167"/>
      <c r="G112" s="167"/>
      <c r="H112" s="167"/>
      <c r="I112" s="167"/>
      <c r="J112" s="167"/>
      <c r="K112" s="167"/>
      <c r="L112" s="167"/>
      <c r="M112" s="167"/>
      <c r="N112" s="167"/>
    </row>
    <row r="113" spans="1:14" x14ac:dyDescent="0.3">
      <c r="A113" s="167"/>
      <c r="B113" s="167"/>
      <c r="C113" s="167"/>
      <c r="D113" s="167"/>
      <c r="E113" s="167"/>
      <c r="F113" s="167"/>
      <c r="G113" s="167"/>
      <c r="H113" s="167"/>
      <c r="I113" s="167"/>
      <c r="J113" s="167"/>
      <c r="K113" s="167"/>
      <c r="L113" s="167"/>
      <c r="M113" s="167"/>
      <c r="N113" s="167"/>
    </row>
    <row r="114" spans="1:14" x14ac:dyDescent="0.3">
      <c r="A114" s="167"/>
      <c r="B114" s="167"/>
      <c r="C114" s="167"/>
      <c r="D114" s="167"/>
      <c r="E114" s="167"/>
      <c r="F114" s="167"/>
      <c r="G114" s="167"/>
      <c r="H114" s="167"/>
      <c r="I114" s="167"/>
      <c r="J114" s="167"/>
      <c r="K114" s="167"/>
      <c r="L114" s="167"/>
      <c r="M114" s="167"/>
      <c r="N114" s="167"/>
    </row>
    <row r="115" spans="1:14" x14ac:dyDescent="0.3">
      <c r="A115" s="167"/>
      <c r="B115" s="167"/>
      <c r="C115" s="167"/>
      <c r="D115" s="167"/>
      <c r="E115" s="167"/>
      <c r="F115" s="167"/>
      <c r="G115" s="167"/>
      <c r="H115" s="167"/>
      <c r="I115" s="167"/>
      <c r="J115" s="167"/>
      <c r="K115" s="167"/>
      <c r="L115" s="167"/>
      <c r="M115" s="167"/>
      <c r="N115" s="167"/>
    </row>
    <row r="116" spans="1:14" x14ac:dyDescent="0.3">
      <c r="A116" s="167"/>
      <c r="B116" s="167"/>
      <c r="C116" s="167"/>
      <c r="D116" s="167"/>
      <c r="E116" s="167"/>
      <c r="F116" s="167"/>
      <c r="G116" s="167"/>
      <c r="H116" s="167"/>
      <c r="I116" s="167"/>
      <c r="J116" s="167"/>
      <c r="K116" s="167"/>
      <c r="L116" s="167"/>
      <c r="M116" s="167"/>
      <c r="N116" s="167"/>
    </row>
    <row r="117" spans="1:14" x14ac:dyDescent="0.3">
      <c r="A117" s="167"/>
      <c r="B117" s="167"/>
      <c r="C117" s="167"/>
      <c r="D117" s="167"/>
      <c r="E117" s="167"/>
      <c r="F117" s="167"/>
      <c r="G117" s="167"/>
      <c r="H117" s="167"/>
      <c r="I117" s="167"/>
      <c r="J117" s="167"/>
      <c r="K117" s="167"/>
      <c r="L117" s="167"/>
      <c r="M117" s="167"/>
      <c r="N117" s="167"/>
    </row>
    <row r="118" spans="1:14" x14ac:dyDescent="0.3">
      <c r="A118" s="167"/>
      <c r="B118" s="167"/>
      <c r="C118" s="167"/>
      <c r="D118" s="167"/>
      <c r="E118" s="167"/>
      <c r="F118" s="167"/>
      <c r="G118" s="167"/>
      <c r="H118" s="167"/>
      <c r="I118" s="167"/>
      <c r="J118" s="167"/>
      <c r="K118" s="167"/>
      <c r="L118" s="167"/>
      <c r="M118" s="167"/>
      <c r="N118" s="167"/>
    </row>
    <row r="119" spans="1:14" x14ac:dyDescent="0.3">
      <c r="A119" s="167"/>
      <c r="B119" s="167"/>
      <c r="C119" s="167"/>
      <c r="D119" s="167"/>
      <c r="E119" s="167"/>
      <c r="F119" s="167"/>
      <c r="G119" s="167"/>
      <c r="H119" s="167"/>
      <c r="I119" s="167"/>
      <c r="J119" s="167"/>
      <c r="K119" s="167"/>
      <c r="L119" s="167"/>
      <c r="M119" s="167"/>
      <c r="N119" s="167"/>
    </row>
    <row r="120" spans="1:14" x14ac:dyDescent="0.3">
      <c r="A120" s="167"/>
      <c r="B120" s="167"/>
      <c r="C120" s="167"/>
      <c r="D120" s="167"/>
      <c r="E120" s="167"/>
      <c r="F120" s="167"/>
      <c r="G120" s="167"/>
      <c r="H120" s="167"/>
      <c r="I120" s="167"/>
      <c r="J120" s="167"/>
      <c r="K120" s="167"/>
      <c r="L120" s="167"/>
      <c r="M120" s="167"/>
      <c r="N120" s="167"/>
    </row>
    <row r="121" spans="1:14" x14ac:dyDescent="0.3">
      <c r="A121" s="167"/>
      <c r="B121" s="167"/>
      <c r="C121" s="167"/>
      <c r="D121" s="167"/>
      <c r="E121" s="167"/>
      <c r="F121" s="167"/>
      <c r="G121" s="167"/>
      <c r="H121" s="167"/>
      <c r="I121" s="167"/>
      <c r="J121" s="167"/>
      <c r="K121" s="167"/>
      <c r="L121" s="167"/>
      <c r="M121" s="167"/>
      <c r="N121" s="167"/>
    </row>
    <row r="122" spans="1:14" x14ac:dyDescent="0.3">
      <c r="A122" s="167"/>
      <c r="B122" s="167"/>
      <c r="C122" s="167"/>
      <c r="D122" s="167"/>
      <c r="E122" s="167"/>
      <c r="F122" s="167"/>
      <c r="G122" s="167"/>
      <c r="H122" s="167"/>
      <c r="I122" s="167"/>
      <c r="J122" s="167"/>
      <c r="K122" s="167"/>
      <c r="L122" s="167"/>
      <c r="M122" s="167"/>
      <c r="N122" s="167"/>
    </row>
    <row r="123" spans="1:14" x14ac:dyDescent="0.3">
      <c r="A123" s="167"/>
      <c r="B123" s="167"/>
      <c r="C123" s="167"/>
      <c r="D123" s="167"/>
      <c r="E123" s="167"/>
      <c r="F123" s="167"/>
      <c r="G123" s="167"/>
      <c r="H123" s="167"/>
      <c r="I123" s="167"/>
      <c r="J123" s="167"/>
      <c r="K123" s="167"/>
      <c r="L123" s="167"/>
      <c r="M123" s="167"/>
      <c r="N123" s="167"/>
    </row>
    <row r="124" spans="1:14" x14ac:dyDescent="0.3">
      <c r="A124" s="167"/>
      <c r="B124" s="167"/>
      <c r="C124" s="167"/>
      <c r="D124" s="167"/>
      <c r="E124" s="167"/>
      <c r="F124" s="167"/>
      <c r="G124" s="167"/>
      <c r="H124" s="167"/>
      <c r="I124" s="167"/>
      <c r="J124" s="167"/>
      <c r="K124" s="167"/>
      <c r="L124" s="167"/>
      <c r="M124" s="167"/>
      <c r="N124" s="167"/>
    </row>
    <row r="125" spans="1:14" x14ac:dyDescent="0.3">
      <c r="A125" s="167"/>
      <c r="B125" s="167"/>
      <c r="C125" s="167"/>
      <c r="D125" s="167"/>
      <c r="E125" s="167"/>
      <c r="F125" s="167"/>
      <c r="G125" s="167"/>
      <c r="H125" s="167"/>
      <c r="I125" s="167"/>
      <c r="J125" s="167"/>
      <c r="K125" s="167"/>
      <c r="L125" s="167"/>
      <c r="M125" s="167"/>
      <c r="N125" s="167"/>
    </row>
    <row r="126" spans="1:14" x14ac:dyDescent="0.3">
      <c r="A126" s="167"/>
      <c r="B126" s="167"/>
      <c r="C126" s="167"/>
      <c r="D126" s="167"/>
      <c r="E126" s="167"/>
      <c r="F126" s="167"/>
      <c r="G126" s="167"/>
      <c r="H126" s="167"/>
      <c r="I126" s="167"/>
      <c r="J126" s="167"/>
      <c r="K126" s="167"/>
      <c r="L126" s="167"/>
      <c r="M126" s="167"/>
      <c r="N126" s="167"/>
    </row>
    <row r="127" spans="1:14" x14ac:dyDescent="0.3">
      <c r="A127" s="167"/>
      <c r="B127" s="167"/>
      <c r="C127" s="167"/>
      <c r="D127" s="167"/>
      <c r="E127" s="167"/>
      <c r="F127" s="167"/>
      <c r="G127" s="167"/>
      <c r="H127" s="167"/>
      <c r="I127" s="167"/>
      <c r="J127" s="167"/>
      <c r="K127" s="167"/>
      <c r="L127" s="167"/>
      <c r="M127" s="167"/>
      <c r="N127" s="167"/>
    </row>
    <row r="128" spans="1:14" x14ac:dyDescent="0.3">
      <c r="A128" s="167"/>
      <c r="B128" s="167"/>
      <c r="C128" s="167"/>
      <c r="D128" s="167"/>
      <c r="E128" s="167"/>
      <c r="F128" s="167"/>
      <c r="G128" s="167"/>
      <c r="H128" s="167"/>
      <c r="I128" s="167"/>
      <c r="J128" s="167"/>
      <c r="K128" s="167"/>
      <c r="L128" s="167"/>
      <c r="M128" s="167"/>
      <c r="N128" s="167"/>
    </row>
    <row r="129" spans="1:14" x14ac:dyDescent="0.3">
      <c r="A129" s="167"/>
      <c r="B129" s="167"/>
      <c r="C129" s="167"/>
      <c r="D129" s="167"/>
      <c r="E129" s="167"/>
      <c r="F129" s="167"/>
      <c r="G129" s="167"/>
      <c r="H129" s="167"/>
      <c r="I129" s="167"/>
      <c r="J129" s="167"/>
      <c r="K129" s="167"/>
      <c r="L129" s="167"/>
      <c r="M129" s="167"/>
      <c r="N129" s="167"/>
    </row>
    <row r="130" spans="1:14" x14ac:dyDescent="0.3">
      <c r="A130" s="167"/>
      <c r="B130" s="167"/>
      <c r="C130" s="167"/>
      <c r="D130" s="167"/>
      <c r="E130" s="167"/>
      <c r="F130" s="167"/>
      <c r="G130" s="167"/>
      <c r="H130" s="167"/>
      <c r="I130" s="167"/>
      <c r="J130" s="167"/>
      <c r="K130" s="167"/>
      <c r="L130" s="167"/>
      <c r="M130" s="167"/>
      <c r="N130" s="167"/>
    </row>
    <row r="131" spans="1:14" x14ac:dyDescent="0.3">
      <c r="A131" s="167"/>
      <c r="B131" s="167"/>
      <c r="C131" s="167"/>
      <c r="D131" s="167"/>
      <c r="E131" s="167"/>
      <c r="F131" s="167"/>
      <c r="G131" s="167"/>
      <c r="H131" s="167"/>
      <c r="I131" s="167"/>
      <c r="J131" s="167"/>
      <c r="K131" s="167"/>
      <c r="L131" s="167"/>
      <c r="M131" s="167"/>
      <c r="N131" s="167"/>
    </row>
    <row r="132" spans="1:14" x14ac:dyDescent="0.3">
      <c r="A132" s="167"/>
      <c r="B132" s="167"/>
      <c r="C132" s="167"/>
      <c r="D132" s="167"/>
      <c r="E132" s="167"/>
      <c r="F132" s="167"/>
      <c r="G132" s="167"/>
      <c r="H132" s="167"/>
      <c r="I132" s="167"/>
      <c r="J132" s="167"/>
      <c r="K132" s="167"/>
      <c r="L132" s="167"/>
      <c r="M132" s="167"/>
      <c r="N132" s="167"/>
    </row>
    <row r="133" spans="1:14" x14ac:dyDescent="0.3">
      <c r="A133" s="167"/>
      <c r="B133" s="167"/>
      <c r="C133" s="167"/>
      <c r="D133" s="167"/>
      <c r="E133" s="167"/>
      <c r="F133" s="167"/>
      <c r="G133" s="167"/>
      <c r="H133" s="167"/>
      <c r="I133" s="167"/>
      <c r="J133" s="167"/>
      <c r="K133" s="167"/>
      <c r="L133" s="167"/>
      <c r="M133" s="167"/>
      <c r="N133" s="167"/>
    </row>
    <row r="134" spans="1:14" x14ac:dyDescent="0.3">
      <c r="A134" s="167"/>
      <c r="B134" s="167"/>
      <c r="C134" s="167"/>
      <c r="D134" s="167"/>
      <c r="E134" s="167"/>
      <c r="F134" s="167"/>
      <c r="G134" s="167"/>
      <c r="H134" s="167"/>
      <c r="I134" s="167"/>
      <c r="J134" s="167"/>
      <c r="K134" s="167"/>
      <c r="L134" s="167"/>
      <c r="M134" s="167"/>
      <c r="N134" s="167"/>
    </row>
    <row r="135" spans="1:14" x14ac:dyDescent="0.3">
      <c r="A135" s="167"/>
      <c r="B135" s="167"/>
      <c r="C135" s="167"/>
      <c r="D135" s="167"/>
      <c r="E135" s="167"/>
      <c r="F135" s="167"/>
      <c r="G135" s="167"/>
      <c r="H135" s="167"/>
      <c r="I135" s="167"/>
      <c r="J135" s="167"/>
      <c r="K135" s="167"/>
      <c r="L135" s="167"/>
      <c r="M135" s="167"/>
      <c r="N135" s="167"/>
    </row>
    <row r="136" spans="1:14" x14ac:dyDescent="0.3">
      <c r="A136" s="167"/>
      <c r="B136" s="167"/>
      <c r="C136" s="167"/>
      <c r="D136" s="167"/>
      <c r="E136" s="167"/>
      <c r="F136" s="167"/>
      <c r="G136" s="167"/>
      <c r="H136" s="167"/>
      <c r="I136" s="167"/>
      <c r="J136" s="167"/>
      <c r="K136" s="167"/>
      <c r="L136" s="167"/>
      <c r="M136" s="167"/>
      <c r="N136" s="167"/>
    </row>
    <row r="137" spans="1:14" x14ac:dyDescent="0.3">
      <c r="A137" s="167"/>
      <c r="B137" s="167"/>
      <c r="C137" s="167"/>
      <c r="D137" s="167"/>
      <c r="E137" s="167"/>
      <c r="F137" s="167"/>
      <c r="G137" s="167"/>
      <c r="H137" s="167"/>
      <c r="I137" s="167"/>
      <c r="J137" s="167"/>
      <c r="K137" s="167"/>
      <c r="L137" s="167"/>
      <c r="M137" s="167"/>
      <c r="N137" s="167"/>
    </row>
    <row r="138" spans="1:14" x14ac:dyDescent="0.3">
      <c r="A138" s="167"/>
      <c r="B138" s="167"/>
      <c r="C138" s="167"/>
      <c r="D138" s="167"/>
      <c r="E138" s="167"/>
      <c r="F138" s="167"/>
      <c r="G138" s="167"/>
      <c r="H138" s="167"/>
      <c r="I138" s="167"/>
      <c r="J138" s="167"/>
      <c r="K138" s="167"/>
      <c r="L138" s="167"/>
      <c r="M138" s="167"/>
      <c r="N138" s="167"/>
    </row>
    <row r="139" spans="1:14" x14ac:dyDescent="0.3">
      <c r="A139" s="167"/>
      <c r="B139" s="167"/>
      <c r="C139" s="167"/>
      <c r="D139" s="167"/>
      <c r="E139" s="167"/>
      <c r="F139" s="167"/>
      <c r="G139" s="167"/>
      <c r="H139" s="167"/>
      <c r="I139" s="167"/>
      <c r="J139" s="167"/>
      <c r="K139" s="167"/>
      <c r="L139" s="167"/>
      <c r="M139" s="167"/>
      <c r="N139" s="167"/>
    </row>
    <row r="140" spans="1:14" x14ac:dyDescent="0.3">
      <c r="A140" s="167"/>
      <c r="B140" s="167"/>
      <c r="C140" s="167"/>
      <c r="D140" s="167"/>
      <c r="E140" s="167"/>
      <c r="F140" s="167"/>
      <c r="G140" s="167"/>
      <c r="H140" s="167"/>
      <c r="I140" s="167"/>
      <c r="J140" s="167"/>
      <c r="K140" s="167"/>
      <c r="L140" s="167"/>
      <c r="M140" s="167"/>
      <c r="N140" s="167"/>
    </row>
    <row r="141" spans="1:14" x14ac:dyDescent="0.3">
      <c r="A141" s="167"/>
      <c r="B141" s="167"/>
      <c r="C141" s="167"/>
      <c r="D141" s="167"/>
      <c r="E141" s="167"/>
      <c r="F141" s="167"/>
      <c r="G141" s="167"/>
      <c r="H141" s="167"/>
      <c r="I141" s="167"/>
      <c r="J141" s="167"/>
      <c r="K141" s="167"/>
      <c r="L141" s="167"/>
      <c r="M141" s="167"/>
      <c r="N141" s="167"/>
    </row>
    <row r="142" spans="1:14" x14ac:dyDescent="0.3">
      <c r="A142" s="167"/>
      <c r="B142" s="167"/>
      <c r="C142" s="167"/>
      <c r="D142" s="167"/>
      <c r="E142" s="167"/>
      <c r="F142" s="167"/>
      <c r="G142" s="167"/>
      <c r="H142" s="167"/>
      <c r="I142" s="167"/>
      <c r="J142" s="167"/>
      <c r="K142" s="167"/>
      <c r="L142" s="167"/>
      <c r="M142" s="167"/>
      <c r="N142" s="167"/>
    </row>
    <row r="143" spans="1:14" x14ac:dyDescent="0.3">
      <c r="A143" s="167"/>
      <c r="B143" s="167"/>
      <c r="C143" s="167"/>
      <c r="D143" s="167"/>
      <c r="E143" s="167"/>
      <c r="F143" s="167"/>
      <c r="G143" s="167"/>
      <c r="H143" s="167"/>
      <c r="I143" s="167"/>
      <c r="J143" s="167"/>
      <c r="K143" s="167"/>
      <c r="L143" s="167"/>
      <c r="M143" s="167"/>
      <c r="N143" s="167"/>
    </row>
    <row r="144" spans="1:14" x14ac:dyDescent="0.3">
      <c r="A144" s="167"/>
      <c r="B144" s="167"/>
      <c r="C144" s="167"/>
      <c r="D144" s="167"/>
      <c r="E144" s="167"/>
      <c r="F144" s="167"/>
      <c r="G144" s="167"/>
      <c r="H144" s="167"/>
      <c r="I144" s="167"/>
      <c r="J144" s="167"/>
      <c r="K144" s="167"/>
      <c r="L144" s="167"/>
      <c r="M144" s="167"/>
      <c r="N144" s="167"/>
    </row>
    <row r="145" spans="1:14" x14ac:dyDescent="0.3">
      <c r="A145" s="167"/>
      <c r="B145" s="167"/>
      <c r="C145" s="167"/>
      <c r="D145" s="167"/>
      <c r="E145" s="167"/>
      <c r="F145" s="167"/>
      <c r="G145" s="167"/>
      <c r="H145" s="167"/>
      <c r="I145" s="167"/>
      <c r="J145" s="167"/>
      <c r="K145" s="167"/>
      <c r="L145" s="167"/>
      <c r="M145" s="167"/>
      <c r="N145" s="167"/>
    </row>
    <row r="146" spans="1:14" x14ac:dyDescent="0.3">
      <c r="A146" s="167"/>
      <c r="B146" s="167"/>
      <c r="C146" s="167"/>
      <c r="D146" s="167"/>
      <c r="E146" s="167"/>
      <c r="F146" s="167"/>
      <c r="G146" s="167"/>
      <c r="H146" s="167"/>
      <c r="I146" s="167"/>
      <c r="J146" s="167"/>
      <c r="K146" s="167"/>
      <c r="L146" s="167"/>
      <c r="M146" s="167"/>
      <c r="N146" s="167"/>
    </row>
    <row r="147" spans="1:14" x14ac:dyDescent="0.3">
      <c r="A147" s="167"/>
      <c r="B147" s="167"/>
      <c r="C147" s="167"/>
      <c r="D147" s="167"/>
      <c r="E147" s="167"/>
      <c r="F147" s="167"/>
      <c r="G147" s="167"/>
      <c r="H147" s="167"/>
      <c r="I147" s="167"/>
      <c r="J147" s="167"/>
      <c r="K147" s="167"/>
      <c r="L147" s="167"/>
      <c r="M147" s="167"/>
      <c r="N147" s="167"/>
    </row>
    <row r="148" spans="1:14" x14ac:dyDescent="0.3">
      <c r="A148" s="167"/>
      <c r="B148" s="167"/>
      <c r="C148" s="167"/>
      <c r="D148" s="167"/>
      <c r="E148" s="167"/>
      <c r="F148" s="167"/>
      <c r="G148" s="167"/>
      <c r="H148" s="167"/>
      <c r="I148" s="167"/>
      <c r="J148" s="167"/>
      <c r="K148" s="167"/>
      <c r="L148" s="167"/>
      <c r="M148" s="167"/>
      <c r="N148" s="167"/>
    </row>
    <row r="149" spans="1:14" x14ac:dyDescent="0.3">
      <c r="A149" s="167"/>
      <c r="B149" s="167"/>
      <c r="C149" s="167"/>
      <c r="D149" s="167"/>
      <c r="E149" s="167"/>
      <c r="F149" s="167"/>
      <c r="G149" s="167"/>
      <c r="H149" s="167"/>
      <c r="I149" s="167"/>
      <c r="J149" s="167"/>
      <c r="K149" s="167"/>
      <c r="L149" s="167"/>
      <c r="M149" s="167"/>
      <c r="N149" s="167"/>
    </row>
    <row r="150" spans="1:14" x14ac:dyDescent="0.3">
      <c r="A150" s="167"/>
      <c r="B150" s="167"/>
      <c r="C150" s="167"/>
      <c r="D150" s="167"/>
      <c r="E150" s="167"/>
      <c r="F150" s="167"/>
      <c r="G150" s="167"/>
      <c r="H150" s="167"/>
      <c r="I150" s="167"/>
      <c r="J150" s="167"/>
      <c r="K150" s="167"/>
      <c r="L150" s="167"/>
      <c r="M150" s="167"/>
      <c r="N150" s="167"/>
    </row>
    <row r="151" spans="1:14" x14ac:dyDescent="0.3">
      <c r="A151" s="167"/>
      <c r="B151" s="167"/>
      <c r="C151" s="167"/>
      <c r="D151" s="167"/>
      <c r="E151" s="167"/>
      <c r="F151" s="167"/>
      <c r="G151" s="167"/>
      <c r="H151" s="167"/>
      <c r="I151" s="167"/>
      <c r="J151" s="167"/>
      <c r="K151" s="167"/>
      <c r="L151" s="167"/>
      <c r="M151" s="167"/>
      <c r="N151" s="167"/>
    </row>
    <row r="152" spans="1:14" x14ac:dyDescent="0.3">
      <c r="A152" s="167"/>
      <c r="B152" s="167"/>
      <c r="C152" s="167"/>
      <c r="D152" s="167"/>
      <c r="E152" s="167"/>
      <c r="F152" s="167"/>
      <c r="G152" s="167"/>
      <c r="H152" s="167"/>
      <c r="I152" s="167"/>
      <c r="J152" s="167"/>
      <c r="K152" s="167"/>
      <c r="L152" s="167"/>
      <c r="M152" s="167"/>
      <c r="N152" s="167"/>
    </row>
    <row r="153" spans="1:14" x14ac:dyDescent="0.3">
      <c r="A153" s="167"/>
      <c r="B153" s="167"/>
      <c r="C153" s="167"/>
      <c r="D153" s="167"/>
      <c r="E153" s="167"/>
      <c r="F153" s="167"/>
      <c r="G153" s="167"/>
      <c r="H153" s="167"/>
      <c r="I153" s="167"/>
      <c r="J153" s="167"/>
      <c r="K153" s="167"/>
      <c r="L153" s="167"/>
      <c r="M153" s="167"/>
      <c r="N153" s="167"/>
    </row>
    <row r="154" spans="1:14" x14ac:dyDescent="0.3">
      <c r="A154" s="167"/>
      <c r="B154" s="167"/>
      <c r="C154" s="167"/>
      <c r="D154" s="167"/>
      <c r="E154" s="167"/>
      <c r="F154" s="167"/>
      <c r="G154" s="167"/>
      <c r="H154" s="167"/>
      <c r="I154" s="167"/>
      <c r="J154" s="167"/>
      <c r="K154" s="167"/>
      <c r="L154" s="167"/>
      <c r="M154" s="167"/>
      <c r="N154" s="167"/>
    </row>
    <row r="155" spans="1:14" x14ac:dyDescent="0.3">
      <c r="A155" s="167"/>
      <c r="B155" s="167"/>
      <c r="C155" s="167"/>
      <c r="D155" s="167"/>
      <c r="E155" s="167"/>
      <c r="F155" s="167"/>
      <c r="G155" s="167"/>
      <c r="H155" s="167"/>
      <c r="I155" s="167"/>
      <c r="J155" s="167"/>
      <c r="K155" s="167"/>
      <c r="L155" s="167"/>
      <c r="M155" s="167"/>
      <c r="N155" s="167"/>
    </row>
    <row r="156" spans="1:14" x14ac:dyDescent="0.3">
      <c r="A156" s="167"/>
      <c r="B156" s="167"/>
      <c r="C156" s="167"/>
      <c r="D156" s="167"/>
      <c r="E156" s="167"/>
      <c r="F156" s="167"/>
      <c r="G156" s="167"/>
      <c r="H156" s="167"/>
      <c r="I156" s="167"/>
      <c r="J156" s="167"/>
      <c r="K156" s="167"/>
      <c r="L156" s="167"/>
      <c r="M156" s="167"/>
      <c r="N156" s="167"/>
    </row>
    <row r="157" spans="1:14" x14ac:dyDescent="0.3">
      <c r="A157" s="167"/>
      <c r="B157" s="167"/>
      <c r="C157" s="167"/>
      <c r="D157" s="167"/>
      <c r="E157" s="167"/>
      <c r="F157" s="167"/>
      <c r="G157" s="167"/>
      <c r="H157" s="167"/>
      <c r="I157" s="167"/>
      <c r="J157" s="167"/>
      <c r="K157" s="167"/>
      <c r="L157" s="167"/>
      <c r="M157" s="167"/>
      <c r="N157" s="167"/>
    </row>
    <row r="158" spans="1:14" x14ac:dyDescent="0.3">
      <c r="A158" s="167"/>
      <c r="B158" s="167"/>
      <c r="C158" s="167"/>
      <c r="D158" s="167"/>
      <c r="E158" s="167"/>
      <c r="F158" s="167"/>
      <c r="G158" s="167"/>
      <c r="H158" s="167"/>
      <c r="I158" s="167"/>
      <c r="J158" s="167"/>
      <c r="K158" s="167"/>
      <c r="L158" s="167"/>
      <c r="M158" s="167"/>
      <c r="N158" s="167"/>
    </row>
    <row r="159" spans="1:14" x14ac:dyDescent="0.3">
      <c r="A159" s="167"/>
      <c r="B159" s="167"/>
      <c r="C159" s="167"/>
      <c r="D159" s="167"/>
      <c r="E159" s="167"/>
      <c r="F159" s="167"/>
      <c r="G159" s="167"/>
      <c r="H159" s="167"/>
      <c r="I159" s="167"/>
      <c r="J159" s="167"/>
      <c r="K159" s="167"/>
      <c r="L159" s="167"/>
      <c r="M159" s="167"/>
      <c r="N159" s="167"/>
    </row>
    <row r="160" spans="1:14" x14ac:dyDescent="0.3">
      <c r="A160" s="167"/>
      <c r="B160" s="167"/>
      <c r="C160" s="167"/>
      <c r="D160" s="167"/>
      <c r="E160" s="167"/>
      <c r="F160" s="167"/>
      <c r="G160" s="167"/>
      <c r="H160" s="167"/>
      <c r="I160" s="167"/>
      <c r="J160" s="167"/>
      <c r="K160" s="167"/>
      <c r="L160" s="167"/>
      <c r="M160" s="167"/>
      <c r="N160" s="167"/>
    </row>
    <row r="161" spans="1:14" x14ac:dyDescent="0.3">
      <c r="A161" s="167"/>
      <c r="B161" s="167"/>
      <c r="C161" s="167"/>
      <c r="D161" s="167"/>
      <c r="E161" s="167"/>
      <c r="F161" s="167"/>
      <c r="G161" s="167"/>
      <c r="H161" s="167"/>
      <c r="I161" s="167"/>
      <c r="J161" s="167"/>
      <c r="K161" s="167"/>
      <c r="L161" s="167"/>
      <c r="M161" s="167"/>
      <c r="N161" s="167"/>
    </row>
    <row r="162" spans="1:14" x14ac:dyDescent="0.3">
      <c r="A162" s="167"/>
      <c r="B162" s="167"/>
      <c r="C162" s="167"/>
      <c r="D162" s="167"/>
      <c r="E162" s="167"/>
      <c r="F162" s="167"/>
      <c r="G162" s="167"/>
      <c r="H162" s="167"/>
      <c r="I162" s="167"/>
      <c r="J162" s="167"/>
      <c r="K162" s="167"/>
      <c r="L162" s="167"/>
      <c r="M162" s="167"/>
      <c r="N162" s="167"/>
    </row>
    <row r="163" spans="1:14" x14ac:dyDescent="0.3">
      <c r="A163" s="167"/>
      <c r="B163" s="167"/>
      <c r="C163" s="167"/>
      <c r="D163" s="167"/>
      <c r="E163" s="167"/>
      <c r="F163" s="167"/>
      <c r="G163" s="167"/>
      <c r="H163" s="167"/>
      <c r="I163" s="167"/>
      <c r="J163" s="167"/>
      <c r="K163" s="167"/>
      <c r="L163" s="167"/>
      <c r="M163" s="167"/>
      <c r="N163" s="167"/>
    </row>
    <row r="164" spans="1:14" x14ac:dyDescent="0.3">
      <c r="A164" s="167"/>
      <c r="B164" s="167"/>
      <c r="C164" s="167"/>
      <c r="D164" s="167"/>
      <c r="E164" s="167"/>
      <c r="F164" s="167"/>
      <c r="G164" s="167"/>
      <c r="H164" s="167"/>
      <c r="I164" s="167"/>
      <c r="J164" s="167"/>
      <c r="K164" s="167"/>
      <c r="L164" s="167"/>
      <c r="M164" s="167"/>
      <c r="N164" s="167"/>
    </row>
    <row r="165" spans="1:14" x14ac:dyDescent="0.3">
      <c r="A165" s="167"/>
      <c r="B165" s="167"/>
      <c r="C165" s="167"/>
      <c r="D165" s="167"/>
      <c r="E165" s="167"/>
      <c r="F165" s="167"/>
      <c r="G165" s="167"/>
      <c r="H165" s="167"/>
      <c r="I165" s="167"/>
      <c r="J165" s="167"/>
      <c r="K165" s="167"/>
      <c r="L165" s="167"/>
      <c r="M165" s="167"/>
      <c r="N165" s="167"/>
    </row>
    <row r="166" spans="1:14" x14ac:dyDescent="0.3">
      <c r="A166" s="167"/>
      <c r="B166" s="167"/>
      <c r="C166" s="167"/>
      <c r="D166" s="167"/>
      <c r="E166" s="167"/>
      <c r="F166" s="167"/>
      <c r="G166" s="167"/>
      <c r="H166" s="167"/>
      <c r="I166" s="167"/>
      <c r="J166" s="167"/>
      <c r="K166" s="167"/>
      <c r="L166" s="167"/>
      <c r="M166" s="167"/>
      <c r="N166" s="167"/>
    </row>
    <row r="167" spans="1:14" x14ac:dyDescent="0.3">
      <c r="A167" s="167"/>
      <c r="B167" s="167"/>
      <c r="C167" s="167"/>
      <c r="D167" s="167"/>
      <c r="E167" s="167"/>
      <c r="F167" s="167"/>
      <c r="G167" s="167"/>
      <c r="H167" s="167"/>
      <c r="I167" s="167"/>
      <c r="J167" s="167"/>
      <c r="K167" s="167"/>
      <c r="L167" s="167"/>
      <c r="M167" s="167"/>
      <c r="N167" s="167"/>
    </row>
    <row r="168" spans="1:14" x14ac:dyDescent="0.3">
      <c r="A168" s="167"/>
      <c r="B168" s="167"/>
      <c r="C168" s="167"/>
      <c r="D168" s="167"/>
      <c r="E168" s="167"/>
      <c r="F168" s="167"/>
      <c r="G168" s="167"/>
      <c r="H168" s="167"/>
      <c r="I168" s="167"/>
      <c r="J168" s="167"/>
      <c r="K168" s="167"/>
      <c r="L168" s="167"/>
      <c r="M168" s="167"/>
      <c r="N168" s="167"/>
    </row>
    <row r="169" spans="1:14" x14ac:dyDescent="0.3">
      <c r="A169" s="167"/>
      <c r="B169" s="167"/>
      <c r="C169" s="167"/>
      <c r="D169" s="167"/>
      <c r="E169" s="167"/>
      <c r="F169" s="167"/>
      <c r="G169" s="167"/>
      <c r="H169" s="167"/>
      <c r="I169" s="167"/>
      <c r="J169" s="167"/>
      <c r="K169" s="167"/>
      <c r="L169" s="167"/>
      <c r="M169" s="167"/>
      <c r="N169" s="167"/>
    </row>
    <row r="170" spans="1:14" x14ac:dyDescent="0.3">
      <c r="A170" s="167"/>
      <c r="B170" s="167"/>
      <c r="C170" s="167"/>
      <c r="D170" s="167"/>
      <c r="E170" s="167"/>
      <c r="F170" s="167"/>
      <c r="G170" s="167"/>
      <c r="H170" s="167"/>
      <c r="I170" s="167"/>
      <c r="J170" s="167"/>
      <c r="K170" s="167"/>
      <c r="L170" s="167"/>
      <c r="M170" s="167"/>
      <c r="N170" s="167"/>
    </row>
    <row r="171" spans="1:14" x14ac:dyDescent="0.3">
      <c r="A171" s="167"/>
      <c r="B171" s="167"/>
      <c r="C171" s="167"/>
      <c r="D171" s="167"/>
      <c r="E171" s="167"/>
      <c r="F171" s="167"/>
      <c r="G171" s="167"/>
      <c r="H171" s="167"/>
      <c r="I171" s="167"/>
      <c r="J171" s="167"/>
      <c r="K171" s="167"/>
      <c r="L171" s="167"/>
      <c r="M171" s="167"/>
      <c r="N171" s="167"/>
    </row>
    <row r="172" spans="1:14" x14ac:dyDescent="0.3">
      <c r="A172" s="167"/>
      <c r="B172" s="167"/>
      <c r="C172" s="167"/>
      <c r="D172" s="167"/>
      <c r="E172" s="167"/>
      <c r="F172" s="167"/>
      <c r="G172" s="167"/>
      <c r="H172" s="167"/>
      <c r="I172" s="167"/>
      <c r="J172" s="167"/>
      <c r="K172" s="167"/>
      <c r="L172" s="167"/>
      <c r="M172" s="167"/>
      <c r="N172" s="167"/>
    </row>
    <row r="173" spans="1:14" x14ac:dyDescent="0.3">
      <c r="A173" s="167"/>
      <c r="B173" s="167"/>
      <c r="C173" s="167"/>
      <c r="D173" s="167"/>
      <c r="E173" s="167"/>
      <c r="F173" s="167"/>
      <c r="G173" s="167"/>
      <c r="H173" s="167"/>
      <c r="I173" s="167"/>
      <c r="J173" s="167"/>
      <c r="K173" s="167"/>
      <c r="L173" s="167"/>
      <c r="M173" s="167"/>
      <c r="N173" s="167"/>
    </row>
    <row r="174" spans="1:14" x14ac:dyDescent="0.3">
      <c r="A174" s="167"/>
      <c r="B174" s="167"/>
      <c r="C174" s="167"/>
      <c r="D174" s="167"/>
      <c r="E174" s="167"/>
      <c r="F174" s="167"/>
      <c r="G174" s="167"/>
      <c r="H174" s="167"/>
      <c r="I174" s="167"/>
      <c r="J174" s="167"/>
      <c r="K174" s="167"/>
      <c r="L174" s="167"/>
      <c r="M174" s="167"/>
      <c r="N174" s="167"/>
    </row>
    <row r="175" spans="1:14" x14ac:dyDescent="0.3">
      <c r="A175" s="167"/>
      <c r="B175" s="167"/>
      <c r="C175" s="167"/>
      <c r="D175" s="167"/>
      <c r="E175" s="167"/>
      <c r="F175" s="167"/>
      <c r="G175" s="167"/>
      <c r="H175" s="167"/>
      <c r="I175" s="167"/>
      <c r="J175" s="167"/>
      <c r="K175" s="167"/>
      <c r="L175" s="167"/>
      <c r="M175" s="167"/>
      <c r="N175" s="167"/>
    </row>
    <row r="176" spans="1:14" x14ac:dyDescent="0.3">
      <c r="A176" s="167"/>
      <c r="B176" s="167"/>
      <c r="C176" s="167"/>
      <c r="D176" s="167"/>
      <c r="E176" s="167"/>
      <c r="F176" s="167"/>
      <c r="G176" s="167"/>
      <c r="H176" s="167"/>
      <c r="I176" s="167"/>
      <c r="J176" s="167"/>
      <c r="K176" s="167"/>
      <c r="L176" s="167"/>
      <c r="M176" s="167"/>
      <c r="N176" s="167"/>
    </row>
    <row r="177" spans="1:14" x14ac:dyDescent="0.3">
      <c r="A177" s="167"/>
      <c r="B177" s="167"/>
      <c r="C177" s="167"/>
      <c r="D177" s="167"/>
      <c r="E177" s="167"/>
      <c r="F177" s="167"/>
      <c r="G177" s="167"/>
      <c r="H177" s="167"/>
      <c r="I177" s="167"/>
      <c r="J177" s="167"/>
      <c r="K177" s="167"/>
      <c r="L177" s="167"/>
      <c r="M177" s="167"/>
      <c r="N177" s="167"/>
    </row>
    <row r="178" spans="1:14" x14ac:dyDescent="0.3">
      <c r="A178" s="167"/>
      <c r="B178" s="167"/>
      <c r="C178" s="167"/>
      <c r="D178" s="167"/>
      <c r="E178" s="167"/>
      <c r="F178" s="167"/>
      <c r="G178" s="167"/>
      <c r="H178" s="167"/>
      <c r="I178" s="167"/>
      <c r="J178" s="167"/>
      <c r="K178" s="167"/>
      <c r="L178" s="167"/>
      <c r="M178" s="167"/>
      <c r="N178" s="167"/>
    </row>
    <row r="179" spans="1:14" x14ac:dyDescent="0.3">
      <c r="A179" s="167"/>
      <c r="B179" s="167"/>
      <c r="C179" s="167"/>
      <c r="D179" s="167"/>
      <c r="E179" s="167"/>
      <c r="F179" s="167"/>
      <c r="G179" s="167"/>
      <c r="H179" s="167"/>
      <c r="I179" s="167"/>
      <c r="J179" s="167"/>
      <c r="K179" s="167"/>
      <c r="L179" s="167"/>
      <c r="M179" s="167"/>
      <c r="N179" s="167"/>
    </row>
    <row r="180" spans="1:14" x14ac:dyDescent="0.3">
      <c r="A180" s="167"/>
      <c r="B180" s="167"/>
      <c r="C180" s="167"/>
      <c r="D180" s="167"/>
      <c r="E180" s="167"/>
      <c r="F180" s="167"/>
      <c r="G180" s="167"/>
      <c r="H180" s="167"/>
      <c r="I180" s="167"/>
      <c r="J180" s="167"/>
      <c r="K180" s="167"/>
      <c r="L180" s="167"/>
      <c r="M180" s="167"/>
      <c r="N180" s="167"/>
    </row>
    <row r="181" spans="1:14" x14ac:dyDescent="0.3">
      <c r="A181" s="167"/>
      <c r="B181" s="167"/>
      <c r="C181" s="167"/>
      <c r="D181" s="167"/>
      <c r="E181" s="167"/>
      <c r="F181" s="167"/>
      <c r="G181" s="167"/>
      <c r="H181" s="167"/>
      <c r="I181" s="167"/>
      <c r="J181" s="167"/>
      <c r="K181" s="167"/>
      <c r="L181" s="167"/>
      <c r="M181" s="167"/>
      <c r="N181" s="167"/>
    </row>
    <row r="182" spans="1:14" x14ac:dyDescent="0.3">
      <c r="A182" s="167"/>
      <c r="B182" s="167"/>
      <c r="C182" s="167"/>
      <c r="D182" s="167"/>
      <c r="E182" s="167"/>
      <c r="F182" s="167"/>
      <c r="G182" s="167"/>
      <c r="H182" s="167"/>
      <c r="I182" s="167"/>
      <c r="J182" s="167"/>
      <c r="K182" s="167"/>
      <c r="L182" s="167"/>
      <c r="M182" s="167"/>
      <c r="N182" s="167"/>
    </row>
    <row r="183" spans="1:14" x14ac:dyDescent="0.3">
      <c r="A183" s="167"/>
      <c r="B183" s="167"/>
      <c r="C183" s="167"/>
      <c r="D183" s="167"/>
      <c r="E183" s="167"/>
      <c r="F183" s="167"/>
      <c r="G183" s="167"/>
      <c r="H183" s="167"/>
      <c r="I183" s="167"/>
      <c r="J183" s="167"/>
      <c r="K183" s="167"/>
      <c r="L183" s="167"/>
      <c r="M183" s="167"/>
      <c r="N183" s="167"/>
    </row>
    <row r="184" spans="1:14" x14ac:dyDescent="0.3">
      <c r="A184" s="167"/>
      <c r="B184" s="167"/>
      <c r="C184" s="167"/>
      <c r="D184" s="167"/>
      <c r="E184" s="167"/>
      <c r="F184" s="167"/>
      <c r="G184" s="167"/>
      <c r="H184" s="167"/>
      <c r="I184" s="167"/>
      <c r="J184" s="167"/>
      <c r="K184" s="167"/>
      <c r="L184" s="167"/>
      <c r="M184" s="167"/>
      <c r="N184" s="167"/>
    </row>
    <row r="185" spans="1:14" x14ac:dyDescent="0.3">
      <c r="A185" s="167"/>
      <c r="B185" s="167"/>
      <c r="C185" s="167"/>
      <c r="D185" s="167"/>
      <c r="E185" s="167"/>
      <c r="F185" s="167"/>
      <c r="G185" s="167"/>
      <c r="H185" s="167"/>
      <c r="I185" s="167"/>
      <c r="J185" s="167"/>
      <c r="K185" s="167"/>
      <c r="L185" s="167"/>
      <c r="M185" s="167"/>
      <c r="N185" s="167"/>
    </row>
    <row r="186" spans="1:14" x14ac:dyDescent="0.3">
      <c r="A186" s="167"/>
      <c r="B186" s="167"/>
      <c r="C186" s="167"/>
      <c r="D186" s="167"/>
      <c r="E186" s="167"/>
      <c r="F186" s="167"/>
      <c r="G186" s="167"/>
      <c r="H186" s="167"/>
      <c r="I186" s="167"/>
      <c r="J186" s="167"/>
      <c r="K186" s="167"/>
      <c r="L186" s="167"/>
      <c r="M186" s="167"/>
      <c r="N186" s="167"/>
    </row>
    <row r="187" spans="1:14" x14ac:dyDescent="0.3">
      <c r="A187" s="167"/>
      <c r="B187" s="167"/>
      <c r="C187" s="167"/>
      <c r="D187" s="167"/>
      <c r="E187" s="167"/>
      <c r="F187" s="167"/>
      <c r="G187" s="167"/>
      <c r="H187" s="167"/>
      <c r="I187" s="167"/>
      <c r="J187" s="167"/>
      <c r="K187" s="167"/>
      <c r="L187" s="167"/>
      <c r="M187" s="167"/>
      <c r="N187" s="167"/>
    </row>
    <row r="188" spans="1:14" x14ac:dyDescent="0.3">
      <c r="A188" s="167"/>
      <c r="B188" s="167"/>
      <c r="C188" s="167"/>
      <c r="D188" s="167"/>
      <c r="E188" s="167"/>
      <c r="F188" s="167"/>
      <c r="G188" s="167"/>
      <c r="H188" s="167"/>
      <c r="I188" s="167"/>
      <c r="J188" s="167"/>
      <c r="K188" s="167"/>
      <c r="L188" s="167"/>
      <c r="M188" s="167"/>
      <c r="N188" s="167"/>
    </row>
    <row r="189" spans="1:14" x14ac:dyDescent="0.3">
      <c r="A189" s="167"/>
      <c r="B189" s="167"/>
      <c r="C189" s="167"/>
      <c r="D189" s="167"/>
      <c r="E189" s="167"/>
      <c r="F189" s="167"/>
      <c r="G189" s="167"/>
      <c r="H189" s="167"/>
      <c r="I189" s="167"/>
      <c r="J189" s="167"/>
      <c r="K189" s="167"/>
      <c r="L189" s="167"/>
      <c r="M189" s="167"/>
      <c r="N189" s="167"/>
    </row>
    <row r="190" spans="1:14" x14ac:dyDescent="0.3">
      <c r="A190" s="167"/>
      <c r="B190" s="167"/>
      <c r="C190" s="167"/>
      <c r="D190" s="167"/>
      <c r="E190" s="167"/>
      <c r="F190" s="167"/>
      <c r="G190" s="167"/>
      <c r="H190" s="167"/>
      <c r="I190" s="167"/>
      <c r="J190" s="167"/>
      <c r="K190" s="167"/>
      <c r="L190" s="167"/>
      <c r="M190" s="167"/>
      <c r="N190" s="167"/>
    </row>
    <row r="191" spans="1:14" x14ac:dyDescent="0.3">
      <c r="A191" s="167"/>
      <c r="B191" s="167"/>
      <c r="C191" s="167"/>
      <c r="D191" s="167"/>
      <c r="E191" s="167"/>
      <c r="F191" s="167"/>
      <c r="G191" s="167"/>
      <c r="H191" s="167"/>
      <c r="I191" s="167"/>
      <c r="J191" s="167"/>
      <c r="K191" s="167"/>
      <c r="L191" s="167"/>
      <c r="M191" s="167"/>
      <c r="N191" s="167"/>
    </row>
    <row r="192" spans="1:14" x14ac:dyDescent="0.3">
      <c r="A192" s="167"/>
      <c r="B192" s="167"/>
      <c r="C192" s="167"/>
      <c r="D192" s="167"/>
      <c r="E192" s="167"/>
      <c r="F192" s="167"/>
      <c r="G192" s="167"/>
      <c r="H192" s="167"/>
      <c r="I192" s="167"/>
      <c r="J192" s="167"/>
      <c r="K192" s="167"/>
      <c r="L192" s="167"/>
      <c r="M192" s="167"/>
      <c r="N192" s="167"/>
    </row>
    <row r="193" spans="1:14" x14ac:dyDescent="0.3">
      <c r="A193" s="167"/>
      <c r="B193" s="167"/>
      <c r="C193" s="167"/>
      <c r="D193" s="167"/>
      <c r="E193" s="167"/>
      <c r="F193" s="167"/>
      <c r="G193" s="167"/>
      <c r="H193" s="167"/>
      <c r="I193" s="167"/>
      <c r="J193" s="167"/>
      <c r="K193" s="167"/>
      <c r="L193" s="167"/>
      <c r="M193" s="167"/>
      <c r="N193" s="167"/>
    </row>
    <row r="194" spans="1:14" x14ac:dyDescent="0.3">
      <c r="A194" s="167"/>
      <c r="B194" s="167"/>
      <c r="C194" s="167"/>
      <c r="D194" s="167"/>
      <c r="E194" s="167"/>
      <c r="F194" s="167"/>
      <c r="G194" s="167"/>
      <c r="H194" s="167"/>
      <c r="I194" s="167"/>
      <c r="J194" s="167"/>
      <c r="K194" s="167"/>
      <c r="L194" s="167"/>
      <c r="M194" s="167"/>
      <c r="N194" s="167"/>
    </row>
    <row r="195" spans="1:14" x14ac:dyDescent="0.3">
      <c r="A195" s="167"/>
      <c r="B195" s="167"/>
      <c r="C195" s="167"/>
      <c r="D195" s="167"/>
      <c r="E195" s="167"/>
      <c r="F195" s="167"/>
      <c r="G195" s="167"/>
      <c r="H195" s="167"/>
      <c r="I195" s="167"/>
      <c r="J195" s="167"/>
      <c r="K195" s="167"/>
      <c r="L195" s="167"/>
      <c r="M195" s="167"/>
      <c r="N195" s="167"/>
    </row>
    <row r="196" spans="1:14" x14ac:dyDescent="0.3">
      <c r="A196" s="167"/>
      <c r="B196" s="167"/>
      <c r="C196" s="167"/>
      <c r="D196" s="167"/>
      <c r="E196" s="167"/>
      <c r="F196" s="167"/>
      <c r="G196" s="167"/>
      <c r="H196" s="167"/>
      <c r="I196" s="167"/>
      <c r="J196" s="167"/>
      <c r="K196" s="167"/>
      <c r="L196" s="167"/>
      <c r="M196" s="167"/>
      <c r="N196" s="167"/>
    </row>
    <row r="197" spans="1:14" x14ac:dyDescent="0.3">
      <c r="A197" s="167"/>
      <c r="B197" s="167"/>
      <c r="C197" s="167"/>
      <c r="D197" s="167"/>
      <c r="E197" s="167"/>
      <c r="F197" s="167"/>
      <c r="G197" s="167"/>
      <c r="H197" s="167"/>
      <c r="I197" s="167"/>
      <c r="J197" s="167"/>
      <c r="K197" s="167"/>
      <c r="L197" s="167"/>
      <c r="M197" s="167"/>
      <c r="N197" s="167"/>
    </row>
    <row r="198" spans="1:14" x14ac:dyDescent="0.3">
      <c r="A198" s="167"/>
      <c r="B198" s="167"/>
      <c r="C198" s="167"/>
      <c r="D198" s="167"/>
      <c r="E198" s="167"/>
      <c r="F198" s="167"/>
      <c r="G198" s="167"/>
      <c r="H198" s="167"/>
      <c r="I198" s="167"/>
      <c r="J198" s="167"/>
      <c r="K198" s="167"/>
      <c r="L198" s="167"/>
      <c r="M198" s="167"/>
      <c r="N198" s="167"/>
    </row>
    <row r="199" spans="1:14" x14ac:dyDescent="0.3">
      <c r="A199" s="167"/>
      <c r="B199" s="167"/>
      <c r="C199" s="167"/>
      <c r="D199" s="167"/>
      <c r="E199" s="167"/>
      <c r="F199" s="167"/>
      <c r="G199" s="167"/>
      <c r="H199" s="167"/>
      <c r="I199" s="167"/>
      <c r="J199" s="167"/>
      <c r="K199" s="167"/>
      <c r="L199" s="167"/>
      <c r="M199" s="167"/>
      <c r="N199" s="167"/>
    </row>
    <row r="200" spans="1:14" x14ac:dyDescent="0.3">
      <c r="A200" s="167"/>
      <c r="B200" s="167"/>
      <c r="C200" s="167"/>
      <c r="D200" s="167"/>
      <c r="E200" s="167"/>
      <c r="F200" s="167"/>
      <c r="G200" s="167"/>
      <c r="H200" s="167"/>
      <c r="I200" s="167"/>
      <c r="J200" s="167"/>
      <c r="K200" s="167"/>
      <c r="L200" s="167"/>
      <c r="M200" s="167"/>
      <c r="N200" s="167"/>
    </row>
    <row r="201" spans="1:14" x14ac:dyDescent="0.3">
      <c r="A201" s="167"/>
      <c r="B201" s="167"/>
      <c r="C201" s="167"/>
      <c r="D201" s="167"/>
      <c r="E201" s="167"/>
      <c r="F201" s="167"/>
      <c r="G201" s="167"/>
      <c r="H201" s="167"/>
      <c r="I201" s="167"/>
      <c r="J201" s="167"/>
      <c r="K201" s="167"/>
      <c r="L201" s="167"/>
      <c r="M201" s="167"/>
      <c r="N201" s="167"/>
    </row>
    <row r="202" spans="1:14" x14ac:dyDescent="0.3">
      <c r="A202" s="167"/>
      <c r="B202" s="167"/>
      <c r="C202" s="167"/>
      <c r="D202" s="167"/>
      <c r="E202" s="167"/>
      <c r="F202" s="167"/>
      <c r="G202" s="167"/>
      <c r="H202" s="167"/>
      <c r="I202" s="167"/>
      <c r="J202" s="167"/>
      <c r="K202" s="167"/>
      <c r="L202" s="167"/>
      <c r="M202" s="167"/>
      <c r="N202" s="167"/>
    </row>
    <row r="203" spans="1:14" x14ac:dyDescent="0.3">
      <c r="A203" s="167"/>
      <c r="B203" s="167"/>
      <c r="C203" s="167"/>
      <c r="D203" s="167"/>
      <c r="E203" s="167"/>
      <c r="F203" s="167"/>
      <c r="G203" s="167"/>
      <c r="H203" s="167"/>
      <c r="I203" s="167"/>
      <c r="J203" s="167"/>
      <c r="K203" s="167"/>
      <c r="L203" s="167"/>
      <c r="M203" s="167"/>
      <c r="N203" s="167"/>
    </row>
    <row r="204" spans="1:14" x14ac:dyDescent="0.3">
      <c r="A204" s="167"/>
      <c r="B204" s="167"/>
      <c r="C204" s="167"/>
      <c r="D204" s="167"/>
      <c r="E204" s="167"/>
      <c r="F204" s="167"/>
      <c r="G204" s="167"/>
      <c r="H204" s="167"/>
      <c r="I204" s="167"/>
      <c r="J204" s="167"/>
      <c r="K204" s="167"/>
      <c r="L204" s="167"/>
      <c r="M204" s="167"/>
      <c r="N204" s="167"/>
    </row>
    <row r="205" spans="1:14" x14ac:dyDescent="0.3">
      <c r="A205" s="167"/>
      <c r="B205" s="167"/>
      <c r="C205" s="167"/>
      <c r="D205" s="167"/>
      <c r="E205" s="167"/>
      <c r="F205" s="167"/>
      <c r="G205" s="167"/>
      <c r="H205" s="167"/>
      <c r="I205" s="167"/>
      <c r="J205" s="167"/>
      <c r="K205" s="167"/>
      <c r="L205" s="167"/>
      <c r="M205" s="167"/>
      <c r="N205" s="167"/>
    </row>
    <row r="206" spans="1:14" x14ac:dyDescent="0.3">
      <c r="A206" s="167"/>
      <c r="B206" s="167"/>
      <c r="C206" s="167"/>
      <c r="D206" s="167"/>
      <c r="E206" s="167"/>
      <c r="F206" s="167"/>
      <c r="G206" s="167"/>
      <c r="H206" s="167"/>
      <c r="I206" s="167"/>
      <c r="J206" s="167"/>
      <c r="K206" s="167"/>
      <c r="L206" s="167"/>
      <c r="M206" s="167"/>
      <c r="N206" s="167"/>
    </row>
    <row r="207" spans="1:14" x14ac:dyDescent="0.3">
      <c r="A207" s="167"/>
      <c r="B207" s="167"/>
      <c r="C207" s="167"/>
      <c r="D207" s="167"/>
      <c r="E207" s="167"/>
      <c r="F207" s="167"/>
      <c r="G207" s="167"/>
      <c r="H207" s="167"/>
      <c r="I207" s="167"/>
      <c r="J207" s="167"/>
      <c r="K207" s="167"/>
      <c r="L207" s="167"/>
      <c r="M207" s="167"/>
      <c r="N207" s="167"/>
    </row>
    <row r="208" spans="1:14" x14ac:dyDescent="0.3">
      <c r="A208" s="167"/>
      <c r="B208" s="167"/>
      <c r="C208" s="167"/>
      <c r="D208" s="167"/>
      <c r="E208" s="167"/>
      <c r="F208" s="167"/>
      <c r="G208" s="167"/>
      <c r="H208" s="167"/>
      <c r="I208" s="167"/>
      <c r="J208" s="167"/>
      <c r="K208" s="167"/>
      <c r="L208" s="167"/>
      <c r="M208" s="167"/>
      <c r="N208" s="167"/>
    </row>
    <row r="209" spans="1:14" x14ac:dyDescent="0.3">
      <c r="A209" s="167"/>
      <c r="B209" s="167"/>
      <c r="C209" s="167"/>
      <c r="D209" s="167"/>
      <c r="E209" s="167"/>
      <c r="F209" s="167"/>
      <c r="G209" s="167"/>
      <c r="H209" s="167"/>
      <c r="I209" s="167"/>
      <c r="J209" s="165"/>
      <c r="K209" s="165"/>
      <c r="L209" s="165"/>
      <c r="M209" s="165"/>
      <c r="N209" s="165"/>
    </row>
    <row r="210" spans="1:14" x14ac:dyDescent="0.3">
      <c r="A210" s="167"/>
      <c r="B210" s="167"/>
      <c r="C210" s="167"/>
      <c r="D210" s="167"/>
      <c r="E210" s="167"/>
      <c r="F210" s="167"/>
      <c r="G210" s="167"/>
      <c r="H210" s="167"/>
      <c r="I210" s="167"/>
    </row>
    <row r="211" spans="1:14" x14ac:dyDescent="0.3">
      <c r="A211" s="167"/>
      <c r="B211" s="167"/>
      <c r="C211" s="167"/>
      <c r="D211" s="167"/>
      <c r="E211" s="167"/>
      <c r="F211" s="167"/>
      <c r="G211" s="167"/>
      <c r="H211" s="167"/>
      <c r="I211" s="167"/>
    </row>
    <row r="212" spans="1:14" x14ac:dyDescent="0.3">
      <c r="A212" s="167"/>
      <c r="B212" s="167"/>
      <c r="C212" s="167"/>
      <c r="D212" s="167"/>
      <c r="E212" s="167"/>
      <c r="F212" s="167"/>
      <c r="G212" s="167"/>
      <c r="H212" s="167"/>
      <c r="I212" s="167"/>
    </row>
    <row r="213" spans="1:14" x14ac:dyDescent="0.3">
      <c r="A213" s="167"/>
      <c r="B213" s="167"/>
      <c r="C213" s="167"/>
      <c r="D213" s="167"/>
      <c r="E213" s="167"/>
      <c r="F213" s="167"/>
      <c r="G213" s="167"/>
      <c r="H213" s="167"/>
      <c r="I213" s="167"/>
    </row>
    <row r="214" spans="1:14" x14ac:dyDescent="0.3">
      <c r="A214" s="167"/>
      <c r="B214" s="167"/>
      <c r="C214" s="167"/>
      <c r="D214" s="167"/>
      <c r="E214" s="167"/>
      <c r="F214" s="167"/>
      <c r="G214" s="167"/>
      <c r="H214" s="167"/>
      <c r="I214" s="167"/>
    </row>
    <row r="215" spans="1:14" x14ac:dyDescent="0.3">
      <c r="A215" s="167"/>
      <c r="B215" s="167"/>
      <c r="C215" s="167"/>
      <c r="D215" s="167"/>
      <c r="E215" s="167"/>
      <c r="F215" s="167"/>
      <c r="G215" s="167"/>
      <c r="H215" s="167"/>
      <c r="I215" s="167"/>
    </row>
    <row r="216" spans="1:14" x14ac:dyDescent="0.3">
      <c r="A216" s="167"/>
      <c r="B216" s="167"/>
      <c r="C216" s="167"/>
      <c r="D216" s="167"/>
      <c r="E216" s="167"/>
      <c r="F216" s="167"/>
      <c r="G216" s="167"/>
      <c r="H216" s="167"/>
      <c r="I216" s="167"/>
    </row>
    <row r="217" spans="1:14" x14ac:dyDescent="0.3">
      <c r="A217" s="167"/>
      <c r="B217" s="167"/>
      <c r="C217" s="167"/>
      <c r="D217" s="167"/>
      <c r="E217" s="167"/>
      <c r="F217" s="167"/>
      <c r="G217" s="167"/>
      <c r="H217" s="167"/>
      <c r="I217" s="167"/>
    </row>
    <row r="218" spans="1:14" x14ac:dyDescent="0.3">
      <c r="A218" s="167"/>
      <c r="B218" s="167"/>
      <c r="C218" s="167"/>
      <c r="D218" s="167"/>
      <c r="E218" s="167"/>
      <c r="F218" s="167"/>
      <c r="G218" s="167"/>
      <c r="H218" s="167"/>
      <c r="I218" s="167"/>
    </row>
    <row r="219" spans="1:14" x14ac:dyDescent="0.3">
      <c r="A219" s="167"/>
      <c r="B219" s="167"/>
      <c r="C219" s="167"/>
      <c r="D219" s="167"/>
      <c r="E219" s="167"/>
      <c r="F219" s="167"/>
      <c r="G219" s="167"/>
      <c r="H219" s="167"/>
      <c r="I219" s="167"/>
    </row>
    <row r="220" spans="1:14" x14ac:dyDescent="0.3">
      <c r="A220" s="167"/>
      <c r="B220" s="167"/>
      <c r="C220" s="167"/>
      <c r="D220" s="167"/>
      <c r="E220" s="167"/>
      <c r="F220" s="167"/>
      <c r="G220" s="167"/>
      <c r="H220" s="167"/>
      <c r="I220" s="167"/>
    </row>
    <row r="221" spans="1:14" x14ac:dyDescent="0.3">
      <c r="A221" s="167"/>
      <c r="B221" s="167"/>
      <c r="C221" s="167"/>
      <c r="D221" s="167"/>
      <c r="E221" s="167"/>
      <c r="F221" s="167"/>
      <c r="G221" s="167"/>
      <c r="H221" s="167"/>
      <c r="I221" s="167"/>
    </row>
    <row r="222" spans="1:14" x14ac:dyDescent="0.3">
      <c r="A222" s="167"/>
      <c r="B222" s="167"/>
      <c r="C222" s="167"/>
      <c r="D222" s="167"/>
      <c r="E222" s="167"/>
      <c r="F222" s="167"/>
      <c r="G222" s="167"/>
      <c r="H222" s="167"/>
      <c r="I222" s="167"/>
    </row>
    <row r="223" spans="1:14" x14ac:dyDescent="0.3">
      <c r="A223" s="167"/>
      <c r="B223" s="167"/>
      <c r="C223" s="167"/>
      <c r="D223" s="167"/>
      <c r="E223" s="167"/>
      <c r="F223" s="167"/>
      <c r="G223" s="167"/>
      <c r="H223" s="167"/>
      <c r="I223" s="167"/>
    </row>
    <row r="224" spans="1:14" x14ac:dyDescent="0.3">
      <c r="A224" s="167"/>
      <c r="B224" s="167"/>
      <c r="C224" s="167"/>
      <c r="D224" s="167"/>
      <c r="E224" s="167"/>
      <c r="F224" s="167"/>
      <c r="G224" s="167"/>
      <c r="H224" s="167"/>
      <c r="I224" s="167"/>
    </row>
    <row r="225" spans="1:9" x14ac:dyDescent="0.3">
      <c r="A225" s="167"/>
      <c r="B225" s="167"/>
      <c r="C225" s="167"/>
      <c r="D225" s="167"/>
      <c r="E225" s="167"/>
      <c r="F225" s="167"/>
      <c r="G225" s="167"/>
      <c r="H225" s="167"/>
      <c r="I225" s="167"/>
    </row>
    <row r="226" spans="1:9" x14ac:dyDescent="0.3">
      <c r="A226" s="167"/>
      <c r="B226" s="167"/>
      <c r="C226" s="167"/>
      <c r="D226" s="167"/>
      <c r="E226" s="167"/>
      <c r="F226" s="167"/>
      <c r="G226" s="167"/>
      <c r="H226" s="167"/>
      <c r="I226" s="167"/>
    </row>
    <row r="227" spans="1:9" x14ac:dyDescent="0.3">
      <c r="A227" s="167"/>
      <c r="B227" s="167"/>
      <c r="C227" s="167"/>
      <c r="D227" s="167"/>
      <c r="E227" s="167"/>
      <c r="F227" s="167"/>
      <c r="G227" s="167"/>
      <c r="H227" s="167"/>
      <c r="I227" s="167"/>
    </row>
    <row r="228" spans="1:9" x14ac:dyDescent="0.3">
      <c r="A228" s="167"/>
      <c r="B228" s="167"/>
      <c r="C228" s="167"/>
      <c r="D228" s="167"/>
      <c r="E228" s="167"/>
      <c r="F228" s="167"/>
      <c r="G228" s="167"/>
      <c r="H228" s="167"/>
      <c r="I228" s="167"/>
    </row>
    <row r="229" spans="1:9" x14ac:dyDescent="0.3">
      <c r="A229" s="167"/>
      <c r="B229" s="167"/>
      <c r="C229" s="167"/>
      <c r="D229" s="167"/>
      <c r="E229" s="167"/>
      <c r="F229" s="167"/>
      <c r="G229" s="167"/>
      <c r="H229" s="167"/>
      <c r="I229" s="167"/>
    </row>
    <row r="230" spans="1:9" x14ac:dyDescent="0.3">
      <c r="A230" s="167"/>
      <c r="B230" s="167"/>
      <c r="C230" s="167"/>
      <c r="D230" s="167"/>
      <c r="E230" s="167"/>
      <c r="F230" s="167"/>
      <c r="G230" s="167"/>
      <c r="H230" s="167"/>
      <c r="I230" s="167"/>
    </row>
    <row r="231" spans="1:9" x14ac:dyDescent="0.3">
      <c r="A231" s="167"/>
      <c r="B231" s="167"/>
      <c r="C231" s="167"/>
      <c r="D231" s="167"/>
      <c r="E231" s="167"/>
      <c r="F231" s="167"/>
      <c r="G231" s="167"/>
      <c r="H231" s="167"/>
      <c r="I231" s="167"/>
    </row>
    <row r="232" spans="1:9" x14ac:dyDescent="0.3">
      <c r="A232" s="167"/>
      <c r="B232" s="167"/>
      <c r="C232" s="167"/>
      <c r="D232" s="167"/>
      <c r="E232" s="167"/>
      <c r="F232" s="167"/>
      <c r="G232" s="167"/>
      <c r="H232" s="167"/>
      <c r="I232" s="167"/>
    </row>
    <row r="233" spans="1:9" x14ac:dyDescent="0.3">
      <c r="A233" s="167"/>
      <c r="B233" s="167"/>
      <c r="C233" s="167"/>
      <c r="D233" s="167"/>
      <c r="E233" s="167"/>
      <c r="F233" s="167"/>
      <c r="G233" s="167"/>
      <c r="H233" s="167"/>
      <c r="I233" s="167"/>
    </row>
    <row r="234" spans="1:9" x14ac:dyDescent="0.3">
      <c r="A234" s="167"/>
      <c r="B234" s="167"/>
      <c r="C234" s="167"/>
      <c r="D234" s="167"/>
      <c r="E234" s="167"/>
      <c r="F234" s="167"/>
      <c r="G234" s="167"/>
      <c r="H234" s="167"/>
      <c r="I234" s="167"/>
    </row>
    <row r="235" spans="1:9" x14ac:dyDescent="0.3">
      <c r="A235" s="167"/>
      <c r="B235" s="167"/>
      <c r="C235" s="167"/>
      <c r="D235" s="167"/>
      <c r="E235" s="167"/>
      <c r="F235" s="167"/>
      <c r="G235" s="167"/>
      <c r="H235" s="167"/>
      <c r="I235" s="167"/>
    </row>
    <row r="236" spans="1:9" x14ac:dyDescent="0.3">
      <c r="A236" s="167"/>
      <c r="B236" s="167"/>
      <c r="C236" s="167"/>
      <c r="D236" s="167"/>
      <c r="E236" s="167"/>
      <c r="F236" s="167"/>
      <c r="G236" s="167"/>
      <c r="H236" s="167"/>
      <c r="I236" s="167"/>
    </row>
    <row r="237" spans="1:9" x14ac:dyDescent="0.3">
      <c r="A237" s="167"/>
      <c r="B237" s="167"/>
      <c r="C237" s="167"/>
      <c r="D237" s="167"/>
      <c r="E237" s="167"/>
      <c r="F237" s="167"/>
      <c r="G237" s="167"/>
      <c r="H237" s="167"/>
      <c r="I237" s="167"/>
    </row>
    <row r="238" spans="1:9" x14ac:dyDescent="0.3">
      <c r="A238" s="167"/>
      <c r="B238" s="167"/>
      <c r="C238" s="167"/>
      <c r="D238" s="167"/>
      <c r="E238" s="167"/>
      <c r="F238" s="167"/>
      <c r="G238" s="167"/>
      <c r="H238" s="167"/>
      <c r="I238" s="167"/>
    </row>
    <row r="239" spans="1:9" x14ac:dyDescent="0.3">
      <c r="A239" s="167"/>
      <c r="B239" s="167"/>
      <c r="C239" s="167"/>
      <c r="D239" s="167"/>
      <c r="E239" s="167"/>
      <c r="F239" s="167"/>
      <c r="G239" s="167"/>
      <c r="H239" s="167"/>
      <c r="I239" s="167"/>
    </row>
    <row r="240" spans="1:9" x14ac:dyDescent="0.3">
      <c r="A240" s="167"/>
      <c r="B240" s="167"/>
      <c r="C240" s="167"/>
      <c r="D240" s="167"/>
      <c r="E240" s="167"/>
      <c r="F240" s="167"/>
      <c r="G240" s="167"/>
      <c r="H240" s="167"/>
      <c r="I240" s="167"/>
    </row>
    <row r="241" spans="1:9" x14ac:dyDescent="0.3">
      <c r="A241" s="167"/>
      <c r="B241" s="167"/>
      <c r="C241" s="167"/>
      <c r="D241" s="167"/>
      <c r="E241" s="167"/>
      <c r="F241" s="167"/>
      <c r="G241" s="167"/>
      <c r="H241" s="167"/>
      <c r="I241" s="167"/>
    </row>
    <row r="242" spans="1:9" x14ac:dyDescent="0.3">
      <c r="A242" s="167"/>
      <c r="B242" s="167"/>
      <c r="C242" s="167"/>
      <c r="D242" s="167"/>
      <c r="E242" s="167"/>
      <c r="F242" s="167"/>
      <c r="G242" s="167"/>
      <c r="H242" s="167"/>
      <c r="I242" s="167"/>
    </row>
    <row r="243" spans="1:9" x14ac:dyDescent="0.3">
      <c r="A243" s="167"/>
      <c r="B243" s="167"/>
      <c r="C243" s="167"/>
      <c r="D243" s="167"/>
      <c r="E243" s="167"/>
      <c r="F243" s="167"/>
      <c r="G243" s="167"/>
      <c r="H243" s="167"/>
      <c r="I243" s="167"/>
    </row>
    <row r="244" spans="1:9" x14ac:dyDescent="0.3">
      <c r="A244" s="167"/>
      <c r="B244" s="167"/>
      <c r="C244" s="167"/>
      <c r="D244" s="167"/>
      <c r="E244" s="167"/>
      <c r="F244" s="167"/>
      <c r="G244" s="167"/>
      <c r="H244" s="167"/>
      <c r="I244" s="167"/>
    </row>
    <row r="245" spans="1:9" x14ac:dyDescent="0.3">
      <c r="A245" s="167"/>
      <c r="B245" s="167"/>
      <c r="C245" s="167"/>
      <c r="D245" s="167"/>
      <c r="E245" s="167"/>
      <c r="F245" s="167"/>
      <c r="G245" s="167"/>
      <c r="H245" s="167"/>
      <c r="I245" s="167"/>
    </row>
    <row r="246" spans="1:9" x14ac:dyDescent="0.3">
      <c r="A246" s="167"/>
      <c r="B246" s="167"/>
      <c r="C246" s="167"/>
      <c r="D246" s="167"/>
      <c r="E246" s="167"/>
      <c r="F246" s="167"/>
      <c r="G246" s="167"/>
      <c r="H246" s="167"/>
      <c r="I246" s="167"/>
    </row>
    <row r="247" spans="1:9" x14ac:dyDescent="0.3">
      <c r="A247" s="167"/>
      <c r="B247" s="167"/>
      <c r="C247" s="167"/>
      <c r="D247" s="167"/>
      <c r="E247" s="167"/>
      <c r="F247" s="167"/>
      <c r="G247" s="167"/>
      <c r="H247" s="167"/>
      <c r="I247" s="167"/>
    </row>
    <row r="248" spans="1:9" x14ac:dyDescent="0.3">
      <c r="A248" s="167"/>
      <c r="B248" s="167"/>
      <c r="C248" s="167"/>
      <c r="D248" s="167"/>
      <c r="E248" s="167"/>
      <c r="F248" s="167"/>
      <c r="G248" s="167"/>
      <c r="H248" s="167"/>
      <c r="I248" s="167"/>
    </row>
    <row r="249" spans="1:9" x14ac:dyDescent="0.3">
      <c r="A249" s="167"/>
      <c r="B249" s="167"/>
      <c r="C249" s="167"/>
      <c r="D249" s="167"/>
      <c r="E249" s="167"/>
      <c r="F249" s="167"/>
      <c r="G249" s="167"/>
      <c r="H249" s="167"/>
      <c r="I249" s="167"/>
    </row>
    <row r="250" spans="1:9" x14ac:dyDescent="0.3">
      <c r="A250" s="167"/>
      <c r="B250" s="167"/>
      <c r="C250" s="167"/>
      <c r="D250" s="167"/>
      <c r="E250" s="167"/>
      <c r="F250" s="167"/>
      <c r="G250" s="167"/>
      <c r="H250" s="167"/>
      <c r="I250" s="167"/>
    </row>
    <row r="251" spans="1:9" x14ac:dyDescent="0.3">
      <c r="A251" s="167"/>
      <c r="B251" s="167"/>
      <c r="C251" s="167"/>
      <c r="D251" s="167"/>
      <c r="E251" s="167"/>
      <c r="F251" s="167"/>
      <c r="G251" s="167"/>
      <c r="H251" s="167"/>
      <c r="I251" s="167"/>
    </row>
    <row r="252" spans="1:9" x14ac:dyDescent="0.3">
      <c r="A252" s="167"/>
      <c r="B252" s="167"/>
      <c r="C252" s="167"/>
      <c r="D252" s="167"/>
      <c r="E252" s="167"/>
      <c r="F252" s="167"/>
      <c r="G252" s="167"/>
      <c r="H252" s="167"/>
      <c r="I252" s="167"/>
    </row>
    <row r="253" spans="1:9" x14ac:dyDescent="0.3">
      <c r="A253" s="167"/>
      <c r="B253" s="167"/>
      <c r="C253" s="167"/>
      <c r="D253" s="167"/>
      <c r="E253" s="167"/>
      <c r="F253" s="167"/>
      <c r="G253" s="167"/>
      <c r="H253" s="167"/>
      <c r="I253" s="167"/>
    </row>
    <row r="254" spans="1:9" x14ac:dyDescent="0.3">
      <c r="A254" s="167"/>
      <c r="B254" s="167"/>
      <c r="C254" s="167"/>
      <c r="D254" s="167"/>
      <c r="E254" s="167"/>
      <c r="F254" s="167"/>
      <c r="G254" s="167"/>
      <c r="H254" s="167"/>
      <c r="I254" s="167"/>
    </row>
    <row r="255" spans="1:9" x14ac:dyDescent="0.3">
      <c r="A255" s="167"/>
      <c r="B255" s="167"/>
      <c r="C255" s="167"/>
      <c r="D255" s="167"/>
      <c r="E255" s="167"/>
      <c r="F255" s="167"/>
      <c r="G255" s="167"/>
      <c r="H255" s="167"/>
      <c r="I255" s="167"/>
    </row>
    <row r="256" spans="1:9" x14ac:dyDescent="0.3">
      <c r="A256" s="167"/>
      <c r="B256" s="167"/>
      <c r="C256" s="167"/>
      <c r="D256" s="167"/>
      <c r="E256" s="167"/>
      <c r="F256" s="167"/>
      <c r="G256" s="167"/>
      <c r="H256" s="167"/>
      <c r="I256" s="167"/>
    </row>
    <row r="257" spans="1:9" x14ac:dyDescent="0.3">
      <c r="A257" s="167"/>
      <c r="B257" s="167"/>
      <c r="C257" s="167"/>
      <c r="D257" s="167"/>
      <c r="E257" s="167"/>
      <c r="F257" s="167"/>
      <c r="G257" s="167"/>
      <c r="H257" s="167"/>
      <c r="I257" s="167"/>
    </row>
    <row r="258" spans="1:9" x14ac:dyDescent="0.3">
      <c r="A258" s="167"/>
      <c r="B258" s="167"/>
      <c r="C258" s="167"/>
      <c r="D258" s="167"/>
      <c r="E258" s="167"/>
      <c r="F258" s="167"/>
      <c r="G258" s="167"/>
      <c r="H258" s="167"/>
      <c r="I258" s="167"/>
    </row>
    <row r="259" spans="1:9" x14ac:dyDescent="0.3">
      <c r="A259" s="167"/>
      <c r="B259" s="167"/>
      <c r="C259" s="167"/>
      <c r="D259" s="167"/>
      <c r="E259" s="167"/>
      <c r="F259" s="167"/>
      <c r="G259" s="167"/>
      <c r="H259" s="167"/>
      <c r="I259" s="167"/>
    </row>
    <row r="260" spans="1:9" x14ac:dyDescent="0.3">
      <c r="A260" s="167"/>
      <c r="B260" s="167"/>
      <c r="C260" s="167"/>
      <c r="D260" s="167"/>
      <c r="E260" s="167"/>
      <c r="F260" s="167"/>
      <c r="G260" s="167"/>
      <c r="H260" s="167"/>
      <c r="I260" s="167"/>
    </row>
    <row r="261" spans="1:9" x14ac:dyDescent="0.3">
      <c r="A261" s="167"/>
      <c r="B261" s="167"/>
      <c r="C261" s="167"/>
      <c r="D261" s="167"/>
      <c r="E261" s="167"/>
      <c r="F261" s="167"/>
      <c r="G261" s="167"/>
      <c r="H261" s="167"/>
      <c r="I261" s="167"/>
    </row>
    <row r="262" spans="1:9" x14ac:dyDescent="0.3">
      <c r="A262" s="167"/>
      <c r="B262" s="167"/>
      <c r="C262" s="167"/>
      <c r="D262" s="167"/>
      <c r="E262" s="167"/>
      <c r="F262" s="167"/>
      <c r="G262" s="167"/>
      <c r="H262" s="167"/>
      <c r="I262" s="167"/>
    </row>
    <row r="263" spans="1:9" x14ac:dyDescent="0.3">
      <c r="A263" s="167"/>
      <c r="B263" s="167"/>
      <c r="C263" s="167"/>
      <c r="D263" s="167"/>
      <c r="E263" s="167"/>
      <c r="F263" s="167"/>
      <c r="G263" s="167"/>
      <c r="H263" s="167"/>
      <c r="I263" s="167"/>
    </row>
    <row r="264" spans="1:9" x14ac:dyDescent="0.3">
      <c r="A264" s="167"/>
      <c r="B264" s="167"/>
      <c r="C264" s="167"/>
      <c r="D264" s="167"/>
      <c r="E264" s="167"/>
      <c r="F264" s="167"/>
      <c r="G264" s="167"/>
      <c r="H264" s="167"/>
      <c r="I264" s="167"/>
    </row>
    <row r="265" spans="1:9" x14ac:dyDescent="0.3">
      <c r="A265" s="167"/>
      <c r="B265" s="167"/>
      <c r="C265" s="167"/>
      <c r="D265" s="167"/>
      <c r="E265" s="167"/>
      <c r="F265" s="167"/>
      <c r="G265" s="167"/>
      <c r="H265" s="167"/>
      <c r="I265" s="167"/>
    </row>
    <row r="266" spans="1:9" x14ac:dyDescent="0.3">
      <c r="A266" s="167"/>
      <c r="B266" s="167"/>
      <c r="C266" s="167"/>
      <c r="D266" s="167"/>
      <c r="E266" s="167"/>
      <c r="F266" s="167"/>
      <c r="G266" s="167"/>
      <c r="H266" s="167"/>
      <c r="I266" s="167"/>
    </row>
    <row r="267" spans="1:9" x14ac:dyDescent="0.3">
      <c r="A267" s="167"/>
      <c r="B267" s="167"/>
      <c r="C267" s="167"/>
      <c r="D267" s="167"/>
      <c r="E267" s="167"/>
      <c r="F267" s="167"/>
      <c r="G267" s="167"/>
      <c r="H267" s="167"/>
      <c r="I267" s="167"/>
    </row>
    <row r="268" spans="1:9" x14ac:dyDescent="0.3">
      <c r="A268" s="167"/>
      <c r="B268" s="167"/>
      <c r="C268" s="167"/>
      <c r="D268" s="167"/>
      <c r="E268" s="167"/>
      <c r="F268" s="167"/>
      <c r="G268" s="167"/>
      <c r="H268" s="167"/>
      <c r="I268" s="167"/>
    </row>
    <row r="269" spans="1:9" x14ac:dyDescent="0.3">
      <c r="A269" s="167"/>
      <c r="B269" s="167"/>
      <c r="C269" s="167"/>
      <c r="D269" s="167"/>
      <c r="E269" s="167"/>
      <c r="F269" s="167"/>
      <c r="G269" s="167"/>
      <c r="H269" s="167"/>
      <c r="I269" s="167"/>
    </row>
    <row r="270" spans="1:9" x14ac:dyDescent="0.3">
      <c r="A270" s="167"/>
      <c r="B270" s="167"/>
      <c r="C270" s="167"/>
      <c r="D270" s="167"/>
      <c r="E270" s="167"/>
      <c r="F270" s="167"/>
      <c r="G270" s="167"/>
      <c r="H270" s="167"/>
      <c r="I270" s="167"/>
    </row>
    <row r="271" spans="1:9" x14ac:dyDescent="0.3">
      <c r="A271" s="167"/>
      <c r="B271" s="167"/>
      <c r="C271" s="167"/>
      <c r="D271" s="167"/>
      <c r="E271" s="167"/>
      <c r="F271" s="167"/>
      <c r="G271" s="167"/>
      <c r="H271" s="167"/>
      <c r="I271" s="167"/>
    </row>
    <row r="272" spans="1:9" x14ac:dyDescent="0.3">
      <c r="A272" s="167"/>
      <c r="B272" s="167"/>
      <c r="C272" s="167"/>
      <c r="D272" s="167"/>
      <c r="E272" s="167"/>
      <c r="F272" s="167"/>
      <c r="G272" s="167"/>
      <c r="H272" s="167"/>
      <c r="I272" s="167"/>
    </row>
    <row r="273" spans="1:9" x14ac:dyDescent="0.3">
      <c r="A273" s="167"/>
      <c r="B273" s="167"/>
      <c r="C273" s="167"/>
      <c r="D273" s="167"/>
      <c r="E273" s="167"/>
      <c r="F273" s="167"/>
      <c r="G273" s="167"/>
      <c r="H273" s="167"/>
      <c r="I273" s="167"/>
    </row>
    <row r="274" spans="1:9" x14ac:dyDescent="0.3">
      <c r="A274" s="167"/>
      <c r="B274" s="167"/>
      <c r="C274" s="167"/>
      <c r="D274" s="167"/>
      <c r="E274" s="167"/>
      <c r="F274" s="167"/>
      <c r="G274" s="167"/>
      <c r="H274" s="167"/>
      <c r="I274" s="167"/>
    </row>
    <row r="275" spans="1:9" x14ac:dyDescent="0.3">
      <c r="A275" s="167"/>
      <c r="B275" s="167"/>
      <c r="C275" s="167"/>
      <c r="D275" s="167"/>
      <c r="E275" s="167"/>
      <c r="F275" s="167"/>
      <c r="G275" s="167"/>
      <c r="H275" s="167"/>
      <c r="I275" s="167"/>
    </row>
    <row r="276" spans="1:9" x14ac:dyDescent="0.3">
      <c r="A276" s="167"/>
      <c r="B276" s="167"/>
      <c r="C276" s="167"/>
      <c r="D276" s="167"/>
      <c r="E276" s="167"/>
      <c r="F276" s="167"/>
      <c r="G276" s="167"/>
      <c r="H276" s="167"/>
      <c r="I276" s="167"/>
    </row>
    <row r="277" spans="1:9" x14ac:dyDescent="0.3">
      <c r="A277" s="167"/>
      <c r="B277" s="167"/>
      <c r="C277" s="167"/>
      <c r="D277" s="167"/>
      <c r="E277" s="167"/>
      <c r="F277" s="167"/>
      <c r="G277" s="167"/>
      <c r="H277" s="167"/>
      <c r="I277" s="167"/>
    </row>
    <row r="278" spans="1:9" x14ac:dyDescent="0.3">
      <c r="A278" s="167"/>
      <c r="B278" s="167"/>
      <c r="C278" s="167"/>
      <c r="D278" s="167"/>
      <c r="E278" s="167"/>
      <c r="F278" s="167"/>
      <c r="G278" s="167"/>
      <c r="H278" s="167"/>
      <c r="I278" s="167"/>
    </row>
    <row r="279" spans="1:9" x14ac:dyDescent="0.3">
      <c r="A279" s="167"/>
      <c r="B279" s="167"/>
      <c r="C279" s="167"/>
      <c r="D279" s="167"/>
      <c r="E279" s="167"/>
      <c r="F279" s="167"/>
      <c r="G279" s="167"/>
      <c r="H279" s="167"/>
      <c r="I279" s="167"/>
    </row>
    <row r="280" spans="1:9" x14ac:dyDescent="0.3">
      <c r="A280" s="167"/>
      <c r="B280" s="167"/>
      <c r="C280" s="167"/>
      <c r="D280" s="167"/>
      <c r="E280" s="167"/>
      <c r="F280" s="167"/>
      <c r="G280" s="167"/>
      <c r="H280" s="167"/>
      <c r="I280" s="167"/>
    </row>
  </sheetData>
  <hyperlinks>
    <hyperlink ref="F2" location="BOM!A1" display="Back to BOM"/>
    <hyperlink ref="B4" location="BR_A0001" display="BR_A0001"/>
    <hyperlink ref="B6" location="SU_A0600" display="SU 0600 001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N19"/>
  <sheetViews>
    <sheetView topLeftCell="B4" zoomScale="90" zoomScaleNormal="90" workbookViewId="0">
      <selection activeCell="B6" sqref="B6"/>
    </sheetView>
  </sheetViews>
  <sheetFormatPr baseColWidth="10" defaultRowHeight="14.4" x14ac:dyDescent="0.3"/>
  <cols>
    <col min="2" max="2" width="34.6640625" customWidth="1"/>
    <col min="3" max="3" width="27.77734375" customWidth="1"/>
    <col min="7" max="7" width="22.21875" customWidth="1"/>
    <col min="9" max="9" width="27.33203125" customWidth="1"/>
    <col min="13" max="13" width="13.33203125" customWidth="1"/>
  </cols>
  <sheetData>
    <row r="2" spans="1:14" x14ac:dyDescent="0.3">
      <c r="A2" s="185" t="s">
        <v>0</v>
      </c>
      <c r="B2" s="16" t="s">
        <v>45</v>
      </c>
      <c r="C2" s="167"/>
      <c r="D2" s="167"/>
      <c r="E2" s="167"/>
      <c r="F2" s="166" t="s">
        <v>69</v>
      </c>
      <c r="G2" s="167"/>
      <c r="H2" s="167"/>
      <c r="I2" s="167"/>
      <c r="J2" s="186" t="s">
        <v>1</v>
      </c>
      <c r="K2" s="168">
        <v>81</v>
      </c>
      <c r="L2" s="167"/>
      <c r="M2" s="185" t="s">
        <v>16</v>
      </c>
      <c r="N2" s="172">
        <f>SU_0600_002_m+SU_0600_002_p</f>
        <v>1.5427786126391492</v>
      </c>
    </row>
    <row r="3" spans="1:14" x14ac:dyDescent="0.3">
      <c r="A3" s="184" t="s">
        <v>3</v>
      </c>
      <c r="B3" s="16" t="str">
        <f>'SU A0600'!B3</f>
        <v>Suspension &amp; Shocks</v>
      </c>
      <c r="C3" s="167"/>
      <c r="D3" s="185" t="s">
        <v>6</v>
      </c>
      <c r="E3" s="167"/>
      <c r="F3" s="167"/>
      <c r="G3" s="167"/>
      <c r="H3" s="167"/>
      <c r="I3" s="167"/>
      <c r="J3" s="167"/>
      <c r="K3" s="167"/>
      <c r="L3" s="167"/>
      <c r="M3" s="184" t="s">
        <v>4</v>
      </c>
      <c r="N3" s="170">
        <v>2</v>
      </c>
    </row>
    <row r="4" spans="1:14" x14ac:dyDescent="0.3">
      <c r="A4" s="184" t="s">
        <v>5</v>
      </c>
      <c r="B4" s="93" t="str">
        <f>'SU A0600'!B4</f>
        <v>Front Bell Crank</v>
      </c>
      <c r="C4" s="167"/>
      <c r="D4" s="184" t="s">
        <v>8</v>
      </c>
      <c r="E4" s="167"/>
      <c r="F4" s="167"/>
      <c r="G4" s="167"/>
      <c r="H4" s="167"/>
      <c r="I4" s="167"/>
      <c r="J4" s="185" t="s">
        <v>6</v>
      </c>
      <c r="K4" s="167"/>
      <c r="L4" s="167"/>
      <c r="M4" s="167"/>
      <c r="N4" s="167"/>
    </row>
    <row r="5" spans="1:14" x14ac:dyDescent="0.3">
      <c r="A5" s="184" t="s">
        <v>15</v>
      </c>
      <c r="B5" s="141" t="s">
        <v>77</v>
      </c>
      <c r="C5" s="167"/>
      <c r="D5" s="184" t="s">
        <v>12</v>
      </c>
      <c r="E5" s="167"/>
      <c r="F5" s="167"/>
      <c r="G5" s="167"/>
      <c r="H5" s="167"/>
      <c r="I5" s="167"/>
      <c r="J5" s="184" t="s">
        <v>8</v>
      </c>
      <c r="K5" s="167"/>
      <c r="L5" s="167"/>
      <c r="M5" s="185" t="s">
        <v>9</v>
      </c>
      <c r="N5" s="172">
        <f>N2*N3</f>
        <v>3.0855572252782983</v>
      </c>
    </row>
    <row r="6" spans="1:14" x14ac:dyDescent="0.3">
      <c r="A6" s="184" t="s">
        <v>7</v>
      </c>
      <c r="B6" s="139" t="s">
        <v>123</v>
      </c>
      <c r="C6" s="167"/>
      <c r="D6" s="167"/>
      <c r="E6" s="167"/>
      <c r="F6" s="167"/>
      <c r="G6" s="167"/>
      <c r="H6" s="167"/>
      <c r="I6" s="167"/>
      <c r="J6" s="184" t="s">
        <v>12</v>
      </c>
      <c r="K6" s="167"/>
      <c r="L6" s="167"/>
      <c r="M6" s="167"/>
      <c r="N6" s="167"/>
    </row>
    <row r="7" spans="1:14" x14ac:dyDescent="0.3">
      <c r="A7" s="184" t="s">
        <v>10</v>
      </c>
      <c r="B7" s="16" t="s">
        <v>11</v>
      </c>
      <c r="C7" s="167"/>
      <c r="D7" s="167"/>
      <c r="E7" s="167"/>
      <c r="F7" s="167"/>
      <c r="G7" s="167"/>
      <c r="H7" s="167"/>
      <c r="I7" s="167"/>
      <c r="J7" s="167"/>
      <c r="K7" s="167"/>
      <c r="L7" s="167"/>
      <c r="M7" s="167"/>
      <c r="N7" s="167"/>
    </row>
    <row r="8" spans="1:14" x14ac:dyDescent="0.3">
      <c r="A8" s="184" t="s">
        <v>13</v>
      </c>
      <c r="B8" s="16"/>
      <c r="C8" s="167"/>
      <c r="D8" s="167"/>
      <c r="E8" s="167"/>
      <c r="F8" s="167"/>
      <c r="G8" s="167"/>
      <c r="H8" s="167"/>
      <c r="I8" s="167"/>
      <c r="J8" s="167"/>
      <c r="K8" s="167"/>
      <c r="L8" s="167"/>
      <c r="M8" s="167"/>
      <c r="N8" s="167"/>
    </row>
    <row r="9" spans="1:14" x14ac:dyDescent="0.3">
      <c r="A9" s="167"/>
      <c r="B9" s="167"/>
      <c r="C9" s="167"/>
      <c r="D9" s="167"/>
      <c r="E9" s="167"/>
      <c r="F9" s="167"/>
      <c r="G9" s="167"/>
      <c r="H9" s="167"/>
      <c r="I9" s="167"/>
      <c r="J9" s="167"/>
      <c r="K9" s="167"/>
      <c r="L9" s="167"/>
      <c r="M9" s="167"/>
      <c r="N9" s="167"/>
    </row>
    <row r="10" spans="1:14" x14ac:dyDescent="0.3">
      <c r="A10" s="158" t="s">
        <v>14</v>
      </c>
      <c r="B10" s="157" t="s">
        <v>19</v>
      </c>
      <c r="C10" s="178" t="s">
        <v>20</v>
      </c>
      <c r="D10" s="178" t="s">
        <v>21</v>
      </c>
      <c r="E10" s="178" t="s">
        <v>22</v>
      </c>
      <c r="F10" s="178" t="s">
        <v>23</v>
      </c>
      <c r="G10" s="178" t="s">
        <v>24</v>
      </c>
      <c r="H10" s="178" t="s">
        <v>25</v>
      </c>
      <c r="I10" s="178" t="s">
        <v>26</v>
      </c>
      <c r="J10" s="178" t="s">
        <v>27</v>
      </c>
      <c r="K10" s="178" t="s">
        <v>28</v>
      </c>
      <c r="L10" s="178" t="s">
        <v>29</v>
      </c>
      <c r="M10" s="178" t="s">
        <v>17</v>
      </c>
      <c r="N10" s="178" t="s">
        <v>18</v>
      </c>
    </row>
    <row r="11" spans="1:14" x14ac:dyDescent="0.3">
      <c r="A11" s="171">
        <v>10</v>
      </c>
      <c r="B11" s="154" t="s">
        <v>100</v>
      </c>
      <c r="C11" s="176" t="s">
        <v>124</v>
      </c>
      <c r="D11" s="175">
        <v>2.25</v>
      </c>
      <c r="E11" s="188">
        <f>J11*K11*L11</f>
        <v>2.4168272284066282E-2</v>
      </c>
      <c r="F11" s="176" t="s">
        <v>102</v>
      </c>
      <c r="G11" s="176"/>
      <c r="H11" s="182"/>
      <c r="I11" s="183" t="s">
        <v>125</v>
      </c>
      <c r="J11" s="183">
        <f>PI()*(7*10^-3)^2</f>
        <v>1.5393804002589989E-4</v>
      </c>
      <c r="K11" s="187">
        <v>0.02</v>
      </c>
      <c r="L11" s="181">
        <v>7850</v>
      </c>
      <c r="M11" s="181">
        <v>1</v>
      </c>
      <c r="N11" s="175">
        <f>D11*E11*M11</f>
        <v>5.4378612639149136E-2</v>
      </c>
    </row>
    <row r="12" spans="1:14" x14ac:dyDescent="0.3">
      <c r="A12" s="169"/>
      <c r="B12" s="169"/>
      <c r="C12" s="169"/>
      <c r="D12" s="169"/>
      <c r="E12" s="169"/>
      <c r="F12" s="169"/>
      <c r="G12" s="169"/>
      <c r="H12" s="169"/>
      <c r="I12" s="169"/>
      <c r="J12" s="169"/>
      <c r="K12" s="169"/>
      <c r="L12" s="169"/>
      <c r="M12" s="174" t="s">
        <v>18</v>
      </c>
      <c r="N12" s="180">
        <f>N11</f>
        <v>5.4378612639149136E-2</v>
      </c>
    </row>
    <row r="13" spans="1:14" x14ac:dyDescent="0.3">
      <c r="A13" s="167"/>
      <c r="B13" s="167"/>
      <c r="C13" s="167"/>
      <c r="D13" s="167"/>
      <c r="E13" s="167"/>
      <c r="F13" s="167"/>
      <c r="G13" s="167"/>
      <c r="H13" s="167"/>
      <c r="I13" s="167"/>
      <c r="J13" s="167"/>
      <c r="K13" s="167"/>
      <c r="L13" s="167"/>
      <c r="M13" s="167"/>
      <c r="N13" s="167"/>
    </row>
    <row r="14" spans="1:14" x14ac:dyDescent="0.3">
      <c r="A14" s="179" t="s">
        <v>14</v>
      </c>
      <c r="B14" s="178" t="s">
        <v>31</v>
      </c>
      <c r="C14" s="178" t="s">
        <v>20</v>
      </c>
      <c r="D14" s="178" t="s">
        <v>21</v>
      </c>
      <c r="E14" s="178" t="s">
        <v>32</v>
      </c>
      <c r="F14" s="178" t="s">
        <v>17</v>
      </c>
      <c r="G14" s="178" t="s">
        <v>33</v>
      </c>
      <c r="H14" s="178" t="s">
        <v>34</v>
      </c>
      <c r="I14" s="178" t="s">
        <v>18</v>
      </c>
      <c r="J14" s="169"/>
      <c r="K14" s="169"/>
      <c r="L14" s="169"/>
      <c r="M14" s="169"/>
      <c r="N14" s="169"/>
    </row>
    <row r="15" spans="1:14" x14ac:dyDescent="0.3">
      <c r="A15" s="177">
        <v>10</v>
      </c>
      <c r="B15" s="176" t="s">
        <v>46</v>
      </c>
      <c r="C15" s="176"/>
      <c r="D15" s="175">
        <v>1.3</v>
      </c>
      <c r="E15" s="176" t="s">
        <v>35</v>
      </c>
      <c r="F15" s="176">
        <v>1</v>
      </c>
      <c r="G15" s="176"/>
      <c r="H15" s="176"/>
      <c r="I15" s="175">
        <v>1.3</v>
      </c>
      <c r="J15" s="167"/>
      <c r="K15" s="167"/>
      <c r="L15" s="167"/>
      <c r="M15" s="167"/>
      <c r="N15" s="167"/>
    </row>
    <row r="16" spans="1:14" x14ac:dyDescent="0.3">
      <c r="A16" s="177">
        <v>20</v>
      </c>
      <c r="B16" s="176" t="s">
        <v>112</v>
      </c>
      <c r="C16" s="176" t="s">
        <v>113</v>
      </c>
      <c r="D16" s="175">
        <v>0.04</v>
      </c>
      <c r="E16" s="176" t="s">
        <v>114</v>
      </c>
      <c r="F16" s="176">
        <v>1.57</v>
      </c>
      <c r="G16" s="176" t="s">
        <v>109</v>
      </c>
      <c r="H16" s="176">
        <v>3</v>
      </c>
      <c r="I16" s="175">
        <f>D16*F16*H16</f>
        <v>0.18840000000000001</v>
      </c>
      <c r="J16" s="167"/>
      <c r="K16" s="167"/>
      <c r="L16" s="167"/>
      <c r="M16" s="167"/>
      <c r="N16" s="167"/>
    </row>
    <row r="17" spans="1:14" x14ac:dyDescent="0.3">
      <c r="A17" s="169"/>
      <c r="B17" s="169"/>
      <c r="C17" s="169"/>
      <c r="D17" s="169"/>
      <c r="E17" s="169"/>
      <c r="F17" s="169"/>
      <c r="G17" s="169"/>
      <c r="H17" s="174" t="s">
        <v>18</v>
      </c>
      <c r="I17" s="173">
        <f>I15+I16</f>
        <v>1.4883999999999999</v>
      </c>
      <c r="J17" s="169"/>
      <c r="K17" s="169"/>
      <c r="L17" s="169"/>
      <c r="M17" s="169"/>
      <c r="N17" s="169"/>
    </row>
    <row r="18" spans="1:14" x14ac:dyDescent="0.3">
      <c r="A18" s="167"/>
      <c r="B18" s="167"/>
      <c r="C18" s="167"/>
      <c r="D18" s="167"/>
      <c r="E18" s="167"/>
      <c r="F18" s="167"/>
      <c r="G18" s="167"/>
      <c r="H18" s="168"/>
      <c r="I18" s="172"/>
      <c r="J18" s="167"/>
      <c r="K18" s="167"/>
      <c r="L18" s="167"/>
      <c r="M18" s="167"/>
      <c r="N18" s="167"/>
    </row>
    <row r="19" spans="1:14" x14ac:dyDescent="0.3">
      <c r="A19" s="167"/>
      <c r="B19" s="167"/>
      <c r="C19" s="167"/>
      <c r="D19" s="167"/>
      <c r="E19" s="167"/>
      <c r="F19" s="167"/>
      <c r="G19" s="167"/>
      <c r="H19" s="167"/>
      <c r="I19" s="167"/>
      <c r="J19" s="167"/>
      <c r="K19" s="167"/>
      <c r="L19" s="167"/>
      <c r="M19" s="167"/>
      <c r="N19" s="167"/>
    </row>
  </sheetData>
  <hyperlinks>
    <hyperlink ref="F2" location="BOM!A1" display="Back to BOM"/>
    <hyperlink ref="B4" location="BR_A0001" display="BR_A0001"/>
    <hyperlink ref="B6" location="SU_A0600" display="SU 0600 002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P18"/>
  <sheetViews>
    <sheetView zoomScale="70" zoomScaleNormal="70" workbookViewId="0">
      <selection activeCell="B6" sqref="B6"/>
    </sheetView>
  </sheetViews>
  <sheetFormatPr baseColWidth="10" defaultRowHeight="14.4" x14ac:dyDescent="0.3"/>
  <cols>
    <col min="1" max="1" width="11.5546875" customWidth="1"/>
    <col min="2" max="2" width="34.88671875" customWidth="1"/>
    <col min="3" max="3" width="36.44140625" customWidth="1"/>
    <col min="5" max="5" width="13.21875" bestFit="1" customWidth="1"/>
    <col min="7" max="7" width="43.33203125" customWidth="1"/>
    <col min="9" max="9" width="27.44140625" customWidth="1"/>
  </cols>
  <sheetData>
    <row r="1" spans="1:16" x14ac:dyDescent="0.3">
      <c r="A1" s="60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2"/>
    </row>
    <row r="2" spans="1:16" x14ac:dyDescent="0.3">
      <c r="A2" s="107" t="s">
        <v>0</v>
      </c>
      <c r="B2" s="16" t="s">
        <v>45</v>
      </c>
      <c r="C2" s="57"/>
      <c r="D2" s="57"/>
      <c r="E2" s="57"/>
      <c r="F2" s="57"/>
      <c r="G2" s="57" t="s">
        <v>69</v>
      </c>
      <c r="H2" s="57"/>
      <c r="I2" s="57"/>
      <c r="J2" s="108" t="s">
        <v>1</v>
      </c>
      <c r="K2" s="90">
        <v>81</v>
      </c>
      <c r="L2" s="57"/>
      <c r="M2" s="107" t="s">
        <v>16</v>
      </c>
      <c r="N2" s="74">
        <f>SU_0600_003_m+SU_0600_003_p</f>
        <v>0.88140624999999995</v>
      </c>
      <c r="O2" s="63"/>
    </row>
    <row r="3" spans="1:16" x14ac:dyDescent="0.3">
      <c r="A3" s="107" t="s">
        <v>3</v>
      </c>
      <c r="B3" s="16" t="str">
        <f>'SU A0600'!B3</f>
        <v>Suspension &amp; Shocks</v>
      </c>
      <c r="C3" s="57"/>
      <c r="D3" s="107" t="s">
        <v>6</v>
      </c>
      <c r="E3" s="94" t="s">
        <v>67</v>
      </c>
      <c r="F3" s="57"/>
      <c r="G3" s="57"/>
      <c r="H3" s="57"/>
      <c r="I3" s="57"/>
      <c r="J3" s="57"/>
      <c r="K3" s="57"/>
      <c r="L3" s="57"/>
      <c r="M3" s="107" t="s">
        <v>4</v>
      </c>
      <c r="N3" s="88">
        <v>4</v>
      </c>
      <c r="O3" s="63"/>
    </row>
    <row r="4" spans="1:16" x14ac:dyDescent="0.3">
      <c r="A4" s="107" t="s">
        <v>5</v>
      </c>
      <c r="B4" s="93" t="str">
        <f>'SU A0600'!B4</f>
        <v>Front Bell Crank</v>
      </c>
      <c r="C4" s="57"/>
      <c r="D4" s="107" t="s">
        <v>8</v>
      </c>
      <c r="E4" s="57"/>
      <c r="F4" s="57"/>
      <c r="G4" s="57"/>
      <c r="H4" s="57"/>
      <c r="I4" s="57"/>
      <c r="J4" s="109" t="s">
        <v>6</v>
      </c>
      <c r="K4" s="57"/>
      <c r="L4" s="57"/>
      <c r="M4" s="57"/>
      <c r="N4" s="57"/>
      <c r="O4" s="63"/>
    </row>
    <row r="5" spans="1:16" x14ac:dyDescent="0.3">
      <c r="A5" s="107" t="s">
        <v>15</v>
      </c>
      <c r="B5" s="29" t="s">
        <v>99</v>
      </c>
      <c r="C5" s="57"/>
      <c r="D5" s="107" t="s">
        <v>12</v>
      </c>
      <c r="E5" s="57"/>
      <c r="F5" s="57"/>
      <c r="G5" s="57"/>
      <c r="H5" s="57"/>
      <c r="I5" s="57"/>
      <c r="J5" s="109" t="s">
        <v>8</v>
      </c>
      <c r="K5" s="57"/>
      <c r="L5" s="57"/>
      <c r="M5" s="107" t="s">
        <v>9</v>
      </c>
      <c r="N5" s="74">
        <f>N3*N2</f>
        <v>3.5256249999999998</v>
      </c>
      <c r="O5" s="63"/>
    </row>
    <row r="6" spans="1:16" x14ac:dyDescent="0.3">
      <c r="A6" s="107" t="s">
        <v>7</v>
      </c>
      <c r="B6" s="139" t="s">
        <v>110</v>
      </c>
      <c r="C6" s="57"/>
      <c r="D6" s="57"/>
      <c r="E6" s="57"/>
      <c r="F6" s="57"/>
      <c r="G6" s="57"/>
      <c r="H6" s="57"/>
      <c r="I6" s="57"/>
      <c r="J6" s="109" t="s">
        <v>12</v>
      </c>
      <c r="K6" s="57"/>
      <c r="L6" s="57"/>
      <c r="M6" s="57"/>
      <c r="N6" s="57"/>
      <c r="O6" s="63"/>
    </row>
    <row r="7" spans="1:16" x14ac:dyDescent="0.3">
      <c r="A7" s="107" t="s">
        <v>10</v>
      </c>
      <c r="B7" s="16" t="s">
        <v>11</v>
      </c>
      <c r="C7" s="57"/>
      <c r="D7" s="57"/>
      <c r="E7" s="57"/>
      <c r="F7" s="57"/>
      <c r="G7" s="57"/>
      <c r="H7" s="57"/>
      <c r="I7" s="57"/>
      <c r="J7" s="57"/>
      <c r="K7" s="57"/>
      <c r="L7" s="57"/>
      <c r="M7" s="57"/>
      <c r="N7" s="57"/>
      <c r="O7" s="63"/>
    </row>
    <row r="8" spans="1:16" x14ac:dyDescent="0.3">
      <c r="A8" s="107" t="s">
        <v>13</v>
      </c>
      <c r="B8" s="16"/>
      <c r="C8" s="57"/>
      <c r="D8" s="57"/>
      <c r="E8" s="57"/>
      <c r="F8" s="57"/>
      <c r="G8" s="57"/>
      <c r="H8" s="57"/>
      <c r="I8" s="57"/>
      <c r="J8" s="57"/>
      <c r="K8" s="57"/>
      <c r="L8" s="57"/>
      <c r="M8" s="57"/>
      <c r="N8" s="57"/>
      <c r="O8" s="63"/>
    </row>
    <row r="9" spans="1:16" x14ac:dyDescent="0.3">
      <c r="A9" s="91"/>
      <c r="B9" s="30"/>
      <c r="C9" s="30"/>
      <c r="D9" s="30"/>
      <c r="E9" s="30"/>
      <c r="F9" s="57"/>
      <c r="G9" s="57"/>
      <c r="H9" s="57"/>
      <c r="I9" s="57"/>
      <c r="J9" s="57"/>
      <c r="K9" s="57"/>
      <c r="L9" s="57"/>
      <c r="M9" s="57"/>
      <c r="N9" s="57"/>
      <c r="O9" s="63"/>
    </row>
    <row r="10" spans="1:16" x14ac:dyDescent="0.3">
      <c r="A10" s="110" t="s">
        <v>14</v>
      </c>
      <c r="B10" s="111" t="s">
        <v>19</v>
      </c>
      <c r="C10" s="111" t="s">
        <v>20</v>
      </c>
      <c r="D10" s="111" t="s">
        <v>21</v>
      </c>
      <c r="E10" s="111" t="s">
        <v>22</v>
      </c>
      <c r="F10" s="112" t="s">
        <v>23</v>
      </c>
      <c r="G10" s="112" t="s">
        <v>24</v>
      </c>
      <c r="H10" s="112" t="s">
        <v>25</v>
      </c>
      <c r="I10" s="112" t="s">
        <v>26</v>
      </c>
      <c r="J10" s="112" t="s">
        <v>27</v>
      </c>
      <c r="K10" s="112" t="s">
        <v>28</v>
      </c>
      <c r="L10" s="112" t="s">
        <v>29</v>
      </c>
      <c r="M10" s="112" t="s">
        <v>17</v>
      </c>
      <c r="N10" s="112" t="s">
        <v>18</v>
      </c>
      <c r="O10" s="63"/>
    </row>
    <row r="11" spans="1:16" x14ac:dyDescent="0.3">
      <c r="A11" s="92">
        <v>10</v>
      </c>
      <c r="B11" s="31" t="s">
        <v>100</v>
      </c>
      <c r="C11" s="21" t="s">
        <v>101</v>
      </c>
      <c r="D11" s="33">
        <v>2.25</v>
      </c>
      <c r="E11" s="137">
        <f>L11*J11*K11</f>
        <v>0.176625</v>
      </c>
      <c r="F11" s="21" t="s">
        <v>102</v>
      </c>
      <c r="G11" s="21"/>
      <c r="H11" s="20"/>
      <c r="I11" s="22" t="s">
        <v>103</v>
      </c>
      <c r="J11" s="138">
        <f>125*60*10^-6</f>
        <v>7.4999999999999997E-3</v>
      </c>
      <c r="K11" s="23">
        <v>3.0000000000000001E-3</v>
      </c>
      <c r="L11" s="32">
        <v>7850</v>
      </c>
      <c r="M11" s="25">
        <v>1</v>
      </c>
      <c r="N11" s="33">
        <f>IF(J11="",D11*M11,D11*J11*K11*L11*M11)</f>
        <v>0.39740625000000002</v>
      </c>
      <c r="O11" s="67"/>
      <c r="P11" s="24"/>
    </row>
    <row r="12" spans="1:16" x14ac:dyDescent="0.3">
      <c r="A12" s="68"/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113" t="s">
        <v>18</v>
      </c>
      <c r="N12" s="114">
        <f>SUM(N11:N11)</f>
        <v>0.39740625000000002</v>
      </c>
      <c r="O12" s="63"/>
    </row>
    <row r="13" spans="1:16" x14ac:dyDescent="0.3">
      <c r="A13" s="64"/>
      <c r="B13" s="57"/>
      <c r="C13" s="57"/>
      <c r="D13" s="57"/>
      <c r="E13" s="57"/>
      <c r="F13" s="57"/>
      <c r="G13" s="57"/>
      <c r="H13" s="57"/>
      <c r="I13" s="57"/>
      <c r="J13" s="57"/>
      <c r="K13" s="57"/>
      <c r="L13" s="57"/>
      <c r="M13" s="57"/>
      <c r="N13" s="57"/>
      <c r="O13" s="63"/>
    </row>
    <row r="14" spans="1:16" x14ac:dyDescent="0.3">
      <c r="A14" s="115" t="s">
        <v>14</v>
      </c>
      <c r="B14" s="112" t="s">
        <v>31</v>
      </c>
      <c r="C14" s="112" t="s">
        <v>20</v>
      </c>
      <c r="D14" s="112" t="s">
        <v>21</v>
      </c>
      <c r="E14" s="112" t="s">
        <v>32</v>
      </c>
      <c r="F14" s="112" t="s">
        <v>17</v>
      </c>
      <c r="G14" s="112" t="s">
        <v>33</v>
      </c>
      <c r="H14" s="112" t="s">
        <v>34</v>
      </c>
      <c r="I14" s="112" t="s">
        <v>18</v>
      </c>
      <c r="J14" s="26"/>
      <c r="K14" s="26"/>
      <c r="L14" s="26"/>
      <c r="M14" s="26"/>
      <c r="N14" s="26"/>
      <c r="O14" s="63"/>
    </row>
    <row r="15" spans="1:16" x14ac:dyDescent="0.3">
      <c r="A15" s="164">
        <v>10</v>
      </c>
      <c r="B15" s="163" t="s">
        <v>104</v>
      </c>
      <c r="C15" s="163" t="s">
        <v>105</v>
      </c>
      <c r="D15" s="162">
        <v>1.3</v>
      </c>
      <c r="E15" s="163" t="s">
        <v>35</v>
      </c>
      <c r="F15" s="163">
        <v>1</v>
      </c>
      <c r="G15" s="163" t="s">
        <v>106</v>
      </c>
      <c r="H15" s="163">
        <v>0.25</v>
      </c>
      <c r="I15" s="162">
        <f>D15*F15*H15</f>
        <v>0.32500000000000001</v>
      </c>
      <c r="J15" s="59"/>
      <c r="K15" s="59"/>
      <c r="L15" s="59"/>
      <c r="M15" s="59"/>
      <c r="N15" s="59"/>
      <c r="O15" s="69"/>
      <c r="P15" s="27"/>
    </row>
    <row r="16" spans="1:16" x14ac:dyDescent="0.3">
      <c r="A16" s="164">
        <v>20</v>
      </c>
      <c r="B16" s="163" t="s">
        <v>107</v>
      </c>
      <c r="C16" s="163" t="s">
        <v>108</v>
      </c>
      <c r="D16" s="162">
        <v>0.01</v>
      </c>
      <c r="E16" s="163" t="s">
        <v>47</v>
      </c>
      <c r="F16" s="163">
        <v>5.3</v>
      </c>
      <c r="G16" s="163" t="s">
        <v>109</v>
      </c>
      <c r="H16" s="163">
        <v>3</v>
      </c>
      <c r="I16" s="162">
        <f>D16*F16*H16</f>
        <v>0.159</v>
      </c>
      <c r="J16" s="57"/>
      <c r="K16" s="57"/>
      <c r="L16" s="57"/>
      <c r="M16" s="57"/>
      <c r="N16" s="57"/>
      <c r="O16" s="63"/>
    </row>
    <row r="17" spans="1:15" x14ac:dyDescent="0.3">
      <c r="A17" s="68"/>
      <c r="B17" s="26"/>
      <c r="C17" s="26"/>
      <c r="D17" s="26"/>
      <c r="E17" s="26"/>
      <c r="F17" s="26"/>
      <c r="G17" s="26"/>
      <c r="H17" s="116" t="s">
        <v>18</v>
      </c>
      <c r="I17" s="114">
        <f>SUM(I15:I16)</f>
        <v>0.48399999999999999</v>
      </c>
      <c r="J17" s="26"/>
      <c r="K17" s="26"/>
      <c r="L17" s="26"/>
      <c r="M17" s="26"/>
      <c r="N17" s="26"/>
      <c r="O17" s="63"/>
    </row>
    <row r="18" spans="1:15" ht="15" thickBot="1" x14ac:dyDescent="0.35">
      <c r="A18" s="70"/>
      <c r="B18" s="71"/>
      <c r="C18" s="71"/>
      <c r="D18" s="71"/>
      <c r="E18" s="71"/>
      <c r="F18" s="71"/>
      <c r="G18" s="71"/>
      <c r="H18" s="71"/>
      <c r="I18" s="71"/>
      <c r="J18" s="71"/>
      <c r="K18" s="71"/>
      <c r="L18" s="71"/>
      <c r="M18" s="71"/>
      <c r="N18" s="71"/>
      <c r="O18" s="72"/>
    </row>
  </sheetData>
  <hyperlinks>
    <hyperlink ref="B4" location="BR_A0001" display="BR_A0001"/>
    <hyperlink ref="E3" location="dSU_0600_003" display="Drawing"/>
    <hyperlink ref="B6" location="SU_A0600" display="SU 06003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1"/>
  <sheetViews>
    <sheetView zoomScaleNormal="100" workbookViewId="0">
      <selection activeCell="B1" sqref="B1"/>
    </sheetView>
  </sheetViews>
  <sheetFormatPr baseColWidth="10" defaultRowHeight="14.4" x14ac:dyDescent="0.3"/>
  <cols>
    <col min="1" max="1" width="12.109375" customWidth="1"/>
  </cols>
  <sheetData>
    <row r="1" spans="1:2" x14ac:dyDescent="0.3">
      <c r="A1" t="s">
        <v>130</v>
      </c>
      <c r="B1" s="94" t="s">
        <v>110</v>
      </c>
    </row>
  </sheetData>
  <hyperlinks>
    <hyperlink ref="B1" location="SU_0600_003" display="SU 0600 003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N20"/>
  <sheetViews>
    <sheetView workbookViewId="0">
      <selection activeCell="B6" sqref="B6"/>
    </sheetView>
  </sheetViews>
  <sheetFormatPr baseColWidth="10" defaultRowHeight="14.4" x14ac:dyDescent="0.3"/>
  <cols>
    <col min="2" max="2" width="39.109375" customWidth="1"/>
    <col min="3" max="3" width="30.88671875" customWidth="1"/>
    <col min="7" max="7" width="36.77734375" customWidth="1"/>
    <col min="9" max="9" width="29.21875" customWidth="1"/>
  </cols>
  <sheetData>
    <row r="2" spans="1:14" x14ac:dyDescent="0.3">
      <c r="A2" s="185" t="s">
        <v>0</v>
      </c>
      <c r="B2" s="16" t="s">
        <v>45</v>
      </c>
      <c r="C2" s="167"/>
      <c r="D2" s="167"/>
      <c r="E2" s="167"/>
      <c r="F2" s="166" t="s">
        <v>69</v>
      </c>
      <c r="G2" s="167"/>
      <c r="H2" s="167"/>
      <c r="I2" s="167"/>
      <c r="J2" s="186" t="s">
        <v>1</v>
      </c>
      <c r="K2" s="168">
        <v>81</v>
      </c>
      <c r="L2" s="167"/>
      <c r="M2" s="185" t="s">
        <v>16</v>
      </c>
      <c r="N2" s="172">
        <f>SU_0600_004_m+SU_0600_004_p</f>
        <v>2.2702062500000002</v>
      </c>
    </row>
    <row r="3" spans="1:14" x14ac:dyDescent="0.3">
      <c r="A3" s="184" t="s">
        <v>3</v>
      </c>
      <c r="B3" s="16" t="str">
        <f>'SU A0600'!B3</f>
        <v>Suspension &amp; Shocks</v>
      </c>
      <c r="C3" s="167"/>
      <c r="D3" s="185" t="s">
        <v>6</v>
      </c>
      <c r="E3" s="167"/>
      <c r="F3" s="167"/>
      <c r="G3" s="167"/>
      <c r="H3" s="167"/>
      <c r="I3" s="167"/>
      <c r="J3" s="167"/>
      <c r="K3" s="167"/>
      <c r="L3" s="167"/>
      <c r="M3" s="184" t="s">
        <v>4</v>
      </c>
      <c r="N3" s="170">
        <v>4</v>
      </c>
    </row>
    <row r="4" spans="1:14" x14ac:dyDescent="0.3">
      <c r="A4" s="184" t="s">
        <v>5</v>
      </c>
      <c r="B4" s="93" t="str">
        <f>'SU A0600'!B4</f>
        <v>Front Bell Crank</v>
      </c>
      <c r="C4" s="167"/>
      <c r="D4" s="184" t="s">
        <v>8</v>
      </c>
      <c r="E4" s="167"/>
      <c r="F4" s="167"/>
      <c r="G4" s="167"/>
      <c r="H4" s="167"/>
      <c r="I4" s="167"/>
      <c r="J4" s="185" t="s">
        <v>6</v>
      </c>
      <c r="K4" s="167"/>
      <c r="L4" s="167"/>
      <c r="M4" s="167"/>
      <c r="N4" s="167"/>
    </row>
    <row r="5" spans="1:14" x14ac:dyDescent="0.3">
      <c r="A5" s="184" t="s">
        <v>15</v>
      </c>
      <c r="B5" s="141" t="s">
        <v>75</v>
      </c>
      <c r="C5" s="167"/>
      <c r="D5" s="184" t="s">
        <v>12</v>
      </c>
      <c r="E5" s="167"/>
      <c r="F5" s="167"/>
      <c r="G5" s="167"/>
      <c r="H5" s="167"/>
      <c r="I5" s="167"/>
      <c r="J5" s="184" t="s">
        <v>8</v>
      </c>
      <c r="K5" s="167"/>
      <c r="L5" s="167"/>
      <c r="M5" s="185" t="s">
        <v>9</v>
      </c>
      <c r="N5" s="172">
        <f>N2*N3</f>
        <v>9.0808250000000008</v>
      </c>
    </row>
    <row r="6" spans="1:14" x14ac:dyDescent="0.3">
      <c r="A6" s="184" t="s">
        <v>7</v>
      </c>
      <c r="B6" s="139" t="s">
        <v>126</v>
      </c>
      <c r="C6" s="167"/>
      <c r="D6" s="167"/>
      <c r="E6" s="167"/>
      <c r="F6" s="167"/>
      <c r="G6" s="167"/>
      <c r="H6" s="167"/>
      <c r="I6" s="167"/>
      <c r="J6" s="184" t="s">
        <v>12</v>
      </c>
      <c r="K6" s="167"/>
      <c r="L6" s="167"/>
      <c r="M6" s="167"/>
      <c r="N6" s="167"/>
    </row>
    <row r="7" spans="1:14" x14ac:dyDescent="0.3">
      <c r="A7" s="184" t="s">
        <v>10</v>
      </c>
      <c r="B7" s="16" t="s">
        <v>11</v>
      </c>
      <c r="C7" s="167"/>
      <c r="D7" s="167"/>
      <c r="E7" s="167"/>
      <c r="F7" s="167"/>
      <c r="G7" s="167"/>
      <c r="H7" s="167"/>
      <c r="I7" s="167"/>
      <c r="J7" s="167"/>
      <c r="K7" s="167"/>
      <c r="L7" s="167"/>
      <c r="M7" s="167"/>
      <c r="N7" s="167"/>
    </row>
    <row r="8" spans="1:14" x14ac:dyDescent="0.3">
      <c r="A8" s="184" t="s">
        <v>13</v>
      </c>
      <c r="B8" s="16"/>
      <c r="C8" s="167"/>
      <c r="D8" s="167"/>
      <c r="E8" s="167"/>
      <c r="F8" s="167"/>
      <c r="G8" s="167"/>
      <c r="H8" s="167"/>
      <c r="I8" s="167"/>
      <c r="J8" s="167"/>
      <c r="K8" s="167"/>
      <c r="L8" s="167"/>
      <c r="M8" s="167"/>
      <c r="N8" s="167"/>
    </row>
    <row r="9" spans="1:14" x14ac:dyDescent="0.3">
      <c r="A9" s="167"/>
      <c r="B9" s="167"/>
      <c r="C9" s="167"/>
      <c r="D9" s="167"/>
      <c r="E9" s="167"/>
      <c r="F9" s="167"/>
      <c r="G9" s="167"/>
      <c r="H9" s="167"/>
      <c r="I9" s="167"/>
      <c r="J9" s="167"/>
      <c r="K9" s="167"/>
      <c r="L9" s="167"/>
      <c r="M9" s="167"/>
      <c r="N9" s="167"/>
    </row>
    <row r="10" spans="1:14" x14ac:dyDescent="0.3">
      <c r="A10" s="158" t="s">
        <v>14</v>
      </c>
      <c r="B10" s="157" t="s">
        <v>19</v>
      </c>
      <c r="C10" s="157" t="s">
        <v>20</v>
      </c>
      <c r="D10" s="178" t="s">
        <v>21</v>
      </c>
      <c r="E10" s="178" t="s">
        <v>22</v>
      </c>
      <c r="F10" s="178" t="s">
        <v>23</v>
      </c>
      <c r="G10" s="178" t="s">
        <v>24</v>
      </c>
      <c r="H10" s="178" t="s">
        <v>25</v>
      </c>
      <c r="I10" s="178" t="s">
        <v>26</v>
      </c>
      <c r="J10" s="178" t="s">
        <v>27</v>
      </c>
      <c r="K10" s="178" t="s">
        <v>28</v>
      </c>
      <c r="L10" s="178" t="s">
        <v>29</v>
      </c>
      <c r="M10" s="178" t="s">
        <v>17</v>
      </c>
      <c r="N10" s="178" t="s">
        <v>18</v>
      </c>
    </row>
    <row r="11" spans="1:14" x14ac:dyDescent="0.3">
      <c r="A11" s="171">
        <v>10</v>
      </c>
      <c r="B11" s="154" t="s">
        <v>100</v>
      </c>
      <c r="C11" s="171" t="s">
        <v>124</v>
      </c>
      <c r="D11" s="175">
        <v>2.25</v>
      </c>
      <c r="E11" s="188">
        <f>J11*K11*L11</f>
        <v>5.1024999999999994E-2</v>
      </c>
      <c r="F11" s="176" t="s">
        <v>102</v>
      </c>
      <c r="G11" s="176"/>
      <c r="H11" s="182"/>
      <c r="I11" s="183" t="s">
        <v>127</v>
      </c>
      <c r="J11" s="183">
        <f>50*26*10^-6</f>
        <v>1.2999999999999999E-3</v>
      </c>
      <c r="K11" s="187">
        <v>5.0000000000000001E-3</v>
      </c>
      <c r="L11" s="181">
        <v>7850</v>
      </c>
      <c r="M11" s="181">
        <v>1</v>
      </c>
      <c r="N11" s="175">
        <f>D11*E11*M11</f>
        <v>0.11480624999999998</v>
      </c>
    </row>
    <row r="12" spans="1:14" x14ac:dyDescent="0.3">
      <c r="A12" s="169"/>
      <c r="B12" s="169"/>
      <c r="C12" s="169"/>
      <c r="D12" s="169"/>
      <c r="E12" s="169"/>
      <c r="F12" s="169"/>
      <c r="G12" s="169"/>
      <c r="H12" s="169"/>
      <c r="I12" s="169"/>
      <c r="J12" s="169"/>
      <c r="K12" s="169"/>
      <c r="L12" s="169"/>
      <c r="M12" s="174" t="s">
        <v>18</v>
      </c>
      <c r="N12" s="180">
        <f>N11</f>
        <v>0.11480624999999998</v>
      </c>
    </row>
    <row r="13" spans="1:14" x14ac:dyDescent="0.3">
      <c r="A13" s="167"/>
      <c r="B13" s="167"/>
      <c r="C13" s="167"/>
      <c r="D13" s="167"/>
      <c r="E13" s="167"/>
      <c r="F13" s="167"/>
      <c r="G13" s="167"/>
      <c r="H13" s="167"/>
      <c r="I13" s="167"/>
      <c r="J13" s="167"/>
      <c r="K13" s="167"/>
      <c r="L13" s="167"/>
      <c r="M13" s="167"/>
      <c r="N13" s="167"/>
    </row>
    <row r="14" spans="1:14" x14ac:dyDescent="0.3">
      <c r="A14" s="179" t="s">
        <v>14</v>
      </c>
      <c r="B14" s="178" t="s">
        <v>31</v>
      </c>
      <c r="C14" s="178" t="s">
        <v>20</v>
      </c>
      <c r="D14" s="178" t="s">
        <v>21</v>
      </c>
      <c r="E14" s="178" t="s">
        <v>32</v>
      </c>
      <c r="F14" s="178" t="s">
        <v>17</v>
      </c>
      <c r="G14" s="178" t="s">
        <v>33</v>
      </c>
      <c r="H14" s="178" t="s">
        <v>34</v>
      </c>
      <c r="I14" s="178" t="s">
        <v>18</v>
      </c>
      <c r="J14" s="169"/>
      <c r="K14" s="169"/>
      <c r="L14" s="169"/>
      <c r="M14" s="169"/>
      <c r="N14" s="169"/>
    </row>
    <row r="15" spans="1:14" x14ac:dyDescent="0.3">
      <c r="A15" s="177">
        <v>10</v>
      </c>
      <c r="B15" s="176" t="s">
        <v>104</v>
      </c>
      <c r="C15" s="176" t="s">
        <v>105</v>
      </c>
      <c r="D15" s="175">
        <v>1.3</v>
      </c>
      <c r="E15" s="176" t="s">
        <v>35</v>
      </c>
      <c r="F15" s="176">
        <v>1</v>
      </c>
      <c r="G15" s="176" t="s">
        <v>106</v>
      </c>
      <c r="H15" s="176">
        <v>0.25</v>
      </c>
      <c r="I15" s="175">
        <f>D15*F15*H15</f>
        <v>0.32500000000000001</v>
      </c>
      <c r="J15" s="167"/>
      <c r="K15" s="167"/>
      <c r="L15" s="167"/>
      <c r="M15" s="167"/>
      <c r="N15" s="167"/>
    </row>
    <row r="16" spans="1:14" x14ac:dyDescent="0.3">
      <c r="A16" s="177">
        <v>20</v>
      </c>
      <c r="B16" s="176" t="s">
        <v>107</v>
      </c>
      <c r="C16" s="176" t="s">
        <v>108</v>
      </c>
      <c r="D16" s="175">
        <v>0.01</v>
      </c>
      <c r="E16" s="176" t="s">
        <v>47</v>
      </c>
      <c r="F16" s="176">
        <v>16</v>
      </c>
      <c r="G16" s="176" t="s">
        <v>109</v>
      </c>
      <c r="H16" s="176">
        <v>3</v>
      </c>
      <c r="I16" s="175">
        <f>D16*F16*H16</f>
        <v>0.48</v>
      </c>
      <c r="J16" s="167"/>
      <c r="K16" s="167"/>
      <c r="L16" s="167"/>
      <c r="M16" s="167"/>
      <c r="N16" s="167"/>
    </row>
    <row r="17" spans="1:14" x14ac:dyDescent="0.3">
      <c r="A17" s="177">
        <v>30</v>
      </c>
      <c r="B17" s="176" t="s">
        <v>46</v>
      </c>
      <c r="C17" s="176"/>
      <c r="D17" s="175">
        <v>1.3</v>
      </c>
      <c r="E17" s="176" t="s">
        <v>35</v>
      </c>
      <c r="F17" s="176">
        <v>1</v>
      </c>
      <c r="G17" s="176"/>
      <c r="H17" s="176"/>
      <c r="I17" s="175">
        <v>1.3</v>
      </c>
      <c r="J17" s="169"/>
      <c r="K17" s="169"/>
      <c r="L17" s="169"/>
      <c r="M17" s="169"/>
      <c r="N17" s="169"/>
    </row>
    <row r="18" spans="1:14" x14ac:dyDescent="0.3">
      <c r="A18" s="177">
        <v>40</v>
      </c>
      <c r="B18" s="176" t="s">
        <v>128</v>
      </c>
      <c r="C18" s="176" t="s">
        <v>113</v>
      </c>
      <c r="D18" s="175">
        <v>0.04</v>
      </c>
      <c r="E18" s="176" t="s">
        <v>114</v>
      </c>
      <c r="F18" s="176">
        <v>0.42</v>
      </c>
      <c r="G18" s="176" t="s">
        <v>109</v>
      </c>
      <c r="H18" s="176">
        <v>3</v>
      </c>
      <c r="I18" s="175">
        <f>D18*F18*H18</f>
        <v>5.04E-2</v>
      </c>
      <c r="J18" s="167"/>
      <c r="K18" s="167"/>
      <c r="L18" s="167"/>
      <c r="M18" s="167"/>
      <c r="N18" s="167"/>
    </row>
    <row r="19" spans="1:14" x14ac:dyDescent="0.3">
      <c r="A19" s="169"/>
      <c r="B19" s="169"/>
      <c r="C19" s="169"/>
      <c r="D19" s="169"/>
      <c r="E19" s="169"/>
      <c r="F19" s="169"/>
      <c r="G19" s="169"/>
      <c r="H19" s="174" t="s">
        <v>18</v>
      </c>
      <c r="I19" s="173">
        <f>SUM(I15:I18)</f>
        <v>2.1554000000000002</v>
      </c>
    </row>
    <row r="20" spans="1:14" x14ac:dyDescent="0.3">
      <c r="A20" s="167"/>
      <c r="B20" s="167"/>
      <c r="C20" s="167"/>
      <c r="D20" s="167"/>
      <c r="E20" s="167"/>
      <c r="F20" s="167"/>
      <c r="G20" s="167"/>
      <c r="H20" s="168"/>
      <c r="I20" s="172"/>
    </row>
  </sheetData>
  <hyperlinks>
    <hyperlink ref="F2" location="BOM!A1" display="Back to BOM"/>
    <hyperlink ref="B4" location="BR_A0001" display="BR_A0001"/>
    <hyperlink ref="B6" location="SU_A0600" display="SU 0600 002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2</DocSecurity>
  <ScaleCrop>false</ScaleCrop>
  <HeadingPairs>
    <vt:vector size="4" baseType="variant">
      <vt:variant>
        <vt:lpstr>Feuilles de calcul</vt:lpstr>
      </vt:variant>
      <vt:variant>
        <vt:i4>7</vt:i4>
      </vt:variant>
      <vt:variant>
        <vt:lpstr>Plages nommées</vt:lpstr>
      </vt:variant>
      <vt:variant>
        <vt:i4>28</vt:i4>
      </vt:variant>
    </vt:vector>
  </HeadingPairs>
  <TitlesOfParts>
    <vt:vector size="35" baseType="lpstr">
      <vt:lpstr>BOM</vt:lpstr>
      <vt:lpstr>SU A0600</vt:lpstr>
      <vt:lpstr>SU 0600 001</vt:lpstr>
      <vt:lpstr>SU 0600 002</vt:lpstr>
      <vt:lpstr>SU 0600 003</vt:lpstr>
      <vt:lpstr>dSU 0600 003</vt:lpstr>
      <vt:lpstr>SU 0600 004</vt:lpstr>
      <vt:lpstr>BOM!Car</vt:lpstr>
      <vt:lpstr>BOM!CompCode</vt:lpstr>
      <vt:lpstr>dSU_0600_003</vt:lpstr>
      <vt:lpstr>BOM!Impression_des_titres</vt:lpstr>
      <vt:lpstr>SU_0600_001</vt:lpstr>
      <vt:lpstr>SU_0600_001_m</vt:lpstr>
      <vt:lpstr>SU_0600_001_p</vt:lpstr>
      <vt:lpstr>SU_0600_001_q</vt:lpstr>
      <vt:lpstr>SU_0600_002</vt:lpstr>
      <vt:lpstr>SU_0600_002_m</vt:lpstr>
      <vt:lpstr>SU_0600_002_p</vt:lpstr>
      <vt:lpstr>SU_0600_002_q</vt:lpstr>
      <vt:lpstr>SU_0600_003</vt:lpstr>
      <vt:lpstr>SU_0600_003_m</vt:lpstr>
      <vt:lpstr>SU_0600_003_p</vt:lpstr>
      <vt:lpstr>SU_0600_003_q</vt:lpstr>
      <vt:lpstr>SU_0600_004</vt:lpstr>
      <vt:lpstr>SU_0600_004_m</vt:lpstr>
      <vt:lpstr>SU_0600_004_p</vt:lpstr>
      <vt:lpstr>SU_0600_004_q</vt:lpstr>
      <vt:lpstr>SU_A0600</vt:lpstr>
      <vt:lpstr>SU_A0600_f</vt:lpstr>
      <vt:lpstr>SU_A0600_m</vt:lpstr>
      <vt:lpstr>SU_A0600_p</vt:lpstr>
      <vt:lpstr>SU_A0600_pa</vt:lpstr>
      <vt:lpstr>SU_A0600_q</vt:lpstr>
      <vt:lpstr>SU_A0600_t</vt:lpstr>
      <vt:lpstr>BOM!Zone_d_impression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Raphaël M</dc:creator>
  <cp:lastModifiedBy>Victor</cp:lastModifiedBy>
  <cp:revision>0</cp:revision>
  <dcterms:created xsi:type="dcterms:W3CDTF">2015-05-29T18:57:13Z</dcterms:created>
  <dcterms:modified xsi:type="dcterms:W3CDTF">2018-04-30T23:22:04Z</dcterms:modified>
  <dc:language>fr-FR</dc:language>
</cp:coreProperties>
</file>