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ssiers\ECL\Cours\EPSA\Github\FR - Frame &amp; Body\FR_A0300 (Pedal Assy)\Cost\"/>
    </mc:Choice>
  </mc:AlternateContent>
  <bookViews>
    <workbookView xWindow="4740" yWindow="60" windowWidth="16380" windowHeight="8196" activeTab="2"/>
  </bookViews>
  <sheets>
    <sheet name="Instructions" sheetId="7" r:id="rId1"/>
    <sheet name="BOM" sheetId="8" r:id="rId2"/>
    <sheet name="FR A0300" sheetId="1" r:id="rId3"/>
    <sheet name="FR_0300_000" sheetId="2" r:id="rId4"/>
    <sheet name="dFR_0300_000" sheetId="9" r:id="rId5"/>
    <sheet name="FR_0300_001" sheetId="13" r:id="rId6"/>
    <sheet name="dFR_A0300_001" sheetId="14" r:id="rId7"/>
    <sheet name="Modele part" sheetId="11" r:id="rId8"/>
  </sheet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FR_0300_000!$B$6</definedName>
    <definedName name="BR_01001_f">FR_0300_000!#REF!</definedName>
    <definedName name="BR_01001_m">FR_0300_000!$N$12</definedName>
    <definedName name="BR_01001_p">FR_0300_000!$I$20</definedName>
    <definedName name="BR_01001_q">FR_0300_000!$N$3</definedName>
    <definedName name="BR_01001_t">FR_0300_000!#REF!</definedName>
    <definedName name="BR_A0001">'FR A0300'!$B$5</definedName>
    <definedName name="BR_A0001_f">'FR A0300'!$J$138</definedName>
    <definedName name="BR_A0001_m">'FR A0300'!$N$39</definedName>
    <definedName name="BR_A0001_p">'FR A0300'!$I$94</definedName>
    <definedName name="BR_A0001_pa">'FR A0300'!$E$26</definedName>
    <definedName name="BR_A0001_q">'FR A0300'!$N$3</definedName>
    <definedName name="BR_A0001_t">'FR A0300'!$I$143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dFR_0300_000!$B$1</definedName>
    <definedName name="dede">#REF!</definedName>
    <definedName name="dEL_01001">dFR_0300_000!$B$1</definedName>
    <definedName name="dqwdqd">#REF!</definedName>
    <definedName name="eded">#REF!</definedName>
    <definedName name="EL_01001">FR_0300_000!$B$6</definedName>
    <definedName name="EL_01001_f">FR_0300_000!#REF!</definedName>
    <definedName name="EL_01001_m">FR_0300_000!$N$12</definedName>
    <definedName name="EL_01001_p">FR_0300_000!$I$20</definedName>
    <definedName name="EL_01001_q">FR_0300_000!$N$3</definedName>
    <definedName name="EL_01001_t">FR_0300_000!#REF!</definedName>
    <definedName name="EL_02001">FR_0300_000!#REF!</definedName>
    <definedName name="EL_02001_f">FR_0300_000!#REF!</definedName>
    <definedName name="EL_02001_m">FR_0300_000!#REF!</definedName>
    <definedName name="EL_02001_p">FR_0300_000!#REF!</definedName>
    <definedName name="EL_02001_q">FR_0300_000!#REF!</definedName>
    <definedName name="EL_02001_t">FR_0300_000!#REF!</definedName>
    <definedName name="EL_02002">FR_0300_000!#REF!</definedName>
    <definedName name="EL_02002_f">FR_0300_000!#REF!</definedName>
    <definedName name="EL_02002_m">FR_0300_000!#REF!</definedName>
    <definedName name="EL_02002_p">FR_0300_000!#REF!</definedName>
    <definedName name="EL_02002_q">FR_0300_000!#REF!</definedName>
    <definedName name="EL_02002_t">FR_0300_000!#REF!</definedName>
    <definedName name="EL_A0001">'FR A0300'!$B$5</definedName>
    <definedName name="EL_A0001_f">'FR A0300'!$J$138</definedName>
    <definedName name="El_A0001_m">'FR A0300'!$N$39</definedName>
    <definedName name="EL_A0001_p">'FR A0300'!$I$94</definedName>
    <definedName name="EL_A0001_q">'FR A0300'!$N$3</definedName>
    <definedName name="EL_A0001_t">'FR A0300'!$I$143</definedName>
    <definedName name="EL_A0002">'FR A0300'!#REF!</definedName>
    <definedName name="EL_A0002_f">'FR A0300'!#REF!</definedName>
    <definedName name="EL_A0002_m">'FR A0300'!#REF!</definedName>
    <definedName name="EL_A0002_p">'FR A0300'!#REF!</definedName>
    <definedName name="EL_A0002_q">'FR A0300'!#REF!</definedName>
    <definedName name="EL_A0002_t">'FR A0300'!#REF!</definedName>
    <definedName name="er">#REF!</definedName>
    <definedName name="ervcdx">#REF!</definedName>
    <definedName name="ezfdscx">#REF!</definedName>
    <definedName name="FR_0300_000">FR_0300_000!$B$6</definedName>
    <definedName name="FR_0300_000_m">FR_0300_000!$N$12</definedName>
    <definedName name="FR_0300_000_q">FR_0300_000!$N$3</definedName>
    <definedName name="FR_0300_001">FR_0300_001!$B$6</definedName>
    <definedName name="FR_0300_001_m">FR_0300_001!$N$12</definedName>
    <definedName name="FR_0300_001_p">FR_0300_001!$I$21</definedName>
    <definedName name="FR_0300_001_q">FR_0300_001!$N$3</definedName>
    <definedName name="FR_A0300">'FR A0300'!$A$5</definedName>
    <definedName name="FR_A0300_001">FR_0300_001!$B$6</definedName>
    <definedName name="FR_A0300_001_f">FR_0300_001!#REF!</definedName>
    <definedName name="FR_A0300_001_m">FR_0300_001!$N$12</definedName>
    <definedName name="FR_A0300_001_p">FR_0300_001!$I$21</definedName>
    <definedName name="FR_A0300_001_q">FR_0300_001!$N$3</definedName>
    <definedName name="FR_A0300_001_t">FR_0300_001!#REF!</definedName>
    <definedName name="FR_A0300_f">'FR A0300'!$J$138</definedName>
    <definedName name="FR_A0300_m">'FR A0300'!$N$39</definedName>
    <definedName name="FR_A0300_p">'FR A0300'!$E$26</definedName>
    <definedName name="FR_A0300_pa">'FR A0300'!$E$26</definedName>
    <definedName name="FR_A0300_q">'FR A0300'!$N$3</definedName>
    <definedName name="FR_A0300_t">'FR A0300'!$I$143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_N_Base">'FR A0300'!$A$5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62913" iterateDelta="1E-4"/>
</workbook>
</file>

<file path=xl/calcChain.xml><?xml version="1.0" encoding="utf-8"?>
<calcChain xmlns="http://schemas.openxmlformats.org/spreadsheetml/2006/main">
  <c r="K9" i="8" l="1"/>
  <c r="J9" i="8"/>
  <c r="I9" i="8"/>
  <c r="F9" i="8"/>
  <c r="N2" i="13"/>
  <c r="C11" i="1" s="1"/>
  <c r="C9" i="8"/>
  <c r="C7" i="8"/>
  <c r="D11" i="1"/>
  <c r="C10" i="1"/>
  <c r="D10" i="1"/>
  <c r="I19" i="13"/>
  <c r="I20" i="13"/>
  <c r="I15" i="13"/>
  <c r="I16" i="13"/>
  <c r="N11" i="13"/>
  <c r="N12" i="13" s="1"/>
  <c r="N11" i="2"/>
  <c r="I18" i="13"/>
  <c r="I17" i="13"/>
  <c r="B4" i="13"/>
  <c r="B3" i="13"/>
  <c r="K7" i="8"/>
  <c r="J7" i="8"/>
  <c r="I7" i="8"/>
  <c r="B1" i="9"/>
  <c r="I21" i="13" l="1"/>
  <c r="N5" i="13" s="1"/>
  <c r="I94" i="1"/>
  <c r="I30" i="11"/>
  <c r="I32" i="11" s="1"/>
  <c r="J26" i="11"/>
  <c r="J27" i="11" s="1"/>
  <c r="J25" i="11"/>
  <c r="J24" i="11"/>
  <c r="I20" i="11"/>
  <c r="I19" i="11"/>
  <c r="I18" i="11"/>
  <c r="I17" i="11"/>
  <c r="I16" i="11"/>
  <c r="I21" i="11" s="1"/>
  <c r="I15" i="11"/>
  <c r="J11" i="11"/>
  <c r="N11" i="11" s="1"/>
  <c r="N12" i="11" s="1"/>
  <c r="B4" i="11"/>
  <c r="B3" i="11"/>
  <c r="I93" i="1"/>
  <c r="D131" i="1"/>
  <c r="J131" i="1" s="1"/>
  <c r="D130" i="1"/>
  <c r="J130" i="1" s="1"/>
  <c r="D129" i="1"/>
  <c r="J129" i="1" s="1"/>
  <c r="D128" i="1"/>
  <c r="J128" i="1" s="1"/>
  <c r="D108" i="1"/>
  <c r="J108" i="1" s="1"/>
  <c r="D111" i="1"/>
  <c r="J111" i="1" s="1"/>
  <c r="J106" i="1"/>
  <c r="J107" i="1"/>
  <c r="J109" i="1"/>
  <c r="J110" i="1"/>
  <c r="J112" i="1"/>
  <c r="J137" i="1"/>
  <c r="J126" i="1"/>
  <c r="J127" i="1"/>
  <c r="J132" i="1"/>
  <c r="J133" i="1"/>
  <c r="J134" i="1"/>
  <c r="J135" i="1"/>
  <c r="J136" i="1"/>
  <c r="D125" i="1"/>
  <c r="J125" i="1" s="1"/>
  <c r="D120" i="1"/>
  <c r="D122" i="1"/>
  <c r="J122" i="1" s="1"/>
  <c r="D119" i="1"/>
  <c r="J119" i="1" s="1"/>
  <c r="D117" i="1"/>
  <c r="J117" i="1" s="1"/>
  <c r="D115" i="1"/>
  <c r="J115" i="1" s="1"/>
  <c r="D114" i="1"/>
  <c r="J114" i="1" s="1"/>
  <c r="D113" i="1"/>
  <c r="J113" i="1" s="1"/>
  <c r="D112" i="1"/>
  <c r="D105" i="1"/>
  <c r="J105" i="1" s="1"/>
  <c r="D103" i="1"/>
  <c r="J103" i="1" s="1"/>
  <c r="D102" i="1"/>
  <c r="J102" i="1" s="1"/>
  <c r="D100" i="1"/>
  <c r="J100" i="1" s="1"/>
  <c r="D99" i="1"/>
  <c r="J99" i="1" s="1"/>
  <c r="D97" i="1"/>
  <c r="J98" i="1"/>
  <c r="J123" i="1"/>
  <c r="J124" i="1"/>
  <c r="J101" i="1"/>
  <c r="J104" i="1"/>
  <c r="J116" i="1"/>
  <c r="J118" i="1"/>
  <c r="J120" i="1" l="1"/>
  <c r="J97" i="1"/>
  <c r="F46" i="1"/>
  <c r="I46" i="1" l="1"/>
  <c r="I47" i="1"/>
  <c r="I48" i="1"/>
  <c r="F45" i="1"/>
  <c r="I45" i="1" s="1"/>
  <c r="F43" i="1"/>
  <c r="I43" i="1" s="1"/>
  <c r="F44" i="1"/>
  <c r="I44" i="1" s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F42" i="1"/>
  <c r="N30" i="1"/>
  <c r="N31" i="1"/>
  <c r="N32" i="1"/>
  <c r="N33" i="1"/>
  <c r="N34" i="1"/>
  <c r="N35" i="1"/>
  <c r="N36" i="1"/>
  <c r="N37" i="1"/>
  <c r="N38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B8" i="8" l="1"/>
  <c r="B3" i="2" l="1"/>
  <c r="I8" i="8"/>
  <c r="B18" i="8"/>
  <c r="B9" i="8"/>
  <c r="B10" i="8"/>
  <c r="B11" i="8"/>
  <c r="B12" i="8"/>
  <c r="B13" i="8"/>
  <c r="B14" i="8"/>
  <c r="B15" i="8"/>
  <c r="B16" i="8"/>
  <c r="B17" i="8"/>
  <c r="B7" i="8"/>
  <c r="B4" i="2" l="1"/>
  <c r="C8" i="8"/>
  <c r="F8" i="8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I19" i="2"/>
  <c r="I18" i="2"/>
  <c r="I17" i="2"/>
  <c r="I16" i="2"/>
  <c r="I15" i="2"/>
  <c r="N12" i="2"/>
  <c r="N2" i="2" s="1"/>
  <c r="N5" i="2" s="1"/>
  <c r="I141" i="1"/>
  <c r="J121" i="1"/>
  <c r="J138" i="1" s="1"/>
  <c r="I42" i="1"/>
  <c r="N29" i="1"/>
  <c r="J8" i="8" l="1"/>
  <c r="L7" i="8"/>
  <c r="L18" i="8" s="1"/>
  <c r="I143" i="1"/>
  <c r="M7" i="8" s="1"/>
  <c r="M18" i="8" s="1"/>
  <c r="I20" i="2"/>
  <c r="K8" i="8" s="1"/>
  <c r="N39" i="1"/>
  <c r="E10" i="1" l="1"/>
  <c r="E26" i="1" s="1"/>
  <c r="N2" i="1" s="1"/>
  <c r="N2" i="11"/>
  <c r="N5" i="11" s="1"/>
  <c r="K18" i="8"/>
  <c r="H7" i="8"/>
  <c r="N7" i="8" s="1"/>
  <c r="H8" i="8"/>
  <c r="N8" i="8" s="1"/>
  <c r="O1" i="8"/>
  <c r="J18" i="8" l="1"/>
  <c r="N18" i="8"/>
  <c r="N5" i="1" l="1"/>
</calcChain>
</file>

<file path=xl/sharedStrings.xml><?xml version="1.0" encoding="utf-8"?>
<sst xmlns="http://schemas.openxmlformats.org/spreadsheetml/2006/main" count="618" uniqueCount="248">
  <si>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</si>
  <si>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</si>
  <si>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</si>
  <si>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</si>
  <si>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</si>
  <si>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</si>
  <si>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</si>
  <si>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</si>
  <si>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</si>
  <si>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</si>
  <si>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</si>
  <si>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</si>
  <si>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</si>
  <si>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</si>
  <si>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</si>
  <si>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</si>
  <si>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</si>
  <si>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</si>
  <si>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</si>
  <si>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</si>
  <si>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</si>
  <si>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</si>
  <si>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</si>
  <si>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</si>
  <si>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</si>
  <si>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</si>
  <si>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</si>
  <si>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</si>
  <si>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</si>
  <si>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</si>
  <si>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</si>
  <si>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</si>
  <si>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circle area</t>
  </si>
  <si>
    <t>Process</t>
  </si>
  <si>
    <t>Unit</t>
  </si>
  <si>
    <t>Multiplier</t>
  </si>
  <si>
    <t>Mult. Val.</t>
  </si>
  <si>
    <t>unit</t>
  </si>
  <si>
    <t>Fastener</t>
  </si>
  <si>
    <t>Washer, Grade 8.8 (SAE 5)</t>
  </si>
  <si>
    <t>Nut, Grade 8.8 (SAE 5)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</si>
  <si>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</si>
  <si>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</si>
  <si>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</si>
  <si>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</si>
  <si>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</si>
  <si>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</si>
  <si>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</si>
  <si>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</si>
  <si>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</si>
  <si>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</si>
  <si>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</si>
  <si>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</si>
  <si>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</si>
  <si>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</si>
  <si>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</si>
  <si>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</si>
  <si>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</si>
  <si>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</si>
  <si>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</si>
  <si>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</si>
  <si>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</si>
  <si>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</si>
  <si>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</si>
  <si>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</si>
  <si>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</si>
  <si>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</si>
  <si>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</si>
  <si>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</si>
  <si>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</si>
  <si>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</si>
  <si>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</si>
  <si>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</si>
  <si>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</si>
  <si>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</si>
  <si>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</si>
  <si>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</si>
  <si>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</si>
  <si>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</si>
  <si>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</si>
  <si>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</si>
  <si>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</si>
  <si>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</si>
  <si>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</si>
  <si>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</si>
  <si>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</si>
  <si>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</si>
  <si>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</si>
  <si>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</si>
  <si>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</si>
  <si>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</si>
  <si>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</si>
  <si>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</si>
  <si>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</si>
  <si>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</si>
  <si>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</si>
  <si>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</si>
  <si>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</si>
  <si>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</si>
  <si>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</si>
  <si>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</si>
  <si>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</si>
  <si>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</si>
  <si>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 part :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</si>
  <si>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</si>
  <si>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</si>
  <si>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</si>
  <si>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</si>
  <si>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</si>
  <si>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</si>
  <si>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</si>
  <si>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</si>
  <si>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</si>
  <si>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</si>
  <si>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</si>
  <si>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</si>
  <si>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</si>
  <si>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</si>
  <si>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</si>
  <si>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</si>
  <si>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</si>
  <si>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</si>
  <si>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</si>
  <si>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</si>
  <si>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</si>
  <si>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</si>
  <si>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</si>
  <si>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</si>
  <si>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</si>
  <si>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</si>
  <si>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</si>
  <si>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</si>
  <si>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</si>
  <si>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</si>
  <si>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</si>
  <si>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</si>
  <si>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</si>
  <si>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</si>
  <si>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</si>
  <si>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</si>
  <si>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</si>
  <si>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</si>
  <si>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</si>
  <si>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</si>
  <si>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</si>
  <si>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</si>
  <si>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</si>
  <si>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 sur cette étape.</t>
  </si>
  <si>
    <t>Frame and Body</t>
  </si>
  <si>
    <t>FR 01001</t>
  </si>
  <si>
    <t>Pedal box</t>
  </si>
  <si>
    <t>FR A0300</t>
  </si>
  <si>
    <t>The assembly of brake and accelerator pedals</t>
  </si>
  <si>
    <t>Rail</t>
  </si>
  <si>
    <t xml:space="preserve">Brake pedal </t>
  </si>
  <si>
    <t>Accelerator pedal</t>
  </si>
  <si>
    <t>Heel support</t>
  </si>
  <si>
    <t>Master cylinder</t>
  </si>
  <si>
    <t>Brake pedal support</t>
  </si>
  <si>
    <t>Brake over-travel switch connector</t>
  </si>
  <si>
    <t>Brake over-travel switch</t>
  </si>
  <si>
    <t>Brake over-travel switch support</t>
  </si>
  <si>
    <t>Accelerator pedal support</t>
  </si>
  <si>
    <t>Cable support</t>
  </si>
  <si>
    <t>Balance bar</t>
  </si>
  <si>
    <t>internal spacer</t>
  </si>
  <si>
    <t>external spacer</t>
  </si>
  <si>
    <t>Mount for distribution T</t>
  </si>
  <si>
    <t>Sheath for cable mount</t>
  </si>
  <si>
    <t xml:space="preserve">Foot top support </t>
  </si>
  <si>
    <t>Master Cylinder, AP, CP7855</t>
  </si>
  <si>
    <t>Bearing, Needle</t>
  </si>
  <si>
    <t xml:space="preserve">Balance Bar, Tilton, 72-250 </t>
  </si>
  <si>
    <t>Pedal pivot</t>
  </si>
  <si>
    <t>Hydraulic Fluid Reservoir, Remote (Plastic)</t>
  </si>
  <si>
    <t>Hydraulic Fluid Reservoir mount</t>
  </si>
  <si>
    <t>Hydraulic fluid reservoir</t>
  </si>
  <si>
    <t>Rear rail mount</t>
  </si>
  <si>
    <t>Front rail mount</t>
  </si>
  <si>
    <t>Weld</t>
  </si>
  <si>
    <t>Welding the Front and Rear Rails Mounts to the frame</t>
  </si>
  <si>
    <t>Assemble, 1 kg, Loose</t>
  </si>
  <si>
    <t>Inserting the Rails between the Front and Rear Rails Mounts</t>
  </si>
  <si>
    <t>Fixing the Rails to the Front and Rear Rails Mounts</t>
  </si>
  <si>
    <t>Wrench &lt;= 25.4 mm</t>
  </si>
  <si>
    <t>Reaction Tool &lt;= 25.4 mm</t>
  </si>
  <si>
    <t>Positioning the Accelerator Pedal Supports on the right Pedal Rail</t>
  </si>
  <si>
    <t>Fixing the Accelerator Pedal Supports on the right Pedal Rail</t>
  </si>
  <si>
    <t>Positioning the Brake Pedal Supports on the left Pedal Rail</t>
  </si>
  <si>
    <t>Fixing the Brake Pedal Supports on the left Pedal Rail</t>
  </si>
  <si>
    <t>Inserting the Needle Bearings in Brake and Accelerator Pedals</t>
  </si>
  <si>
    <t>Positioning the Accelerator pedal on the Accelerator Pedal Supports (with the washers)</t>
  </si>
  <si>
    <t>Positioning the Brake Pedal on the Brake Pedal Supports (with the washers)</t>
  </si>
  <si>
    <t>Fixing the Brake Pedal on the Brake Pedal Supports</t>
  </si>
  <si>
    <t>Fixing the Accelerator Pedal on the Accelerator Pedal Supports</t>
  </si>
  <si>
    <t>Fixing the Brake Over-Travel Switch to the Brake Over-Travel Switch Support</t>
  </si>
  <si>
    <t>Positioning the Brake Over-Travel Switch Support on the Left Pedal Rail</t>
  </si>
  <si>
    <t>Fixing the Brake Over-Travel Switch Support to the Left Pedal Rail</t>
  </si>
  <si>
    <t>Positioning the Cable Support on the Accelerator Pedal</t>
  </si>
  <si>
    <t>Fixing the Cable Support to the Accelerator Pedal</t>
  </si>
  <si>
    <t>Positioning the Balance Bar on the Brake Pedal Supports</t>
  </si>
  <si>
    <t>Hand, Loose &lt;= 25.4 mm</t>
  </si>
  <si>
    <t>Fixing the Master Cylinders on the Balance Bar</t>
  </si>
  <si>
    <t>Ratchet &lt;= 25.4 mm</t>
  </si>
  <si>
    <t>Positioning the Heel Support on the Pedal Rails</t>
  </si>
  <si>
    <t>Fixing the Heel Support on the Pedal Rails</t>
  </si>
  <si>
    <t>Positioning the Foot Top Support on the Brake Pedal</t>
  </si>
  <si>
    <t>Positioning the Foot Top Support on the Accelerator Pedal</t>
  </si>
  <si>
    <t>Welding the Mount for Distribution T</t>
  </si>
  <si>
    <t>Welding the Sheath for Cable Mount</t>
  </si>
  <si>
    <t>Welding the Hydraulic Fluid Reservoir Mount</t>
  </si>
  <si>
    <t>Positioning the Cable in the Cable Support</t>
  </si>
  <si>
    <t>Fixing the Cable to the Cable Support</t>
  </si>
  <si>
    <t>Aerosol Apply</t>
  </si>
  <si>
    <t>Painting of the Mounts</t>
  </si>
  <si>
    <t>m^2</t>
  </si>
  <si>
    <t>Bolt, Grade 8.8 (SAE 5)</t>
  </si>
  <si>
    <t>Inserting the Over-Travel Bolt between the Accelerator Supports</t>
  </si>
  <si>
    <t>Fixing the Over-Travel Bolt to the Accelerator Supports</t>
  </si>
  <si>
    <t>Thread Insert</t>
  </si>
  <si>
    <t>Positioning the bolt through the Master Cylinder Bearings and through the Brake Pedal</t>
  </si>
  <si>
    <t>Fixing the bolt to the Master Cylinder Bearings (through the Brake Pedal)</t>
  </si>
  <si>
    <t>VIS A TETE FRAISEE</t>
  </si>
  <si>
    <t>VIS EPAULEE</t>
  </si>
  <si>
    <t>Fixing the Foot Top Support on the Brake and Accelerator Pedals</t>
  </si>
  <si>
    <t>Fixing the Foot Top Support on the Brake Pedal</t>
  </si>
  <si>
    <t>Fixing the Foot Top Support on the Accelerator Pedal</t>
  </si>
  <si>
    <t>Positioning the Hydraulic Fluid Reservoirs on the Hydraulic Fluid Reservoir</t>
  </si>
  <si>
    <t>Fixing the Hydraulic Fluid Reservoirs to the Hydraulic Fluid Reservoir Mount</t>
  </si>
  <si>
    <t>Positioning the Sheath for Cable to Sheath for cable mount</t>
  </si>
  <si>
    <t>Fixing the Sheath for Cable to Sheath for cable mount</t>
  </si>
  <si>
    <t>Mounts welded to the chassis</t>
  </si>
  <si>
    <t>FR_0300_000</t>
  </si>
  <si>
    <t>Rail mounted on the chassis supporting the pedals</t>
  </si>
  <si>
    <t>Aluminum, Normal (per kg)</t>
  </si>
  <si>
    <t>Machining Setup, Change</t>
  </si>
  <si>
    <t>Machining</t>
  </si>
  <si>
    <t>cm^3</t>
  </si>
  <si>
    <t>Horizontal holes</t>
  </si>
  <si>
    <t>Vertical holes</t>
  </si>
  <si>
    <t>Brake pedal</t>
  </si>
  <si>
    <t>FR_A0300_001</t>
  </si>
  <si>
    <t>Branch of the Brake Pedal</t>
  </si>
  <si>
    <t>Side</t>
  </si>
  <si>
    <t>Back</t>
  </si>
  <si>
    <t>Side and side holes</t>
  </si>
  <si>
    <t xml:space="preserve">Drawing part : </t>
  </si>
  <si>
    <t>FR_0300_001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</si>
</sst>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[$$-409]* #,##0.00_ ;_-[$$-409]* \-#,##0.00\ ;_-[$$-409]* &quot;-&quot;??_ ;_-@_ "/>
    <numFmt numFmtId="173" formatCode="0.0000"/>
    <numFmt numFmtId="174" formatCode="0.000"/>
    <numFmt numFmtId="175" formatCode="0.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00B05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FF99FF"/>
        <bgColor rgb="FFFCD5B5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rgb="FFFAC090"/>
      </patternFill>
    </fill>
  </fills>
  <borders count="3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170" fontId="8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7" fillId="2" borderId="6">
      <alignment vertical="center" wrapText="1"/>
    </xf>
    <xf numFmtId="171" fontId="8" fillId="0" borderId="0" applyFont="0" applyFill="0" applyBorder="0" applyAlignment="0" applyProtection="0"/>
    <xf numFmtId="0" fontId="2" fillId="0" borderId="0"/>
    <xf numFmtId="166" fontId="6" fillId="0" borderId="1">
      <alignment vertical="center" wrapText="1"/>
    </xf>
    <xf numFmtId="0" fontId="19" fillId="0" borderId="0" applyNumberFormat="0" applyFill="0" applyBorder="0" applyAlignment="0" applyProtection="0"/>
    <xf numFmtId="0" fontId="27" fillId="0" borderId="0"/>
  </cellStyleXfs>
  <cellXfs count="211">
    <xf numFmtId="0" fontId="0" fillId="0" borderId="0" xfId="0"/>
    <xf numFmtId="18" fontId="12" fillId="0" borderId="7" xfId="1" applyNumberFormat="1" applyFont="1" applyFill="1" applyBorder="1" applyAlignment="1" applyProtection="1">
      <protection locked="0"/>
    </xf>
    <xf numFmtId="0" fontId="12" fillId="0" borderId="7" xfId="1" applyFont="1" applyFill="1" applyBorder="1" applyAlignment="1">
      <alignment horizontal="center"/>
    </xf>
    <xf numFmtId="171" fontId="12" fillId="0" borderId="7" xfId="5" applyFont="1" applyFill="1" applyBorder="1" applyProtection="1">
      <protection locked="0"/>
    </xf>
    <xf numFmtId="0" fontId="12" fillId="0" borderId="7" xfId="1" applyFont="1" applyFill="1" applyBorder="1" applyAlignment="1" applyProtection="1">
      <alignment horizontal="center"/>
      <protection locked="0"/>
    </xf>
    <xf numFmtId="0" fontId="12" fillId="0" borderId="7" xfId="1" applyFont="1" applyFill="1" applyBorder="1" applyProtection="1">
      <protection locked="0"/>
    </xf>
    <xf numFmtId="171" fontId="9" fillId="0" borderId="0" xfId="5" applyFont="1"/>
    <xf numFmtId="0" fontId="9" fillId="0" borderId="0" xfId="1" applyFont="1" applyProtection="1">
      <protection locked="0"/>
    </xf>
    <xf numFmtId="171" fontId="8" fillId="0" borderId="0" xfId="5" applyFont="1"/>
    <xf numFmtId="0" fontId="9" fillId="0" borderId="0" xfId="1" applyFont="1"/>
    <xf numFmtId="0" fontId="11" fillId="0" borderId="0" xfId="1" applyFont="1"/>
    <xf numFmtId="0" fontId="8" fillId="0" borderId="0" xfId="1" applyFont="1" applyProtection="1">
      <protection locked="0"/>
    </xf>
    <xf numFmtId="0" fontId="8" fillId="0" borderId="0" xfId="1" applyFont="1" applyFill="1"/>
    <xf numFmtId="0" fontId="8" fillId="0" borderId="0" xfId="1" applyFont="1"/>
    <xf numFmtId="0" fontId="2" fillId="0" borderId="0" xfId="6" applyBorder="1"/>
    <xf numFmtId="0" fontId="2" fillId="0" borderId="0" xfId="6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5" fillId="0" borderId="3" xfId="0" applyFont="1" applyBorder="1"/>
    <xf numFmtId="164" fontId="4" fillId="0" borderId="3" xfId="7" applyNumberFormat="1" applyFont="1" applyBorder="1" applyAlignment="1" applyProtection="1"/>
    <xf numFmtId="0" fontId="4" fillId="0" borderId="3" xfId="0" applyFont="1" applyBorder="1" applyAlignment="1"/>
    <xf numFmtId="11" fontId="4" fillId="0" borderId="3" xfId="0" applyNumberFormat="1" applyFont="1" applyBorder="1" applyAlignment="1"/>
    <xf numFmtId="168" fontId="4" fillId="0" borderId="3" xfId="7" applyNumberFormat="1" applyFont="1" applyBorder="1" applyAlignment="1" applyProtection="1"/>
    <xf numFmtId="0" fontId="0" fillId="0" borderId="0" xfId="0" applyAlignment="1"/>
    <xf numFmtId="2" fontId="4" fillId="0" borderId="3" xfId="7" applyNumberFormat="1" applyFont="1" applyBorder="1" applyAlignment="1" applyProtection="1"/>
    <xf numFmtId="0" fontId="3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3" xfId="0" applyFont="1" applyBorder="1" applyAlignment="1" applyProtection="1"/>
    <xf numFmtId="3" fontId="0" fillId="0" borderId="3" xfId="0" applyNumberFormat="1" applyBorder="1" applyAlignment="1"/>
    <xf numFmtId="165" fontId="4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4" fillId="0" borderId="3" xfId="7" applyNumberFormat="1" applyFont="1" applyBorder="1" applyAlignment="1" applyProtection="1">
      <alignment wrapText="1"/>
    </xf>
    <xf numFmtId="1" fontId="4" fillId="0" borderId="3" xfId="0" applyNumberFormat="1" applyFont="1" applyBorder="1"/>
    <xf numFmtId="39" fontId="4" fillId="0" borderId="3" xfId="7" applyNumberFormat="1" applyFont="1" applyBorder="1" applyAlignment="1" applyProtection="1"/>
    <xf numFmtId="37" fontId="4" fillId="0" borderId="3" xfId="7" applyNumberFormat="1" applyFont="1" applyBorder="1" applyAlignment="1" applyProtection="1"/>
    <xf numFmtId="165" fontId="4" fillId="0" borderId="0" xfId="0" applyNumberFormat="1" applyFont="1" applyBorder="1"/>
    <xf numFmtId="0" fontId="13" fillId="0" borderId="0" xfId="1" applyFont="1" applyAlignment="1">
      <alignment horizontal="center"/>
    </xf>
    <xf numFmtId="0" fontId="14" fillId="0" borderId="0" xfId="1" applyFont="1"/>
    <xf numFmtId="0" fontId="17" fillId="0" borderId="0" xfId="6" applyFont="1" applyFill="1" applyBorder="1"/>
    <xf numFmtId="0" fontId="2" fillId="0" borderId="0" xfId="6" applyFill="1"/>
    <xf numFmtId="0" fontId="2" fillId="0" borderId="0" xfId="6" applyFill="1" applyBorder="1"/>
    <xf numFmtId="0" fontId="2" fillId="0" borderId="0" xfId="6" applyFont="1"/>
    <xf numFmtId="0" fontId="2" fillId="0" borderId="0" xfId="6" applyFont="1" applyFill="1" applyBorder="1"/>
    <xf numFmtId="0" fontId="2" fillId="0" borderId="0" xfId="6" applyFont="1" applyFill="1"/>
    <xf numFmtId="0" fontId="12" fillId="0" borderId="7" xfId="1" applyFont="1" applyFill="1" applyBorder="1" applyAlignment="1">
      <alignment horizontal="left"/>
    </xf>
    <xf numFmtId="0" fontId="10" fillId="0" borderId="0" xfId="1" applyFont="1"/>
    <xf numFmtId="0" fontId="15" fillId="0" borderId="0" xfId="1" applyFont="1"/>
    <xf numFmtId="0" fontId="17" fillId="3" borderId="0" xfId="6" applyFont="1" applyFill="1" applyBorder="1" applyAlignment="1"/>
    <xf numFmtId="171" fontId="8" fillId="0" borderId="0" xfId="1" applyNumberFormat="1" applyFont="1"/>
    <xf numFmtId="0" fontId="13" fillId="0" borderId="8" xfId="1" applyFont="1" applyBorder="1" applyAlignment="1">
      <alignment horizontal="center" wrapText="1"/>
    </xf>
    <xf numFmtId="2" fontId="13" fillId="0" borderId="8" xfId="1" applyNumberFormat="1" applyFont="1" applyBorder="1" applyAlignment="1">
      <alignment horizontal="center" wrapText="1"/>
    </xf>
    <xf numFmtId="171" fontId="13" fillId="0" borderId="8" xfId="5" applyFont="1" applyBorder="1" applyAlignment="1">
      <alignment horizontal="center" wrapText="1"/>
    </xf>
    <xf numFmtId="0" fontId="18" fillId="4" borderId="9" xfId="6" applyFont="1" applyFill="1" applyBorder="1"/>
    <xf numFmtId="0" fontId="18" fillId="4" borderId="11" xfId="6" applyFont="1" applyFill="1" applyBorder="1"/>
    <xf numFmtId="0" fontId="18" fillId="4" borderId="10" xfId="6" applyFont="1" applyFill="1" applyBorder="1"/>
    <xf numFmtId="0" fontId="18" fillId="4" borderId="12" xfId="6" applyFont="1" applyFill="1" applyBorder="1"/>
    <xf numFmtId="0" fontId="2" fillId="5" borderId="14" xfId="6" quotePrefix="1" applyFill="1" applyBorder="1" applyAlignment="1">
      <alignment horizontal="left"/>
    </xf>
    <xf numFmtId="2" fontId="2" fillId="6" borderId="15" xfId="6" quotePrefix="1" applyNumberFormat="1" applyFill="1" applyBorder="1" applyAlignment="1">
      <alignment horizontal="right"/>
    </xf>
    <xf numFmtId="0" fontId="18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/>
    <xf numFmtId="0" fontId="4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3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6" xfId="0" applyFont="1" applyBorder="1"/>
    <xf numFmtId="165" fontId="4" fillId="0" borderId="16" xfId="7" applyNumberFormat="1" applyFont="1" applyBorder="1" applyAlignment="1" applyProtection="1"/>
    <xf numFmtId="164" fontId="4" fillId="0" borderId="16" xfId="7" applyNumberFormat="1" applyFont="1" applyBorder="1" applyAlignment="1" applyProtection="1"/>
    <xf numFmtId="11" fontId="4" fillId="0" borderId="16" xfId="0" applyNumberFormat="1" applyFont="1" applyBorder="1"/>
    <xf numFmtId="167" fontId="4" fillId="0" borderId="16" xfId="7" applyNumberFormat="1" applyFont="1" applyBorder="1" applyAlignment="1" applyProtection="1"/>
    <xf numFmtId="0" fontId="4" fillId="0" borderId="16" xfId="0" applyFont="1" applyBorder="1" applyAlignment="1">
      <alignment wrapText="1"/>
    </xf>
    <xf numFmtId="0" fontId="4" fillId="0" borderId="16" xfId="0" applyFont="1" applyBorder="1" applyAlignment="1"/>
    <xf numFmtId="11" fontId="4" fillId="0" borderId="16" xfId="0" applyNumberFormat="1" applyFont="1" applyBorder="1" applyAlignment="1"/>
    <xf numFmtId="11" fontId="4" fillId="0" borderId="16" xfId="7" applyNumberFormat="1" applyFont="1" applyBorder="1" applyAlignment="1" applyProtection="1"/>
    <xf numFmtId="168" fontId="4" fillId="0" borderId="16" xfId="7" applyNumberFormat="1" applyFont="1" applyBorder="1" applyAlignment="1" applyProtection="1"/>
    <xf numFmtId="0" fontId="0" fillId="0" borderId="16" xfId="0" applyBorder="1" applyAlignment="1"/>
    <xf numFmtId="2" fontId="4" fillId="0" borderId="16" xfId="7" applyNumberFormat="1" applyFont="1" applyBorder="1" applyAlignment="1" applyProtection="1"/>
    <xf numFmtId="169" fontId="4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37" fontId="4" fillId="0" borderId="16" xfId="7" applyNumberFormat="1" applyFont="1" applyBorder="1" applyAlignment="1" applyProtection="1"/>
    <xf numFmtId="0" fontId="4" fillId="0" borderId="16" xfId="0" applyFont="1" applyBorder="1" applyAlignment="1">
      <alignment horizontal="right"/>
    </xf>
    <xf numFmtId="0" fontId="3" fillId="0" borderId="27" xfId="0" applyFont="1" applyBorder="1"/>
    <xf numFmtId="0" fontId="4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37" fontId="4" fillId="0" borderId="16" xfId="0" applyNumberFormat="1" applyFont="1" applyBorder="1"/>
    <xf numFmtId="0" fontId="20" fillId="0" borderId="0" xfId="0" applyFont="1"/>
    <xf numFmtId="0" fontId="19" fillId="0" borderId="0" xfId="8" applyBorder="1"/>
    <xf numFmtId="0" fontId="19" fillId="0" borderId="0" xfId="8"/>
    <xf numFmtId="0" fontId="22" fillId="0" borderId="0" xfId="0" applyFont="1"/>
    <xf numFmtId="0" fontId="23" fillId="0" borderId="0" xfId="0" applyFont="1"/>
    <xf numFmtId="0" fontId="2" fillId="5" borderId="14" xfId="6" quotePrefix="1" applyFont="1" applyFill="1" applyBorder="1" applyAlignment="1">
      <alignment horizontal="left"/>
    </xf>
    <xf numFmtId="0" fontId="1" fillId="5" borderId="14" xfId="6" applyFont="1" applyFill="1" applyBorder="1"/>
    <xf numFmtId="0" fontId="1" fillId="5" borderId="13" xfId="6" applyFont="1" applyFill="1" applyBorder="1"/>
    <xf numFmtId="172" fontId="4" fillId="0" borderId="16" xfId="7" applyNumberFormat="1" applyFont="1" applyBorder="1" applyAlignment="1" applyProtection="1"/>
    <xf numFmtId="172" fontId="12" fillId="0" borderId="7" xfId="1" applyNumberFormat="1" applyFont="1" applyFill="1" applyBorder="1" applyAlignment="1">
      <alignment horizontal="right"/>
    </xf>
    <xf numFmtId="174" fontId="4" fillId="0" borderId="3" xfId="7" applyNumberFormat="1" applyFont="1" applyBorder="1" applyAlignment="1" applyProtection="1"/>
    <xf numFmtId="173" fontId="4" fillId="0" borderId="16" xfId="7" applyNumberFormat="1" applyFont="1" applyBorder="1" applyAlignment="1" applyProtection="1"/>
    <xf numFmtId="0" fontId="3" fillId="7" borderId="16" xfId="0" applyFont="1" applyFill="1" applyBorder="1"/>
    <xf numFmtId="0" fontId="3" fillId="7" borderId="16" xfId="0" applyFont="1" applyFill="1" applyBorder="1" applyAlignment="1">
      <alignment horizontal="right"/>
    </xf>
    <xf numFmtId="165" fontId="3" fillId="7" borderId="16" xfId="0" applyNumberFormat="1" applyFont="1" applyFill="1" applyBorder="1"/>
    <xf numFmtId="0" fontId="3" fillId="7" borderId="0" xfId="0" applyFont="1" applyFill="1" applyBorder="1"/>
    <xf numFmtId="0" fontId="3" fillId="7" borderId="26" xfId="0" applyFont="1" applyFill="1" applyBorder="1" applyAlignment="1">
      <alignment horizontal="right"/>
    </xf>
    <xf numFmtId="165" fontId="3" fillId="7" borderId="26" xfId="0" applyNumberFormat="1" applyFont="1" applyFill="1" applyBorder="1"/>
    <xf numFmtId="0" fontId="12" fillId="8" borderId="3" xfId="1" applyFont="1" applyFill="1" applyBorder="1" applyProtection="1">
      <protection locked="0"/>
    </xf>
    <xf numFmtId="0" fontId="12" fillId="8" borderId="3" xfId="1" applyFont="1" applyFill="1" applyBorder="1" applyAlignment="1">
      <alignment horizontal="left"/>
    </xf>
    <xf numFmtId="18" fontId="12" fillId="8" borderId="3" xfId="1" applyNumberFormat="1" applyFont="1" applyFill="1" applyBorder="1" applyAlignment="1" applyProtection="1">
      <protection locked="0"/>
    </xf>
    <xf numFmtId="0" fontId="19" fillId="8" borderId="3" xfId="8" applyFill="1" applyBorder="1" applyAlignment="1">
      <alignment horizontal="left"/>
    </xf>
    <xf numFmtId="172" fontId="12" fillId="8" borderId="3" xfId="5" applyNumberFormat="1" applyFont="1" applyFill="1" applyBorder="1" applyProtection="1">
      <protection locked="0"/>
    </xf>
    <xf numFmtId="37" fontId="12" fillId="8" borderId="3" xfId="1" applyNumberFormat="1" applyFont="1" applyFill="1" applyBorder="1" applyAlignment="1" applyProtection="1">
      <alignment horizontal="center"/>
      <protection locked="0"/>
    </xf>
    <xf numFmtId="172" fontId="12" fillId="8" borderId="3" xfId="1" applyNumberFormat="1" applyFont="1" applyFill="1" applyBorder="1" applyAlignment="1" applyProtection="1">
      <alignment horizontal="center"/>
      <protection locked="0"/>
    </xf>
    <xf numFmtId="172" fontId="12" fillId="8" borderId="3" xfId="1" applyNumberFormat="1" applyFont="1" applyFill="1" applyBorder="1" applyAlignment="1">
      <alignment horizontal="right"/>
    </xf>
    <xf numFmtId="0" fontId="12" fillId="8" borderId="3" xfId="1" applyFont="1" applyFill="1" applyBorder="1" applyAlignment="1">
      <alignment horizontal="center"/>
    </xf>
    <xf numFmtId="0" fontId="12" fillId="9" borderId="3" xfId="1" applyFont="1" applyFill="1" applyBorder="1" applyProtection="1">
      <protection locked="0"/>
    </xf>
    <xf numFmtId="0" fontId="12" fillId="9" borderId="3" xfId="1" applyFont="1" applyFill="1" applyBorder="1" applyAlignment="1">
      <alignment horizontal="left"/>
    </xf>
    <xf numFmtId="18" fontId="12" fillId="9" borderId="3" xfId="1" applyNumberFormat="1" applyFont="1" applyFill="1" applyBorder="1" applyAlignment="1" applyProtection="1">
      <alignment horizontal="right"/>
      <protection locked="0"/>
    </xf>
    <xf numFmtId="18" fontId="12" fillId="9" borderId="3" xfId="1" applyNumberFormat="1" applyFont="1" applyFill="1" applyBorder="1" applyAlignment="1" applyProtection="1">
      <protection locked="0"/>
    </xf>
    <xf numFmtId="0" fontId="19" fillId="9" borderId="3" xfId="8" applyFill="1" applyBorder="1" applyAlignment="1">
      <alignment horizontal="left"/>
    </xf>
    <xf numFmtId="172" fontId="12" fillId="9" borderId="3" xfId="5" applyNumberFormat="1" applyFont="1" applyFill="1" applyBorder="1" applyProtection="1">
      <protection locked="0"/>
    </xf>
    <xf numFmtId="37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>
      <alignment horizontal="right"/>
    </xf>
    <xf numFmtId="0" fontId="12" fillId="9" borderId="3" xfId="1" applyFont="1" applyFill="1" applyBorder="1" applyAlignment="1">
      <alignment horizontal="center"/>
    </xf>
    <xf numFmtId="0" fontId="12" fillId="9" borderId="3" xfId="1" applyFont="1" applyFill="1" applyBorder="1" applyAlignment="1" applyProtection="1">
      <alignment horizontal="center"/>
      <protection locked="0"/>
    </xf>
    <xf numFmtId="11" fontId="12" fillId="9" borderId="3" xfId="1" applyNumberFormat="1" applyFont="1" applyFill="1" applyBorder="1" applyAlignment="1" applyProtection="1">
      <protection locked="0"/>
    </xf>
    <xf numFmtId="0" fontId="3" fillId="10" borderId="16" xfId="0" applyFont="1" applyFill="1" applyBorder="1"/>
    <xf numFmtId="0" fontId="3" fillId="10" borderId="16" xfId="0" applyFont="1" applyFill="1" applyBorder="1" applyAlignment="1">
      <alignment horizontal="left"/>
    </xf>
    <xf numFmtId="0" fontId="3" fillId="10" borderId="2" xfId="0" applyFont="1" applyFill="1" applyBorder="1"/>
    <xf numFmtId="0" fontId="3" fillId="10" borderId="28" xfId="0" applyFont="1" applyFill="1" applyBorder="1"/>
    <xf numFmtId="0" fontId="3" fillId="10" borderId="5" xfId="0" applyFont="1" applyFill="1" applyBorder="1"/>
    <xf numFmtId="0" fontId="3" fillId="10" borderId="3" xfId="0" applyFont="1" applyFill="1" applyBorder="1"/>
    <xf numFmtId="0" fontId="3" fillId="10" borderId="3" xfId="0" applyFont="1" applyFill="1" applyBorder="1" applyAlignment="1">
      <alignment horizontal="right"/>
    </xf>
    <xf numFmtId="165" fontId="3" fillId="10" borderId="5" xfId="0" applyNumberFormat="1" applyFont="1" applyFill="1" applyBorder="1"/>
    <xf numFmtId="0" fontId="3" fillId="10" borderId="22" xfId="0" applyFont="1" applyFill="1" applyBorder="1"/>
    <xf numFmtId="0" fontId="3" fillId="10" borderId="5" xfId="0" applyFont="1" applyFill="1" applyBorder="1" applyAlignment="1">
      <alignment horizontal="right"/>
    </xf>
    <xf numFmtId="165" fontId="4" fillId="0" borderId="29" xfId="7" applyNumberFormat="1" applyFont="1" applyBorder="1" applyAlignment="1" applyProtection="1"/>
    <xf numFmtId="0" fontId="4" fillId="0" borderId="29" xfId="0" applyFont="1" applyBorder="1"/>
    <xf numFmtId="0" fontId="3" fillId="7" borderId="30" xfId="0" applyFont="1" applyFill="1" applyBorder="1"/>
    <xf numFmtId="0" fontId="25" fillId="0" borderId="31" xfId="0" applyFont="1" applyBorder="1" applyAlignment="1">
      <alignment wrapText="1"/>
    </xf>
    <xf numFmtId="0" fontId="19" fillId="0" borderId="3" xfId="8" applyNumberFormat="1" applyBorder="1" applyAlignment="1" applyProtection="1"/>
    <xf numFmtId="0" fontId="4" fillId="0" borderId="3" xfId="7" applyNumberFormat="1" applyFont="1" applyBorder="1" applyAlignment="1" applyProtection="1"/>
    <xf numFmtId="0" fontId="25" fillId="0" borderId="3" xfId="0" applyFont="1" applyBorder="1" applyAlignment="1">
      <alignment wrapText="1"/>
    </xf>
    <xf numFmtId="0" fontId="3" fillId="7" borderId="29" xfId="0" applyFont="1" applyFill="1" applyBorder="1"/>
    <xf numFmtId="0" fontId="25" fillId="0" borderId="32" xfId="0" applyFont="1" applyBorder="1" applyAlignment="1">
      <alignment wrapText="1"/>
    </xf>
    <xf numFmtId="0" fontId="4" fillId="0" borderId="26" xfId="0" applyFont="1" applyBorder="1"/>
    <xf numFmtId="0" fontId="3" fillId="7" borderId="3" xfId="0" applyFont="1" applyFill="1" applyBorder="1"/>
    <xf numFmtId="0" fontId="4" fillId="0" borderId="30" xfId="0" applyFont="1" applyBorder="1"/>
    <xf numFmtId="0" fontId="25" fillId="0" borderId="33" xfId="0" applyFont="1" applyBorder="1" applyAlignment="1">
      <alignment wrapText="1"/>
    </xf>
    <xf numFmtId="0" fontId="26" fillId="0" borderId="0" xfId="0" applyFont="1" applyFill="1" applyBorder="1" applyAlignment="1" applyProtection="1">
      <alignment vertical="center" wrapText="1"/>
    </xf>
    <xf numFmtId="0" fontId="0" fillId="0" borderId="30" xfId="7" applyNumberFormat="1" applyFont="1" applyBorder="1" applyAlignment="1">
      <alignment wrapText="1"/>
    </xf>
    <xf numFmtId="165" fontId="4" fillId="0" borderId="30" xfId="7" applyNumberFormat="1" applyFont="1" applyBorder="1" applyAlignment="1" applyProtection="1"/>
    <xf numFmtId="0" fontId="0" fillId="0" borderId="30" xfId="0" applyBorder="1"/>
    <xf numFmtId="0" fontId="0" fillId="0" borderId="26" xfId="7" applyNumberFormat="1" applyFont="1" applyBorder="1" applyAlignment="1">
      <alignment wrapText="1"/>
    </xf>
    <xf numFmtId="165" fontId="4" fillId="0" borderId="26" xfId="7" applyNumberFormat="1" applyFont="1" applyBorder="1" applyAlignment="1" applyProtection="1"/>
    <xf numFmtId="0" fontId="0" fillId="0" borderId="26" xfId="0" applyBorder="1"/>
    <xf numFmtId="0" fontId="4" fillId="0" borderId="3" xfId="0" applyFont="1" applyFill="1" applyBorder="1"/>
    <xf numFmtId="0" fontId="26" fillId="0" borderId="6" xfId="9" applyFont="1" applyFill="1" applyBorder="1" applyAlignment="1">
      <alignment wrapText="1"/>
    </xf>
    <xf numFmtId="0" fontId="26" fillId="0" borderId="16" xfId="7" applyNumberFormat="1" applyFont="1" applyBorder="1" applyAlignment="1">
      <alignment wrapText="1"/>
    </xf>
    <xf numFmtId="0" fontId="0" fillId="0" borderId="0" xfId="0" applyFill="1" applyBorder="1"/>
    <xf numFmtId="0" fontId="0" fillId="0" borderId="20" xfId="0" applyFill="1" applyBorder="1"/>
    <xf numFmtId="0" fontId="0" fillId="0" borderId="0" xfId="0" applyFill="1"/>
    <xf numFmtId="165" fontId="4" fillId="0" borderId="16" xfId="7" applyNumberFormat="1" applyFont="1" applyFill="1" applyBorder="1" applyAlignment="1" applyProtection="1"/>
    <xf numFmtId="0" fontId="26" fillId="0" borderId="16" xfId="0" applyFont="1" applyFill="1" applyBorder="1"/>
    <xf numFmtId="0" fontId="26" fillId="0" borderId="16" xfId="0" applyFont="1" applyBorder="1"/>
    <xf numFmtId="0" fontId="26" fillId="0" borderId="16" xfId="0" applyFont="1" applyBorder="1" applyAlignment="1">
      <alignment wrapText="1"/>
    </xf>
    <xf numFmtId="0" fontId="26" fillId="0" borderId="16" xfId="7" applyNumberFormat="1" applyFont="1" applyFill="1" applyBorder="1" applyAlignment="1" applyProtection="1">
      <alignment vertical="center" wrapText="1"/>
    </xf>
    <xf numFmtId="37" fontId="26" fillId="0" borderId="16" xfId="7" applyNumberFormat="1" applyFont="1" applyFill="1" applyBorder="1" applyAlignment="1" applyProtection="1"/>
    <xf numFmtId="39" fontId="26" fillId="0" borderId="16" xfId="7" applyNumberFormat="1" applyFont="1" applyBorder="1" applyAlignment="1" applyProtection="1"/>
    <xf numFmtId="37" fontId="26" fillId="0" borderId="16" xfId="7" applyNumberFormat="1" applyFont="1" applyBorder="1" applyAlignment="1" applyProtection="1"/>
    <xf numFmtId="39" fontId="26" fillId="0" borderId="16" xfId="7" applyNumberFormat="1" applyFont="1" applyBorder="1" applyAlignment="1" applyProtection="1">
      <alignment wrapText="1"/>
    </xf>
    <xf numFmtId="37" fontId="26" fillId="0" borderId="16" xfId="7" applyNumberFormat="1" applyFont="1" applyBorder="1" applyAlignment="1" applyProtection="1">
      <alignment wrapText="1"/>
    </xf>
    <xf numFmtId="0" fontId="28" fillId="0" borderId="16" xfId="0" applyFont="1" applyBorder="1"/>
    <xf numFmtId="0" fontId="28" fillId="0" borderId="16" xfId="0" applyFont="1" applyFill="1" applyBorder="1"/>
    <xf numFmtId="0" fontId="25" fillId="0" borderId="8" xfId="0" applyFont="1" applyBorder="1" applyAlignment="1">
      <alignment wrapText="1"/>
    </xf>
    <xf numFmtId="0" fontId="4" fillId="0" borderId="34" xfId="0" applyFont="1" applyBorder="1"/>
    <xf numFmtId="0" fontId="25" fillId="0" borderId="34" xfId="0" applyFont="1" applyBorder="1" applyAlignment="1">
      <alignment wrapText="1"/>
    </xf>
    <xf numFmtId="165" fontId="4" fillId="0" borderId="34" xfId="7" applyNumberFormat="1" applyFont="1" applyBorder="1" applyAlignment="1" applyProtection="1"/>
    <xf numFmtId="0" fontId="0" fillId="0" borderId="34" xfId="0" applyBorder="1"/>
    <xf numFmtId="0" fontId="0" fillId="0" borderId="35" xfId="7" applyNumberFormat="1" applyFont="1" applyBorder="1" applyAlignment="1">
      <alignment wrapText="1"/>
    </xf>
    <xf numFmtId="0" fontId="26" fillId="0" borderId="34" xfId="9" applyFont="1" applyFill="1" applyBorder="1" applyAlignment="1">
      <alignment wrapText="1"/>
    </xf>
    <xf numFmtId="2" fontId="0" fillId="0" borderId="3" xfId="0" applyNumberFormat="1" applyBorder="1" applyAlignment="1">
      <alignment wrapText="1"/>
    </xf>
    <xf numFmtId="2" fontId="4" fillId="0" borderId="3" xfId="0" applyNumberFormat="1" applyFont="1" applyBorder="1"/>
    <xf numFmtId="2" fontId="0" fillId="0" borderId="3" xfId="0" applyNumberFormat="1" applyBorder="1"/>
    <xf numFmtId="0" fontId="4" fillId="0" borderId="36" xfId="0" applyFont="1" applyBorder="1"/>
    <xf numFmtId="0" fontId="0" fillId="0" borderId="36" xfId="7" applyNumberFormat="1" applyFont="1" applyBorder="1" applyAlignment="1">
      <alignment wrapText="1"/>
    </xf>
    <xf numFmtId="0" fontId="0" fillId="0" borderId="36" xfId="0" applyBorder="1"/>
    <xf numFmtId="175" fontId="0" fillId="0" borderId="3" xfId="0" applyNumberFormat="1" applyBorder="1" applyAlignment="1">
      <alignment wrapText="1"/>
    </xf>
    <xf numFmtId="175" fontId="4" fillId="0" borderId="3" xfId="0" applyNumberFormat="1" applyFont="1" applyBorder="1"/>
    <xf numFmtId="175" fontId="0" fillId="0" borderId="3" xfId="0" applyNumberFormat="1" applyBorder="1"/>
    <xf numFmtId="175" fontId="4" fillId="0" borderId="36" xfId="0" applyNumberFormat="1" applyFont="1" applyBorder="1"/>
    <xf numFmtId="0" fontId="19" fillId="0" borderId="0" xfId="8" applyFill="1"/>
  </cellXfs>
  <cellStyles count="10">
    <cellStyle name="Comma 2" xfId="5"/>
    <cellStyle name="Cost_Green" xfId="4"/>
    <cellStyle name="Currency 2" xfId="2"/>
    <cellStyle name="Lien hypertexte" xfId="8" builtinId="8"/>
    <cellStyle name="Monétaire 2" xfId="3"/>
    <cellStyle name="Normal" xfId="0" builtinId="0"/>
    <cellStyle name="Normal 2" xfId="1"/>
    <cellStyle name="Normal 3" xfId="6"/>
    <cellStyle name="Normal_Sheet1" xfId="9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FF66CC"/>
      <color rgb="FFFFCCFF"/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FR_0300_000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FR_0300_00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1</xdr:row>
      <xdr:rowOff>114300</xdr:rowOff>
    </xdr:from>
    <xdr:to>
      <xdr:col>10</xdr:col>
      <xdr:colOff>195929</xdr:colOff>
      <xdr:row>31</xdr:row>
      <xdr:rowOff>92315</xdr:rowOff>
    </xdr:to>
    <xdr:pic>
      <xdr:nvPicPr>
        <xdr:cNvPr id="2" name="Imag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64F1D-D794-408E-93FF-BD52F40B4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" y="297180"/>
          <a:ext cx="7770209" cy="5464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114300</xdr:rowOff>
    </xdr:from>
    <xdr:to>
      <xdr:col>10</xdr:col>
      <xdr:colOff>264837</xdr:colOff>
      <xdr:row>33</xdr:row>
      <xdr:rowOff>54210</xdr:rowOff>
    </xdr:to>
    <xdr:pic>
      <xdr:nvPicPr>
        <xdr:cNvPr id="2" name="Imag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12A33-7D9E-462F-A387-63451DD30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297180"/>
          <a:ext cx="8204877" cy="5792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topLeftCell="A55" workbookViewId="0">
      <selection activeCell="H69" sqref="H69"/>
    </sheetView>
  </sheetViews>
  <sheetFormatPr baseColWidth="10" defaultRowHeight="14.4" x14ac:dyDescent="0.3"/>
  <sheetData>
    <row r="1" spans="1:2" x14ac:dyDescent="0.3">
      <c r="A1" s="110" t="s">
        <v>146</v>
      </c>
    </row>
    <row r="3" spans="1:2" x14ac:dyDescent="0.3">
      <c r="A3" s="109" t="s">
        <v>77</v>
      </c>
      <c r="B3" s="106" t="s">
        <v>78</v>
      </c>
    </row>
    <row r="5" spans="1:2" x14ac:dyDescent="0.3">
      <c r="A5" t="s">
        <v>113</v>
      </c>
    </row>
    <row r="6" spans="1:2" x14ac:dyDescent="0.3">
      <c r="A6" t="s">
        <v>114</v>
      </c>
    </row>
    <row r="7" spans="1:2" x14ac:dyDescent="0.3">
      <c r="A7" t="s">
        <v>121</v>
      </c>
    </row>
    <row r="8" spans="1:2" x14ac:dyDescent="0.3">
      <c r="A8" t="s">
        <v>118</v>
      </c>
    </row>
    <row r="9" spans="1:2" x14ac:dyDescent="0.3">
      <c r="A9" t="s">
        <v>79</v>
      </c>
    </row>
    <row r="10" spans="1:2" x14ac:dyDescent="0.3">
      <c r="A10" s="106" t="s">
        <v>109</v>
      </c>
    </row>
    <row r="11" spans="1:2" x14ac:dyDescent="0.3">
      <c r="A11" t="s">
        <v>80</v>
      </c>
    </row>
    <row r="12" spans="1:2" x14ac:dyDescent="0.3">
      <c r="A12" t="s">
        <v>81</v>
      </c>
    </row>
    <row r="14" spans="1:2" x14ac:dyDescent="0.3">
      <c r="A14" t="s">
        <v>112</v>
      </c>
    </row>
    <row r="15" spans="1:2" x14ac:dyDescent="0.3">
      <c r="A15" t="s">
        <v>126</v>
      </c>
    </row>
    <row r="16" spans="1:2" x14ac:dyDescent="0.3">
      <c r="A16" t="s">
        <v>131</v>
      </c>
    </row>
    <row r="18" spans="1:3" x14ac:dyDescent="0.3">
      <c r="A18" s="109" t="s">
        <v>82</v>
      </c>
      <c r="B18" s="106" t="s">
        <v>116</v>
      </c>
      <c r="C18" s="106"/>
    </row>
    <row r="20" spans="1:3" x14ac:dyDescent="0.3">
      <c r="A20" t="s">
        <v>127</v>
      </c>
    </row>
    <row r="21" spans="1:3" x14ac:dyDescent="0.3">
      <c r="A21" t="s">
        <v>147</v>
      </c>
    </row>
    <row r="23" spans="1:3" x14ac:dyDescent="0.3">
      <c r="A23" s="109" t="s">
        <v>84</v>
      </c>
      <c r="B23" s="106" t="s">
        <v>85</v>
      </c>
    </row>
    <row r="25" spans="1:3" x14ac:dyDescent="0.3">
      <c r="A25" t="s">
        <v>139</v>
      </c>
    </row>
    <row r="26" spans="1:3" x14ac:dyDescent="0.3">
      <c r="A26" t="s">
        <v>91</v>
      </c>
    </row>
    <row r="27" spans="1:3" x14ac:dyDescent="0.3">
      <c r="A27" t="s">
        <v>86</v>
      </c>
    </row>
    <row r="28" spans="1:3" x14ac:dyDescent="0.3">
      <c r="A28" t="s">
        <v>122</v>
      </c>
    </row>
    <row r="29" spans="1:3" x14ac:dyDescent="0.3">
      <c r="A29" t="s">
        <v>119</v>
      </c>
    </row>
    <row r="30" spans="1:3" x14ac:dyDescent="0.3">
      <c r="A30" t="s">
        <v>87</v>
      </c>
    </row>
    <row r="31" spans="1:3" x14ac:dyDescent="0.3">
      <c r="A31" s="106" t="s">
        <v>109</v>
      </c>
    </row>
    <row r="32" spans="1:3" x14ac:dyDescent="0.3">
      <c r="A32" t="s">
        <v>120</v>
      </c>
    </row>
    <row r="33" spans="1:2" x14ac:dyDescent="0.3">
      <c r="A33" t="s">
        <v>123</v>
      </c>
    </row>
    <row r="35" spans="1:2" x14ac:dyDescent="0.3">
      <c r="A35" t="s">
        <v>124</v>
      </c>
    </row>
    <row r="36" spans="1:2" x14ac:dyDescent="0.3">
      <c r="A36" t="s">
        <v>125</v>
      </c>
    </row>
    <row r="37" spans="1:2" x14ac:dyDescent="0.3">
      <c r="A37" t="s">
        <v>132</v>
      </c>
    </row>
    <row r="39" spans="1:2" x14ac:dyDescent="0.3">
      <c r="A39" s="109" t="s">
        <v>88</v>
      </c>
      <c r="B39" s="106" t="s">
        <v>83</v>
      </c>
    </row>
    <row r="41" spans="1:2" x14ac:dyDescent="0.3">
      <c r="A41" t="s">
        <v>137</v>
      </c>
    </row>
    <row r="42" spans="1:2" x14ac:dyDescent="0.3">
      <c r="A42" t="s">
        <v>138</v>
      </c>
    </row>
    <row r="43" spans="1:2" x14ac:dyDescent="0.3">
      <c r="A43" t="s">
        <v>115</v>
      </c>
    </row>
    <row r="45" spans="1:2" x14ac:dyDescent="0.3">
      <c r="A45" s="109" t="s">
        <v>89</v>
      </c>
      <c r="B45" s="106" t="s">
        <v>106</v>
      </c>
    </row>
    <row r="47" spans="1:2" x14ac:dyDescent="0.3">
      <c r="A47" t="s">
        <v>140</v>
      </c>
    </row>
    <row r="48" spans="1:2" x14ac:dyDescent="0.3">
      <c r="A48" t="s">
        <v>107</v>
      </c>
    </row>
    <row r="49" spans="1:2" x14ac:dyDescent="0.3">
      <c r="A49" t="s">
        <v>108</v>
      </c>
    </row>
    <row r="50" spans="1:2" x14ac:dyDescent="0.3">
      <c r="A50" t="s">
        <v>129</v>
      </c>
    </row>
    <row r="51" spans="1:2" x14ac:dyDescent="0.3">
      <c r="A51" t="s">
        <v>141</v>
      </c>
    </row>
    <row r="52" spans="1:2" x14ac:dyDescent="0.3">
      <c r="A52" t="s">
        <v>142</v>
      </c>
    </row>
    <row r="53" spans="1:2" x14ac:dyDescent="0.3">
      <c r="A53" t="s">
        <v>110</v>
      </c>
    </row>
    <row r="55" spans="1:2" x14ac:dyDescent="0.3">
      <c r="A55" t="s">
        <v>133</v>
      </c>
    </row>
    <row r="57" spans="1:2" x14ac:dyDescent="0.3">
      <c r="A57" s="109" t="s">
        <v>93</v>
      </c>
      <c r="B57" s="106" t="s">
        <v>90</v>
      </c>
    </row>
    <row r="59" spans="1:2" x14ac:dyDescent="0.3">
      <c r="A59" t="s">
        <v>92</v>
      </c>
    </row>
    <row r="60" spans="1:2" x14ac:dyDescent="0.3">
      <c r="A60" t="s">
        <v>134</v>
      </c>
    </row>
    <row r="61" spans="1:2" x14ac:dyDescent="0.3">
      <c r="A61" t="s">
        <v>130</v>
      </c>
    </row>
    <row r="63" spans="1:2" x14ac:dyDescent="0.3">
      <c r="A63" s="109" t="s">
        <v>105</v>
      </c>
      <c r="B63" s="106" t="s">
        <v>94</v>
      </c>
    </row>
    <row r="65" spans="1:1" x14ac:dyDescent="0.3">
      <c r="A65" t="s">
        <v>95</v>
      </c>
    </row>
    <row r="66" spans="1:1" x14ac:dyDescent="0.3">
      <c r="A66" t="s">
        <v>97</v>
      </c>
    </row>
    <row r="67" spans="1:1" x14ac:dyDescent="0.3">
      <c r="A67" t="s">
        <v>96</v>
      </c>
    </row>
    <row r="68" spans="1:1" x14ac:dyDescent="0.3">
      <c r="A68" t="s">
        <v>98</v>
      </c>
    </row>
    <row r="69" spans="1:1" x14ac:dyDescent="0.3">
      <c r="A69" t="s">
        <v>99</v>
      </c>
    </row>
    <row r="70" spans="1:1" x14ac:dyDescent="0.3">
      <c r="A70" t="s">
        <v>100</v>
      </c>
    </row>
    <row r="71" spans="1:1" x14ac:dyDescent="0.3">
      <c r="A71" t="s">
        <v>135</v>
      </c>
    </row>
    <row r="72" spans="1:1" x14ac:dyDescent="0.3">
      <c r="A72" t="s">
        <v>136</v>
      </c>
    </row>
    <row r="74" spans="1:1" x14ac:dyDescent="0.3">
      <c r="A74" t="s">
        <v>143</v>
      </c>
    </row>
    <row r="75" spans="1:1" x14ac:dyDescent="0.3">
      <c r="A75" t="s">
        <v>101</v>
      </c>
    </row>
    <row r="76" spans="1:1" x14ac:dyDescent="0.3">
      <c r="A76" t="s">
        <v>102</v>
      </c>
    </row>
    <row r="77" spans="1:1" x14ac:dyDescent="0.3">
      <c r="A77" t="s">
        <v>135</v>
      </c>
    </row>
    <row r="78" spans="1:1" x14ac:dyDescent="0.3">
      <c r="A78" t="s">
        <v>136</v>
      </c>
    </row>
    <row r="80" spans="1:1" x14ac:dyDescent="0.3">
      <c r="A80" s="106" t="s">
        <v>111</v>
      </c>
    </row>
    <row r="82" spans="1:1" x14ac:dyDescent="0.3">
      <c r="A82" s="110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Normal="100" workbookViewId="0">
      <pane xSplit="3" ySplit="6" topLeftCell="F7" activePane="bottomRight" state="frozen"/>
      <selection activeCell="H10" sqref="H10"/>
      <selection pane="topRight" activeCell="H10" sqref="H10"/>
      <selection pane="bottomLeft" activeCell="H10" sqref="H10"/>
      <selection pane="bottomRight" activeCell="F9" sqref="F9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9" customWidth="1"/>
    <col min="6" max="6" width="39.109375" style="52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62" t="s">
        <v>0</v>
      </c>
      <c r="B1" s="113" t="s">
        <v>47</v>
      </c>
      <c r="D1" s="53"/>
      <c r="M1" s="65" t="s">
        <v>58</v>
      </c>
      <c r="N1" s="54"/>
      <c r="O1" s="64" t="e">
        <f>#REF!</f>
        <v>#REF!</v>
      </c>
    </row>
    <row r="2" spans="1:15" s="15" customFormat="1" ht="15" thickBot="1" x14ac:dyDescent="0.35">
      <c r="A2" s="60" t="s">
        <v>59</v>
      </c>
      <c r="B2" s="112" t="s">
        <v>144</v>
      </c>
      <c r="C2" s="14"/>
      <c r="F2" s="48"/>
    </row>
    <row r="3" spans="1:15" s="15" customFormat="1" ht="15.6" thickTop="1" thickBot="1" x14ac:dyDescent="0.35">
      <c r="A3" s="61" t="s">
        <v>60</v>
      </c>
      <c r="B3" s="63">
        <v>2018</v>
      </c>
      <c r="C3" s="14"/>
      <c r="F3" s="48"/>
    </row>
    <row r="4" spans="1:15" s="15" customFormat="1" ht="15.6" thickTop="1" thickBot="1" x14ac:dyDescent="0.35">
      <c r="A4" s="59" t="s">
        <v>1</v>
      </c>
      <c r="B4" s="111">
        <v>81</v>
      </c>
      <c r="C4" s="14"/>
      <c r="D4" s="53" t="s">
        <v>61</v>
      </c>
      <c r="F4" s="48"/>
    </row>
    <row r="5" spans="1:15" s="46" customFormat="1" ht="15" thickTop="1" x14ac:dyDescent="0.3">
      <c r="A5" s="45"/>
      <c r="B5" s="49"/>
      <c r="C5" s="47"/>
      <c r="F5" s="50"/>
    </row>
    <row r="6" spans="1:15" s="44" customFormat="1" ht="49.5" customHeight="1" x14ac:dyDescent="0.25">
      <c r="A6" s="43" t="s">
        <v>62</v>
      </c>
      <c r="B6" s="56" t="s">
        <v>63</v>
      </c>
      <c r="C6" s="56" t="s">
        <v>64</v>
      </c>
      <c r="D6" s="56" t="s">
        <v>65</v>
      </c>
      <c r="E6" s="56" t="s">
        <v>66</v>
      </c>
      <c r="F6" s="56" t="s">
        <v>67</v>
      </c>
      <c r="G6" s="56" t="s">
        <v>68</v>
      </c>
      <c r="H6" s="58" t="s">
        <v>69</v>
      </c>
      <c r="I6" s="56" t="s">
        <v>17</v>
      </c>
      <c r="J6" s="56" t="s">
        <v>70</v>
      </c>
      <c r="K6" s="56" t="s">
        <v>71</v>
      </c>
      <c r="L6" s="56" t="s">
        <v>72</v>
      </c>
      <c r="M6" s="56" t="s">
        <v>73</v>
      </c>
      <c r="N6" s="57" t="s">
        <v>74</v>
      </c>
      <c r="O6" s="56" t="s">
        <v>75</v>
      </c>
    </row>
    <row r="7" spans="1:15" ht="14.4" x14ac:dyDescent="0.3">
      <c r="A7" s="124"/>
      <c r="B7" s="125" t="str">
        <f>'FR A0300'!B3</f>
        <v>Frame and Body</v>
      </c>
      <c r="C7" s="126" t="str">
        <f>EL_A0001</f>
        <v>FR A0300</v>
      </c>
      <c r="D7" s="126" t="s">
        <v>11</v>
      </c>
      <c r="E7" s="126"/>
      <c r="F7" s="127" t="str">
        <f>'FR A0300'!B4</f>
        <v>Pedal box</v>
      </c>
      <c r="G7" s="126"/>
      <c r="H7" s="128">
        <f t="shared" ref="H7:H17" si="0">SUM(J7:M7)</f>
        <v>453.8160477616633</v>
      </c>
      <c r="I7" s="129">
        <f>BR_A0001_q</f>
        <v>1</v>
      </c>
      <c r="J7" s="130">
        <f>BR_A0001_m</f>
        <v>406.12</v>
      </c>
      <c r="K7" s="130">
        <f>BR_A0001_p</f>
        <v>39.204999999999991</v>
      </c>
      <c r="L7" s="130">
        <f>BR_A0001_f</f>
        <v>4.8243810949966459</v>
      </c>
      <c r="M7" s="130">
        <f>BR_A0001_t</f>
        <v>3.6666666666666665</v>
      </c>
      <c r="N7" s="131">
        <f t="shared" ref="N7:N17" si="1">H7*I7</f>
        <v>453.8160477616633</v>
      </c>
      <c r="O7" s="132"/>
    </row>
    <row r="8" spans="1:15" ht="14.4" x14ac:dyDescent="0.3">
      <c r="A8" s="133"/>
      <c r="B8" s="134" t="str">
        <f>'FR A0300'!B3</f>
        <v>Frame and Body</v>
      </c>
      <c r="C8" s="135" t="str">
        <f>EL_01001</f>
        <v>FR_0300_000</v>
      </c>
      <c r="D8" s="136" t="s">
        <v>11</v>
      </c>
      <c r="E8" s="136" t="str">
        <f>F7</f>
        <v>Pedal box</v>
      </c>
      <c r="F8" s="137" t="str">
        <f>FR_0300_000!B5</f>
        <v>Rail</v>
      </c>
      <c r="G8" s="136"/>
      <c r="H8" s="138">
        <f t="shared" si="0"/>
        <v>3.0255999999999998</v>
      </c>
      <c r="I8" s="139">
        <f>BR_A0001_q*BR_01001_q</f>
        <v>2</v>
      </c>
      <c r="J8" s="140">
        <f>BR_01001_m</f>
        <v>0.75600000000000001</v>
      </c>
      <c r="K8" s="140">
        <f>BR_01001_p</f>
        <v>2.2696000000000001</v>
      </c>
      <c r="L8" s="140">
        <v>0</v>
      </c>
      <c r="M8" s="140">
        <v>0</v>
      </c>
      <c r="N8" s="141">
        <f t="shared" si="1"/>
        <v>6.0511999999999997</v>
      </c>
      <c r="O8" s="142"/>
    </row>
    <row r="9" spans="1:15" ht="14.4" x14ac:dyDescent="0.3">
      <c r="A9" s="133"/>
      <c r="B9" s="134" t="str">
        <f>'FR A0300'!$B$3</f>
        <v>Frame and Body</v>
      </c>
      <c r="C9" s="136" t="str">
        <f>FR_0300_001</f>
        <v>FR_0300_001</v>
      </c>
      <c r="D9" s="136" t="s">
        <v>11</v>
      </c>
      <c r="E9" s="136"/>
      <c r="F9" s="137" t="str">
        <f>FR_0300_001!B5</f>
        <v>Brake pedal</v>
      </c>
      <c r="G9" s="136"/>
      <c r="H9" s="138">
        <f t="shared" si="0"/>
        <v>5.1150000000000002</v>
      </c>
      <c r="I9" s="143">
        <f>FR_A0300_q*FR_0300_001_q</f>
        <v>1</v>
      </c>
      <c r="J9" s="140">
        <f>FR_0300_001_m</f>
        <v>0.56700000000000006</v>
      </c>
      <c r="K9" s="140">
        <f>FR_0300_001_p</f>
        <v>4.548</v>
      </c>
      <c r="L9" s="140">
        <v>0</v>
      </c>
      <c r="M9" s="140">
        <v>0</v>
      </c>
      <c r="N9" s="141">
        <f t="shared" si="1"/>
        <v>5.1150000000000002</v>
      </c>
      <c r="O9" s="142"/>
    </row>
    <row r="10" spans="1:15" ht="13.8" x14ac:dyDescent="0.25">
      <c r="A10" s="133"/>
      <c r="B10" s="134" t="str">
        <f>'FR A0300'!$B$3</f>
        <v>Frame and Body</v>
      </c>
      <c r="C10" s="136"/>
      <c r="D10" s="136" t="s">
        <v>11</v>
      </c>
      <c r="E10" s="136"/>
      <c r="F10" s="134"/>
      <c r="G10" s="136"/>
      <c r="H10" s="138">
        <f t="shared" si="0"/>
        <v>0</v>
      </c>
      <c r="I10" s="143"/>
      <c r="J10" s="140"/>
      <c r="K10" s="140"/>
      <c r="L10" s="140"/>
      <c r="M10" s="140"/>
      <c r="N10" s="141">
        <f t="shared" si="1"/>
        <v>0</v>
      </c>
      <c r="O10" s="142"/>
    </row>
    <row r="11" spans="1:15" ht="13.8" x14ac:dyDescent="0.25">
      <c r="A11" s="133"/>
      <c r="B11" s="134" t="str">
        <f>'FR A0300'!$B$3</f>
        <v>Frame and Body</v>
      </c>
      <c r="C11" s="136"/>
      <c r="D11" s="136" t="s">
        <v>11</v>
      </c>
      <c r="E11" s="136"/>
      <c r="F11" s="134"/>
      <c r="G11" s="136"/>
      <c r="H11" s="138">
        <f t="shared" si="0"/>
        <v>0</v>
      </c>
      <c r="I11" s="143"/>
      <c r="J11" s="140"/>
      <c r="K11" s="140"/>
      <c r="L11" s="140"/>
      <c r="M11" s="140"/>
      <c r="N11" s="141">
        <f t="shared" si="1"/>
        <v>0</v>
      </c>
      <c r="O11" s="142"/>
    </row>
    <row r="12" spans="1:15" ht="13.8" x14ac:dyDescent="0.25">
      <c r="A12" s="133"/>
      <c r="B12" s="134" t="str">
        <f>'FR A0300'!$B$3</f>
        <v>Frame and Body</v>
      </c>
      <c r="C12" s="136"/>
      <c r="D12" s="136" t="s">
        <v>11</v>
      </c>
      <c r="E12" s="136"/>
      <c r="F12" s="134"/>
      <c r="G12" s="136"/>
      <c r="H12" s="138">
        <f t="shared" si="0"/>
        <v>0</v>
      </c>
      <c r="I12" s="143"/>
      <c r="J12" s="140"/>
      <c r="K12" s="140"/>
      <c r="L12" s="140"/>
      <c r="M12" s="140"/>
      <c r="N12" s="141">
        <f t="shared" si="1"/>
        <v>0</v>
      </c>
      <c r="O12" s="142"/>
    </row>
    <row r="13" spans="1:15" ht="13.8" x14ac:dyDescent="0.25">
      <c r="A13" s="133"/>
      <c r="B13" s="134" t="str">
        <f>'FR A0300'!$B$3</f>
        <v>Frame and Body</v>
      </c>
      <c r="C13" s="136"/>
      <c r="D13" s="136" t="s">
        <v>11</v>
      </c>
      <c r="E13" s="136"/>
      <c r="F13" s="134"/>
      <c r="G13" s="136"/>
      <c r="H13" s="138">
        <f t="shared" si="0"/>
        <v>0</v>
      </c>
      <c r="I13" s="143"/>
      <c r="J13" s="140"/>
      <c r="K13" s="140"/>
      <c r="L13" s="140"/>
      <c r="M13" s="140"/>
      <c r="N13" s="141">
        <f t="shared" si="1"/>
        <v>0</v>
      </c>
      <c r="O13" s="142"/>
    </row>
    <row r="14" spans="1:15" ht="13.8" x14ac:dyDescent="0.25">
      <c r="A14" s="133"/>
      <c r="B14" s="134" t="str">
        <f>'FR A0300'!$B$3</f>
        <v>Frame and Body</v>
      </c>
      <c r="C14" s="136"/>
      <c r="D14" s="136" t="s">
        <v>11</v>
      </c>
      <c r="E14" s="136"/>
      <c r="F14" s="134"/>
      <c r="G14" s="136"/>
      <c r="H14" s="138">
        <f t="shared" si="0"/>
        <v>0</v>
      </c>
      <c r="I14" s="143"/>
      <c r="J14" s="140"/>
      <c r="K14" s="140"/>
      <c r="L14" s="140"/>
      <c r="M14" s="140"/>
      <c r="N14" s="141">
        <f t="shared" si="1"/>
        <v>0</v>
      </c>
      <c r="O14" s="142"/>
    </row>
    <row r="15" spans="1:15" ht="13.8" x14ac:dyDescent="0.25">
      <c r="A15" s="133"/>
      <c r="B15" s="134" t="str">
        <f>'FR A0300'!$B$3</f>
        <v>Frame and Body</v>
      </c>
      <c r="C15" s="136"/>
      <c r="D15" s="136" t="s">
        <v>11</v>
      </c>
      <c r="E15" s="136"/>
      <c r="F15" s="134"/>
      <c r="G15" s="144"/>
      <c r="H15" s="138">
        <f t="shared" si="0"/>
        <v>0</v>
      </c>
      <c r="I15" s="143"/>
      <c r="J15" s="140"/>
      <c r="K15" s="140"/>
      <c r="L15" s="140"/>
      <c r="M15" s="140"/>
      <c r="N15" s="141">
        <f t="shared" si="1"/>
        <v>0</v>
      </c>
      <c r="O15" s="142"/>
    </row>
    <row r="16" spans="1:15" ht="13.8" x14ac:dyDescent="0.25">
      <c r="A16" s="133"/>
      <c r="B16" s="134" t="str">
        <f>'FR A0300'!$B$3</f>
        <v>Frame and Body</v>
      </c>
      <c r="C16" s="136"/>
      <c r="D16" s="136" t="s">
        <v>11</v>
      </c>
      <c r="E16" s="136"/>
      <c r="F16" s="134"/>
      <c r="G16" s="136"/>
      <c r="H16" s="138">
        <f t="shared" si="0"/>
        <v>0</v>
      </c>
      <c r="I16" s="143"/>
      <c r="J16" s="140"/>
      <c r="K16" s="140"/>
      <c r="L16" s="140"/>
      <c r="M16" s="140"/>
      <c r="N16" s="141">
        <f t="shared" si="1"/>
        <v>0</v>
      </c>
      <c r="O16" s="142"/>
    </row>
    <row r="17" spans="1:15" ht="14.4" thickBot="1" x14ac:dyDescent="0.3">
      <c r="A17" s="133"/>
      <c r="B17" s="134" t="str">
        <f>'FR A0300'!$B$3</f>
        <v>Frame and Body</v>
      </c>
      <c r="C17" s="136"/>
      <c r="D17" s="136" t="s">
        <v>11</v>
      </c>
      <c r="E17" s="136"/>
      <c r="F17" s="134"/>
      <c r="G17" s="136"/>
      <c r="H17" s="138">
        <f t="shared" si="0"/>
        <v>0</v>
      </c>
      <c r="I17" s="143"/>
      <c r="J17" s="140"/>
      <c r="K17" s="140"/>
      <c r="L17" s="140"/>
      <c r="M17" s="140"/>
      <c r="N17" s="141">
        <f t="shared" si="1"/>
        <v>0</v>
      </c>
      <c r="O17" s="142"/>
    </row>
    <row r="18" spans="1:15" s="12" customFormat="1" ht="15" thickTop="1" thickBot="1" x14ac:dyDescent="0.3">
      <c r="A18" s="5"/>
      <c r="B18" s="51" t="str">
        <f>'FR A0300'!B3</f>
        <v>Frame and Body</v>
      </c>
      <c r="C18" s="1"/>
      <c r="D18" s="1"/>
      <c r="E18" s="1"/>
      <c r="F18" s="51" t="s">
        <v>76</v>
      </c>
      <c r="G18" s="1"/>
      <c r="H18" s="3"/>
      <c r="I18" s="4"/>
      <c r="J18" s="115">
        <f>SUMPRODUCT($I7:$I17,J7:J17)</f>
        <v>408.19900000000001</v>
      </c>
      <c r="K18" s="115">
        <f>SUMPRODUCT($I7:$I17,K7:K17)</f>
        <v>48.292199999999994</v>
      </c>
      <c r="L18" s="115">
        <f>SUMPRODUCT($I7:$I17,L7:L17)</f>
        <v>4.8243810949966459</v>
      </c>
      <c r="M18" s="115">
        <f>SUMPRODUCT($I7:$I17,M7:M17)</f>
        <v>3.6666666666666665</v>
      </c>
      <c r="N18" s="115">
        <f>SUM(N7:N17)</f>
        <v>464.9822477616633</v>
      </c>
      <c r="O18" s="2"/>
    </row>
    <row r="19" spans="1:15" ht="13.8" thickTop="1" x14ac:dyDescent="0.25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5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5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5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5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5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5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5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5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5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5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5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5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5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5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5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5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5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5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5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5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5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  <hyperlink ref="F9" location="FR_0300_001!A1" display="FR_0300_001!A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  <pageSetUpPr fitToPage="1"/>
  </sheetPr>
  <dimension ref="A1:O145"/>
  <sheetViews>
    <sheetView tabSelected="1" zoomScale="75" zoomScaleNormal="75" zoomScaleSheetLayoutView="80" workbookViewId="0">
      <selection activeCell="I8" sqref="I8"/>
    </sheetView>
  </sheetViews>
  <sheetFormatPr baseColWidth="10" defaultColWidth="9.109375" defaultRowHeight="14.4" x14ac:dyDescent="0.3"/>
  <cols>
    <col min="1" max="1" width="11.44140625"/>
    <col min="2" max="2" width="37.88671875" customWidth="1"/>
    <col min="3" max="3" width="55.44140625" customWidth="1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18" t="s">
        <v>0</v>
      </c>
      <c r="B2" s="16" t="s">
        <v>47</v>
      </c>
      <c r="C2" s="66"/>
      <c r="D2" s="66"/>
      <c r="E2" s="66" t="s">
        <v>145</v>
      </c>
      <c r="F2" s="66"/>
      <c r="G2" s="66"/>
      <c r="H2" s="66"/>
      <c r="I2" s="66"/>
      <c r="J2" s="118" t="s">
        <v>1</v>
      </c>
      <c r="K2" s="99">
        <v>81</v>
      </c>
      <c r="L2" s="66"/>
      <c r="M2" s="118" t="s">
        <v>2</v>
      </c>
      <c r="N2" s="114">
        <f>FR_A0300_pa+FR_A0300_m+FR_A0300_p+FR_A0300_f+FR_A0300_t</f>
        <v>436.94344776166332</v>
      </c>
      <c r="O2" s="72"/>
    </row>
    <row r="3" spans="1:15" x14ac:dyDescent="0.3">
      <c r="A3" s="118" t="s">
        <v>3</v>
      </c>
      <c r="B3" s="16" t="s">
        <v>148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18" t="s">
        <v>4</v>
      </c>
      <c r="N3" s="98">
        <v>1</v>
      </c>
      <c r="O3" s="72"/>
    </row>
    <row r="4" spans="1:15" x14ac:dyDescent="0.3">
      <c r="A4" s="118" t="s">
        <v>5</v>
      </c>
      <c r="B4" s="67" t="s">
        <v>150</v>
      </c>
      <c r="C4" s="66"/>
      <c r="D4" s="66"/>
      <c r="E4" s="66"/>
      <c r="F4" s="66"/>
      <c r="G4" s="66"/>
      <c r="H4" s="66"/>
      <c r="I4" s="66"/>
      <c r="J4" s="121" t="s">
        <v>6</v>
      </c>
      <c r="K4" s="66"/>
      <c r="L4" s="66"/>
      <c r="M4" s="66"/>
      <c r="N4" s="66"/>
      <c r="O4" s="72"/>
    </row>
    <row r="5" spans="1:15" x14ac:dyDescent="0.3">
      <c r="A5" s="118" t="s">
        <v>7</v>
      </c>
      <c r="B5" s="19" t="s">
        <v>151</v>
      </c>
      <c r="C5" s="66"/>
      <c r="D5" s="66"/>
      <c r="E5" s="66"/>
      <c r="F5" s="66"/>
      <c r="G5" s="66"/>
      <c r="H5" s="66"/>
      <c r="I5" s="66"/>
      <c r="J5" s="121" t="s">
        <v>8</v>
      </c>
      <c r="K5" s="66"/>
      <c r="L5" s="66"/>
      <c r="M5" s="118" t="s">
        <v>9</v>
      </c>
      <c r="N5" s="84">
        <f>N2*N3</f>
        <v>436.94344776166332</v>
      </c>
      <c r="O5" s="72"/>
    </row>
    <row r="6" spans="1:15" x14ac:dyDescent="0.3">
      <c r="A6" s="118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1" t="s">
        <v>12</v>
      </c>
      <c r="K6" s="66"/>
      <c r="L6" s="66"/>
      <c r="M6" s="66"/>
      <c r="N6" s="66"/>
      <c r="O6" s="72"/>
    </row>
    <row r="7" spans="1:15" x14ac:dyDescent="0.3">
      <c r="A7" s="118" t="s">
        <v>13</v>
      </c>
      <c r="B7" s="16" t="s">
        <v>152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57" t="s">
        <v>14</v>
      </c>
      <c r="B9" s="157" t="s">
        <v>15</v>
      </c>
      <c r="C9" s="118" t="s">
        <v>16</v>
      </c>
      <c r="D9" s="118" t="s">
        <v>17</v>
      </c>
      <c r="E9" s="118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20">
        <v>10</v>
      </c>
      <c r="B10" s="159" t="s">
        <v>153</v>
      </c>
      <c r="C10" s="155">
        <f>FR_0300_000!N2</f>
        <v>3.0255999999999998</v>
      </c>
      <c r="D10" s="105">
        <f>FR_0300_000_q</f>
        <v>2</v>
      </c>
      <c r="E10" s="84">
        <f>C10*D10</f>
        <v>6.0511999999999997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3">
      <c r="A11" s="20">
        <v>20</v>
      </c>
      <c r="B11" s="210" t="s">
        <v>154</v>
      </c>
      <c r="C11" s="155">
        <f>FR_0300_001!N2</f>
        <v>5.1150000000000002</v>
      </c>
      <c r="D11" s="83">
        <f>FR_A0300_001_q</f>
        <v>1</v>
      </c>
      <c r="E11" s="84">
        <f t="shared" ref="E11:E25" si="0">C11*D11</f>
        <v>5.1150000000000002</v>
      </c>
      <c r="F11" s="67"/>
      <c r="G11" s="67"/>
      <c r="H11" s="67"/>
      <c r="I11" s="67"/>
      <c r="J11" s="67"/>
      <c r="K11" s="67"/>
      <c r="L11" s="67"/>
      <c r="M11" s="67"/>
      <c r="N11" s="67"/>
      <c r="O11" s="72"/>
    </row>
    <row r="12" spans="1:15" x14ac:dyDescent="0.3">
      <c r="A12" s="20">
        <v>30</v>
      </c>
      <c r="B12" s="160" t="s">
        <v>155</v>
      </c>
      <c r="C12" s="155"/>
      <c r="D12" s="83"/>
      <c r="E12" s="84">
        <f t="shared" si="0"/>
        <v>0</v>
      </c>
      <c r="F12" s="67"/>
      <c r="G12" s="67"/>
      <c r="H12" s="67"/>
      <c r="I12" s="67"/>
      <c r="J12" s="67"/>
      <c r="K12" s="67"/>
      <c r="L12" s="67"/>
      <c r="M12" s="67"/>
      <c r="N12" s="67"/>
      <c r="O12" s="75"/>
    </row>
    <row r="13" spans="1:15" x14ac:dyDescent="0.3">
      <c r="A13" s="20">
        <v>40</v>
      </c>
      <c r="B13" s="161" t="s">
        <v>169</v>
      </c>
      <c r="C13" s="155"/>
      <c r="D13" s="83"/>
      <c r="E13" s="84">
        <f t="shared" si="0"/>
        <v>0</v>
      </c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x14ac:dyDescent="0.3">
      <c r="A14" s="20">
        <v>50</v>
      </c>
      <c r="B14" s="161" t="s">
        <v>156</v>
      </c>
      <c r="C14" s="155"/>
      <c r="D14" s="83"/>
      <c r="E14" s="84">
        <f t="shared" si="0"/>
        <v>0</v>
      </c>
      <c r="F14" s="67"/>
      <c r="G14" s="67"/>
      <c r="H14" s="67"/>
      <c r="I14" s="67"/>
      <c r="J14" s="67"/>
      <c r="K14" s="67"/>
      <c r="L14" s="67"/>
      <c r="M14" s="67"/>
      <c r="N14" s="67"/>
      <c r="O14" s="75"/>
    </row>
    <row r="15" spans="1:15" x14ac:dyDescent="0.3">
      <c r="A15" s="20">
        <v>60</v>
      </c>
      <c r="B15" s="161" t="s">
        <v>158</v>
      </c>
      <c r="C15" s="155"/>
      <c r="D15" s="83"/>
      <c r="E15" s="84">
        <f t="shared" si="0"/>
        <v>0</v>
      </c>
      <c r="F15" s="67"/>
      <c r="G15" s="67"/>
      <c r="H15" s="67"/>
      <c r="I15" s="67"/>
      <c r="J15" s="67"/>
      <c r="K15" s="67"/>
      <c r="L15" s="67"/>
      <c r="M15" s="67"/>
      <c r="N15" s="67"/>
      <c r="O15" s="75"/>
    </row>
    <row r="16" spans="1:15" x14ac:dyDescent="0.3">
      <c r="A16" s="20">
        <v>70</v>
      </c>
      <c r="B16" s="161" t="s">
        <v>161</v>
      </c>
      <c r="C16" s="155"/>
      <c r="D16" s="83"/>
      <c r="E16" s="84">
        <f t="shared" si="0"/>
        <v>0</v>
      </c>
      <c r="F16" s="67"/>
      <c r="G16" s="67"/>
      <c r="H16" s="67"/>
      <c r="I16" s="67"/>
      <c r="J16" s="67"/>
      <c r="K16" s="67"/>
      <c r="L16" s="67"/>
      <c r="M16" s="67"/>
      <c r="N16" s="67"/>
      <c r="O16" s="75"/>
    </row>
    <row r="17" spans="1:15" x14ac:dyDescent="0.3">
      <c r="A17" s="20">
        <v>80</v>
      </c>
      <c r="B17" s="161" t="s">
        <v>162</v>
      </c>
      <c r="C17" s="155"/>
      <c r="D17" s="83"/>
      <c r="E17" s="84">
        <f t="shared" si="0"/>
        <v>0</v>
      </c>
      <c r="F17" s="67"/>
      <c r="G17" s="67"/>
      <c r="H17" s="67"/>
      <c r="I17" s="67"/>
      <c r="J17" s="67"/>
      <c r="K17" s="67"/>
      <c r="L17" s="67"/>
      <c r="M17" s="67"/>
      <c r="N17" s="67"/>
      <c r="O17" s="75"/>
    </row>
    <row r="18" spans="1:15" x14ac:dyDescent="0.3">
      <c r="A18" s="20">
        <v>90</v>
      </c>
      <c r="B18" s="161" t="s">
        <v>163</v>
      </c>
      <c r="C18" s="155"/>
      <c r="D18" s="83"/>
      <c r="E18" s="84">
        <f t="shared" si="0"/>
        <v>0</v>
      </c>
      <c r="F18" s="67"/>
      <c r="G18" s="67"/>
      <c r="H18" s="67"/>
      <c r="I18" s="67"/>
      <c r="J18" s="67"/>
      <c r="K18" s="67"/>
      <c r="L18" s="67"/>
      <c r="M18" s="67"/>
      <c r="N18" s="67"/>
      <c r="O18" s="75"/>
    </row>
    <row r="19" spans="1:15" x14ac:dyDescent="0.3">
      <c r="A19" s="20">
        <v>100</v>
      </c>
      <c r="B19" s="161" t="s">
        <v>165</v>
      </c>
      <c r="C19" s="155"/>
      <c r="D19" s="83"/>
      <c r="E19" s="84">
        <f t="shared" si="0"/>
        <v>0</v>
      </c>
      <c r="F19" s="67"/>
      <c r="G19" s="67"/>
      <c r="H19" s="67"/>
      <c r="I19" s="67"/>
      <c r="J19" s="67"/>
      <c r="K19" s="67"/>
      <c r="L19" s="67"/>
      <c r="M19" s="67"/>
      <c r="N19" s="67"/>
      <c r="O19" s="75"/>
    </row>
    <row r="20" spans="1:15" x14ac:dyDescent="0.3">
      <c r="A20" s="20">
        <v>110</v>
      </c>
      <c r="B20" s="161" t="s">
        <v>166</v>
      </c>
      <c r="C20" s="155"/>
      <c r="D20" s="83"/>
      <c r="E20" s="84">
        <f t="shared" si="0"/>
        <v>0</v>
      </c>
      <c r="F20" s="67"/>
      <c r="G20" s="67"/>
      <c r="H20" s="67"/>
      <c r="I20" s="67"/>
      <c r="J20" s="67"/>
      <c r="K20" s="67"/>
      <c r="L20" s="67"/>
      <c r="M20" s="67"/>
      <c r="N20" s="67"/>
      <c r="O20" s="75"/>
    </row>
    <row r="21" spans="1:15" x14ac:dyDescent="0.3">
      <c r="A21" s="20">
        <v>120</v>
      </c>
      <c r="B21" s="161" t="s">
        <v>167</v>
      </c>
      <c r="C21" s="155"/>
      <c r="D21" s="83"/>
      <c r="E21" s="84">
        <f t="shared" si="0"/>
        <v>0</v>
      </c>
      <c r="F21" s="67"/>
      <c r="G21" s="67"/>
      <c r="H21" s="67"/>
      <c r="I21" s="67"/>
      <c r="J21" s="67"/>
      <c r="K21" s="67"/>
      <c r="L21" s="67"/>
      <c r="M21" s="67"/>
      <c r="N21" s="67"/>
      <c r="O21" s="75"/>
    </row>
    <row r="22" spans="1:15" x14ac:dyDescent="0.3">
      <c r="A22" s="20">
        <v>130</v>
      </c>
      <c r="B22" s="161" t="s">
        <v>177</v>
      </c>
      <c r="C22" s="155"/>
      <c r="D22" s="83"/>
      <c r="E22" s="84">
        <f t="shared" si="0"/>
        <v>0</v>
      </c>
      <c r="F22" s="67"/>
      <c r="G22" s="67"/>
      <c r="H22" s="67"/>
      <c r="I22" s="67"/>
      <c r="J22" s="67"/>
      <c r="K22" s="67"/>
      <c r="L22" s="67"/>
      <c r="M22" s="67"/>
      <c r="N22" s="67"/>
      <c r="O22" s="75"/>
    </row>
    <row r="23" spans="1:15" x14ac:dyDescent="0.3">
      <c r="A23" s="20">
        <v>140</v>
      </c>
      <c r="B23" s="161" t="s">
        <v>178</v>
      </c>
      <c r="C23" s="155"/>
      <c r="D23" s="83"/>
      <c r="E23" s="84">
        <f t="shared" si="0"/>
        <v>0</v>
      </c>
      <c r="F23" s="67"/>
      <c r="G23" s="67"/>
      <c r="H23" s="67"/>
      <c r="I23" s="67"/>
      <c r="J23" s="67"/>
      <c r="K23" s="67"/>
      <c r="L23" s="67"/>
      <c r="M23" s="67"/>
      <c r="N23" s="67"/>
      <c r="O23" s="75"/>
    </row>
    <row r="24" spans="1:15" x14ac:dyDescent="0.3">
      <c r="A24" s="20">
        <v>150</v>
      </c>
      <c r="B24" s="161" t="s">
        <v>168</v>
      </c>
      <c r="C24" s="155"/>
      <c r="D24" s="83"/>
      <c r="E24" s="84">
        <f t="shared" si="0"/>
        <v>0</v>
      </c>
      <c r="F24" s="67"/>
      <c r="G24" s="67"/>
      <c r="H24" s="67"/>
      <c r="I24" s="67"/>
      <c r="J24" s="67"/>
      <c r="K24" s="67"/>
      <c r="L24" s="67"/>
      <c r="M24" s="67"/>
      <c r="N24" s="67"/>
      <c r="O24" s="75"/>
    </row>
    <row r="25" spans="1:15" x14ac:dyDescent="0.3">
      <c r="A25" s="20">
        <v>160</v>
      </c>
      <c r="B25" s="161" t="s">
        <v>175</v>
      </c>
      <c r="C25" s="155"/>
      <c r="D25" s="83"/>
      <c r="E25" s="84">
        <f t="shared" si="0"/>
        <v>0</v>
      </c>
      <c r="F25" s="67"/>
      <c r="G25" s="67"/>
      <c r="H25" s="67"/>
      <c r="I25" s="67"/>
      <c r="J25" s="67"/>
      <c r="K25" s="67"/>
      <c r="L25" s="67"/>
      <c r="M25" s="67"/>
      <c r="N25" s="67"/>
      <c r="O25" s="75"/>
    </row>
    <row r="26" spans="1:15" ht="15" thickBot="1" x14ac:dyDescent="0.35">
      <c r="A26" s="73"/>
      <c r="B26" s="158"/>
      <c r="C26" s="66"/>
      <c r="D26" s="119" t="s">
        <v>18</v>
      </c>
      <c r="E26" s="120">
        <f>SUM(E10:E25)</f>
        <v>11.1662</v>
      </c>
      <c r="F26" s="67"/>
      <c r="G26" s="67"/>
      <c r="H26" s="67"/>
      <c r="I26" s="67"/>
      <c r="J26" s="67"/>
      <c r="K26" s="67"/>
      <c r="L26" s="67"/>
      <c r="M26" s="67"/>
      <c r="N26" s="67"/>
      <c r="O26" s="72"/>
    </row>
    <row r="27" spans="1:15" x14ac:dyDescent="0.3">
      <c r="A27" s="73"/>
      <c r="B27" s="163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72"/>
    </row>
    <row r="28" spans="1:15" x14ac:dyDescent="0.3">
      <c r="A28" s="165" t="s">
        <v>14</v>
      </c>
      <c r="B28" s="165" t="s">
        <v>20</v>
      </c>
      <c r="C28" s="165" t="s">
        <v>21</v>
      </c>
      <c r="D28" s="162" t="s">
        <v>22</v>
      </c>
      <c r="E28" s="118" t="s">
        <v>23</v>
      </c>
      <c r="F28" s="118" t="s">
        <v>24</v>
      </c>
      <c r="G28" s="118" t="s">
        <v>25</v>
      </c>
      <c r="H28" s="118" t="s">
        <v>26</v>
      </c>
      <c r="I28" s="118" t="s">
        <v>27</v>
      </c>
      <c r="J28" s="118" t="s">
        <v>28</v>
      </c>
      <c r="K28" s="118" t="s">
        <v>29</v>
      </c>
      <c r="L28" s="118" t="s">
        <v>30</v>
      </c>
      <c r="M28" s="118" t="s">
        <v>17</v>
      </c>
      <c r="N28" s="118" t="s">
        <v>18</v>
      </c>
      <c r="O28" s="72"/>
    </row>
    <row r="29" spans="1:15" x14ac:dyDescent="0.3">
      <c r="A29" s="164">
        <v>10</v>
      </c>
      <c r="B29" s="164" t="s">
        <v>170</v>
      </c>
      <c r="C29" s="168" t="s">
        <v>157</v>
      </c>
      <c r="D29" s="84">
        <v>174.5</v>
      </c>
      <c r="E29" s="83"/>
      <c r="F29" s="83"/>
      <c r="G29" s="83"/>
      <c r="H29" s="85"/>
      <c r="I29" s="86"/>
      <c r="J29" s="87"/>
      <c r="K29" s="85"/>
      <c r="L29" s="85"/>
      <c r="M29" s="85">
        <v>2</v>
      </c>
      <c r="N29" s="84">
        <f>M29*D29</f>
        <v>349</v>
      </c>
      <c r="O29" s="72"/>
    </row>
    <row r="30" spans="1:15" s="26" customFormat="1" x14ac:dyDescent="0.3">
      <c r="A30" s="83">
        <v>20</v>
      </c>
      <c r="B30" s="161" t="s">
        <v>159</v>
      </c>
      <c r="C30" s="88"/>
      <c r="D30" s="84"/>
      <c r="E30" s="89"/>
      <c r="F30" s="89"/>
      <c r="G30" s="89"/>
      <c r="H30" s="85"/>
      <c r="I30" s="90"/>
      <c r="J30" s="117"/>
      <c r="K30" s="92"/>
      <c r="L30" s="93"/>
      <c r="M30" s="94"/>
      <c r="N30" s="84">
        <f t="shared" ref="N30:N38" si="1">M30*D30</f>
        <v>0</v>
      </c>
      <c r="O30" s="77"/>
    </row>
    <row r="31" spans="1:15" x14ac:dyDescent="0.3">
      <c r="A31" s="164">
        <v>30</v>
      </c>
      <c r="B31" s="161" t="s">
        <v>160</v>
      </c>
      <c r="C31" s="83"/>
      <c r="D31" s="84"/>
      <c r="E31" s="83"/>
      <c r="F31" s="83"/>
      <c r="G31" s="83"/>
      <c r="H31" s="85"/>
      <c r="I31" s="94"/>
      <c r="J31" s="95"/>
      <c r="K31" s="85"/>
      <c r="L31" s="91"/>
      <c r="M31" s="85"/>
      <c r="N31" s="84">
        <f t="shared" si="1"/>
        <v>0</v>
      </c>
      <c r="O31" s="72"/>
    </row>
    <row r="32" spans="1:15" x14ac:dyDescent="0.3">
      <c r="A32" s="83">
        <v>40</v>
      </c>
      <c r="B32" s="161" t="s">
        <v>172</v>
      </c>
      <c r="C32" s="83" t="s">
        <v>164</v>
      </c>
      <c r="D32" s="84">
        <v>30</v>
      </c>
      <c r="E32" s="83"/>
      <c r="F32" s="83"/>
      <c r="G32" s="83"/>
      <c r="H32" s="85"/>
      <c r="I32" s="94"/>
      <c r="J32" s="95"/>
      <c r="K32" s="85"/>
      <c r="L32" s="91"/>
      <c r="M32" s="85">
        <v>1</v>
      </c>
      <c r="N32" s="84">
        <f t="shared" si="1"/>
        <v>30</v>
      </c>
      <c r="O32" s="72"/>
    </row>
    <row r="33" spans="1:15" x14ac:dyDescent="0.3">
      <c r="A33" s="164">
        <v>50</v>
      </c>
      <c r="B33" s="167" t="s">
        <v>174</v>
      </c>
      <c r="C33" s="83" t="s">
        <v>176</v>
      </c>
      <c r="D33" s="84">
        <v>5</v>
      </c>
      <c r="E33" s="83"/>
      <c r="F33" s="83"/>
      <c r="G33" s="83"/>
      <c r="H33" s="85"/>
      <c r="I33" s="94"/>
      <c r="J33" s="95"/>
      <c r="K33" s="85"/>
      <c r="L33" s="91"/>
      <c r="M33" s="85">
        <v>2</v>
      </c>
      <c r="N33" s="84">
        <f t="shared" si="1"/>
        <v>10</v>
      </c>
      <c r="O33" s="72"/>
    </row>
    <row r="34" spans="1:15" x14ac:dyDescent="0.3">
      <c r="A34" s="164">
        <v>60</v>
      </c>
      <c r="B34" s="161" t="s">
        <v>171</v>
      </c>
      <c r="C34" s="156" t="s">
        <v>173</v>
      </c>
      <c r="D34" s="84">
        <v>4.28</v>
      </c>
      <c r="E34" s="83">
        <v>15</v>
      </c>
      <c r="F34" s="83" t="s">
        <v>31</v>
      </c>
      <c r="G34" s="83">
        <v>10</v>
      </c>
      <c r="H34" s="85" t="s">
        <v>31</v>
      </c>
      <c r="I34" s="94"/>
      <c r="J34" s="95"/>
      <c r="K34" s="85"/>
      <c r="L34" s="91"/>
      <c r="M34" s="85">
        <v>4</v>
      </c>
      <c r="N34" s="84">
        <f t="shared" si="1"/>
        <v>17.12</v>
      </c>
      <c r="O34" s="72"/>
    </row>
    <row r="35" spans="1:15" x14ac:dyDescent="0.3">
      <c r="A35" s="83">
        <v>70</v>
      </c>
      <c r="B35" s="161"/>
      <c r="C35" s="156"/>
      <c r="D35" s="84"/>
      <c r="E35" s="83"/>
      <c r="F35" s="83"/>
      <c r="G35" s="83"/>
      <c r="H35" s="85"/>
      <c r="I35" s="94"/>
      <c r="J35" s="95"/>
      <c r="K35" s="85"/>
      <c r="L35" s="91"/>
      <c r="M35" s="85"/>
      <c r="N35" s="84">
        <f t="shared" si="1"/>
        <v>0</v>
      </c>
      <c r="O35" s="72"/>
    </row>
    <row r="36" spans="1:15" x14ac:dyDescent="0.3">
      <c r="A36" s="164">
        <v>80</v>
      </c>
      <c r="B36" s="161"/>
      <c r="C36" s="156"/>
      <c r="D36" s="84"/>
      <c r="E36" s="83"/>
      <c r="F36" s="83"/>
      <c r="G36" s="83"/>
      <c r="H36" s="85"/>
      <c r="I36" s="94"/>
      <c r="J36" s="95"/>
      <c r="K36" s="85"/>
      <c r="L36" s="91"/>
      <c r="M36" s="85"/>
      <c r="N36" s="84">
        <f t="shared" si="1"/>
        <v>0</v>
      </c>
      <c r="O36" s="72"/>
    </row>
    <row r="37" spans="1:15" x14ac:dyDescent="0.3">
      <c r="A37" s="83">
        <v>90</v>
      </c>
      <c r="B37" s="161"/>
      <c r="C37" s="156"/>
      <c r="D37" s="84"/>
      <c r="E37" s="83"/>
      <c r="F37" s="83"/>
      <c r="G37" s="83"/>
      <c r="H37" s="85"/>
      <c r="I37" s="94"/>
      <c r="J37" s="95"/>
      <c r="K37" s="85"/>
      <c r="L37" s="91"/>
      <c r="M37" s="85"/>
      <c r="N37" s="84">
        <f t="shared" si="1"/>
        <v>0</v>
      </c>
      <c r="O37" s="72"/>
    </row>
    <row r="38" spans="1:15" x14ac:dyDescent="0.3">
      <c r="A38" s="164">
        <v>100</v>
      </c>
      <c r="B38" s="30"/>
      <c r="C38" s="156"/>
      <c r="D38" s="84"/>
      <c r="E38" s="83"/>
      <c r="F38" s="83"/>
      <c r="G38" s="83"/>
      <c r="H38" s="85"/>
      <c r="I38" s="94"/>
      <c r="J38" s="95"/>
      <c r="K38" s="85"/>
      <c r="L38" s="85"/>
      <c r="M38" s="85"/>
      <c r="N38" s="84">
        <f t="shared" si="1"/>
        <v>0</v>
      </c>
      <c r="O38" s="72"/>
    </row>
    <row r="39" spans="1:15" x14ac:dyDescent="0.3">
      <c r="A39" s="7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118" t="s">
        <v>18</v>
      </c>
      <c r="N39" s="120">
        <f>SUM(N29:N38)</f>
        <v>406.12</v>
      </c>
      <c r="O39" s="72"/>
    </row>
    <row r="40" spans="1:15" x14ac:dyDescent="0.3">
      <c r="A40" s="73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72"/>
    </row>
    <row r="41" spans="1:15" s="29" customFormat="1" x14ac:dyDescent="0.3">
      <c r="A41" s="118" t="s">
        <v>14</v>
      </c>
      <c r="B41" s="118" t="s">
        <v>33</v>
      </c>
      <c r="C41" s="118" t="s">
        <v>21</v>
      </c>
      <c r="D41" s="118" t="s">
        <v>22</v>
      </c>
      <c r="E41" s="118" t="s">
        <v>34</v>
      </c>
      <c r="F41" s="118" t="s">
        <v>17</v>
      </c>
      <c r="G41" s="118" t="s">
        <v>35</v>
      </c>
      <c r="H41" s="118" t="s">
        <v>36</v>
      </c>
      <c r="I41" s="118" t="s">
        <v>18</v>
      </c>
      <c r="J41" s="28"/>
      <c r="K41" s="28"/>
      <c r="L41" s="28"/>
      <c r="M41" s="28"/>
      <c r="N41" s="28"/>
      <c r="O41" s="79"/>
    </row>
    <row r="42" spans="1:15" x14ac:dyDescent="0.3">
      <c r="A42" s="83">
        <v>10</v>
      </c>
      <c r="B42" s="83" t="s">
        <v>179</v>
      </c>
      <c r="C42" s="83" t="s">
        <v>180</v>
      </c>
      <c r="D42" s="84">
        <v>0.15</v>
      </c>
      <c r="E42" s="83" t="s">
        <v>55</v>
      </c>
      <c r="F42" s="96">
        <f>2.7*8+1.8*8</f>
        <v>36</v>
      </c>
      <c r="G42" s="96"/>
      <c r="H42" s="96"/>
      <c r="I42" s="84">
        <f t="shared" ref="I42:I93" si="2">IF(H42="",D42*F42,D42*F42*H42)</f>
        <v>5.3999999999999995</v>
      </c>
      <c r="J42" s="66"/>
      <c r="K42" s="66"/>
      <c r="L42" s="66"/>
      <c r="M42" s="66"/>
      <c r="N42" s="66"/>
      <c r="O42" s="72"/>
    </row>
    <row r="43" spans="1:15" x14ac:dyDescent="0.3">
      <c r="A43" s="83">
        <v>20</v>
      </c>
      <c r="B43" s="83" t="s">
        <v>179</v>
      </c>
      <c r="C43" s="83" t="s">
        <v>208</v>
      </c>
      <c r="D43" s="84">
        <v>0.15</v>
      </c>
      <c r="E43" s="83" t="s">
        <v>55</v>
      </c>
      <c r="F43" s="96">
        <f>2*2.3</f>
        <v>4.5999999999999996</v>
      </c>
      <c r="G43" s="96"/>
      <c r="H43" s="96"/>
      <c r="I43" s="84">
        <f t="shared" si="2"/>
        <v>0.69</v>
      </c>
      <c r="J43" s="66"/>
      <c r="K43" s="66"/>
      <c r="L43" s="66"/>
      <c r="M43" s="66"/>
      <c r="N43" s="66"/>
      <c r="O43" s="72"/>
    </row>
    <row r="44" spans="1:15" x14ac:dyDescent="0.3">
      <c r="A44" s="83">
        <v>30</v>
      </c>
      <c r="B44" s="83" t="s">
        <v>179</v>
      </c>
      <c r="C44" s="83" t="s">
        <v>210</v>
      </c>
      <c r="D44" s="84">
        <v>0.15</v>
      </c>
      <c r="E44" s="83" t="s">
        <v>55</v>
      </c>
      <c r="F44" s="96">
        <f>2*2.8</f>
        <v>5.6</v>
      </c>
      <c r="G44" s="96"/>
      <c r="H44" s="96"/>
      <c r="I44" s="84">
        <f t="shared" si="2"/>
        <v>0.84</v>
      </c>
      <c r="J44" s="66"/>
      <c r="K44" s="66"/>
      <c r="L44" s="66"/>
      <c r="M44" s="66"/>
      <c r="N44" s="66"/>
      <c r="O44" s="72"/>
    </row>
    <row r="45" spans="1:15" x14ac:dyDescent="0.3">
      <c r="A45" s="83">
        <v>40</v>
      </c>
      <c r="B45" s="83" t="s">
        <v>179</v>
      </c>
      <c r="C45" s="83" t="s">
        <v>209</v>
      </c>
      <c r="D45" s="84">
        <v>0.15</v>
      </c>
      <c r="E45" s="83" t="s">
        <v>55</v>
      </c>
      <c r="F45" s="96">
        <f>2*2.1</f>
        <v>4.2</v>
      </c>
      <c r="G45" s="96"/>
      <c r="H45" s="96"/>
      <c r="I45" s="84">
        <f t="shared" si="2"/>
        <v>0.63</v>
      </c>
      <c r="J45" s="66"/>
      <c r="K45" s="66"/>
      <c r="L45" s="66"/>
      <c r="M45" s="66"/>
      <c r="N45" s="66"/>
      <c r="O45" s="72"/>
    </row>
    <row r="46" spans="1:15" x14ac:dyDescent="0.3">
      <c r="A46" s="83">
        <v>50</v>
      </c>
      <c r="B46" s="177" t="s">
        <v>213</v>
      </c>
      <c r="C46" s="83" t="s">
        <v>214</v>
      </c>
      <c r="D46" s="84">
        <v>5.25</v>
      </c>
      <c r="E46" s="97" t="s">
        <v>215</v>
      </c>
      <c r="F46" s="96">
        <f>0.02*11</f>
        <v>0.22</v>
      </c>
      <c r="G46" s="83"/>
      <c r="H46" s="83"/>
      <c r="I46" s="84">
        <f t="shared" si="2"/>
        <v>1.155</v>
      </c>
      <c r="J46" s="66"/>
      <c r="K46" s="66"/>
      <c r="L46" s="66"/>
      <c r="M46" s="66"/>
      <c r="N46" s="66"/>
      <c r="O46" s="72"/>
    </row>
    <row r="47" spans="1:15" x14ac:dyDescent="0.3">
      <c r="A47" s="83">
        <v>60</v>
      </c>
      <c r="B47" s="97" t="s">
        <v>181</v>
      </c>
      <c r="C47" s="83" t="s">
        <v>182</v>
      </c>
      <c r="D47" s="84">
        <v>0.06</v>
      </c>
      <c r="E47" s="83"/>
      <c r="F47" s="96">
        <v>2</v>
      </c>
      <c r="G47" s="83"/>
      <c r="H47" s="83"/>
      <c r="I47" s="84">
        <f t="shared" si="2"/>
        <v>0.12</v>
      </c>
      <c r="J47" s="66"/>
      <c r="K47" s="66"/>
      <c r="L47" s="66"/>
      <c r="M47" s="66"/>
      <c r="N47" s="66"/>
      <c r="O47" s="72"/>
    </row>
    <row r="48" spans="1:15" x14ac:dyDescent="0.3">
      <c r="A48" s="83">
        <v>70</v>
      </c>
      <c r="B48" s="97" t="s">
        <v>203</v>
      </c>
      <c r="C48" s="83" t="s">
        <v>183</v>
      </c>
      <c r="D48" s="84">
        <v>0.75</v>
      </c>
      <c r="E48" s="83"/>
      <c r="F48" s="96">
        <v>4</v>
      </c>
      <c r="G48" s="83"/>
      <c r="H48" s="83"/>
      <c r="I48" s="84">
        <f t="shared" si="2"/>
        <v>3</v>
      </c>
      <c r="J48" s="66"/>
      <c r="K48" s="66"/>
      <c r="L48" s="66"/>
      <c r="M48" s="66"/>
      <c r="N48" s="66"/>
      <c r="O48" s="72"/>
    </row>
    <row r="49" spans="1:15" x14ac:dyDescent="0.3">
      <c r="A49" s="83">
        <v>80</v>
      </c>
      <c r="B49" s="97" t="s">
        <v>185</v>
      </c>
      <c r="C49" s="83" t="s">
        <v>183</v>
      </c>
      <c r="D49" s="84">
        <v>0.25</v>
      </c>
      <c r="E49" s="83"/>
      <c r="F49" s="96">
        <v>4</v>
      </c>
      <c r="G49" s="83"/>
      <c r="H49" s="83"/>
      <c r="I49" s="84">
        <f t="shared" si="2"/>
        <v>1</v>
      </c>
      <c r="J49" s="66"/>
      <c r="K49" s="66"/>
      <c r="L49" s="66"/>
      <c r="M49" s="66"/>
      <c r="N49" s="66"/>
      <c r="O49" s="72"/>
    </row>
    <row r="50" spans="1:15" x14ac:dyDescent="0.3">
      <c r="A50" s="83">
        <v>90</v>
      </c>
      <c r="B50" s="97" t="s">
        <v>181</v>
      </c>
      <c r="C50" s="83" t="s">
        <v>186</v>
      </c>
      <c r="D50" s="84">
        <v>0.06</v>
      </c>
      <c r="E50" s="83"/>
      <c r="F50" s="96">
        <v>2</v>
      </c>
      <c r="G50" s="83"/>
      <c r="H50" s="83"/>
      <c r="I50" s="84">
        <f t="shared" si="2"/>
        <v>0.12</v>
      </c>
      <c r="J50" s="66"/>
      <c r="K50" s="66"/>
      <c r="L50" s="66"/>
      <c r="M50" s="66"/>
      <c r="N50" s="66"/>
      <c r="O50" s="72"/>
    </row>
    <row r="51" spans="1:15" x14ac:dyDescent="0.3">
      <c r="A51" s="83">
        <v>100</v>
      </c>
      <c r="B51" s="97" t="s">
        <v>203</v>
      </c>
      <c r="C51" s="83" t="s">
        <v>187</v>
      </c>
      <c r="D51" s="84">
        <v>0.75</v>
      </c>
      <c r="E51" s="83"/>
      <c r="F51" s="96">
        <v>2</v>
      </c>
      <c r="G51" s="83"/>
      <c r="H51" s="83"/>
      <c r="I51" s="84">
        <f t="shared" si="2"/>
        <v>1.5</v>
      </c>
      <c r="J51" s="66"/>
      <c r="K51" s="66"/>
      <c r="L51" s="66"/>
      <c r="M51" s="66"/>
      <c r="N51" s="66"/>
      <c r="O51" s="72"/>
    </row>
    <row r="52" spans="1:15" x14ac:dyDescent="0.3">
      <c r="A52" s="83">
        <v>110</v>
      </c>
      <c r="B52" s="97" t="s">
        <v>185</v>
      </c>
      <c r="C52" s="83" t="s">
        <v>187</v>
      </c>
      <c r="D52" s="84">
        <v>0.25</v>
      </c>
      <c r="E52" s="83"/>
      <c r="F52" s="96">
        <v>2</v>
      </c>
      <c r="G52" s="83"/>
      <c r="H52" s="83"/>
      <c r="I52" s="84">
        <f t="shared" si="2"/>
        <v>0.5</v>
      </c>
      <c r="J52" s="66"/>
      <c r="K52" s="66"/>
      <c r="L52" s="66"/>
      <c r="M52" s="66"/>
      <c r="N52" s="66"/>
      <c r="O52" s="72"/>
    </row>
    <row r="53" spans="1:15" x14ac:dyDescent="0.3">
      <c r="A53" s="83">
        <v>120</v>
      </c>
      <c r="B53" s="97" t="s">
        <v>181</v>
      </c>
      <c r="C53" s="83" t="s">
        <v>188</v>
      </c>
      <c r="D53" s="84">
        <v>0.06</v>
      </c>
      <c r="E53" s="83"/>
      <c r="F53" s="96">
        <v>2</v>
      </c>
      <c r="G53" s="83"/>
      <c r="H53" s="83"/>
      <c r="I53" s="84">
        <f t="shared" si="2"/>
        <v>0.12</v>
      </c>
      <c r="J53" s="66"/>
      <c r="K53" s="66"/>
      <c r="L53" s="66"/>
      <c r="M53" s="66"/>
      <c r="N53" s="66"/>
      <c r="O53" s="72"/>
    </row>
    <row r="54" spans="1:15" x14ac:dyDescent="0.3">
      <c r="A54" s="83">
        <v>130</v>
      </c>
      <c r="B54" s="97" t="s">
        <v>203</v>
      </c>
      <c r="C54" s="83" t="s">
        <v>189</v>
      </c>
      <c r="D54" s="84">
        <v>0.75</v>
      </c>
      <c r="E54" s="83"/>
      <c r="F54" s="96">
        <v>2</v>
      </c>
      <c r="G54" s="83"/>
      <c r="H54" s="83"/>
      <c r="I54" s="84">
        <f t="shared" si="2"/>
        <v>1.5</v>
      </c>
      <c r="J54" s="66"/>
      <c r="K54" s="66"/>
      <c r="L54" s="66"/>
      <c r="M54" s="66"/>
      <c r="N54" s="66"/>
      <c r="O54" s="72"/>
    </row>
    <row r="55" spans="1:15" x14ac:dyDescent="0.3">
      <c r="A55" s="83">
        <v>140</v>
      </c>
      <c r="B55" s="97" t="s">
        <v>185</v>
      </c>
      <c r="C55" s="83" t="s">
        <v>189</v>
      </c>
      <c r="D55" s="84">
        <v>0.25</v>
      </c>
      <c r="E55" s="83"/>
      <c r="F55" s="96">
        <v>2</v>
      </c>
      <c r="G55" s="83"/>
      <c r="H55" s="83"/>
      <c r="I55" s="84">
        <f t="shared" si="2"/>
        <v>0.5</v>
      </c>
      <c r="J55" s="66"/>
      <c r="K55" s="66"/>
      <c r="L55" s="66"/>
      <c r="M55" s="66"/>
      <c r="N55" s="66"/>
      <c r="O55" s="72"/>
    </row>
    <row r="56" spans="1:15" x14ac:dyDescent="0.3">
      <c r="A56" s="83">
        <v>150</v>
      </c>
      <c r="B56" s="97" t="s">
        <v>181</v>
      </c>
      <c r="C56" s="83" t="s">
        <v>190</v>
      </c>
      <c r="D56" s="84">
        <v>0.06</v>
      </c>
      <c r="E56" s="83"/>
      <c r="F56" s="96">
        <v>4</v>
      </c>
      <c r="G56" s="83"/>
      <c r="H56" s="83"/>
      <c r="I56" s="84">
        <f t="shared" si="2"/>
        <v>0.24</v>
      </c>
      <c r="J56" s="66"/>
      <c r="K56" s="66"/>
      <c r="L56" s="66"/>
      <c r="M56" s="66"/>
      <c r="N56" s="66"/>
      <c r="O56" s="72"/>
    </row>
    <row r="57" spans="1:15" x14ac:dyDescent="0.3">
      <c r="A57" s="83">
        <v>160</v>
      </c>
      <c r="B57" s="169" t="s">
        <v>181</v>
      </c>
      <c r="C57" s="166" t="s">
        <v>191</v>
      </c>
      <c r="D57" s="170">
        <v>0.06</v>
      </c>
      <c r="E57" s="166"/>
      <c r="F57" s="171">
        <v>1</v>
      </c>
      <c r="G57" s="166"/>
      <c r="H57" s="83"/>
      <c r="I57" s="84">
        <f t="shared" si="2"/>
        <v>0.06</v>
      </c>
      <c r="J57" s="66"/>
      <c r="K57" s="66"/>
      <c r="L57" s="66"/>
      <c r="M57" s="66"/>
      <c r="N57" s="66"/>
      <c r="O57" s="72"/>
    </row>
    <row r="58" spans="1:15" x14ac:dyDescent="0.3">
      <c r="A58" s="83">
        <v>170</v>
      </c>
      <c r="B58" s="31" t="s">
        <v>203</v>
      </c>
      <c r="C58" s="175" t="s">
        <v>194</v>
      </c>
      <c r="D58" s="170">
        <v>0.75</v>
      </c>
      <c r="E58" s="30"/>
      <c r="F58" s="30">
        <v>1</v>
      </c>
      <c r="G58" s="20"/>
      <c r="H58" s="156"/>
      <c r="I58" s="84">
        <f t="shared" si="2"/>
        <v>0.75</v>
      </c>
      <c r="J58" s="66"/>
      <c r="K58" s="66"/>
      <c r="L58" s="66"/>
      <c r="M58" s="66"/>
      <c r="N58" s="66"/>
      <c r="O58" s="72"/>
    </row>
    <row r="59" spans="1:15" x14ac:dyDescent="0.3">
      <c r="A59" s="83">
        <v>180</v>
      </c>
      <c r="B59" s="31" t="s">
        <v>185</v>
      </c>
      <c r="C59" s="30" t="s">
        <v>194</v>
      </c>
      <c r="D59" s="170">
        <v>0.25</v>
      </c>
      <c r="E59" s="30"/>
      <c r="F59" s="30">
        <v>1</v>
      </c>
      <c r="G59" s="20"/>
      <c r="H59" s="156"/>
      <c r="I59" s="84">
        <f t="shared" si="2"/>
        <v>0.25</v>
      </c>
      <c r="J59" s="66"/>
      <c r="K59" s="66"/>
      <c r="L59" s="66"/>
      <c r="M59" s="66"/>
      <c r="N59" s="66"/>
      <c r="O59" s="72"/>
    </row>
    <row r="60" spans="1:15" x14ac:dyDescent="0.3">
      <c r="A60" s="83">
        <v>190</v>
      </c>
      <c r="B60" s="172" t="s">
        <v>181</v>
      </c>
      <c r="C60" s="164" t="s">
        <v>192</v>
      </c>
      <c r="D60" s="173">
        <v>0.06</v>
      </c>
      <c r="E60" s="164"/>
      <c r="F60" s="174">
        <v>1</v>
      </c>
      <c r="G60" s="164"/>
      <c r="H60" s="83"/>
      <c r="I60" s="84">
        <f t="shared" si="2"/>
        <v>0.06</v>
      </c>
      <c r="J60" s="66"/>
      <c r="K60" s="66"/>
      <c r="L60" s="66"/>
      <c r="M60" s="66"/>
      <c r="N60" s="66"/>
      <c r="O60" s="72"/>
    </row>
    <row r="61" spans="1:15" x14ac:dyDescent="0.3">
      <c r="A61" s="83">
        <v>200</v>
      </c>
      <c r="B61" s="97" t="s">
        <v>203</v>
      </c>
      <c r="C61" s="83" t="s">
        <v>193</v>
      </c>
      <c r="D61" s="84">
        <v>0.75</v>
      </c>
      <c r="E61" s="83"/>
      <c r="F61" s="96">
        <v>1</v>
      </c>
      <c r="G61" s="83"/>
      <c r="H61" s="83"/>
      <c r="I61" s="84">
        <f t="shared" si="2"/>
        <v>0.75</v>
      </c>
      <c r="J61" s="66"/>
      <c r="K61" s="66"/>
      <c r="L61" s="66"/>
      <c r="M61" s="66"/>
      <c r="N61" s="66"/>
      <c r="O61" s="72"/>
    </row>
    <row r="62" spans="1:15" x14ac:dyDescent="0.3">
      <c r="A62" s="83">
        <v>210</v>
      </c>
      <c r="B62" s="97" t="s">
        <v>185</v>
      </c>
      <c r="C62" s="83" t="s">
        <v>193</v>
      </c>
      <c r="D62" s="84">
        <v>0.25</v>
      </c>
      <c r="E62" s="83"/>
      <c r="F62" s="96">
        <v>1</v>
      </c>
      <c r="G62" s="83"/>
      <c r="H62" s="83"/>
      <c r="I62" s="84">
        <f t="shared" si="2"/>
        <v>0.25</v>
      </c>
      <c r="J62" s="66"/>
      <c r="K62" s="66"/>
      <c r="L62" s="66"/>
      <c r="M62" s="66"/>
      <c r="N62" s="66"/>
      <c r="O62" s="72"/>
    </row>
    <row r="63" spans="1:15" x14ac:dyDescent="0.3">
      <c r="A63" s="83">
        <v>220</v>
      </c>
      <c r="B63" s="172" t="s">
        <v>181</v>
      </c>
      <c r="C63" s="83" t="s">
        <v>217</v>
      </c>
      <c r="D63" s="84">
        <v>0.06</v>
      </c>
      <c r="E63" s="83"/>
      <c r="F63" s="96">
        <v>1</v>
      </c>
      <c r="G63" s="83"/>
      <c r="H63" s="83"/>
      <c r="I63" s="84">
        <f t="shared" si="2"/>
        <v>0.06</v>
      </c>
      <c r="J63" s="66"/>
      <c r="K63" s="66"/>
      <c r="L63" s="66"/>
      <c r="M63" s="66"/>
      <c r="N63" s="66"/>
      <c r="O63" s="72"/>
    </row>
    <row r="64" spans="1:15" x14ac:dyDescent="0.3">
      <c r="A64" s="83">
        <v>230</v>
      </c>
      <c r="B64" s="97" t="s">
        <v>203</v>
      </c>
      <c r="C64" s="83" t="s">
        <v>218</v>
      </c>
      <c r="D64" s="84">
        <v>0.75</v>
      </c>
      <c r="E64" s="83"/>
      <c r="F64" s="96">
        <v>2</v>
      </c>
      <c r="G64" s="83"/>
      <c r="H64" s="83"/>
      <c r="I64" s="84">
        <f t="shared" si="2"/>
        <v>1.5</v>
      </c>
      <c r="J64" s="66"/>
      <c r="K64" s="66"/>
      <c r="L64" s="66"/>
      <c r="M64" s="66"/>
      <c r="N64" s="66"/>
      <c r="O64" s="72"/>
    </row>
    <row r="65" spans="1:15" x14ac:dyDescent="0.3">
      <c r="A65" s="83">
        <v>240</v>
      </c>
      <c r="B65" s="97" t="s">
        <v>185</v>
      </c>
      <c r="C65" s="83" t="s">
        <v>218</v>
      </c>
      <c r="D65" s="84">
        <v>0.25</v>
      </c>
      <c r="E65" s="83"/>
      <c r="F65" s="96">
        <v>2</v>
      </c>
      <c r="G65" s="83"/>
      <c r="H65" s="83"/>
      <c r="I65" s="84">
        <f t="shared" si="2"/>
        <v>0.5</v>
      </c>
      <c r="J65" s="66"/>
      <c r="K65" s="66"/>
      <c r="L65" s="66"/>
      <c r="M65" s="66"/>
      <c r="N65" s="66"/>
      <c r="O65" s="72"/>
    </row>
    <row r="66" spans="1:15" x14ac:dyDescent="0.3">
      <c r="A66" s="83">
        <v>250</v>
      </c>
      <c r="B66" s="176" t="s">
        <v>201</v>
      </c>
      <c r="C66" s="83" t="s">
        <v>195</v>
      </c>
      <c r="D66" s="84">
        <v>0.06</v>
      </c>
      <c r="E66" s="83"/>
      <c r="F66" s="96">
        <v>1</v>
      </c>
      <c r="G66" s="83"/>
      <c r="H66" s="83"/>
      <c r="I66" s="84">
        <f t="shared" si="2"/>
        <v>0.06</v>
      </c>
      <c r="J66" s="66"/>
      <c r="K66" s="66"/>
      <c r="L66" s="66"/>
      <c r="M66" s="66"/>
      <c r="N66" s="66"/>
      <c r="O66" s="72"/>
    </row>
    <row r="67" spans="1:15" x14ac:dyDescent="0.3">
      <c r="A67" s="83">
        <v>260</v>
      </c>
      <c r="B67" s="172" t="s">
        <v>181</v>
      </c>
      <c r="C67" s="83" t="s">
        <v>196</v>
      </c>
      <c r="D67" s="84">
        <v>0.06</v>
      </c>
      <c r="E67" s="83"/>
      <c r="F67" s="96">
        <v>1</v>
      </c>
      <c r="G67" s="83"/>
      <c r="H67" s="83"/>
      <c r="I67" s="84">
        <f t="shared" si="2"/>
        <v>0.06</v>
      </c>
      <c r="J67" s="66"/>
      <c r="K67" s="66"/>
      <c r="L67" s="66"/>
      <c r="M67" s="66"/>
      <c r="N67" s="66"/>
      <c r="O67" s="72"/>
    </row>
    <row r="68" spans="1:15" x14ac:dyDescent="0.3">
      <c r="A68" s="83">
        <v>270</v>
      </c>
      <c r="B68" s="97" t="s">
        <v>203</v>
      </c>
      <c r="C68" s="83" t="s">
        <v>197</v>
      </c>
      <c r="D68" s="84">
        <v>0.75</v>
      </c>
      <c r="E68" s="83"/>
      <c r="F68" s="96">
        <v>1</v>
      </c>
      <c r="G68" s="83"/>
      <c r="H68" s="83"/>
      <c r="I68" s="84">
        <f t="shared" si="2"/>
        <v>0.75</v>
      </c>
      <c r="J68" s="66"/>
      <c r="K68" s="66"/>
      <c r="L68" s="66"/>
      <c r="M68" s="66"/>
      <c r="N68" s="66"/>
      <c r="O68" s="72"/>
    </row>
    <row r="69" spans="1:15" x14ac:dyDescent="0.3">
      <c r="A69" s="83">
        <v>280</v>
      </c>
      <c r="B69" s="97" t="s">
        <v>185</v>
      </c>
      <c r="C69" s="83" t="s">
        <v>197</v>
      </c>
      <c r="D69" s="84">
        <v>0.25</v>
      </c>
      <c r="E69" s="83"/>
      <c r="F69" s="96">
        <v>1</v>
      </c>
      <c r="G69" s="83"/>
      <c r="H69" s="83"/>
      <c r="I69" s="84">
        <f t="shared" si="2"/>
        <v>0.25</v>
      </c>
      <c r="J69" s="66"/>
      <c r="K69" s="66"/>
      <c r="L69" s="66"/>
      <c r="M69" s="66"/>
      <c r="N69" s="66"/>
      <c r="O69" s="72"/>
    </row>
    <row r="70" spans="1:15" s="18" customFormat="1" x14ac:dyDescent="0.3">
      <c r="A70" s="83">
        <v>290</v>
      </c>
      <c r="B70" s="172" t="s">
        <v>181</v>
      </c>
      <c r="C70" s="83" t="s">
        <v>198</v>
      </c>
      <c r="D70" s="84">
        <v>0.06</v>
      </c>
      <c r="E70" s="83"/>
      <c r="F70" s="96">
        <v>1</v>
      </c>
      <c r="G70" s="83"/>
      <c r="H70" s="83"/>
      <c r="I70" s="84">
        <f t="shared" si="2"/>
        <v>0.06</v>
      </c>
      <c r="J70" s="67"/>
      <c r="K70" s="67"/>
      <c r="L70" s="67"/>
      <c r="M70" s="67"/>
      <c r="N70" s="67"/>
      <c r="O70" s="76"/>
    </row>
    <row r="71" spans="1:15" s="18" customFormat="1" x14ac:dyDescent="0.3">
      <c r="A71" s="83">
        <v>300</v>
      </c>
      <c r="B71" s="97" t="s">
        <v>203</v>
      </c>
      <c r="C71" s="83" t="s">
        <v>199</v>
      </c>
      <c r="D71" s="84">
        <v>0.75</v>
      </c>
      <c r="E71" s="83"/>
      <c r="F71" s="96">
        <v>1</v>
      </c>
      <c r="G71" s="83"/>
      <c r="H71" s="83"/>
      <c r="I71" s="84">
        <f t="shared" si="2"/>
        <v>0.75</v>
      </c>
      <c r="J71" s="67"/>
      <c r="K71" s="67"/>
      <c r="L71" s="67"/>
      <c r="M71" s="67"/>
      <c r="N71" s="67"/>
      <c r="O71" s="76"/>
    </row>
    <row r="72" spans="1:15" s="18" customFormat="1" x14ac:dyDescent="0.3">
      <c r="A72" s="83">
        <v>310</v>
      </c>
      <c r="B72" s="97" t="s">
        <v>185</v>
      </c>
      <c r="C72" s="83" t="s">
        <v>199</v>
      </c>
      <c r="D72" s="84">
        <v>0.25</v>
      </c>
      <c r="E72" s="83"/>
      <c r="F72" s="96">
        <v>1</v>
      </c>
      <c r="G72" s="83"/>
      <c r="H72" s="83"/>
      <c r="I72" s="84">
        <f t="shared" si="2"/>
        <v>0.25</v>
      </c>
      <c r="J72" s="67"/>
      <c r="K72" s="67"/>
      <c r="L72" s="67"/>
      <c r="M72" s="67"/>
      <c r="N72" s="67"/>
      <c r="O72" s="76"/>
    </row>
    <row r="73" spans="1:15" s="18" customFormat="1" x14ac:dyDescent="0.3">
      <c r="A73" s="83">
        <v>320</v>
      </c>
      <c r="B73" s="172" t="s">
        <v>181</v>
      </c>
      <c r="C73" s="83" t="s">
        <v>200</v>
      </c>
      <c r="D73" s="84">
        <v>0.06</v>
      </c>
      <c r="E73" s="83"/>
      <c r="F73" s="96">
        <v>1</v>
      </c>
      <c r="G73" s="83"/>
      <c r="H73" s="83"/>
      <c r="I73" s="84">
        <f t="shared" si="2"/>
        <v>0.06</v>
      </c>
      <c r="J73" s="67"/>
      <c r="K73" s="67"/>
      <c r="L73" s="67"/>
      <c r="M73" s="67"/>
      <c r="N73" s="67"/>
      <c r="O73" s="76"/>
    </row>
    <row r="74" spans="1:15" s="18" customFormat="1" x14ac:dyDescent="0.3">
      <c r="A74" s="83">
        <v>330</v>
      </c>
      <c r="B74" s="176" t="s">
        <v>201</v>
      </c>
      <c r="C74" s="83" t="s">
        <v>202</v>
      </c>
      <c r="D74" s="84">
        <v>0.5</v>
      </c>
      <c r="E74" s="83"/>
      <c r="F74" s="96">
        <v>2</v>
      </c>
      <c r="G74" s="83"/>
      <c r="H74" s="83"/>
      <c r="I74" s="84">
        <f t="shared" si="2"/>
        <v>1</v>
      </c>
      <c r="J74" s="67"/>
      <c r="K74" s="67"/>
      <c r="L74" s="67"/>
      <c r="M74" s="67"/>
      <c r="N74" s="67"/>
      <c r="O74" s="76"/>
    </row>
    <row r="75" spans="1:15" s="18" customFormat="1" x14ac:dyDescent="0.3">
      <c r="A75" s="83">
        <v>340</v>
      </c>
      <c r="B75" s="172" t="s">
        <v>181</v>
      </c>
      <c r="C75" s="83" t="s">
        <v>220</v>
      </c>
      <c r="D75" s="84">
        <v>0.06</v>
      </c>
      <c r="E75" s="83"/>
      <c r="F75" s="96">
        <v>1</v>
      </c>
      <c r="G75" s="83"/>
      <c r="H75" s="83"/>
      <c r="I75" s="84">
        <f t="shared" si="2"/>
        <v>0.06</v>
      </c>
      <c r="J75" s="67"/>
      <c r="K75" s="67"/>
      <c r="L75" s="67"/>
      <c r="M75" s="67"/>
      <c r="N75" s="67"/>
      <c r="O75" s="76"/>
    </row>
    <row r="76" spans="1:15" s="18" customFormat="1" x14ac:dyDescent="0.3">
      <c r="A76" s="83">
        <v>350</v>
      </c>
      <c r="B76" s="97" t="s">
        <v>203</v>
      </c>
      <c r="C76" s="83" t="s">
        <v>221</v>
      </c>
      <c r="D76" s="84">
        <v>0.75</v>
      </c>
      <c r="E76" s="83"/>
      <c r="F76" s="96">
        <v>1</v>
      </c>
      <c r="G76" s="83"/>
      <c r="H76" s="83"/>
      <c r="I76" s="84">
        <f t="shared" si="2"/>
        <v>0.75</v>
      </c>
      <c r="J76" s="67"/>
      <c r="K76" s="67"/>
      <c r="L76" s="67"/>
      <c r="M76" s="67"/>
      <c r="N76" s="67"/>
      <c r="O76" s="76"/>
    </row>
    <row r="77" spans="1:15" s="18" customFormat="1" x14ac:dyDescent="0.3">
      <c r="A77" s="83">
        <v>360</v>
      </c>
      <c r="B77" s="97" t="s">
        <v>185</v>
      </c>
      <c r="C77" s="83" t="s">
        <v>221</v>
      </c>
      <c r="D77" s="84">
        <v>0.25</v>
      </c>
      <c r="E77" s="83"/>
      <c r="F77" s="96">
        <v>1</v>
      </c>
      <c r="G77" s="83"/>
      <c r="H77" s="83"/>
      <c r="I77" s="84">
        <f t="shared" si="2"/>
        <v>0.25</v>
      </c>
      <c r="J77" s="67"/>
      <c r="K77" s="67"/>
      <c r="L77" s="67"/>
      <c r="M77" s="67"/>
      <c r="N77" s="67"/>
      <c r="O77" s="76"/>
    </row>
    <row r="78" spans="1:15" s="18" customFormat="1" x14ac:dyDescent="0.3">
      <c r="A78" s="83">
        <v>370</v>
      </c>
      <c r="B78" s="172" t="s">
        <v>181</v>
      </c>
      <c r="C78" s="83" t="s">
        <v>204</v>
      </c>
      <c r="D78" s="84">
        <v>0.06</v>
      </c>
      <c r="E78" s="83"/>
      <c r="F78" s="96">
        <v>4</v>
      </c>
      <c r="G78" s="83"/>
      <c r="H78" s="83"/>
      <c r="I78" s="84">
        <f t="shared" si="2"/>
        <v>0.24</v>
      </c>
      <c r="J78" s="67"/>
      <c r="K78" s="67"/>
      <c r="L78" s="67"/>
      <c r="M78" s="67"/>
      <c r="N78" s="67"/>
      <c r="O78" s="76"/>
    </row>
    <row r="79" spans="1:15" s="18" customFormat="1" x14ac:dyDescent="0.3">
      <c r="A79" s="83">
        <v>380</v>
      </c>
      <c r="B79" s="97" t="s">
        <v>203</v>
      </c>
      <c r="C79" s="83" t="s">
        <v>205</v>
      </c>
      <c r="D79" s="84">
        <v>0.75</v>
      </c>
      <c r="E79" s="83"/>
      <c r="F79" s="96">
        <v>4</v>
      </c>
      <c r="G79" s="83"/>
      <c r="H79" s="83"/>
      <c r="I79" s="84">
        <f t="shared" si="2"/>
        <v>3</v>
      </c>
      <c r="J79" s="67"/>
      <c r="K79" s="67"/>
      <c r="L79" s="67"/>
      <c r="M79" s="67"/>
      <c r="N79" s="67"/>
      <c r="O79" s="76"/>
    </row>
    <row r="80" spans="1:15" s="18" customFormat="1" x14ac:dyDescent="0.3">
      <c r="A80" s="83">
        <v>390</v>
      </c>
      <c r="B80" s="97" t="s">
        <v>185</v>
      </c>
      <c r="C80" s="83" t="s">
        <v>205</v>
      </c>
      <c r="D80" s="84">
        <v>0.25</v>
      </c>
      <c r="E80" s="83"/>
      <c r="F80" s="96">
        <v>4</v>
      </c>
      <c r="G80" s="83"/>
      <c r="H80" s="83"/>
      <c r="I80" s="84">
        <f t="shared" si="2"/>
        <v>1</v>
      </c>
      <c r="J80" s="67"/>
      <c r="K80" s="67"/>
      <c r="L80" s="67"/>
      <c r="M80" s="67"/>
      <c r="N80" s="67"/>
      <c r="O80" s="76"/>
    </row>
    <row r="81" spans="1:15" s="18" customFormat="1" x14ac:dyDescent="0.3">
      <c r="A81" s="83">
        <v>400</v>
      </c>
      <c r="B81" s="172" t="s">
        <v>181</v>
      </c>
      <c r="C81" s="83" t="s">
        <v>206</v>
      </c>
      <c r="D81" s="84">
        <v>0.06</v>
      </c>
      <c r="E81" s="83"/>
      <c r="F81" s="96">
        <v>2</v>
      </c>
      <c r="G81" s="83"/>
      <c r="H81" s="83"/>
      <c r="I81" s="84">
        <f t="shared" si="2"/>
        <v>0.12</v>
      </c>
      <c r="J81" s="67"/>
      <c r="K81" s="67"/>
      <c r="L81" s="67"/>
      <c r="M81" s="67"/>
      <c r="N81" s="67"/>
      <c r="O81" s="76"/>
    </row>
    <row r="82" spans="1:15" s="18" customFormat="1" x14ac:dyDescent="0.3">
      <c r="A82" s="83">
        <v>410</v>
      </c>
      <c r="B82" s="97" t="s">
        <v>203</v>
      </c>
      <c r="C82" s="83" t="s">
        <v>225</v>
      </c>
      <c r="D82" s="84">
        <v>0.75</v>
      </c>
      <c r="E82" s="83"/>
      <c r="F82" s="96">
        <v>2</v>
      </c>
      <c r="G82" s="83"/>
      <c r="H82" s="83"/>
      <c r="I82" s="84">
        <f t="shared" si="2"/>
        <v>1.5</v>
      </c>
      <c r="J82" s="67"/>
      <c r="K82" s="67"/>
      <c r="L82" s="67"/>
      <c r="M82" s="67"/>
      <c r="N82" s="67"/>
      <c r="O82" s="76"/>
    </row>
    <row r="83" spans="1:15" s="18" customFormat="1" x14ac:dyDescent="0.3">
      <c r="A83" s="83">
        <v>420</v>
      </c>
      <c r="B83" s="97" t="s">
        <v>185</v>
      </c>
      <c r="C83" s="83" t="s">
        <v>225</v>
      </c>
      <c r="D83" s="84">
        <v>0.25</v>
      </c>
      <c r="E83" s="83"/>
      <c r="F83" s="96">
        <v>2</v>
      </c>
      <c r="G83" s="83"/>
      <c r="H83" s="83"/>
      <c r="I83" s="84">
        <f t="shared" si="2"/>
        <v>0.5</v>
      </c>
      <c r="J83" s="67"/>
      <c r="K83" s="67"/>
      <c r="L83" s="67"/>
      <c r="M83" s="67"/>
      <c r="N83" s="67"/>
      <c r="O83" s="76"/>
    </row>
    <row r="84" spans="1:15" s="18" customFormat="1" x14ac:dyDescent="0.3">
      <c r="A84" s="83">
        <v>430</v>
      </c>
      <c r="B84" s="172" t="s">
        <v>181</v>
      </c>
      <c r="C84" s="83" t="s">
        <v>207</v>
      </c>
      <c r="D84" s="84">
        <v>0.06</v>
      </c>
      <c r="E84" s="83"/>
      <c r="F84" s="96">
        <v>2</v>
      </c>
      <c r="G84" s="83"/>
      <c r="H84" s="83"/>
      <c r="I84" s="84">
        <f t="shared" si="2"/>
        <v>0.12</v>
      </c>
      <c r="J84" s="67"/>
      <c r="K84" s="67"/>
      <c r="L84" s="67"/>
      <c r="M84" s="67"/>
      <c r="N84" s="67"/>
      <c r="O84" s="76"/>
    </row>
    <row r="85" spans="1:15" s="18" customFormat="1" x14ac:dyDescent="0.3">
      <c r="A85" s="83">
        <v>440</v>
      </c>
      <c r="B85" s="176" t="s">
        <v>184</v>
      </c>
      <c r="C85" s="83" t="s">
        <v>226</v>
      </c>
      <c r="D85" s="84">
        <v>1.5</v>
      </c>
      <c r="E85" s="83"/>
      <c r="F85" s="96">
        <v>2</v>
      </c>
      <c r="G85" s="83"/>
      <c r="H85" s="83"/>
      <c r="I85" s="84">
        <f t="shared" si="2"/>
        <v>3</v>
      </c>
      <c r="J85" s="67"/>
      <c r="K85" s="67"/>
      <c r="L85" s="67"/>
      <c r="M85" s="67"/>
      <c r="N85" s="67"/>
      <c r="O85" s="76"/>
    </row>
    <row r="86" spans="1:15" s="18" customFormat="1" x14ac:dyDescent="0.3">
      <c r="A86" s="83">
        <v>450</v>
      </c>
      <c r="B86" s="97" t="s">
        <v>185</v>
      </c>
      <c r="C86" s="83" t="s">
        <v>226</v>
      </c>
      <c r="D86" s="84">
        <v>0.25</v>
      </c>
      <c r="E86" s="83"/>
      <c r="F86" s="96">
        <v>2</v>
      </c>
      <c r="G86" s="83"/>
      <c r="H86" s="83"/>
      <c r="I86" s="84">
        <f t="shared" si="2"/>
        <v>0.5</v>
      </c>
      <c r="J86" s="67"/>
      <c r="K86" s="67"/>
      <c r="L86" s="67"/>
      <c r="M86" s="67"/>
      <c r="N86" s="67"/>
      <c r="O86" s="76"/>
    </row>
    <row r="87" spans="1:15" s="18" customFormat="1" x14ac:dyDescent="0.3">
      <c r="A87" s="83">
        <v>460</v>
      </c>
      <c r="B87" s="172" t="s">
        <v>181</v>
      </c>
      <c r="C87" s="83" t="s">
        <v>227</v>
      </c>
      <c r="D87" s="84">
        <v>0.06</v>
      </c>
      <c r="E87" s="83"/>
      <c r="F87" s="96">
        <v>1</v>
      </c>
      <c r="G87" s="83"/>
      <c r="H87" s="83"/>
      <c r="I87" s="84">
        <f t="shared" si="2"/>
        <v>0.06</v>
      </c>
      <c r="J87" s="67"/>
      <c r="K87" s="67"/>
      <c r="L87" s="67"/>
      <c r="M87" s="67"/>
      <c r="N87" s="67"/>
      <c r="O87" s="76"/>
    </row>
    <row r="88" spans="1:15" s="18" customFormat="1" x14ac:dyDescent="0.3">
      <c r="A88" s="83">
        <v>470</v>
      </c>
      <c r="B88" s="97" t="s">
        <v>203</v>
      </c>
      <c r="C88" s="83" t="s">
        <v>228</v>
      </c>
      <c r="D88" s="84">
        <v>0.75</v>
      </c>
      <c r="E88" s="83"/>
      <c r="F88" s="96">
        <v>2</v>
      </c>
      <c r="G88" s="83"/>
      <c r="H88" s="83"/>
      <c r="I88" s="84">
        <f t="shared" si="2"/>
        <v>1.5</v>
      </c>
      <c r="J88" s="67"/>
      <c r="K88" s="67"/>
      <c r="L88" s="67"/>
      <c r="M88" s="67"/>
      <c r="N88" s="67"/>
      <c r="O88" s="76"/>
    </row>
    <row r="89" spans="1:15" s="18" customFormat="1" x14ac:dyDescent="0.3">
      <c r="A89" s="83">
        <v>480</v>
      </c>
      <c r="B89" s="97" t="s">
        <v>185</v>
      </c>
      <c r="C89" s="83" t="s">
        <v>228</v>
      </c>
      <c r="D89" s="84">
        <v>0.25</v>
      </c>
      <c r="E89" s="83"/>
      <c r="F89" s="96">
        <v>2</v>
      </c>
      <c r="G89" s="83"/>
      <c r="H89" s="83"/>
      <c r="I89" s="84">
        <f t="shared" si="2"/>
        <v>0.5</v>
      </c>
      <c r="J89" s="67"/>
      <c r="K89" s="67"/>
      <c r="L89" s="67"/>
      <c r="M89" s="67"/>
      <c r="N89" s="67"/>
      <c r="O89" s="76"/>
    </row>
    <row r="90" spans="1:15" s="18" customFormat="1" x14ac:dyDescent="0.3">
      <c r="A90" s="83">
        <v>490</v>
      </c>
      <c r="B90" s="172" t="s">
        <v>181</v>
      </c>
      <c r="C90" s="83" t="s">
        <v>211</v>
      </c>
      <c r="D90" s="84">
        <v>0.06</v>
      </c>
      <c r="E90" s="83"/>
      <c r="F90" s="96">
        <v>1</v>
      </c>
      <c r="G90" s="83"/>
      <c r="H90" s="83"/>
      <c r="I90" s="84">
        <f t="shared" si="2"/>
        <v>0.06</v>
      </c>
      <c r="J90" s="67"/>
      <c r="K90" s="67"/>
      <c r="L90" s="67"/>
      <c r="M90" s="67"/>
      <c r="N90" s="67"/>
      <c r="O90" s="76"/>
    </row>
    <row r="91" spans="1:15" s="18" customFormat="1" x14ac:dyDescent="0.3">
      <c r="A91" s="83">
        <v>500</v>
      </c>
      <c r="B91" s="97" t="s">
        <v>203</v>
      </c>
      <c r="C91" s="83" t="s">
        <v>212</v>
      </c>
      <c r="D91" s="84">
        <v>0.75</v>
      </c>
      <c r="E91" s="83"/>
      <c r="F91" s="96">
        <v>1</v>
      </c>
      <c r="G91" s="83"/>
      <c r="H91" s="83"/>
      <c r="I91" s="84">
        <f t="shared" si="2"/>
        <v>0.75</v>
      </c>
      <c r="J91" s="67"/>
      <c r="K91" s="67"/>
      <c r="L91" s="67"/>
      <c r="M91" s="67"/>
      <c r="N91" s="67"/>
      <c r="O91" s="76"/>
    </row>
    <row r="92" spans="1:15" s="29" customFormat="1" x14ac:dyDescent="0.3">
      <c r="A92" s="83">
        <v>510</v>
      </c>
      <c r="B92" s="198" t="s">
        <v>181</v>
      </c>
      <c r="C92" s="193" t="s">
        <v>229</v>
      </c>
      <c r="D92" s="170">
        <v>0.06</v>
      </c>
      <c r="E92" s="166"/>
      <c r="F92" s="171">
        <v>1</v>
      </c>
      <c r="G92" s="171"/>
      <c r="H92" s="171"/>
      <c r="I92" s="84">
        <f t="shared" si="2"/>
        <v>0.06</v>
      </c>
      <c r="J92" s="67"/>
      <c r="K92" s="67"/>
      <c r="L92" s="67"/>
      <c r="M92" s="67"/>
      <c r="N92" s="67"/>
      <c r="O92" s="79"/>
    </row>
    <row r="93" spans="1:15" s="29" customFormat="1" x14ac:dyDescent="0.3">
      <c r="A93" s="83">
        <v>520</v>
      </c>
      <c r="B93" s="199" t="s">
        <v>201</v>
      </c>
      <c r="C93" s="195" t="s">
        <v>230</v>
      </c>
      <c r="D93" s="196">
        <v>0.5</v>
      </c>
      <c r="E93" s="194"/>
      <c r="F93" s="197">
        <v>1</v>
      </c>
      <c r="G93" s="197"/>
      <c r="H93" s="197"/>
      <c r="I93" s="155">
        <f t="shared" si="2"/>
        <v>0.5</v>
      </c>
      <c r="J93" s="67"/>
      <c r="K93" s="67"/>
      <c r="L93" s="67"/>
      <c r="M93" s="67"/>
      <c r="N93" s="67"/>
      <c r="O93" s="79"/>
    </row>
    <row r="94" spans="1:15" x14ac:dyDescent="0.3">
      <c r="A94" s="78"/>
      <c r="B94" s="28"/>
      <c r="C94" s="28"/>
      <c r="D94" s="28"/>
      <c r="E94" s="28"/>
      <c r="F94" s="28"/>
      <c r="G94" s="28"/>
      <c r="H94" s="122" t="s">
        <v>18</v>
      </c>
      <c r="I94" s="120">
        <f>SUM(I42:I93)</f>
        <v>39.204999999999991</v>
      </c>
      <c r="J94" s="66"/>
      <c r="K94" s="66"/>
      <c r="L94" s="66"/>
      <c r="M94" s="66"/>
      <c r="N94" s="66"/>
      <c r="O94" s="72"/>
    </row>
    <row r="95" spans="1:15" x14ac:dyDescent="0.3">
      <c r="A95" s="73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72"/>
    </row>
    <row r="96" spans="1:15" x14ac:dyDescent="0.3">
      <c r="A96" s="118" t="s">
        <v>14</v>
      </c>
      <c r="B96" s="118" t="s">
        <v>38</v>
      </c>
      <c r="C96" s="118" t="s">
        <v>21</v>
      </c>
      <c r="D96" s="118" t="s">
        <v>22</v>
      </c>
      <c r="E96" s="118" t="s">
        <v>23</v>
      </c>
      <c r="F96" s="118" t="s">
        <v>24</v>
      </c>
      <c r="G96" s="118" t="s">
        <v>25</v>
      </c>
      <c r="H96" s="118" t="s">
        <v>26</v>
      </c>
      <c r="I96" s="118" t="s">
        <v>17</v>
      </c>
      <c r="J96" s="118" t="s">
        <v>18</v>
      </c>
      <c r="K96" s="66"/>
      <c r="L96" s="66"/>
      <c r="M96" s="66"/>
      <c r="N96" s="66"/>
      <c r="O96" s="72"/>
    </row>
    <row r="97" spans="1:15" s="180" customFormat="1" x14ac:dyDescent="0.3">
      <c r="A97" s="182">
        <v>10</v>
      </c>
      <c r="B97" s="182" t="s">
        <v>216</v>
      </c>
      <c r="C97" s="182" t="s">
        <v>183</v>
      </c>
      <c r="D97" s="84">
        <f>0.8/105154*E97^2*G97*SQRT(G97)+(0.003*EXP(0.319*E97))</f>
        <v>0.2106451163693987</v>
      </c>
      <c r="E97" s="182">
        <v>8</v>
      </c>
      <c r="F97" s="182" t="s">
        <v>31</v>
      </c>
      <c r="G97" s="182">
        <v>50</v>
      </c>
      <c r="H97" s="182" t="s">
        <v>31</v>
      </c>
      <c r="I97" s="182">
        <v>4</v>
      </c>
      <c r="J97" s="181">
        <f t="shared" ref="J97:J137" si="3">I97*D97</f>
        <v>0.8425804654775948</v>
      </c>
      <c r="K97" s="178"/>
      <c r="L97" s="178"/>
      <c r="M97" s="178"/>
      <c r="N97" s="178"/>
      <c r="O97" s="179"/>
    </row>
    <row r="98" spans="1:15" s="180" customFormat="1" x14ac:dyDescent="0.3">
      <c r="A98" s="182">
        <v>20</v>
      </c>
      <c r="B98" s="182" t="s">
        <v>39</v>
      </c>
      <c r="C98" s="182" t="s">
        <v>183</v>
      </c>
      <c r="D98" s="84">
        <v>0.01</v>
      </c>
      <c r="E98" s="182"/>
      <c r="F98" s="182"/>
      <c r="G98" s="182"/>
      <c r="H98" s="182"/>
      <c r="I98" s="182">
        <v>8</v>
      </c>
      <c r="J98" s="181">
        <f t="shared" si="3"/>
        <v>0.08</v>
      </c>
      <c r="K98" s="178"/>
      <c r="L98" s="178"/>
      <c r="M98" s="178"/>
      <c r="N98" s="178"/>
      <c r="O98" s="179"/>
    </row>
    <row r="99" spans="1:15" s="180" customFormat="1" x14ac:dyDescent="0.3">
      <c r="A99" s="182">
        <v>30</v>
      </c>
      <c r="B99" s="182" t="s">
        <v>40</v>
      </c>
      <c r="C99" s="182" t="s">
        <v>183</v>
      </c>
      <c r="D99" s="84">
        <f>(0.009*EXP(0.2*E99))</f>
        <v>4.4577291819556032E-2</v>
      </c>
      <c r="E99" s="182">
        <v>8</v>
      </c>
      <c r="F99" s="182" t="s">
        <v>31</v>
      </c>
      <c r="G99" s="182"/>
      <c r="H99" s="182"/>
      <c r="I99" s="182">
        <v>4</v>
      </c>
      <c r="J99" s="181">
        <f t="shared" si="3"/>
        <v>0.17830916727822413</v>
      </c>
      <c r="K99" s="178"/>
      <c r="L99" s="178"/>
      <c r="M99" s="178"/>
      <c r="N99" s="178"/>
      <c r="O99" s="179"/>
    </row>
    <row r="100" spans="1:15" s="180" customFormat="1" x14ac:dyDescent="0.3">
      <c r="A100" s="182">
        <v>40</v>
      </c>
      <c r="B100" s="182" t="s">
        <v>216</v>
      </c>
      <c r="C100" s="83" t="s">
        <v>187</v>
      </c>
      <c r="D100" s="84">
        <f>0.8/105154*E100^2*G100*SQRT(G100)+(0.003*EXP(0.319*E100))</f>
        <v>0.2106451163693987</v>
      </c>
      <c r="E100" s="182">
        <v>8</v>
      </c>
      <c r="F100" s="182" t="s">
        <v>31</v>
      </c>
      <c r="G100" s="182">
        <v>50</v>
      </c>
      <c r="H100" s="182" t="s">
        <v>31</v>
      </c>
      <c r="I100" s="182">
        <v>2</v>
      </c>
      <c r="J100" s="181">
        <f t="shared" si="3"/>
        <v>0.4212902327387974</v>
      </c>
      <c r="K100" s="178"/>
      <c r="L100" s="178"/>
      <c r="M100" s="178"/>
      <c r="N100" s="178"/>
      <c r="O100" s="179"/>
    </row>
    <row r="101" spans="1:15" s="180" customFormat="1" x14ac:dyDescent="0.3">
      <c r="A101" s="182">
        <v>50</v>
      </c>
      <c r="B101" s="182" t="s">
        <v>39</v>
      </c>
      <c r="C101" s="83" t="s">
        <v>187</v>
      </c>
      <c r="D101" s="84">
        <v>0.01</v>
      </c>
      <c r="E101" s="182"/>
      <c r="F101" s="182"/>
      <c r="G101" s="182"/>
      <c r="H101" s="182"/>
      <c r="I101" s="182">
        <v>4</v>
      </c>
      <c r="J101" s="181">
        <f t="shared" si="3"/>
        <v>0.04</v>
      </c>
      <c r="K101" s="178"/>
      <c r="L101" s="178"/>
      <c r="M101" s="178"/>
      <c r="N101" s="178"/>
      <c r="O101" s="179"/>
    </row>
    <row r="102" spans="1:15" s="180" customFormat="1" x14ac:dyDescent="0.3">
      <c r="A102" s="182">
        <v>60</v>
      </c>
      <c r="B102" s="182" t="s">
        <v>40</v>
      </c>
      <c r="C102" s="83" t="s">
        <v>187</v>
      </c>
      <c r="D102" s="84">
        <f>(0.009*EXP(0.2*E102))</f>
        <v>4.4577291819556032E-2</v>
      </c>
      <c r="E102" s="182">
        <v>8</v>
      </c>
      <c r="F102" s="182" t="s">
        <v>31</v>
      </c>
      <c r="G102" s="182"/>
      <c r="H102" s="182"/>
      <c r="I102" s="182">
        <v>2</v>
      </c>
      <c r="J102" s="181">
        <f t="shared" si="3"/>
        <v>8.9154583639112064E-2</v>
      </c>
      <c r="K102" s="178"/>
      <c r="L102" s="178"/>
      <c r="M102" s="178"/>
      <c r="N102" s="178"/>
      <c r="O102" s="179"/>
    </row>
    <row r="103" spans="1:15" s="180" customFormat="1" x14ac:dyDescent="0.3">
      <c r="A103" s="182">
        <v>70</v>
      </c>
      <c r="B103" s="182" t="s">
        <v>216</v>
      </c>
      <c r="C103" s="83" t="s">
        <v>189</v>
      </c>
      <c r="D103" s="84">
        <f>0.8/105154*E103^2*G103*SQRT(G103)+(0.003*EXP(0.319*E103))</f>
        <v>0.2106451163693987</v>
      </c>
      <c r="E103" s="182">
        <v>8</v>
      </c>
      <c r="F103" s="182" t="s">
        <v>31</v>
      </c>
      <c r="G103" s="182">
        <v>50</v>
      </c>
      <c r="H103" s="182" t="s">
        <v>31</v>
      </c>
      <c r="I103" s="182">
        <v>2</v>
      </c>
      <c r="J103" s="181">
        <f t="shared" si="3"/>
        <v>0.4212902327387974</v>
      </c>
      <c r="K103" s="178"/>
      <c r="L103" s="178"/>
      <c r="M103" s="178"/>
      <c r="N103" s="178"/>
      <c r="O103" s="179"/>
    </row>
    <row r="104" spans="1:15" s="180" customFormat="1" x14ac:dyDescent="0.3">
      <c r="A104" s="182">
        <v>80</v>
      </c>
      <c r="B104" s="182" t="s">
        <v>39</v>
      </c>
      <c r="C104" s="83" t="s">
        <v>189</v>
      </c>
      <c r="D104" s="84">
        <v>0.01</v>
      </c>
      <c r="E104" s="182"/>
      <c r="F104" s="182"/>
      <c r="G104" s="182"/>
      <c r="H104" s="182"/>
      <c r="I104" s="182">
        <v>4</v>
      </c>
      <c r="J104" s="181">
        <f t="shared" si="3"/>
        <v>0.04</v>
      </c>
      <c r="K104" s="178"/>
      <c r="L104" s="178"/>
      <c r="M104" s="178"/>
      <c r="N104" s="178"/>
      <c r="O104" s="179"/>
    </row>
    <row r="105" spans="1:15" s="180" customFormat="1" x14ac:dyDescent="0.3">
      <c r="A105" s="182">
        <v>90</v>
      </c>
      <c r="B105" s="182" t="s">
        <v>40</v>
      </c>
      <c r="C105" s="83" t="s">
        <v>189</v>
      </c>
      <c r="D105" s="84">
        <f>(0.009*EXP(0.2*E105))</f>
        <v>4.4577291819556032E-2</v>
      </c>
      <c r="E105" s="182">
        <v>8</v>
      </c>
      <c r="F105" s="182" t="s">
        <v>31</v>
      </c>
      <c r="G105" s="182"/>
      <c r="H105" s="182"/>
      <c r="I105" s="182">
        <v>2</v>
      </c>
      <c r="J105" s="181">
        <f t="shared" si="3"/>
        <v>8.9154583639112064E-2</v>
      </c>
      <c r="K105" s="178"/>
      <c r="L105" s="178"/>
      <c r="M105" s="178"/>
      <c r="N105" s="178"/>
      <c r="O105" s="179"/>
    </row>
    <row r="106" spans="1:15" s="180" customFormat="1" x14ac:dyDescent="0.3">
      <c r="A106" s="182">
        <v>100</v>
      </c>
      <c r="B106" s="192" t="s">
        <v>223</v>
      </c>
      <c r="C106" s="175" t="s">
        <v>194</v>
      </c>
      <c r="D106" s="84">
        <v>0</v>
      </c>
      <c r="E106" s="182"/>
      <c r="F106" s="182"/>
      <c r="G106" s="182"/>
      <c r="H106" s="182"/>
      <c r="I106" s="182"/>
      <c r="J106" s="181">
        <f t="shared" si="3"/>
        <v>0</v>
      </c>
      <c r="K106" s="178"/>
      <c r="L106" s="178"/>
      <c r="M106" s="178"/>
      <c r="N106" s="178"/>
      <c r="O106" s="179"/>
    </row>
    <row r="107" spans="1:15" s="180" customFormat="1" x14ac:dyDescent="0.3">
      <c r="A107" s="182">
        <v>110</v>
      </c>
      <c r="B107" s="182" t="s">
        <v>39</v>
      </c>
      <c r="C107" s="175" t="s">
        <v>194</v>
      </c>
      <c r="D107" s="84">
        <v>0.01</v>
      </c>
      <c r="E107" s="182"/>
      <c r="F107" s="182"/>
      <c r="G107" s="182"/>
      <c r="H107" s="182"/>
      <c r="I107" s="182">
        <v>4</v>
      </c>
      <c r="J107" s="181">
        <f t="shared" si="3"/>
        <v>0.04</v>
      </c>
      <c r="K107" s="178"/>
      <c r="L107" s="178"/>
      <c r="M107" s="178"/>
      <c r="N107" s="178"/>
      <c r="O107" s="179"/>
    </row>
    <row r="108" spans="1:15" s="180" customFormat="1" x14ac:dyDescent="0.3">
      <c r="A108" s="182">
        <v>120</v>
      </c>
      <c r="B108" s="182" t="s">
        <v>40</v>
      </c>
      <c r="C108" s="175" t="s">
        <v>194</v>
      </c>
      <c r="D108" s="84">
        <f>(0.009*EXP(0.2*E108))</f>
        <v>6.6501504890375845E-2</v>
      </c>
      <c r="E108" s="182">
        <v>10</v>
      </c>
      <c r="F108" s="182"/>
      <c r="G108" s="182"/>
      <c r="H108" s="182"/>
      <c r="I108" s="182">
        <v>1</v>
      </c>
      <c r="J108" s="181">
        <f t="shared" si="3"/>
        <v>6.6501504890375845E-2</v>
      </c>
      <c r="K108" s="178"/>
      <c r="L108" s="178"/>
      <c r="M108" s="178"/>
      <c r="N108" s="178"/>
      <c r="O108" s="179"/>
    </row>
    <row r="109" spans="1:15" s="180" customFormat="1" x14ac:dyDescent="0.3">
      <c r="A109" s="182">
        <v>130</v>
      </c>
      <c r="B109" s="192" t="s">
        <v>223</v>
      </c>
      <c r="C109" s="83" t="s">
        <v>193</v>
      </c>
      <c r="D109" s="84">
        <v>0</v>
      </c>
      <c r="E109" s="182"/>
      <c r="F109" s="182"/>
      <c r="G109" s="182"/>
      <c r="H109" s="182"/>
      <c r="I109" s="182"/>
      <c r="J109" s="181">
        <f t="shared" si="3"/>
        <v>0</v>
      </c>
      <c r="K109" s="178"/>
      <c r="L109" s="178"/>
      <c r="M109" s="178"/>
      <c r="N109" s="178"/>
      <c r="O109" s="179"/>
    </row>
    <row r="110" spans="1:15" s="180" customFormat="1" x14ac:dyDescent="0.3">
      <c r="A110" s="182">
        <v>140</v>
      </c>
      <c r="B110" s="182" t="s">
        <v>39</v>
      </c>
      <c r="C110" s="83" t="s">
        <v>193</v>
      </c>
      <c r="D110" s="84">
        <v>0.01</v>
      </c>
      <c r="E110" s="182"/>
      <c r="F110" s="182"/>
      <c r="G110" s="182"/>
      <c r="H110" s="182"/>
      <c r="I110" s="182">
        <v>4</v>
      </c>
      <c r="J110" s="181">
        <f t="shared" si="3"/>
        <v>0.04</v>
      </c>
      <c r="K110" s="178"/>
      <c r="L110" s="178"/>
      <c r="M110" s="178"/>
      <c r="N110" s="178"/>
      <c r="O110" s="179"/>
    </row>
    <row r="111" spans="1:15" s="180" customFormat="1" x14ac:dyDescent="0.3">
      <c r="A111" s="182">
        <v>150</v>
      </c>
      <c r="B111" s="182" t="s">
        <v>40</v>
      </c>
      <c r="C111" s="83" t="s">
        <v>193</v>
      </c>
      <c r="D111" s="84">
        <f>(0.009*EXP(0.2*E111))</f>
        <v>6.6501504890375845E-2</v>
      </c>
      <c r="E111" s="182">
        <v>10</v>
      </c>
      <c r="F111" s="182"/>
      <c r="G111" s="182"/>
      <c r="H111" s="182"/>
      <c r="I111" s="182">
        <v>1</v>
      </c>
      <c r="J111" s="181">
        <f t="shared" si="3"/>
        <v>6.6501504890375845E-2</v>
      </c>
      <c r="K111" s="178"/>
      <c r="L111" s="178"/>
      <c r="M111" s="178"/>
      <c r="N111" s="178"/>
      <c r="O111" s="179"/>
    </row>
    <row r="112" spans="1:15" s="180" customFormat="1" x14ac:dyDescent="0.3">
      <c r="A112" s="182">
        <v>160</v>
      </c>
      <c r="B112" s="182" t="s">
        <v>216</v>
      </c>
      <c r="C112" s="182" t="s">
        <v>218</v>
      </c>
      <c r="D112" s="84">
        <f>0.8/105154*E112^2*G112*SQRT(G112)+(0.003*EXP(0.319*E112))</f>
        <v>5.3783567080586181E-2</v>
      </c>
      <c r="E112" s="182">
        <v>4</v>
      </c>
      <c r="F112" s="182" t="s">
        <v>31</v>
      </c>
      <c r="G112" s="182">
        <v>50</v>
      </c>
      <c r="H112" s="182" t="s">
        <v>31</v>
      </c>
      <c r="I112" s="182">
        <v>1</v>
      </c>
      <c r="J112" s="181">
        <f t="shared" si="3"/>
        <v>5.3783567080586181E-2</v>
      </c>
      <c r="K112" s="178"/>
      <c r="L112" s="178"/>
      <c r="M112" s="178"/>
      <c r="N112" s="178"/>
      <c r="O112" s="179"/>
    </row>
    <row r="113" spans="1:15" s="180" customFormat="1" x14ac:dyDescent="0.3">
      <c r="A113" s="182">
        <v>170</v>
      </c>
      <c r="B113" s="182" t="s">
        <v>219</v>
      </c>
      <c r="C113" s="182" t="s">
        <v>218</v>
      </c>
      <c r="D113" s="84">
        <f>0.1*E113</f>
        <v>0.4</v>
      </c>
      <c r="E113" s="182">
        <v>4</v>
      </c>
      <c r="F113" s="182" t="s">
        <v>31</v>
      </c>
      <c r="G113" s="182"/>
      <c r="H113" s="182"/>
      <c r="I113" s="182">
        <v>2</v>
      </c>
      <c r="J113" s="181">
        <f t="shared" si="3"/>
        <v>0.8</v>
      </c>
      <c r="K113" s="178"/>
      <c r="L113" s="178"/>
      <c r="M113" s="178"/>
      <c r="N113" s="178"/>
      <c r="O113" s="179"/>
    </row>
    <row r="114" spans="1:15" s="180" customFormat="1" x14ac:dyDescent="0.3">
      <c r="A114" s="182">
        <v>180</v>
      </c>
      <c r="B114" s="182" t="s">
        <v>40</v>
      </c>
      <c r="C114" s="182" t="s">
        <v>218</v>
      </c>
      <c r="D114" s="84">
        <f>(0.009*EXP(0.2*E114))</f>
        <v>2.0029868356432209E-2</v>
      </c>
      <c r="E114" s="182">
        <v>4</v>
      </c>
      <c r="F114" s="182"/>
      <c r="G114" s="182"/>
      <c r="H114" s="182"/>
      <c r="I114" s="182">
        <v>1</v>
      </c>
      <c r="J114" s="181">
        <f t="shared" si="3"/>
        <v>2.0029868356432209E-2</v>
      </c>
      <c r="K114" s="178"/>
      <c r="L114" s="178"/>
      <c r="M114" s="178"/>
      <c r="N114" s="178"/>
      <c r="O114" s="179"/>
    </row>
    <row r="115" spans="1:15" s="180" customFormat="1" x14ac:dyDescent="0.3">
      <c r="A115" s="182">
        <v>190</v>
      </c>
      <c r="B115" s="182" t="s">
        <v>216</v>
      </c>
      <c r="C115" s="83" t="s">
        <v>197</v>
      </c>
      <c r="D115" s="84">
        <f>0.8/105154*E115^2*G115*SQRT(G115)+(0.003*EXP(0.319*E115))</f>
        <v>8.9628250610286439E-2</v>
      </c>
      <c r="E115" s="182">
        <v>6</v>
      </c>
      <c r="F115" s="182" t="s">
        <v>31</v>
      </c>
      <c r="G115" s="182">
        <v>40</v>
      </c>
      <c r="H115" s="182" t="s">
        <v>31</v>
      </c>
      <c r="I115" s="182">
        <v>1</v>
      </c>
      <c r="J115" s="181">
        <f t="shared" si="3"/>
        <v>8.9628250610286439E-2</v>
      </c>
      <c r="K115" s="178"/>
      <c r="L115" s="178"/>
      <c r="M115" s="178"/>
      <c r="N115" s="178"/>
      <c r="O115" s="179"/>
    </row>
    <row r="116" spans="1:15" s="180" customFormat="1" x14ac:dyDescent="0.3">
      <c r="A116" s="182">
        <v>200</v>
      </c>
      <c r="B116" s="182" t="s">
        <v>39</v>
      </c>
      <c r="C116" s="83" t="s">
        <v>197</v>
      </c>
      <c r="D116" s="84">
        <v>0.01</v>
      </c>
      <c r="E116" s="182"/>
      <c r="F116" s="182"/>
      <c r="G116" s="182"/>
      <c r="H116" s="182"/>
      <c r="I116" s="182">
        <v>2</v>
      </c>
      <c r="J116" s="181">
        <f t="shared" si="3"/>
        <v>0.02</v>
      </c>
      <c r="K116" s="178"/>
      <c r="L116" s="178"/>
      <c r="M116" s="178"/>
      <c r="N116" s="178"/>
      <c r="O116" s="179"/>
    </row>
    <row r="117" spans="1:15" s="180" customFormat="1" x14ac:dyDescent="0.3">
      <c r="A117" s="182">
        <v>210</v>
      </c>
      <c r="B117" s="182" t="s">
        <v>40</v>
      </c>
      <c r="C117" s="83" t="s">
        <v>197</v>
      </c>
      <c r="D117" s="84">
        <f>(0.009*EXP(0.2*E117))</f>
        <v>2.9881052304628931E-2</v>
      </c>
      <c r="E117" s="182">
        <v>6</v>
      </c>
      <c r="F117" s="182" t="s">
        <v>31</v>
      </c>
      <c r="G117" s="182"/>
      <c r="H117" s="182"/>
      <c r="I117" s="182">
        <v>1</v>
      </c>
      <c r="J117" s="181">
        <f t="shared" si="3"/>
        <v>2.9881052304628931E-2</v>
      </c>
      <c r="K117" s="178"/>
      <c r="L117" s="178"/>
      <c r="M117" s="178"/>
      <c r="N117" s="178"/>
      <c r="O117" s="179"/>
    </row>
    <row r="118" spans="1:15" s="180" customFormat="1" x14ac:dyDescent="0.3">
      <c r="A118" s="182">
        <v>220</v>
      </c>
      <c r="B118" s="182" t="s">
        <v>39</v>
      </c>
      <c r="C118" s="83" t="s">
        <v>199</v>
      </c>
      <c r="D118" s="84">
        <v>0.01</v>
      </c>
      <c r="E118" s="182"/>
      <c r="F118" s="182"/>
      <c r="G118" s="182"/>
      <c r="H118" s="182"/>
      <c r="I118" s="182">
        <v>2</v>
      </c>
      <c r="J118" s="181">
        <f t="shared" si="3"/>
        <v>0.02</v>
      </c>
      <c r="K118" s="178"/>
      <c r="L118" s="178"/>
      <c r="M118" s="178"/>
      <c r="N118" s="178"/>
      <c r="O118" s="179"/>
    </row>
    <row r="119" spans="1:15" s="180" customFormat="1" x14ac:dyDescent="0.3">
      <c r="A119" s="182">
        <v>230</v>
      </c>
      <c r="B119" s="182" t="s">
        <v>40</v>
      </c>
      <c r="C119" s="83" t="s">
        <v>199</v>
      </c>
      <c r="D119" s="84">
        <f>(0.009*EXP(0.2*E119))</f>
        <v>4.4577291819556032E-2</v>
      </c>
      <c r="E119" s="182">
        <v>8</v>
      </c>
      <c r="F119" s="182" t="s">
        <v>31</v>
      </c>
      <c r="G119" s="182"/>
      <c r="H119" s="182"/>
      <c r="I119" s="182">
        <v>2</v>
      </c>
      <c r="J119" s="181">
        <f t="shared" si="3"/>
        <v>8.9154583639112064E-2</v>
      </c>
      <c r="K119" s="178"/>
      <c r="L119" s="178"/>
      <c r="M119" s="178"/>
      <c r="N119" s="178"/>
      <c r="O119" s="179"/>
    </row>
    <row r="120" spans="1:15" s="180" customFormat="1" x14ac:dyDescent="0.3">
      <c r="A120" s="182">
        <v>240</v>
      </c>
      <c r="B120" s="182" t="s">
        <v>216</v>
      </c>
      <c r="C120" s="83" t="s">
        <v>221</v>
      </c>
      <c r="D120" s="84">
        <f>1.25/105154*E120^2*G120*SQRT(G120)+(0.005*EXP(0.319*E120))</f>
        <v>0.52761511887802037</v>
      </c>
      <c r="E120" s="182">
        <v>6</v>
      </c>
      <c r="F120" s="182" t="s">
        <v>31</v>
      </c>
      <c r="G120" s="182">
        <v>110</v>
      </c>
      <c r="H120" s="182" t="s">
        <v>31</v>
      </c>
      <c r="I120" s="182">
        <v>1</v>
      </c>
      <c r="J120" s="181">
        <f t="shared" si="3"/>
        <v>0.52761511887802037</v>
      </c>
      <c r="K120" s="178"/>
      <c r="L120" s="178"/>
      <c r="M120" s="178"/>
      <c r="N120" s="178"/>
      <c r="O120" s="179"/>
    </row>
    <row r="121" spans="1:15" s="180" customFormat="1" x14ac:dyDescent="0.3">
      <c r="A121" s="182">
        <v>250</v>
      </c>
      <c r="B121" s="182" t="s">
        <v>39</v>
      </c>
      <c r="C121" s="83" t="s">
        <v>221</v>
      </c>
      <c r="D121" s="84">
        <v>0.01</v>
      </c>
      <c r="E121" s="185"/>
      <c r="F121" s="185"/>
      <c r="G121" s="185"/>
      <c r="H121" s="185"/>
      <c r="I121" s="186">
        <v>2</v>
      </c>
      <c r="J121" s="181">
        <f>I121*D121</f>
        <v>0.02</v>
      </c>
      <c r="K121" s="178"/>
      <c r="L121" s="178"/>
      <c r="M121" s="178"/>
      <c r="N121" s="178"/>
      <c r="O121" s="179"/>
    </row>
    <row r="122" spans="1:15" x14ac:dyDescent="0.3">
      <c r="A122" s="182">
        <v>260</v>
      </c>
      <c r="B122" s="182" t="s">
        <v>40</v>
      </c>
      <c r="C122" s="83" t="s">
        <v>221</v>
      </c>
      <c r="D122" s="84">
        <f>(0.009*EXP(0.2*E122))</f>
        <v>2.9881052304628931E-2</v>
      </c>
      <c r="E122" s="183">
        <v>6</v>
      </c>
      <c r="F122" s="187"/>
      <c r="G122" s="183"/>
      <c r="H122" s="183"/>
      <c r="I122" s="188">
        <v>1</v>
      </c>
      <c r="J122" s="181">
        <f t="shared" si="3"/>
        <v>2.9881052304628931E-2</v>
      </c>
      <c r="K122" s="66"/>
      <c r="L122" s="66"/>
      <c r="M122" s="66"/>
      <c r="N122" s="66"/>
      <c r="O122" s="72"/>
    </row>
    <row r="123" spans="1:15" x14ac:dyDescent="0.3">
      <c r="A123" s="182">
        <v>270</v>
      </c>
      <c r="B123" s="191" t="s">
        <v>222</v>
      </c>
      <c r="C123" s="83" t="s">
        <v>205</v>
      </c>
      <c r="D123" s="84">
        <v>0</v>
      </c>
      <c r="E123" s="183"/>
      <c r="F123" s="187"/>
      <c r="G123" s="183"/>
      <c r="H123" s="183"/>
      <c r="I123" s="188"/>
      <c r="J123" s="181">
        <f t="shared" si="3"/>
        <v>0</v>
      </c>
      <c r="K123" s="66"/>
      <c r="L123" s="66"/>
      <c r="M123" s="66"/>
      <c r="N123" s="66"/>
      <c r="O123" s="72"/>
    </row>
    <row r="124" spans="1:15" x14ac:dyDescent="0.3">
      <c r="A124" s="182">
        <v>280</v>
      </c>
      <c r="B124" s="182" t="s">
        <v>39</v>
      </c>
      <c r="C124" s="83" t="s">
        <v>205</v>
      </c>
      <c r="D124" s="84">
        <v>0.01</v>
      </c>
      <c r="E124" s="184"/>
      <c r="F124" s="189"/>
      <c r="G124" s="184"/>
      <c r="H124" s="184"/>
      <c r="I124" s="190">
        <v>4</v>
      </c>
      <c r="J124" s="181">
        <f t="shared" si="3"/>
        <v>0.04</v>
      </c>
      <c r="K124" s="68"/>
      <c r="L124" s="68"/>
      <c r="M124" s="68"/>
      <c r="N124" s="68"/>
      <c r="O124" s="72"/>
    </row>
    <row r="125" spans="1:15" x14ac:dyDescent="0.3">
      <c r="A125" s="182">
        <v>290</v>
      </c>
      <c r="B125" s="182" t="s">
        <v>40</v>
      </c>
      <c r="C125" s="83" t="s">
        <v>205</v>
      </c>
      <c r="D125" s="84">
        <f>(0.009*EXP(0.2*E125))</f>
        <v>2.9881052304628931E-2</v>
      </c>
      <c r="E125" s="184">
        <v>6</v>
      </c>
      <c r="F125" s="189"/>
      <c r="G125" s="184"/>
      <c r="H125" s="184"/>
      <c r="I125" s="190">
        <v>4</v>
      </c>
      <c r="J125" s="181">
        <f t="shared" si="3"/>
        <v>0.11952420921851573</v>
      </c>
      <c r="K125" s="68"/>
      <c r="L125" s="68"/>
      <c r="M125" s="68"/>
      <c r="N125" s="68"/>
      <c r="O125" s="72"/>
    </row>
    <row r="126" spans="1:15" x14ac:dyDescent="0.3">
      <c r="A126" s="182">
        <v>300</v>
      </c>
      <c r="B126" s="191" t="s">
        <v>222</v>
      </c>
      <c r="C126" s="83" t="s">
        <v>224</v>
      </c>
      <c r="D126" s="84">
        <v>0</v>
      </c>
      <c r="E126" s="184"/>
      <c r="F126" s="189"/>
      <c r="G126" s="184"/>
      <c r="H126" s="184"/>
      <c r="I126" s="190"/>
      <c r="J126" s="181">
        <f t="shared" si="3"/>
        <v>0</v>
      </c>
      <c r="K126" s="68"/>
      <c r="L126" s="68"/>
      <c r="M126" s="68"/>
      <c r="N126" s="68"/>
      <c r="O126" s="72"/>
    </row>
    <row r="127" spans="1:15" x14ac:dyDescent="0.3">
      <c r="A127" s="182">
        <v>310</v>
      </c>
      <c r="B127" s="182" t="s">
        <v>39</v>
      </c>
      <c r="C127" s="83" t="s">
        <v>224</v>
      </c>
      <c r="D127" s="84">
        <v>0.01</v>
      </c>
      <c r="E127" s="184">
        <v>6</v>
      </c>
      <c r="F127" s="189"/>
      <c r="G127" s="184"/>
      <c r="H127" s="184"/>
      <c r="I127" s="190">
        <v>4</v>
      </c>
      <c r="J127" s="181">
        <f t="shared" si="3"/>
        <v>0.04</v>
      </c>
      <c r="K127" s="68"/>
      <c r="L127" s="68"/>
      <c r="M127" s="68"/>
      <c r="N127" s="68"/>
      <c r="O127" s="72"/>
    </row>
    <row r="128" spans="1:15" x14ac:dyDescent="0.3">
      <c r="A128" s="182">
        <v>320</v>
      </c>
      <c r="B128" s="182" t="s">
        <v>40</v>
      </c>
      <c r="C128" s="83" t="s">
        <v>224</v>
      </c>
      <c r="D128" s="84">
        <f>(0.009*EXP(0.2*E128))</f>
        <v>2.9881052304628931E-2</v>
      </c>
      <c r="E128" s="184">
        <v>6</v>
      </c>
      <c r="F128" s="189"/>
      <c r="G128" s="184"/>
      <c r="H128" s="184"/>
      <c r="I128" s="190">
        <v>4</v>
      </c>
      <c r="J128" s="181">
        <f t="shared" si="3"/>
        <v>0.11952420921851573</v>
      </c>
      <c r="K128" s="68"/>
      <c r="L128" s="68"/>
      <c r="M128" s="68"/>
      <c r="N128" s="68"/>
      <c r="O128" s="72"/>
    </row>
    <row r="129" spans="1:15" x14ac:dyDescent="0.3">
      <c r="A129" s="182">
        <v>330</v>
      </c>
      <c r="B129" s="182" t="s">
        <v>216</v>
      </c>
      <c r="C129" s="83" t="s">
        <v>228</v>
      </c>
      <c r="D129" s="84">
        <f>1.25/105154*E129^2*G129*SQRT(G129)+(0.005*EXP(0.319*E129))</f>
        <v>0.28453119293512596</v>
      </c>
      <c r="E129" s="184">
        <v>6</v>
      </c>
      <c r="F129" s="189"/>
      <c r="G129" s="184">
        <v>70</v>
      </c>
      <c r="H129" s="184"/>
      <c r="I129" s="190">
        <v>1</v>
      </c>
      <c r="J129" s="181">
        <f t="shared" si="3"/>
        <v>0.28453119293512596</v>
      </c>
      <c r="K129" s="68"/>
      <c r="L129" s="68"/>
      <c r="M129" s="68"/>
      <c r="N129" s="68"/>
      <c r="O129" s="72"/>
    </row>
    <row r="130" spans="1:15" x14ac:dyDescent="0.3">
      <c r="A130" s="182">
        <v>340</v>
      </c>
      <c r="B130" s="182" t="s">
        <v>40</v>
      </c>
      <c r="C130" s="83" t="s">
        <v>228</v>
      </c>
      <c r="D130" s="84">
        <f>(0.009*EXP(0.2*E130))</f>
        <v>2.9881052304628931E-2</v>
      </c>
      <c r="E130" s="184">
        <v>6</v>
      </c>
      <c r="F130" s="189"/>
      <c r="G130" s="184"/>
      <c r="H130" s="184"/>
      <c r="I130" s="190">
        <v>3</v>
      </c>
      <c r="J130" s="181">
        <f t="shared" si="3"/>
        <v>8.9643156913886801E-2</v>
      </c>
      <c r="K130" s="68"/>
      <c r="L130" s="68"/>
      <c r="M130" s="68"/>
      <c r="N130" s="68"/>
      <c r="O130" s="72"/>
    </row>
    <row r="131" spans="1:15" x14ac:dyDescent="0.3">
      <c r="A131" s="182">
        <v>350</v>
      </c>
      <c r="B131" s="182" t="s">
        <v>216</v>
      </c>
      <c r="C131" s="83" t="s">
        <v>212</v>
      </c>
      <c r="D131" s="84">
        <f>1.25/105154*E131^2*G131*SQRT(G131)+(0.005*EXP(0.319*E131))</f>
        <v>1.640255824451772E-2</v>
      </c>
      <c r="E131" s="184">
        <v>3</v>
      </c>
      <c r="F131" s="189"/>
      <c r="G131" s="184">
        <v>10</v>
      </c>
      <c r="H131" s="184"/>
      <c r="I131" s="190">
        <v>1</v>
      </c>
      <c r="J131" s="181">
        <f t="shared" si="3"/>
        <v>1.640255824451772E-2</v>
      </c>
      <c r="K131" s="68"/>
      <c r="L131" s="68"/>
      <c r="M131" s="68"/>
      <c r="N131" s="68"/>
      <c r="O131" s="72"/>
    </row>
    <row r="132" spans="1:15" x14ac:dyDescent="0.3">
      <c r="A132" s="182">
        <v>360</v>
      </c>
      <c r="B132" s="182"/>
      <c r="C132" s="83"/>
      <c r="D132" s="84">
        <v>0</v>
      </c>
      <c r="E132" s="184"/>
      <c r="F132" s="189"/>
      <c r="G132" s="184"/>
      <c r="H132" s="184"/>
      <c r="I132" s="190"/>
      <c r="J132" s="181">
        <f t="shared" si="3"/>
        <v>0</v>
      </c>
      <c r="K132" s="68"/>
      <c r="L132" s="68"/>
      <c r="M132" s="68"/>
      <c r="N132" s="68"/>
      <c r="O132" s="72"/>
    </row>
    <row r="133" spans="1:15" x14ac:dyDescent="0.3">
      <c r="A133" s="182">
        <v>370</v>
      </c>
      <c r="B133" s="182"/>
      <c r="C133" s="83"/>
      <c r="D133" s="84">
        <v>0</v>
      </c>
      <c r="E133" s="184"/>
      <c r="F133" s="189"/>
      <c r="G133" s="184"/>
      <c r="H133" s="184"/>
      <c r="I133" s="190"/>
      <c r="J133" s="181">
        <f t="shared" si="3"/>
        <v>0</v>
      </c>
      <c r="K133" s="68"/>
      <c r="L133" s="68"/>
      <c r="M133" s="68"/>
      <c r="N133" s="68"/>
      <c r="O133" s="72"/>
    </row>
    <row r="134" spans="1:15" x14ac:dyDescent="0.3">
      <c r="A134" s="182">
        <v>380</v>
      </c>
      <c r="B134" s="182"/>
      <c r="C134" s="83"/>
      <c r="D134" s="84">
        <v>0</v>
      </c>
      <c r="E134" s="184"/>
      <c r="F134" s="189"/>
      <c r="G134" s="184"/>
      <c r="H134" s="184"/>
      <c r="I134" s="190"/>
      <c r="J134" s="181">
        <f t="shared" si="3"/>
        <v>0</v>
      </c>
      <c r="K134" s="68"/>
      <c r="L134" s="68"/>
      <c r="M134" s="68"/>
      <c r="N134" s="68"/>
      <c r="O134" s="72"/>
    </row>
    <row r="135" spans="1:15" x14ac:dyDescent="0.3">
      <c r="A135" s="182">
        <v>390</v>
      </c>
      <c r="B135" s="182"/>
      <c r="C135" s="83"/>
      <c r="D135" s="84">
        <v>0</v>
      </c>
      <c r="E135" s="184"/>
      <c r="F135" s="189"/>
      <c r="G135" s="184"/>
      <c r="H135" s="184"/>
      <c r="I135" s="190"/>
      <c r="J135" s="181">
        <f t="shared" si="3"/>
        <v>0</v>
      </c>
      <c r="K135" s="68"/>
      <c r="L135" s="68"/>
      <c r="M135" s="68"/>
      <c r="N135" s="68"/>
      <c r="O135" s="72"/>
    </row>
    <row r="136" spans="1:15" x14ac:dyDescent="0.3">
      <c r="A136" s="182">
        <v>400</v>
      </c>
      <c r="B136" s="182"/>
      <c r="C136" s="83"/>
      <c r="D136" s="84">
        <v>0</v>
      </c>
      <c r="E136" s="184"/>
      <c r="F136" s="189"/>
      <c r="G136" s="184"/>
      <c r="H136" s="184"/>
      <c r="I136" s="190"/>
      <c r="J136" s="181">
        <f t="shared" si="3"/>
        <v>0</v>
      </c>
      <c r="K136" s="68"/>
      <c r="L136" s="68"/>
      <c r="M136" s="68"/>
      <c r="N136" s="68"/>
      <c r="O136" s="72"/>
    </row>
    <row r="137" spans="1:15" s="18" customFormat="1" x14ac:dyDescent="0.3">
      <c r="A137" s="182">
        <v>410</v>
      </c>
      <c r="B137" s="183"/>
      <c r="C137" s="184"/>
      <c r="D137" s="84">
        <v>0</v>
      </c>
      <c r="E137" s="183"/>
      <c r="F137" s="187"/>
      <c r="G137" s="183"/>
      <c r="H137" s="183"/>
      <c r="I137" s="188"/>
      <c r="J137" s="181">
        <f t="shared" si="3"/>
        <v>0</v>
      </c>
      <c r="K137" s="67"/>
      <c r="L137" s="67"/>
      <c r="M137" s="67"/>
      <c r="N137" s="67"/>
      <c r="O137" s="76"/>
    </row>
    <row r="138" spans="1:15" x14ac:dyDescent="0.3">
      <c r="A138" s="78"/>
      <c r="B138" s="28"/>
      <c r="C138" s="28"/>
      <c r="D138" s="28"/>
      <c r="E138" s="28"/>
      <c r="F138" s="28"/>
      <c r="G138" s="28"/>
      <c r="H138" s="28"/>
      <c r="I138" s="119" t="s">
        <v>18</v>
      </c>
      <c r="J138" s="120">
        <f>SUM(J97:J137)</f>
        <v>4.8243810949966459</v>
      </c>
      <c r="K138" s="66"/>
      <c r="L138" s="66"/>
      <c r="M138" s="66"/>
      <c r="N138" s="66"/>
      <c r="O138" s="72"/>
    </row>
    <row r="139" spans="1:15" x14ac:dyDescent="0.3">
      <c r="A139" s="73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72"/>
    </row>
    <row r="140" spans="1:15" x14ac:dyDescent="0.3">
      <c r="A140" s="118" t="s">
        <v>14</v>
      </c>
      <c r="B140" s="118" t="s">
        <v>41</v>
      </c>
      <c r="C140" s="118" t="s">
        <v>21</v>
      </c>
      <c r="D140" s="118" t="s">
        <v>22</v>
      </c>
      <c r="E140" s="118" t="s">
        <v>34</v>
      </c>
      <c r="F140" s="118" t="s">
        <v>17</v>
      </c>
      <c r="G140" s="118" t="s">
        <v>42</v>
      </c>
      <c r="H140" s="118" t="s">
        <v>43</v>
      </c>
      <c r="I140" s="118" t="s">
        <v>18</v>
      </c>
      <c r="J140" s="28"/>
      <c r="K140" s="66"/>
      <c r="L140" s="66"/>
      <c r="M140" s="66"/>
      <c r="N140" s="66"/>
      <c r="O140" s="72"/>
    </row>
    <row r="141" spans="1:15" x14ac:dyDescent="0.3">
      <c r="A141" s="83">
        <v>10</v>
      </c>
      <c r="B141" s="83" t="s">
        <v>44</v>
      </c>
      <c r="C141" s="83" t="s">
        <v>231</v>
      </c>
      <c r="D141" s="84">
        <v>500</v>
      </c>
      <c r="E141" s="83" t="s">
        <v>46</v>
      </c>
      <c r="F141" s="83">
        <v>22</v>
      </c>
      <c r="G141" s="83">
        <v>3000</v>
      </c>
      <c r="H141" s="83">
        <v>1</v>
      </c>
      <c r="I141" s="84">
        <f>D141*F141/G141*H141</f>
        <v>3.6666666666666665</v>
      </c>
      <c r="J141" s="28"/>
      <c r="K141" s="66"/>
      <c r="L141" s="66"/>
      <c r="M141" s="66"/>
      <c r="N141" s="66"/>
      <c r="O141" s="72"/>
    </row>
    <row r="142" spans="1:15" x14ac:dyDescent="0.3">
      <c r="A142" s="96"/>
      <c r="B142" s="96"/>
      <c r="C142" s="96"/>
      <c r="D142" s="96"/>
      <c r="E142" s="96"/>
      <c r="F142" s="96"/>
      <c r="G142" s="96"/>
      <c r="H142" s="96"/>
      <c r="I142" s="96"/>
      <c r="J142" s="67"/>
      <c r="K142" s="66"/>
      <c r="L142" s="66"/>
      <c r="M142" s="66"/>
      <c r="N142" s="66"/>
      <c r="O142" s="72"/>
    </row>
    <row r="143" spans="1:15" x14ac:dyDescent="0.3">
      <c r="A143" s="78"/>
      <c r="B143" s="28"/>
      <c r="C143" s="28"/>
      <c r="D143" s="28"/>
      <c r="E143" s="28"/>
      <c r="F143" s="28"/>
      <c r="G143" s="28"/>
      <c r="H143" s="122" t="s">
        <v>18</v>
      </c>
      <c r="I143" s="123">
        <f>SUM(I141:I142)</f>
        <v>3.6666666666666665</v>
      </c>
      <c r="J143" s="28"/>
      <c r="K143" s="66"/>
      <c r="L143" s="66"/>
      <c r="M143" s="66"/>
      <c r="N143" s="66"/>
      <c r="O143" s="72"/>
    </row>
    <row r="144" spans="1:15" ht="15" thickBot="1" x14ac:dyDescent="0.35">
      <c r="A144" s="80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2"/>
    </row>
    <row r="145" spans="1:14" x14ac:dyDescent="0.3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</row>
  </sheetData>
  <hyperlinks>
    <hyperlink ref="B10" location="BR_01001" display="BR_01001"/>
    <hyperlink ref="B11" location="FR_0300_001!A1" display="Brake pedal 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1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  <pageSetUpPr fitToPage="1"/>
  </sheetPr>
  <dimension ref="A1:O22"/>
  <sheetViews>
    <sheetView zoomScale="75" zoomScaleNormal="75" workbookViewId="0">
      <selection activeCell="B4" sqref="B4"/>
    </sheetView>
  </sheetViews>
  <sheetFormatPr baseColWidth="10" defaultColWidth="9.109375" defaultRowHeight="14.4" x14ac:dyDescent="0.3"/>
  <cols>
    <col min="1" max="1" width="10.5546875"/>
    <col min="2" max="2" width="33.44140625"/>
    <col min="3" max="3" width="23"/>
    <col min="4" max="6" width="10.5546875"/>
    <col min="7" max="7" width="14.109375"/>
    <col min="8" max="12" width="10.5546875"/>
    <col min="13" max="13" width="15.33203125"/>
    <col min="14" max="14" width="10.5546875"/>
    <col min="15" max="15" width="3.109375" customWidth="1"/>
    <col min="16" max="1025" width="10.554687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45" t="s">
        <v>0</v>
      </c>
      <c r="B2" s="16" t="s">
        <v>47</v>
      </c>
      <c r="C2" s="66"/>
      <c r="D2" s="66"/>
      <c r="E2" s="66"/>
      <c r="F2" s="66"/>
      <c r="G2" s="66" t="s">
        <v>145</v>
      </c>
      <c r="H2" s="66"/>
      <c r="I2" s="66"/>
      <c r="J2" s="146" t="s">
        <v>1</v>
      </c>
      <c r="K2" s="99">
        <v>81</v>
      </c>
      <c r="L2" s="66"/>
      <c r="M2" s="145" t="s">
        <v>16</v>
      </c>
      <c r="N2" s="84">
        <f>BR_01001_m+BR_01001_p</f>
        <v>3.0255999999999998</v>
      </c>
      <c r="O2" s="72"/>
    </row>
    <row r="3" spans="1:15" x14ac:dyDescent="0.3">
      <c r="A3" s="145" t="s">
        <v>3</v>
      </c>
      <c r="B3" s="16" t="str">
        <f>'FR A0300'!B3</f>
        <v>Frame and Body</v>
      </c>
      <c r="C3" s="66"/>
      <c r="D3" s="145" t="s">
        <v>6</v>
      </c>
      <c r="E3" s="108" t="s">
        <v>104</v>
      </c>
      <c r="F3" s="66"/>
      <c r="G3" s="66"/>
      <c r="H3" s="66"/>
      <c r="I3" s="66"/>
      <c r="J3" s="66"/>
      <c r="K3" s="66"/>
      <c r="L3" s="66"/>
      <c r="M3" s="145" t="s">
        <v>4</v>
      </c>
      <c r="N3" s="98">
        <v>2</v>
      </c>
      <c r="O3" s="72"/>
    </row>
    <row r="4" spans="1:15" x14ac:dyDescent="0.3">
      <c r="A4" s="145" t="s">
        <v>5</v>
      </c>
      <c r="B4" s="107" t="str">
        <f>'FR A0300'!B4</f>
        <v>Pedal box</v>
      </c>
      <c r="C4" s="66"/>
      <c r="D4" s="145" t="s">
        <v>8</v>
      </c>
      <c r="E4" s="66"/>
      <c r="F4" s="66"/>
      <c r="G4" s="66"/>
      <c r="H4" s="66"/>
      <c r="I4" s="66"/>
      <c r="J4" s="147" t="s">
        <v>6</v>
      </c>
      <c r="K4" s="66"/>
      <c r="L4" s="66"/>
      <c r="M4" s="66"/>
      <c r="N4" s="66"/>
      <c r="O4" s="72"/>
    </row>
    <row r="5" spans="1:15" x14ac:dyDescent="0.3">
      <c r="A5" s="145" t="s">
        <v>15</v>
      </c>
      <c r="B5" s="19" t="s">
        <v>153</v>
      </c>
      <c r="C5" s="66"/>
      <c r="D5" s="145" t="s">
        <v>12</v>
      </c>
      <c r="E5" s="66"/>
      <c r="F5" s="66"/>
      <c r="G5" s="66"/>
      <c r="H5" s="66"/>
      <c r="I5" s="66"/>
      <c r="J5" s="147" t="s">
        <v>8</v>
      </c>
      <c r="K5" s="66"/>
      <c r="L5" s="66"/>
      <c r="M5" s="145" t="s">
        <v>9</v>
      </c>
      <c r="N5" s="84">
        <f>N3*N2</f>
        <v>6.0511999999999997</v>
      </c>
      <c r="O5" s="72"/>
    </row>
    <row r="6" spans="1:15" x14ac:dyDescent="0.3">
      <c r="A6" s="145" t="s">
        <v>7</v>
      </c>
      <c r="B6" s="32" t="s">
        <v>232</v>
      </c>
      <c r="C6" s="66"/>
      <c r="D6" s="66"/>
      <c r="E6" s="66"/>
      <c r="F6" s="66"/>
      <c r="G6" s="66"/>
      <c r="H6" s="66"/>
      <c r="I6" s="66"/>
      <c r="J6" s="147" t="s">
        <v>12</v>
      </c>
      <c r="K6" s="66"/>
      <c r="L6" s="66"/>
      <c r="M6" s="66"/>
      <c r="N6" s="66"/>
      <c r="O6" s="72"/>
    </row>
    <row r="7" spans="1:15" x14ac:dyDescent="0.3">
      <c r="A7" s="145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45" t="s">
        <v>13</v>
      </c>
      <c r="B8" s="16" t="s">
        <v>233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0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48" t="s">
        <v>14</v>
      </c>
      <c r="B10" s="149" t="s">
        <v>20</v>
      </c>
      <c r="C10" s="149" t="s">
        <v>21</v>
      </c>
      <c r="D10" s="149" t="s">
        <v>22</v>
      </c>
      <c r="E10" s="149" t="s">
        <v>23</v>
      </c>
      <c r="F10" s="150" t="s">
        <v>24</v>
      </c>
      <c r="G10" s="150" t="s">
        <v>25</v>
      </c>
      <c r="H10" s="150" t="s">
        <v>26</v>
      </c>
      <c r="I10" s="150" t="s">
        <v>27</v>
      </c>
      <c r="J10" s="150" t="s">
        <v>28</v>
      </c>
      <c r="K10" s="150" t="s">
        <v>29</v>
      </c>
      <c r="L10" s="150" t="s">
        <v>30</v>
      </c>
      <c r="M10" s="150" t="s">
        <v>17</v>
      </c>
      <c r="N10" s="150" t="s">
        <v>18</v>
      </c>
      <c r="O10" s="72"/>
    </row>
    <row r="11" spans="1:15" s="26" customFormat="1" x14ac:dyDescent="0.3">
      <c r="A11" s="101">
        <v>10</v>
      </c>
      <c r="B11" s="34" t="s">
        <v>234</v>
      </c>
      <c r="C11" s="23"/>
      <c r="D11" s="36">
        <v>4.2</v>
      </c>
      <c r="E11" s="23"/>
      <c r="F11" s="23"/>
      <c r="G11" s="23"/>
      <c r="H11" s="22"/>
      <c r="I11" s="24"/>
      <c r="J11" s="116"/>
      <c r="K11" s="25"/>
      <c r="L11" s="35"/>
      <c r="M11" s="27">
        <v>0.18</v>
      </c>
      <c r="N11" s="36">
        <f>IF(J11="",D11*M11,D11*J11*K11*L11*M11)</f>
        <v>0.75600000000000001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51" t="s">
        <v>18</v>
      </c>
      <c r="N12" s="152">
        <f>SUM(N11:N11)</f>
        <v>0.75600000000000001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53" t="s">
        <v>14</v>
      </c>
      <c r="B14" s="150" t="s">
        <v>33</v>
      </c>
      <c r="C14" s="150" t="s">
        <v>21</v>
      </c>
      <c r="D14" s="150" t="s">
        <v>22</v>
      </c>
      <c r="E14" s="150" t="s">
        <v>34</v>
      </c>
      <c r="F14" s="150" t="s">
        <v>17</v>
      </c>
      <c r="G14" s="150" t="s">
        <v>35</v>
      </c>
      <c r="H14" s="150" t="s">
        <v>36</v>
      </c>
      <c r="I14" s="150" t="s">
        <v>18</v>
      </c>
      <c r="J14" s="28"/>
      <c r="K14" s="28"/>
      <c r="L14" s="28"/>
      <c r="M14" s="28"/>
      <c r="N14" s="28"/>
      <c r="O14" s="72"/>
    </row>
    <row r="15" spans="1:15" s="29" customFormat="1" x14ac:dyDescent="0.3">
      <c r="A15" s="102">
        <v>10</v>
      </c>
      <c r="B15" s="176" t="s">
        <v>51</v>
      </c>
      <c r="C15" s="37"/>
      <c r="D15" s="38">
        <v>1.3</v>
      </c>
      <c r="E15" s="31" t="s">
        <v>37</v>
      </c>
      <c r="F15" s="200">
        <v>1</v>
      </c>
      <c r="G15" s="37"/>
      <c r="H15" s="37"/>
      <c r="I15" s="38">
        <f t="shared" ref="I15:I19" si="0">IF(H15="",D15*F15,D15*F15*H15)</f>
        <v>1.3</v>
      </c>
      <c r="J15" s="68"/>
      <c r="K15" s="68"/>
      <c r="L15" s="68"/>
      <c r="M15" s="68"/>
      <c r="N15" s="68"/>
      <c r="O15" s="79"/>
    </row>
    <row r="16" spans="1:15" x14ac:dyDescent="0.3">
      <c r="A16" s="74">
        <v>20</v>
      </c>
      <c r="B16" s="176" t="s">
        <v>236</v>
      </c>
      <c r="C16" s="20" t="s">
        <v>239</v>
      </c>
      <c r="D16" s="36">
        <v>0.04</v>
      </c>
      <c r="E16" s="20" t="s">
        <v>237</v>
      </c>
      <c r="F16" s="201">
        <v>3.45</v>
      </c>
      <c r="G16" s="31"/>
      <c r="H16" s="30"/>
      <c r="I16" s="36">
        <f t="shared" si="0"/>
        <v>0.13800000000000001</v>
      </c>
      <c r="J16" s="66"/>
      <c r="K16" s="66"/>
      <c r="L16" s="66"/>
      <c r="M16" s="66"/>
      <c r="N16" s="66"/>
      <c r="O16" s="72"/>
    </row>
    <row r="17" spans="1:15" s="18" customFormat="1" x14ac:dyDescent="0.3">
      <c r="A17" s="103">
        <v>30</v>
      </c>
      <c r="B17" s="176" t="s">
        <v>235</v>
      </c>
      <c r="C17" s="30"/>
      <c r="D17" s="36">
        <v>0.65</v>
      </c>
      <c r="E17" s="31" t="s">
        <v>37</v>
      </c>
      <c r="F17" s="202">
        <v>1</v>
      </c>
      <c r="G17" s="30"/>
      <c r="H17" s="30"/>
      <c r="I17" s="36">
        <f t="shared" si="0"/>
        <v>0.65</v>
      </c>
      <c r="J17" s="67"/>
      <c r="K17" s="67"/>
      <c r="L17" s="67"/>
      <c r="M17" s="67"/>
      <c r="N17" s="67"/>
      <c r="O17" s="76"/>
    </row>
    <row r="18" spans="1:15" x14ac:dyDescent="0.3">
      <c r="A18" s="74">
        <v>40</v>
      </c>
      <c r="B18" s="176" t="s">
        <v>236</v>
      </c>
      <c r="C18" s="20" t="s">
        <v>238</v>
      </c>
      <c r="D18" s="36">
        <v>0.04</v>
      </c>
      <c r="E18" s="20" t="s">
        <v>237</v>
      </c>
      <c r="F18" s="201">
        <v>4.54</v>
      </c>
      <c r="G18" s="31"/>
      <c r="H18" s="30"/>
      <c r="I18" s="36">
        <f t="shared" si="0"/>
        <v>0.18160000000000001</v>
      </c>
      <c r="J18" s="66"/>
      <c r="K18" s="66"/>
      <c r="L18" s="66"/>
      <c r="M18" s="66"/>
      <c r="N18" s="66"/>
      <c r="O18" s="72"/>
    </row>
    <row r="19" spans="1:15" x14ac:dyDescent="0.3">
      <c r="A19" s="74"/>
      <c r="B19" s="31"/>
      <c r="C19" s="20"/>
      <c r="D19" s="36"/>
      <c r="E19" s="20"/>
      <c r="F19" s="201"/>
      <c r="G19" s="31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8"/>
      <c r="B20" s="28"/>
      <c r="C20" s="28"/>
      <c r="D20" s="28"/>
      <c r="E20" s="28"/>
      <c r="F20" s="28"/>
      <c r="G20" s="28"/>
      <c r="H20" s="154" t="s">
        <v>18</v>
      </c>
      <c r="I20" s="152">
        <f>SUM(I15:I19)</f>
        <v>2.2696000000000001</v>
      </c>
      <c r="J20" s="28"/>
      <c r="K20" s="28"/>
      <c r="L20" s="28"/>
      <c r="M20" s="28"/>
      <c r="N20" s="28"/>
      <c r="O20" s="72"/>
    </row>
    <row r="21" spans="1:15" x14ac:dyDescent="0.3">
      <c r="A21" s="73"/>
      <c r="B21" s="66"/>
      <c r="C21" s="66"/>
      <c r="D21" s="66"/>
      <c r="E21" s="66"/>
      <c r="F21" s="66"/>
      <c r="G21" s="66"/>
      <c r="H21" s="66"/>
      <c r="I21" s="67"/>
      <c r="J21" s="66"/>
      <c r="K21" s="66"/>
      <c r="L21" s="66"/>
      <c r="M21" s="66"/>
      <c r="N21" s="66"/>
      <c r="O21" s="72"/>
    </row>
    <row r="22" spans="1:15" ht="15" thickBot="1" x14ac:dyDescent="0.35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2"/>
    </row>
  </sheetData>
  <hyperlinks>
    <hyperlink ref="B4" location="BR_A0001" display="BR_A0001"/>
    <hyperlink ref="E3" location="dBR_01001" display="Drawing"/>
  </hyperlinks>
  <pageMargins left="0.78749999999999998" right="0.78749999999999998" top="1.05277777777778" bottom="1.05277777777778" header="0.78749999999999998" footer="0.78749999999999998"/>
  <pageSetup paperSize="9" scale="43" firstPageNumber="0" fitToHeight="0" orientation="portrait" r:id="rId1"/>
  <headerFooter>
    <oddHeader>&amp;C&amp;"Times New Roman,Normal"&amp;12&amp;A</oddHeader>
    <oddFooter>&amp;C&amp;"Times New Roman,Normal"&amp;12Page &amp;P</oddFooter>
  </headerFooter>
  <rowBreaks count="2" manualBreakCount="2">
    <brk id="22" max="16383" man="1"/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  <pageSetUpPr fitToPage="1"/>
  </sheetPr>
  <dimension ref="A1:B1"/>
  <sheetViews>
    <sheetView workbookViewId="0"/>
  </sheetViews>
  <sheetFormatPr baseColWidth="10" defaultRowHeight="14.4" x14ac:dyDescent="0.3"/>
  <cols>
    <col min="1" max="1" width="12.44140625" bestFit="1" customWidth="1"/>
    <col min="2" max="2" width="12" bestFit="1" customWidth="1"/>
  </cols>
  <sheetData>
    <row r="1" spans="1:2" x14ac:dyDescent="0.3">
      <c r="A1" s="108" t="s">
        <v>103</v>
      </c>
      <c r="B1" s="108" t="str">
        <f>BR_01001</f>
        <v>FR_0300_000</v>
      </c>
    </row>
  </sheetData>
  <hyperlinks>
    <hyperlink ref="B1" location="FR_0300_000" display="FR_0300_000"/>
    <hyperlink ref="A1" location="EL_01001" display="Drawing part :"/>
    <hyperlink ref="A1:B1" location="BR_01001" display="Drawing part :"/>
  </hyperlinks>
  <pageMargins left="0.7" right="0.7" top="0.75" bottom="0.75" header="0.3" footer="0.3"/>
  <pageSetup paperSize="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O22"/>
  <sheetViews>
    <sheetView zoomScale="85" zoomScaleNormal="85" workbookViewId="0"/>
  </sheetViews>
  <sheetFormatPr baseColWidth="10" defaultColWidth="9.109375" defaultRowHeight="14.4" x14ac:dyDescent="0.3"/>
  <cols>
    <col min="1" max="1" width="10.21875" bestFit="1" customWidth="1"/>
    <col min="2" max="2" width="32.21875" customWidth="1"/>
    <col min="3" max="3" width="19.44140625" bestFit="1" customWidth="1"/>
    <col min="15" max="15" width="3.109375" customWidth="1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45" t="s">
        <v>0</v>
      </c>
      <c r="B2" s="16" t="s">
        <v>47</v>
      </c>
      <c r="C2" s="66"/>
      <c r="D2" s="66"/>
      <c r="E2" s="66"/>
      <c r="F2" s="66"/>
      <c r="G2" s="66" t="s">
        <v>145</v>
      </c>
      <c r="H2" s="66"/>
      <c r="I2" s="66"/>
      <c r="J2" s="146" t="s">
        <v>1</v>
      </c>
      <c r="K2" s="99">
        <v>81</v>
      </c>
      <c r="L2" s="66"/>
      <c r="M2" s="145" t="s">
        <v>16</v>
      </c>
      <c r="N2" s="84">
        <f>FR_0300_001_m+FR_0300_001_p</f>
        <v>5.1150000000000002</v>
      </c>
      <c r="O2" s="72"/>
    </row>
    <row r="3" spans="1:15" x14ac:dyDescent="0.3">
      <c r="A3" s="145" t="s">
        <v>3</v>
      </c>
      <c r="B3" s="16" t="str">
        <f>'FR A0300'!B3</f>
        <v>Frame and Body</v>
      </c>
      <c r="C3" s="66"/>
      <c r="D3" s="145" t="s">
        <v>6</v>
      </c>
      <c r="E3" s="108" t="s">
        <v>104</v>
      </c>
      <c r="F3" s="66"/>
      <c r="G3" s="66"/>
      <c r="H3" s="66"/>
      <c r="I3" s="66"/>
      <c r="J3" s="66"/>
      <c r="K3" s="66"/>
      <c r="L3" s="66"/>
      <c r="M3" s="145" t="s">
        <v>4</v>
      </c>
      <c r="N3" s="98">
        <v>1</v>
      </c>
      <c r="O3" s="72"/>
    </row>
    <row r="4" spans="1:15" x14ac:dyDescent="0.3">
      <c r="A4" s="145" t="s">
        <v>5</v>
      </c>
      <c r="B4" s="107" t="str">
        <f>'FR A0300'!B4</f>
        <v>Pedal box</v>
      </c>
      <c r="C4" s="66"/>
      <c r="D4" s="145" t="s">
        <v>8</v>
      </c>
      <c r="E4" s="66"/>
      <c r="F4" s="66"/>
      <c r="G4" s="66"/>
      <c r="H4" s="66"/>
      <c r="I4" s="66"/>
      <c r="J4" s="147" t="s">
        <v>6</v>
      </c>
      <c r="K4" s="66"/>
      <c r="L4" s="66"/>
      <c r="M4" s="66"/>
      <c r="N4" s="66"/>
      <c r="O4" s="72"/>
    </row>
    <row r="5" spans="1:15" x14ac:dyDescent="0.3">
      <c r="A5" s="145" t="s">
        <v>15</v>
      </c>
      <c r="B5" s="19" t="s">
        <v>240</v>
      </c>
      <c r="C5" s="66"/>
      <c r="D5" s="145" t="s">
        <v>12</v>
      </c>
      <c r="E5" s="66"/>
      <c r="F5" s="66"/>
      <c r="G5" s="66"/>
      <c r="H5" s="66"/>
      <c r="I5" s="66"/>
      <c r="J5" s="147" t="s">
        <v>8</v>
      </c>
      <c r="K5" s="66"/>
      <c r="L5" s="66"/>
      <c r="M5" s="145" t="s">
        <v>9</v>
      </c>
      <c r="N5" s="84">
        <f>N3*N2</f>
        <v>5.1150000000000002</v>
      </c>
      <c r="O5" s="72"/>
    </row>
    <row r="6" spans="1:15" x14ac:dyDescent="0.3">
      <c r="A6" s="145" t="s">
        <v>7</v>
      </c>
      <c r="B6" s="32" t="s">
        <v>247</v>
      </c>
      <c r="C6" s="66"/>
      <c r="D6" s="66"/>
      <c r="E6" s="66"/>
      <c r="F6" s="66"/>
      <c r="G6" s="66"/>
      <c r="H6" s="66"/>
      <c r="I6" s="66"/>
      <c r="J6" s="147" t="s">
        <v>12</v>
      </c>
      <c r="K6" s="66"/>
      <c r="L6" s="66"/>
      <c r="M6" s="66"/>
      <c r="N6" s="66"/>
      <c r="O6" s="72"/>
    </row>
    <row r="7" spans="1:15" x14ac:dyDescent="0.3">
      <c r="A7" s="145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45" t="s">
        <v>13</v>
      </c>
      <c r="B8" s="16" t="s">
        <v>242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0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48" t="s">
        <v>14</v>
      </c>
      <c r="B10" s="149" t="s">
        <v>20</v>
      </c>
      <c r="C10" s="149" t="s">
        <v>21</v>
      </c>
      <c r="D10" s="149" t="s">
        <v>22</v>
      </c>
      <c r="E10" s="149" t="s">
        <v>23</v>
      </c>
      <c r="F10" s="150" t="s">
        <v>24</v>
      </c>
      <c r="G10" s="150" t="s">
        <v>25</v>
      </c>
      <c r="H10" s="150" t="s">
        <v>26</v>
      </c>
      <c r="I10" s="150" t="s">
        <v>27</v>
      </c>
      <c r="J10" s="150" t="s">
        <v>28</v>
      </c>
      <c r="K10" s="150" t="s">
        <v>29</v>
      </c>
      <c r="L10" s="150" t="s">
        <v>30</v>
      </c>
      <c r="M10" s="150" t="s">
        <v>17</v>
      </c>
      <c r="N10" s="150" t="s">
        <v>18</v>
      </c>
      <c r="O10" s="72"/>
    </row>
    <row r="11" spans="1:15" s="26" customFormat="1" x14ac:dyDescent="0.3">
      <c r="A11" s="101">
        <v>10</v>
      </c>
      <c r="B11" s="34" t="s">
        <v>234</v>
      </c>
      <c r="C11" s="23"/>
      <c r="D11" s="36">
        <v>4.2</v>
      </c>
      <c r="E11" s="23"/>
      <c r="F11" s="23"/>
      <c r="G11" s="23"/>
      <c r="H11" s="22"/>
      <c r="I11" s="24"/>
      <c r="J11" s="116"/>
      <c r="K11" s="25"/>
      <c r="L11" s="35"/>
      <c r="M11" s="27">
        <v>0.13500000000000001</v>
      </c>
      <c r="N11" s="36">
        <f>IF(J11="",D11*M11,D11*J11*K11*L11*M11)</f>
        <v>0.56700000000000006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51" t="s">
        <v>18</v>
      </c>
      <c r="N12" s="152">
        <f>SUM(N11:N11)</f>
        <v>0.56700000000000006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53" t="s">
        <v>14</v>
      </c>
      <c r="B14" s="150" t="s">
        <v>33</v>
      </c>
      <c r="C14" s="150" t="s">
        <v>21</v>
      </c>
      <c r="D14" s="150" t="s">
        <v>22</v>
      </c>
      <c r="E14" s="150" t="s">
        <v>34</v>
      </c>
      <c r="F14" s="150" t="s">
        <v>17</v>
      </c>
      <c r="G14" s="150" t="s">
        <v>35</v>
      </c>
      <c r="H14" s="150" t="s">
        <v>36</v>
      </c>
      <c r="I14" s="150" t="s">
        <v>18</v>
      </c>
      <c r="J14" s="28"/>
      <c r="K14" s="28"/>
      <c r="L14" s="28"/>
      <c r="M14" s="28"/>
      <c r="N14" s="28"/>
      <c r="O14" s="72"/>
    </row>
    <row r="15" spans="1:15" s="29" customFormat="1" x14ac:dyDescent="0.3">
      <c r="A15" s="102">
        <v>10</v>
      </c>
      <c r="B15" s="176" t="s">
        <v>51</v>
      </c>
      <c r="C15" s="37"/>
      <c r="D15" s="38">
        <v>1.3</v>
      </c>
      <c r="E15" s="31" t="s">
        <v>37</v>
      </c>
      <c r="F15" s="206">
        <v>1</v>
      </c>
      <c r="G15" s="37"/>
      <c r="H15" s="37"/>
      <c r="I15" s="36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x14ac:dyDescent="0.3">
      <c r="A16" s="74">
        <v>20</v>
      </c>
      <c r="B16" s="176" t="s">
        <v>236</v>
      </c>
      <c r="C16" s="20" t="s">
        <v>245</v>
      </c>
      <c r="D16" s="36">
        <v>0.04</v>
      </c>
      <c r="E16" s="20" t="s">
        <v>237</v>
      </c>
      <c r="F16" s="207">
        <v>18.3</v>
      </c>
      <c r="G16" s="31"/>
      <c r="H16" s="30"/>
      <c r="I16" s="36">
        <f t="shared" si="0"/>
        <v>0.7320000000000001</v>
      </c>
      <c r="J16" s="66"/>
      <c r="K16" s="66"/>
      <c r="L16" s="66"/>
      <c r="M16" s="66"/>
      <c r="N16" s="66"/>
      <c r="O16" s="72"/>
    </row>
    <row r="17" spans="1:15" s="18" customFormat="1" x14ac:dyDescent="0.3">
      <c r="A17" s="102">
        <v>30</v>
      </c>
      <c r="B17" s="176" t="s">
        <v>235</v>
      </c>
      <c r="C17" s="30"/>
      <c r="D17" s="36">
        <v>0.65</v>
      </c>
      <c r="E17" s="31" t="s">
        <v>37</v>
      </c>
      <c r="F17" s="208">
        <v>1</v>
      </c>
      <c r="G17" s="30"/>
      <c r="H17" s="30"/>
      <c r="I17" s="36">
        <f t="shared" si="0"/>
        <v>0.65</v>
      </c>
      <c r="J17" s="67"/>
      <c r="K17" s="67"/>
      <c r="L17" s="67"/>
      <c r="M17" s="67"/>
      <c r="N17" s="67"/>
      <c r="O17" s="76"/>
    </row>
    <row r="18" spans="1:15" x14ac:dyDescent="0.3">
      <c r="A18" s="74">
        <v>40</v>
      </c>
      <c r="B18" s="176" t="s">
        <v>236</v>
      </c>
      <c r="C18" s="20" t="s">
        <v>243</v>
      </c>
      <c r="D18" s="36">
        <v>0.04</v>
      </c>
      <c r="E18" s="20" t="s">
        <v>237</v>
      </c>
      <c r="F18" s="207">
        <v>14.2</v>
      </c>
      <c r="G18" s="31"/>
      <c r="H18" s="30"/>
      <c r="I18" s="36">
        <f t="shared" si="0"/>
        <v>0.56799999999999995</v>
      </c>
      <c r="J18" s="66"/>
      <c r="K18" s="66"/>
      <c r="L18" s="66"/>
      <c r="M18" s="66"/>
      <c r="N18" s="66"/>
      <c r="O18" s="72"/>
    </row>
    <row r="19" spans="1:15" x14ac:dyDescent="0.3">
      <c r="A19" s="102">
        <v>50</v>
      </c>
      <c r="B19" s="176" t="s">
        <v>235</v>
      </c>
      <c r="C19" s="203"/>
      <c r="D19" s="36">
        <v>0.65</v>
      </c>
      <c r="E19" s="31" t="s">
        <v>37</v>
      </c>
      <c r="F19" s="209">
        <v>1</v>
      </c>
      <c r="G19" s="204"/>
      <c r="H19" s="205"/>
      <c r="I19" s="36">
        <f t="shared" si="0"/>
        <v>0.65</v>
      </c>
      <c r="J19" s="66"/>
      <c r="K19" s="66"/>
      <c r="L19" s="66"/>
      <c r="M19" s="66"/>
      <c r="N19" s="66"/>
      <c r="O19" s="72"/>
    </row>
    <row r="20" spans="1:15" x14ac:dyDescent="0.3">
      <c r="A20" s="74">
        <v>60</v>
      </c>
      <c r="B20" s="176" t="s">
        <v>236</v>
      </c>
      <c r="C20" s="20" t="s">
        <v>244</v>
      </c>
      <c r="D20" s="36">
        <v>0.04</v>
      </c>
      <c r="E20" s="20" t="s">
        <v>237</v>
      </c>
      <c r="F20" s="207">
        <v>16.2</v>
      </c>
      <c r="G20" s="31"/>
      <c r="H20" s="30"/>
      <c r="I20" s="36">
        <f t="shared" si="0"/>
        <v>0.64800000000000002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54" t="s">
        <v>18</v>
      </c>
      <c r="I21" s="152">
        <f>SUM(I15:I20)</f>
        <v>4.548</v>
      </c>
      <c r="J21" s="28"/>
      <c r="K21" s="28"/>
      <c r="L21" s="28"/>
      <c r="M21" s="28"/>
      <c r="N21" s="28"/>
      <c r="O21" s="72"/>
    </row>
    <row r="22" spans="1:15" ht="15" thickBot="1" x14ac:dyDescent="0.35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2"/>
    </row>
  </sheetData>
  <hyperlinks>
    <hyperlink ref="B4" location="BR_A0001" display="BR_A0001"/>
    <hyperlink ref="E3" location="dFR_A0300_001!A1" display="Drawin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B1"/>
  <sheetViews>
    <sheetView workbookViewId="0">
      <selection activeCell="B1" sqref="B1"/>
    </sheetView>
  </sheetViews>
  <sheetFormatPr baseColWidth="10" defaultRowHeight="14.4" x14ac:dyDescent="0.3"/>
  <cols>
    <col min="1" max="1" width="12.88671875" bestFit="1" customWidth="1"/>
    <col min="2" max="2" width="13.109375" bestFit="1" customWidth="1"/>
  </cols>
  <sheetData>
    <row r="1" spans="1:2" x14ac:dyDescent="0.3">
      <c r="A1" s="210" t="s">
        <v>246</v>
      </c>
      <c r="B1" s="210" t="s">
        <v>241</v>
      </c>
    </row>
  </sheetData>
  <hyperlinks>
    <hyperlink ref="A1" location="FR_0300_001!A1" display="Drawing part : "/>
    <hyperlink ref="B1" location="FR_0300_001!A1" display="FR_A0300_001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O33"/>
  <sheetViews>
    <sheetView topLeftCell="A7" workbookViewId="0">
      <selection activeCell="J29" sqref="J29"/>
    </sheetView>
  </sheetViews>
  <sheetFormatPr baseColWidth="10" defaultColWidth="9.109375" defaultRowHeight="14.4" x14ac:dyDescent="0.3"/>
  <cols>
    <col min="15" max="15" width="3.109375" customWidth="1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45" t="s">
        <v>0</v>
      </c>
      <c r="B2" s="16" t="s">
        <v>47</v>
      </c>
      <c r="C2" s="66"/>
      <c r="D2" s="66"/>
      <c r="E2" s="66"/>
      <c r="F2" s="66"/>
      <c r="G2" s="66" t="s">
        <v>145</v>
      </c>
      <c r="H2" s="66"/>
      <c r="I2" s="66"/>
      <c r="J2" s="146" t="s">
        <v>1</v>
      </c>
      <c r="K2" s="99">
        <v>81</v>
      </c>
      <c r="L2" s="66"/>
      <c r="M2" s="145" t="s">
        <v>16</v>
      </c>
      <c r="N2" s="84" t="e">
        <f>BR_01001_m+BR_01001_p+BR_01001_f+BR_01001_t</f>
        <v>#REF!</v>
      </c>
      <c r="O2" s="72"/>
    </row>
    <row r="3" spans="1:15" x14ac:dyDescent="0.3">
      <c r="A3" s="145" t="s">
        <v>3</v>
      </c>
      <c r="B3" s="16" t="str">
        <f>'FR A0300'!B3</f>
        <v>Frame and Body</v>
      </c>
      <c r="C3" s="66"/>
      <c r="D3" s="145" t="s">
        <v>6</v>
      </c>
      <c r="E3" s="108" t="s">
        <v>104</v>
      </c>
      <c r="F3" s="66"/>
      <c r="G3" s="66"/>
      <c r="H3" s="66"/>
      <c r="I3" s="66"/>
      <c r="J3" s="66"/>
      <c r="K3" s="66"/>
      <c r="L3" s="66"/>
      <c r="M3" s="145" t="s">
        <v>4</v>
      </c>
      <c r="N3" s="98">
        <v>1</v>
      </c>
      <c r="O3" s="72"/>
    </row>
    <row r="4" spans="1:15" x14ac:dyDescent="0.3">
      <c r="A4" s="145" t="s">
        <v>5</v>
      </c>
      <c r="B4" s="107" t="str">
        <f>'FR A0300'!B4</f>
        <v>Pedal box</v>
      </c>
      <c r="C4" s="66"/>
      <c r="D4" s="145" t="s">
        <v>8</v>
      </c>
      <c r="E4" s="66"/>
      <c r="F4" s="66"/>
      <c r="G4" s="66"/>
      <c r="H4" s="66"/>
      <c r="I4" s="66"/>
      <c r="J4" s="147" t="s">
        <v>6</v>
      </c>
      <c r="K4" s="66"/>
      <c r="L4" s="66"/>
      <c r="M4" s="66"/>
      <c r="N4" s="66"/>
      <c r="O4" s="72"/>
    </row>
    <row r="5" spans="1:15" x14ac:dyDescent="0.3">
      <c r="A5" s="145" t="s">
        <v>15</v>
      </c>
      <c r="B5" s="19" t="s">
        <v>48</v>
      </c>
      <c r="C5" s="66"/>
      <c r="D5" s="145" t="s">
        <v>12</v>
      </c>
      <c r="E5" s="66"/>
      <c r="F5" s="66"/>
      <c r="G5" s="66"/>
      <c r="H5" s="66"/>
      <c r="I5" s="66"/>
      <c r="J5" s="147" t="s">
        <v>8</v>
      </c>
      <c r="K5" s="66"/>
      <c r="L5" s="66"/>
      <c r="M5" s="145" t="s">
        <v>9</v>
      </c>
      <c r="N5" s="84" t="e">
        <f>N3*N2</f>
        <v>#REF!</v>
      </c>
      <c r="O5" s="72"/>
    </row>
    <row r="6" spans="1:15" x14ac:dyDescent="0.3">
      <c r="A6" s="145" t="s">
        <v>7</v>
      </c>
      <c r="B6" s="32" t="s">
        <v>149</v>
      </c>
      <c r="C6" s="66"/>
      <c r="D6" s="66"/>
      <c r="E6" s="66"/>
      <c r="F6" s="66"/>
      <c r="G6" s="66"/>
      <c r="H6" s="66"/>
      <c r="I6" s="66"/>
      <c r="J6" s="147" t="s">
        <v>12</v>
      </c>
      <c r="K6" s="66"/>
      <c r="L6" s="66"/>
      <c r="M6" s="66"/>
      <c r="N6" s="66"/>
      <c r="O6" s="72"/>
    </row>
    <row r="7" spans="1:15" x14ac:dyDescent="0.3">
      <c r="A7" s="145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45" t="s">
        <v>13</v>
      </c>
      <c r="B8" s="16" t="s">
        <v>128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0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48" t="s">
        <v>14</v>
      </c>
      <c r="B10" s="149" t="s">
        <v>20</v>
      </c>
      <c r="C10" s="149" t="s">
        <v>21</v>
      </c>
      <c r="D10" s="149" t="s">
        <v>22</v>
      </c>
      <c r="E10" s="149" t="s">
        <v>23</v>
      </c>
      <c r="F10" s="150" t="s">
        <v>24</v>
      </c>
      <c r="G10" s="150" t="s">
        <v>25</v>
      </c>
      <c r="H10" s="150" t="s">
        <v>26</v>
      </c>
      <c r="I10" s="150" t="s">
        <v>27</v>
      </c>
      <c r="J10" s="150" t="s">
        <v>28</v>
      </c>
      <c r="K10" s="150" t="s">
        <v>29</v>
      </c>
      <c r="L10" s="150" t="s">
        <v>30</v>
      </c>
      <c r="M10" s="150" t="s">
        <v>17</v>
      </c>
      <c r="N10" s="150" t="s">
        <v>18</v>
      </c>
      <c r="O10" s="72"/>
    </row>
    <row r="11" spans="1:15" s="26" customFormat="1" x14ac:dyDescent="0.3">
      <c r="A11" s="101">
        <v>10</v>
      </c>
      <c r="B11" s="34" t="s">
        <v>49</v>
      </c>
      <c r="C11" s="23" t="s">
        <v>50</v>
      </c>
      <c r="D11" s="36">
        <v>1</v>
      </c>
      <c r="E11" s="23">
        <v>116</v>
      </c>
      <c r="F11" s="23" t="s">
        <v>31</v>
      </c>
      <c r="G11" s="23"/>
      <c r="H11" s="22"/>
      <c r="I11" s="24" t="s">
        <v>32</v>
      </c>
      <c r="J11" s="116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51" t="s">
        <v>18</v>
      </c>
      <c r="N12" s="152">
        <f>SUM(N11:N11)</f>
        <v>1.3309329600000002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53" t="s">
        <v>14</v>
      </c>
      <c r="B14" s="150" t="s">
        <v>33</v>
      </c>
      <c r="C14" s="150" t="s">
        <v>21</v>
      </c>
      <c r="D14" s="150" t="s">
        <v>22</v>
      </c>
      <c r="E14" s="150" t="s">
        <v>34</v>
      </c>
      <c r="F14" s="150" t="s">
        <v>17</v>
      </c>
      <c r="G14" s="150" t="s">
        <v>35</v>
      </c>
      <c r="H14" s="150" t="s">
        <v>36</v>
      </c>
      <c r="I14" s="150" t="s">
        <v>18</v>
      </c>
      <c r="J14" s="28"/>
      <c r="K14" s="28"/>
      <c r="L14" s="28"/>
      <c r="M14" s="28"/>
      <c r="N14" s="28"/>
      <c r="O14" s="72"/>
    </row>
    <row r="15" spans="1:15" s="29" customFormat="1" ht="72" x14ac:dyDescent="0.3">
      <c r="A15" s="102">
        <v>10</v>
      </c>
      <c r="B15" s="31" t="s">
        <v>51</v>
      </c>
      <c r="C15" s="37" t="s">
        <v>52</v>
      </c>
      <c r="D15" s="38">
        <v>1.3</v>
      </c>
      <c r="E15" s="31" t="s">
        <v>37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28.8" x14ac:dyDescent="0.3">
      <c r="A16" s="74">
        <v>20</v>
      </c>
      <c r="B16" s="31" t="s">
        <v>53</v>
      </c>
      <c r="C16" s="20" t="s">
        <v>54</v>
      </c>
      <c r="D16" s="36">
        <v>0.01</v>
      </c>
      <c r="E16" s="20" t="s">
        <v>55</v>
      </c>
      <c r="F16" s="39">
        <v>135.8913</v>
      </c>
      <c r="G16" s="31" t="s">
        <v>56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s="18" customFormat="1" x14ac:dyDescent="0.3">
      <c r="A17" s="103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3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103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54" t="s">
        <v>18</v>
      </c>
      <c r="I21" s="152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3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3">
      <c r="A23" s="153" t="s">
        <v>14</v>
      </c>
      <c r="B23" s="150" t="s">
        <v>38</v>
      </c>
      <c r="C23" s="150" t="s">
        <v>21</v>
      </c>
      <c r="D23" s="150" t="s">
        <v>22</v>
      </c>
      <c r="E23" s="150" t="s">
        <v>23</v>
      </c>
      <c r="F23" s="150" t="s">
        <v>24</v>
      </c>
      <c r="G23" s="150" t="s">
        <v>25</v>
      </c>
      <c r="H23" s="150" t="s">
        <v>26</v>
      </c>
      <c r="I23" s="150" t="s">
        <v>17</v>
      </c>
      <c r="J23" s="150" t="s">
        <v>18</v>
      </c>
      <c r="K23" s="66"/>
      <c r="L23" s="66"/>
      <c r="M23" s="66"/>
      <c r="N23" s="66"/>
      <c r="O23" s="72"/>
    </row>
    <row r="24" spans="1:15" x14ac:dyDescent="0.3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3">
      <c r="A27" s="78"/>
      <c r="B27" s="28"/>
      <c r="C27" s="28"/>
      <c r="D27" s="28"/>
      <c r="E27" s="28"/>
      <c r="F27" s="28"/>
      <c r="G27" s="28"/>
      <c r="H27" s="28"/>
      <c r="I27" s="154" t="s">
        <v>18</v>
      </c>
      <c r="J27" s="152">
        <f>SUM(J24:J26)</f>
        <v>0</v>
      </c>
      <c r="K27" s="66"/>
      <c r="L27" s="66"/>
      <c r="M27" s="66"/>
      <c r="N27" s="66"/>
      <c r="O27" s="72"/>
    </row>
    <row r="28" spans="1:15" x14ac:dyDescent="0.3">
      <c r="A28" s="104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3">
      <c r="A29" s="153" t="s">
        <v>14</v>
      </c>
      <c r="B29" s="150" t="s">
        <v>41</v>
      </c>
      <c r="C29" s="150" t="s">
        <v>21</v>
      </c>
      <c r="D29" s="150" t="s">
        <v>22</v>
      </c>
      <c r="E29" s="150" t="s">
        <v>34</v>
      </c>
      <c r="F29" s="150" t="s">
        <v>17</v>
      </c>
      <c r="G29" s="150" t="s">
        <v>42</v>
      </c>
      <c r="H29" s="150" t="s">
        <v>57</v>
      </c>
      <c r="I29" s="150" t="s">
        <v>18</v>
      </c>
      <c r="J29" s="28"/>
      <c r="K29" s="66"/>
      <c r="L29" s="66"/>
      <c r="M29" s="66"/>
      <c r="N29" s="66"/>
      <c r="O29" s="72"/>
    </row>
    <row r="30" spans="1:15" s="18" customFormat="1" x14ac:dyDescent="0.3">
      <c r="A30" s="74">
        <v>10</v>
      </c>
      <c r="B30" s="20" t="s">
        <v>44</v>
      </c>
      <c r="C30" s="20" t="s">
        <v>45</v>
      </c>
      <c r="D30" s="36">
        <v>500</v>
      </c>
      <c r="E30" s="20" t="s">
        <v>46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3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3">
      <c r="A32" s="78"/>
      <c r="B32" s="28"/>
      <c r="C32" s="28"/>
      <c r="D32" s="28"/>
      <c r="E32" s="28"/>
      <c r="F32" s="28"/>
      <c r="G32" s="28"/>
      <c r="H32" s="154" t="s">
        <v>18</v>
      </c>
      <c r="I32" s="152">
        <f>SUM(I30:I31)</f>
        <v>0.83333333333333337</v>
      </c>
      <c r="J32" s="28"/>
      <c r="K32" s="66"/>
      <c r="L32" s="66"/>
      <c r="M32" s="66"/>
      <c r="N32" s="66"/>
      <c r="O32" s="72"/>
    </row>
    <row r="33" spans="1:15" ht="15" thickBot="1" x14ac:dyDescent="0.3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46</vt:i4>
      </vt:variant>
    </vt:vector>
  </HeadingPairs>
  <TitlesOfParts>
    <vt:vector size="54" baseType="lpstr">
      <vt:lpstr>Instructions</vt:lpstr>
      <vt:lpstr>BOM</vt:lpstr>
      <vt:lpstr>FR A0300</vt:lpstr>
      <vt:lpstr>FR_0300_000</vt:lpstr>
      <vt:lpstr>dFR_0300_000</vt:lpstr>
      <vt:lpstr>FR_0300_001</vt:lpstr>
      <vt:lpstr>dFR_A0300_001</vt:lpstr>
      <vt:lpstr>Modele part</vt:lpstr>
      <vt:lpstr>BR_01001</vt:lpstr>
      <vt:lpstr>BR_01001_m</vt:lpstr>
      <vt:lpstr>BR_01001_p</vt:lpstr>
      <vt:lpstr>BR_01001_q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dBR_01001</vt:lpstr>
      <vt:lpstr>dEL_01001</vt:lpstr>
      <vt:lpstr>EL_01001</vt:lpstr>
      <vt:lpstr>EL_01001_m</vt:lpstr>
      <vt:lpstr>EL_01001_p</vt:lpstr>
      <vt:lpstr>EL_01001_q</vt:lpstr>
      <vt:lpstr>EL_A0001</vt:lpstr>
      <vt:lpstr>EL_A0001_f</vt:lpstr>
      <vt:lpstr>El_A0001_m</vt:lpstr>
      <vt:lpstr>EL_A0001_p</vt:lpstr>
      <vt:lpstr>EL_A0001_q</vt:lpstr>
      <vt:lpstr>EL_A0001_t</vt:lpstr>
      <vt:lpstr>FR_0300_000</vt:lpstr>
      <vt:lpstr>FR_0300_000_m</vt:lpstr>
      <vt:lpstr>FR_0300_000_q</vt:lpstr>
      <vt:lpstr>FR_0300_001</vt:lpstr>
      <vt:lpstr>FR_0300_001_m</vt:lpstr>
      <vt:lpstr>FR_0300_001_p</vt:lpstr>
      <vt:lpstr>FR_0300_001_q</vt:lpstr>
      <vt:lpstr>FR_A0300</vt:lpstr>
      <vt:lpstr>FR_A0300_001</vt:lpstr>
      <vt:lpstr>FR_A0300_001_m</vt:lpstr>
      <vt:lpstr>FR_A0300_001_p</vt:lpstr>
      <vt:lpstr>FR_A0300_001_q</vt:lpstr>
      <vt:lpstr>FR_A0300_f</vt:lpstr>
      <vt:lpstr>FR_A0300_m</vt:lpstr>
      <vt:lpstr>FR_A0300_p</vt:lpstr>
      <vt:lpstr>FR_A0300_pa</vt:lpstr>
      <vt:lpstr>FR_A0300_q</vt:lpstr>
      <vt:lpstr>FR_A0300_t</vt:lpstr>
      <vt:lpstr>BOM!Impression_des_titres</vt:lpstr>
      <vt:lpstr>P_N_Base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Benjamin Delalande</cp:lastModifiedBy>
  <cp:revision>0</cp:revision>
  <dcterms:created xsi:type="dcterms:W3CDTF">2015-05-29T18:57:13Z</dcterms:created>
  <dcterms:modified xsi:type="dcterms:W3CDTF">2018-03-26T20:57:07Z</dcterms:modified>
  <dc:language>fr-FR</dc:language>
</cp:coreProperties>
</file>