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aël\Desktop\ECL\2A\EPSA\Cost_Report_Vulcanix\Costs JLE\"/>
    </mc:Choice>
  </mc:AlternateContent>
  <xr:revisionPtr revIDLastSave="0" documentId="13_ncr:1_{DD25C5E8-C62C-4493-9795-1F617EBC033A}" xr6:coauthVersionLast="28" xr6:coauthVersionMax="28" xr10:uidLastSave="{00000000-0000-0000-0000-000000000000}"/>
  <bookViews>
    <workbookView xWindow="0" yWindow="0" windowWidth="20490" windowHeight="6930" firstSheet="3" activeTab="6" xr2:uid="{00000000-000D-0000-FFFF-FFFF00000000}"/>
  </bookViews>
  <sheets>
    <sheet name="Instructions" sheetId="7" r:id="rId1"/>
    <sheet name="BOM" sheetId="8" r:id="rId2"/>
    <sheet name="FR A0600" sheetId="1" r:id="rId3"/>
    <sheet name="FR 06001" sheetId="2" r:id="rId4"/>
    <sheet name="FR 06002" sheetId="11" r:id="rId5"/>
    <sheet name="FR 06003" sheetId="12" r:id="rId6"/>
    <sheet name="FR 06004" sheetId="13" r:id="rId7"/>
    <sheet name="dFR 06004" sheetId="9" r:id="rId8"/>
    <sheet name="FR 06005" sheetId="14" r:id="rId9"/>
    <sheet name="dFR 06005" sheetId="16" r:id="rId10"/>
    <sheet name="FR 06006" sheetId="15" r:id="rId11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R_01001">'FR 06001'!$B$6</definedName>
    <definedName name="BR_01001_f">'FR 06001'!#REF!</definedName>
    <definedName name="BR_01001_m">'FR 06001'!$N$12</definedName>
    <definedName name="BR_01001_p">'FR 06001'!$I$21</definedName>
    <definedName name="BR_01001_q">'FR 06001'!$N$3</definedName>
    <definedName name="BR_01001_t">'FR 06001'!#REF!</definedName>
    <definedName name="BR_A0001">'FR A0600'!$B$5</definedName>
    <definedName name="BR_A0001_f">'FR A0600'!$J$88</definedName>
    <definedName name="BR_A0001_m">'FR A0600'!$N$22</definedName>
    <definedName name="BR_A0001_p">'FR A0600'!$I$79</definedName>
    <definedName name="BR_A0001_pa">'FR A0600'!$E$16</definedName>
    <definedName name="BR_A0001_q">'FR A0600'!$N$3</definedName>
    <definedName name="BR_A0001_t">'FR A0600'!$I$92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'dFR 06004'!$B$1</definedName>
    <definedName name="dBr_06004">'dFR 06004'!$B$1</definedName>
    <definedName name="dede">#REF!</definedName>
    <definedName name="dEL_01001">'dFR 06004'!$B$1</definedName>
    <definedName name="dFr_06004">'dFR 06004'!$B$1</definedName>
    <definedName name="dFR_06005">'dFR 06005'!$A$1</definedName>
    <definedName name="dqwdqd">#REF!</definedName>
    <definedName name="eded">#REF!</definedName>
    <definedName name="EL_01001">'FR 06001'!$B$6</definedName>
    <definedName name="EL_01001_f">'FR 06001'!#REF!</definedName>
    <definedName name="EL_01001_m">'FR 06001'!$N$12</definedName>
    <definedName name="EL_01001_p">'FR 06001'!$I$21</definedName>
    <definedName name="EL_01001_q">'FR 06001'!$N$3</definedName>
    <definedName name="EL_01001_t">'FR 06001'!#REF!</definedName>
    <definedName name="EL_02001">'FR 06001'!#REF!</definedName>
    <definedName name="EL_02001_f">'FR 06001'!#REF!</definedName>
    <definedName name="EL_02001_m">'FR 06001'!#REF!</definedName>
    <definedName name="EL_02001_p">'FR 06001'!#REF!</definedName>
    <definedName name="EL_02001_q">'FR 06001'!#REF!</definedName>
    <definedName name="EL_02001_t">'FR 06001'!#REF!</definedName>
    <definedName name="EL_02002">'FR 06001'!#REF!</definedName>
    <definedName name="EL_02002_f">'FR 06001'!#REF!</definedName>
    <definedName name="EL_02002_m">'FR 06001'!#REF!</definedName>
    <definedName name="EL_02002_p">'FR 06001'!#REF!</definedName>
    <definedName name="EL_02002_q">'FR 06001'!#REF!</definedName>
    <definedName name="EL_02002_t">'FR 06001'!#REF!</definedName>
    <definedName name="EL_A0001">'FR A0600'!$B$5</definedName>
    <definedName name="EL_A0001_f">'FR A0600'!$J$88</definedName>
    <definedName name="El_A0001_m">'FR A0600'!$N$22</definedName>
    <definedName name="EL_A0001_p">'FR A0600'!$I$79</definedName>
    <definedName name="EL_A0001_q">'FR A0600'!$N$3</definedName>
    <definedName name="EL_A0001_t">'FR A0600'!$I$92</definedName>
    <definedName name="EL_A0002">'FR A0600'!#REF!</definedName>
    <definedName name="EL_A0002_f">'FR A0600'!#REF!</definedName>
    <definedName name="EL_A0002_m">'FR A0600'!#REF!</definedName>
    <definedName name="EL_A0002_p">'FR A0600'!#REF!</definedName>
    <definedName name="EL_A0002_q">'FR A0600'!#REF!</definedName>
    <definedName name="EL_A0002_t">'FR A0600'!#REF!</definedName>
    <definedName name="er">#REF!</definedName>
    <definedName name="ervcdx">#REF!</definedName>
    <definedName name="ezfdscx">#REF!</definedName>
    <definedName name="FR_06001_m">'FR 06001'!$N$12</definedName>
    <definedName name="FR_06001_p">'FR 06001'!$I$21</definedName>
    <definedName name="FR_06002">'FR 06002'!$B$6</definedName>
    <definedName name="FR_06002_m">'FR 06002'!$N$12</definedName>
    <definedName name="FR_06002_p">'FR 06002'!$I$20</definedName>
    <definedName name="FR_06002_q">'FR 06002'!$N$3</definedName>
    <definedName name="FR_06003">'FR 06003'!$B$6</definedName>
    <definedName name="FR_06003_m">'FR 06003'!$N$12</definedName>
    <definedName name="FR_06003_p">'FR 06003'!$I$17</definedName>
    <definedName name="FR_06003_q">'FR 06003'!$N$3</definedName>
    <definedName name="FR_06004">'FR 06004'!$B$6</definedName>
    <definedName name="FR_06004_m">'FR 06004'!$N$12</definedName>
    <definedName name="FR_06004_p">'FR 06004'!$I$18</definedName>
    <definedName name="FR_06004_q">'FR 06004'!$N$3</definedName>
    <definedName name="FR_06005">'FR 06005'!$B$6</definedName>
    <definedName name="FR_06005_m">'FR 06005'!$N$12</definedName>
    <definedName name="FR_06005_p">'FR 06005'!$I$18</definedName>
    <definedName name="FR_06005_q">'FR 06005'!$N$3</definedName>
    <definedName name="FR_06006">'FR 06006'!$B$6</definedName>
    <definedName name="FR_06006_f">'FR 06006'!$J$28</definedName>
    <definedName name="FR_06006_m">'FR 06006'!$N$12</definedName>
    <definedName name="FR_06006_p">'FR 06006'!$I$25</definedName>
    <definedName name="FR_06006_q">'FR 06006'!$N$3</definedName>
    <definedName name="FR_A0600">'FR A0600'!$B$5</definedName>
    <definedName name="FR_A0600_f">'FR A0600'!$J$88</definedName>
    <definedName name="FR_A0600_m">'FR A0600'!$N$22</definedName>
    <definedName name="FR_A0600_p">'FR A0600'!$I$79</definedName>
    <definedName name="FR_A0600_pa">'FR A0600'!$E$16</definedName>
    <definedName name="FR_A0600_q">'FR A0600'!$N$3</definedName>
    <definedName name="FR_A0600_t">'FR A0600'!$I$92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N3FR_06006_q">'FR 06006'!$N$3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BOM!$A$1:$N$14</definedName>
  </definedNames>
  <calcPr calcId="171027"/>
</workbook>
</file>

<file path=xl/calcChain.xml><?xml version="1.0" encoding="utf-8"?>
<calcChain xmlns="http://schemas.openxmlformats.org/spreadsheetml/2006/main">
  <c r="N11" i="2" l="1"/>
  <c r="N11" i="11"/>
  <c r="N12" i="11" s="1"/>
  <c r="J9" i="8" s="1"/>
  <c r="N11" i="12"/>
  <c r="N12" i="12" s="1"/>
  <c r="I13" i="8"/>
  <c r="I12" i="8"/>
  <c r="I11" i="8"/>
  <c r="I10" i="8"/>
  <c r="I9" i="8"/>
  <c r="J11" i="8"/>
  <c r="J28" i="15"/>
  <c r="I19" i="15"/>
  <c r="I20" i="15"/>
  <c r="I21" i="15"/>
  <c r="I22" i="15"/>
  <c r="I23" i="15"/>
  <c r="I24" i="15"/>
  <c r="N11" i="15"/>
  <c r="N12" i="15" s="1"/>
  <c r="J13" i="8" s="1"/>
  <c r="I18" i="15"/>
  <c r="I17" i="15"/>
  <c r="I16" i="15"/>
  <c r="I15" i="15"/>
  <c r="B4" i="15"/>
  <c r="B3" i="15"/>
  <c r="N11" i="14"/>
  <c r="N12" i="14" s="1"/>
  <c r="J12" i="8" s="1"/>
  <c r="N11" i="13"/>
  <c r="N12" i="13" s="1"/>
  <c r="I17" i="14"/>
  <c r="I16" i="14"/>
  <c r="I15" i="14"/>
  <c r="B4" i="14"/>
  <c r="B3" i="14"/>
  <c r="I17" i="13"/>
  <c r="I16" i="13"/>
  <c r="I15" i="13"/>
  <c r="B4" i="13"/>
  <c r="B3" i="13"/>
  <c r="D15" i="1"/>
  <c r="D14" i="1"/>
  <c r="D13" i="1"/>
  <c r="D12" i="1"/>
  <c r="D11" i="1"/>
  <c r="D10" i="1"/>
  <c r="I16" i="12"/>
  <c r="I15" i="12"/>
  <c r="B4" i="12"/>
  <c r="B3" i="12"/>
  <c r="I19" i="11"/>
  <c r="I18" i="11"/>
  <c r="I17" i="11"/>
  <c r="I16" i="11"/>
  <c r="I15" i="11"/>
  <c r="B4" i="11"/>
  <c r="B3" i="11"/>
  <c r="N19" i="1"/>
  <c r="J87" i="1"/>
  <c r="J86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I25" i="15" l="1"/>
  <c r="K13" i="8" s="1"/>
  <c r="N2" i="15"/>
  <c r="C15" i="1" s="1"/>
  <c r="E15" i="1" s="1"/>
  <c r="L13" i="8"/>
  <c r="J10" i="8"/>
  <c r="I18" i="14"/>
  <c r="I18" i="13"/>
  <c r="I17" i="12"/>
  <c r="K10" i="8" s="1"/>
  <c r="I20" i="11"/>
  <c r="K9" i="8" s="1"/>
  <c r="B8" i="8"/>
  <c r="N2" i="13" l="1"/>
  <c r="K11" i="8"/>
  <c r="N2" i="11"/>
  <c r="N2" i="14"/>
  <c r="K12" i="8"/>
  <c r="N2" i="12"/>
  <c r="N5" i="11"/>
  <c r="C11" i="1"/>
  <c r="E11" i="1" s="1"/>
  <c r="N5" i="15"/>
  <c r="B3" i="2"/>
  <c r="I8" i="8"/>
  <c r="I7" i="8"/>
  <c r="B14" i="8"/>
  <c r="B9" i="8"/>
  <c r="B10" i="8"/>
  <c r="B11" i="8"/>
  <c r="B12" i="8"/>
  <c r="B13" i="8"/>
  <c r="B7" i="8"/>
  <c r="N5" i="14" l="1"/>
  <c r="C14" i="1"/>
  <c r="E14" i="1" s="1"/>
  <c r="N5" i="12"/>
  <c r="C12" i="1"/>
  <c r="E12" i="1" s="1"/>
  <c r="N5" i="13"/>
  <c r="C13" i="1"/>
  <c r="E13" i="1" s="1"/>
  <c r="C7" i="8"/>
  <c r="B4" i="2"/>
  <c r="C8" i="8"/>
  <c r="F7" i="8"/>
  <c r="E8" i="8" s="1"/>
  <c r="H9" i="8" l="1"/>
  <c r="N9" i="8" s="1"/>
  <c r="H10" i="8"/>
  <c r="N10" i="8" s="1"/>
  <c r="H11" i="8"/>
  <c r="N11" i="8" s="1"/>
  <c r="H12" i="8"/>
  <c r="N12" i="8" s="1"/>
  <c r="H13" i="8"/>
  <c r="N13" i="8" s="1"/>
  <c r="I20" i="2"/>
  <c r="I19" i="2"/>
  <c r="I18" i="2"/>
  <c r="I17" i="2"/>
  <c r="I16" i="2"/>
  <c r="I15" i="2"/>
  <c r="N12" i="2"/>
  <c r="J8" i="8" s="1"/>
  <c r="I91" i="1"/>
  <c r="J85" i="1"/>
  <c r="J84" i="1"/>
  <c r="J83" i="1"/>
  <c r="J82" i="1"/>
  <c r="I29" i="1"/>
  <c r="I28" i="1"/>
  <c r="I27" i="1"/>
  <c r="I26" i="1"/>
  <c r="I25" i="1"/>
  <c r="N21" i="1"/>
  <c r="N20" i="1"/>
  <c r="J88" i="1" l="1"/>
  <c r="I79" i="1"/>
  <c r="K7" i="8" s="1"/>
  <c r="N22" i="1"/>
  <c r="J7" i="8" s="1"/>
  <c r="I92" i="1"/>
  <c r="I21" i="2"/>
  <c r="K8" i="8" s="1"/>
  <c r="M14" i="8" l="1"/>
  <c r="M7" i="8"/>
  <c r="L7" i="8"/>
  <c r="H7" i="8" s="1"/>
  <c r="N7" i="8" s="1"/>
  <c r="N2" i="2"/>
  <c r="K14" i="8"/>
  <c r="H8" i="8"/>
  <c r="N8" i="8" s="1"/>
  <c r="O1" i="8"/>
  <c r="L14" i="8" l="1"/>
  <c r="C10" i="1"/>
  <c r="E10" i="1" s="1"/>
  <c r="E16" i="1" s="1"/>
  <c r="N2" i="1" s="1"/>
  <c r="N5" i="2"/>
  <c r="J14" i="8"/>
  <c r="N14" i="8"/>
  <c r="N5" i="1" l="1"/>
</calcChain>
</file>

<file path=xl/sharedStrings.xml><?xml version="1.0" encoding="utf-8"?>
<sst xmlns="http://schemas.openxmlformats.org/spreadsheetml/2006/main" count="803" uniqueCount="262">
  <si>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</si>
  <si>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</si>
  <si>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</si>
  <si>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</si>
  <si>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</si>
  <si>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</si>
  <si>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</si>
  <si>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</si>
  <si>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</si>
  <si>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</si>
  <si>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</si>
  <si>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</si>
  <si>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</si>
  <si>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</si>
  <si>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</si>
  <si>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</si>
  <si>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</si>
  <si>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</si>
  <si>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</si>
  <si>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</si>
  <si>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</si>
  <si>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</si>
  <si>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</si>
  <si>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</si>
  <si>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</si>
  <si>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</si>
  <si>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</si>
  <si>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</si>
  <si>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</si>
  <si>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</si>
  <si>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</si>
  <si>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</si>
  <si>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</si>
  <si>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</si>
  <si>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</si>
  <si>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</si>
  <si>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</si>
  <si>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Washer, Grade 8.8 (SAE 5)</t>
  </si>
  <si>
    <t>Nut, Grade 8.8 (SAE 5)</t>
  </si>
  <si>
    <t>Retaining Ring, External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</si>
  <si>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</si>
  <si>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</si>
  <si>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</si>
  <si>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</si>
  <si>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</si>
  <si>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</si>
  <si>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</si>
  <si>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Laser Cut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</si>
  <si>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</si>
  <si>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</si>
  <si>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</si>
  <si>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</si>
  <si>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</si>
  <si>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</si>
  <si>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</si>
  <si>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</si>
  <si>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</si>
  <si>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</si>
  <si>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</si>
  <si>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</si>
  <si>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</si>
  <si>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</si>
  <si>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</si>
  <si>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</si>
  <si>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</si>
  <si>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</si>
  <si>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</si>
  <si>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</si>
  <si>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</si>
  <si>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</si>
  <si>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</si>
  <si>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</si>
  <si>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</si>
  <si>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</si>
  <si>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</si>
  <si>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</si>
  <si>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</si>
  <si>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</si>
  <si>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</si>
  <si>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</si>
  <si>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</si>
  <si>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</si>
  <si>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</si>
  <si>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</si>
  <si>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</si>
  <si>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</si>
  <si>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</si>
  <si>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</si>
  <si>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</si>
  <si>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</si>
  <si>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</si>
  <si>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</si>
  <si>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</si>
  <si>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</si>
  <si>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</si>
  <si>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</si>
  <si>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</si>
  <si>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</si>
  <si>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</si>
  <si>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</si>
  <si>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</si>
  <si>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</si>
  <si>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</si>
  <si>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</si>
  <si>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</si>
  <si>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</si>
  <si>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</si>
  <si>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</si>
  <si>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</si>
  <si>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</si>
  <si>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</si>
  <si>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</si>
  <si>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</si>
  <si>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</si>
  <si>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</si>
  <si>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</si>
  <si>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</si>
  <si>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</si>
  <si>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</si>
  <si>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</si>
  <si>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</si>
  <si>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</si>
  <si>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</si>
  <si>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</si>
  <si>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</si>
  <si>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</si>
  <si>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</si>
  <si>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</si>
  <si>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</si>
  <si>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</si>
  <si>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</si>
  <si>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</si>
  <si>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</si>
  <si>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</si>
  <si>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</si>
  <si>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</si>
  <si>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</si>
  <si>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 sur cette étape.</t>
  </si>
  <si>
    <t>Frame and Body</t>
  </si>
  <si>
    <t>Shifter</t>
  </si>
  <si>
    <t>FR A0600</t>
  </si>
  <si>
    <t>Engine gear boxx drum gear</t>
  </si>
  <si>
    <t>Engine gear box actator tab</t>
  </si>
  <si>
    <t>Front engine gearbox actuator mount</t>
  </si>
  <si>
    <t>Rear engine gearbox actuator mount</t>
  </si>
  <si>
    <t>Engine gearbox actuator coupling</t>
  </si>
  <si>
    <t>Paint</t>
  </si>
  <si>
    <t>Motor, 12 Volt,DC Brushless Servo</t>
  </si>
  <si>
    <t>Protect steel tab from rust</t>
  </si>
  <si>
    <t>Engine gearbox actuator</t>
  </si>
  <si>
    <t>Mount, Viration-Damping Sandwich</t>
  </si>
  <si>
    <t>Maintain motor to frame</t>
  </si>
  <si>
    <t>m^2</t>
  </si>
  <si>
    <t>Weld</t>
  </si>
  <si>
    <t>Welding gear tab on frame</t>
  </si>
  <si>
    <t>Aerosol Apply</t>
  </si>
  <si>
    <t>Protect gear tab from rust</t>
  </si>
  <si>
    <t>Power Tool &lt;= 25.4 mm</t>
  </si>
  <si>
    <t>Remove engine case bolts</t>
  </si>
  <si>
    <t>Disassemble</t>
  </si>
  <si>
    <t>Assemble, 3 kg, Line-on-Line</t>
  </si>
  <si>
    <t>Remove engine case</t>
  </si>
  <si>
    <t>Power Tool &lt;= 6.35 mm</t>
  </si>
  <si>
    <t>Remove clutch pressure bolts</t>
  </si>
  <si>
    <t>Assemble, 1 kg, Loose</t>
  </si>
  <si>
    <t>Remove clutch pressure springs</t>
  </si>
  <si>
    <t>Remove pressure disc assembly</t>
  </si>
  <si>
    <t>Remove clutch disc assembly</t>
  </si>
  <si>
    <t>Remove central clutch nut</t>
  </si>
  <si>
    <t>Remove central clutch assembly</t>
  </si>
  <si>
    <t>Remove clutch guide</t>
  </si>
  <si>
    <t>Remove clutch roller case assembly</t>
  </si>
  <si>
    <t>Remove clutch flywheel</t>
  </si>
  <si>
    <t>Remove shifting shaft retaining bolt</t>
  </si>
  <si>
    <t>Remove shifting shaft retaining plate</t>
  </si>
  <si>
    <t>Remove shifting shaft</t>
  </si>
  <si>
    <t>Remove gearshift drum stopper bolt</t>
  </si>
  <si>
    <t>Assemble, 1 kg, Interference</t>
  </si>
  <si>
    <t>Remove shift drum stopper assembly</t>
  </si>
  <si>
    <t>Remove shift star bolt</t>
  </si>
  <si>
    <t>Mount gearbox drum gear</t>
  </si>
  <si>
    <t>Power Tool &lt;= 25,4 mm</t>
  </si>
  <si>
    <t>Assemble, 3kg, Line-on-Line</t>
  </si>
  <si>
    <t>Assemble, 1 kg, Line-on-Line</t>
  </si>
  <si>
    <t>Mount washer on shifting pinion shaft</t>
  </si>
  <si>
    <t>Assemble, 3 kg, Loose</t>
  </si>
  <si>
    <t>Hand - Start Only</t>
  </si>
  <si>
    <t>Wrench &lt;= 6.35 mm</t>
  </si>
  <si>
    <t>Reaction Tool &lt;= 6.35 mm</t>
  </si>
  <si>
    <t>Remove shifting shaft stop</t>
  </si>
  <si>
    <t>Tighten shift star bolt</t>
  </si>
  <si>
    <t>Mount retaining ring on shifting pinion shaft</t>
  </si>
  <si>
    <t>Mount shifting pinion shaft</t>
  </si>
  <si>
    <t>Mount gearbox actuator coupling</t>
  </si>
  <si>
    <t>Mount clutch flywheel</t>
  </si>
  <si>
    <t>Mount clutch roller case assembly</t>
  </si>
  <si>
    <t>Mount clutch guide</t>
  </si>
  <si>
    <t>Mount central clutch</t>
  </si>
  <si>
    <t>Mount central clutch washers</t>
  </si>
  <si>
    <t>Tighten central clutch nut</t>
  </si>
  <si>
    <t>Mount clutch discs</t>
  </si>
  <si>
    <t>Mount pressure disc assembly</t>
  </si>
  <si>
    <t>Mount clutch pressure springs</t>
  </si>
  <si>
    <t>Mount clutch pressure bolts</t>
  </si>
  <si>
    <t>Mount engine case</t>
  </si>
  <si>
    <t>Mount engine case bolts</t>
  </si>
  <si>
    <t>Mount front actuator mount</t>
  </si>
  <si>
    <t>Mount rear actuator mount</t>
  </si>
  <si>
    <t>Mount washers on screws</t>
  </si>
  <si>
    <t>Mount screws on actuator mount</t>
  </si>
  <si>
    <t>Mount nut on screws</t>
  </si>
  <si>
    <t>Mount actuator assembly on coupling</t>
  </si>
  <si>
    <t>Mount elastomere on tab</t>
  </si>
  <si>
    <t>Align rear mount with tab</t>
  </si>
  <si>
    <t>Mount washer on elastomere screw</t>
  </si>
  <si>
    <t>Tighten elastomer screw</t>
  </si>
  <si>
    <t>Tighten actuator mount's bolts</t>
  </si>
  <si>
    <t>Tighten coupling bolts</t>
  </si>
  <si>
    <t>Fastener Engagement Length &gt; 2D</t>
  </si>
  <si>
    <t>Fastener Engagement Length &gt; 4D</t>
  </si>
  <si>
    <t>Fasten star gear to the shaft</t>
  </si>
  <si>
    <t>Bolt,Grade 8.8 (SAE 5)</t>
  </si>
  <si>
    <t>Lock actuator between mount brackets</t>
  </si>
  <si>
    <t>Make contact between rings and engine case</t>
  </si>
  <si>
    <t>Welding gear tab</t>
  </si>
  <si>
    <t>Engine gear box drum gear</t>
  </si>
  <si>
    <t>FR 06001</t>
  </si>
  <si>
    <t>Steel, Alloy</t>
  </si>
  <si>
    <t>Material  for part</t>
  </si>
  <si>
    <t>kg</t>
  </si>
  <si>
    <t>Machining</t>
  </si>
  <si>
    <t>Machining Setup, Change</t>
  </si>
  <si>
    <t>Drilled holes &lt; 25,4 mm dia.</t>
  </si>
  <si>
    <t>Gear Shaping (hobbing)</t>
  </si>
  <si>
    <t>Setup for machining</t>
  </si>
  <si>
    <t>Shift star contact</t>
  </si>
  <si>
    <t>Screw holes</t>
  </si>
  <si>
    <t>cm^3</t>
  </si>
  <si>
    <t>hole</t>
  </si>
  <si>
    <t>Material - Steel</t>
  </si>
  <si>
    <t>Engine gear box shifting pinion shaft</t>
  </si>
  <si>
    <t>FR 06002</t>
  </si>
  <si>
    <t>Gear shaping (hobbing)</t>
  </si>
  <si>
    <t>Engine gear box actuator tab</t>
  </si>
  <si>
    <t>FR 06003</t>
  </si>
  <si>
    <t>Steel, Mild, (per kg)</t>
  </si>
  <si>
    <t>Material for tube part</t>
  </si>
  <si>
    <t>Setup for laser cut</t>
  </si>
  <si>
    <t>FR 06004</t>
  </si>
  <si>
    <t>Material - Aluminium</t>
  </si>
  <si>
    <t>Sheet metal bends</t>
  </si>
  <si>
    <t>bend</t>
  </si>
  <si>
    <t>FR 06005</t>
  </si>
  <si>
    <t>Aluminium Normal</t>
  </si>
  <si>
    <t>FR 06006</t>
  </si>
  <si>
    <t>Steel, Normal</t>
  </si>
  <si>
    <t>Threading, Internal (machining)</t>
  </si>
  <si>
    <t>holes</t>
  </si>
  <si>
    <t>Drawing Part :</t>
  </si>
  <si>
    <t>Bought, cost as made</t>
  </si>
  <si>
    <t>Retain shifting pinion shaft</t>
  </si>
  <si>
    <t>FR_06006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</si>
</sst>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69" formatCode="_(* #,##0_);_(* \(#,##0\);_(* \-??_);_(@_)"/>
    <numFmt numFmtId="170" formatCode="_-[$$-409]* #,##0.00_ ;_-[$$-409]* \-#,##0.00,;_-[$$-409]* \-??_ ;_-@_ "/>
    <numFmt numFmtId="171" formatCode="_(&quot;$&quot;* #,##0.00_);_(&quot;$&quot;* \(#,##0.00\);_(&quot;$&quot;* &quot;-&quot;??_);_(@_)"/>
    <numFmt numFmtId="172" formatCode="_(* #,##0.00_);_(* \(#,##0.00\);_(* &quot;-&quot;??_);_(@_)"/>
    <numFmt numFmtId="173" formatCode="_-[$$-409]* #,##0.00_ ;_-[$$-409]* \-#,##0.00\ ;_-[$$-409]* &quot;-&quot;??_ ;_-@_ "/>
    <numFmt numFmtId="174" formatCode="0.0000"/>
    <numFmt numFmtId="175" formatCode="0.000"/>
  </numFmts>
  <fonts count="2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name val="Calibri"/>
      <family val="2"/>
      <charset val="1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99FF"/>
        <bgColor rgb="FFFCD5B5"/>
      </patternFill>
    </fill>
    <fill>
      <patternFill patternType="solid">
        <fgColor rgb="FFFF66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rgb="FFFAC090"/>
      </patternFill>
    </fill>
  </fills>
  <borders count="43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7" fillId="0" borderId="0"/>
    <xf numFmtId="171" fontId="7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6" fillId="2" borderId="6">
      <alignment vertical="center" wrapText="1"/>
    </xf>
    <xf numFmtId="172" fontId="7" fillId="0" borderId="0" applyFont="0" applyFill="0" applyBorder="0" applyAlignment="0" applyProtection="0"/>
    <xf numFmtId="0" fontId="2" fillId="0" borderId="0"/>
    <xf numFmtId="166" fontId="5" fillId="0" borderId="1">
      <alignment vertical="center" wrapText="1"/>
    </xf>
    <xf numFmtId="0" fontId="18" fillId="0" borderId="0" applyNumberFormat="0" applyFill="0" applyBorder="0" applyAlignment="0" applyProtection="0"/>
  </cellStyleXfs>
  <cellXfs count="204">
    <xf numFmtId="0" fontId="0" fillId="0" borderId="0" xfId="0"/>
    <xf numFmtId="18" fontId="11" fillId="0" borderId="7" xfId="1" applyNumberFormat="1" applyFont="1" applyFill="1" applyBorder="1" applyAlignment="1" applyProtection="1">
      <protection locked="0"/>
    </xf>
    <xf numFmtId="0" fontId="11" fillId="0" borderId="7" xfId="1" applyFont="1" applyFill="1" applyBorder="1" applyAlignment="1">
      <alignment horizontal="center"/>
    </xf>
    <xf numFmtId="172" fontId="11" fillId="0" borderId="7" xfId="5" applyFont="1" applyFill="1" applyBorder="1" applyProtection="1">
      <protection locked="0"/>
    </xf>
    <xf numFmtId="0" fontId="11" fillId="0" borderId="7" xfId="1" applyFont="1" applyFill="1" applyBorder="1" applyAlignment="1" applyProtection="1">
      <alignment horizontal="center"/>
      <protection locked="0"/>
    </xf>
    <xf numFmtId="0" fontId="11" fillId="0" borderId="7" xfId="1" applyFont="1" applyFill="1" applyBorder="1" applyProtection="1">
      <protection locked="0"/>
    </xf>
    <xf numFmtId="172" fontId="8" fillId="0" borderId="0" xfId="5" applyFont="1"/>
    <xf numFmtId="0" fontId="8" fillId="0" borderId="0" xfId="1" applyFont="1" applyProtection="1">
      <protection locked="0"/>
    </xf>
    <xf numFmtId="172" fontId="7" fillId="0" borderId="0" xfId="5" applyFont="1"/>
    <xf numFmtId="0" fontId="8" fillId="0" borderId="0" xfId="1" applyFont="1"/>
    <xf numFmtId="0" fontId="10" fillId="0" borderId="0" xfId="1" applyFont="1"/>
    <xf numFmtId="0" fontId="7" fillId="0" borderId="0" xfId="1" applyFont="1" applyProtection="1">
      <protection locked="0"/>
    </xf>
    <xf numFmtId="0" fontId="7" fillId="0" borderId="0" xfId="1" applyFont="1" applyFill="1"/>
    <xf numFmtId="0" fontId="7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0" fillId="0" borderId="0" xfId="0" applyFont="1"/>
    <xf numFmtId="0" fontId="4" fillId="0" borderId="0" xfId="0" applyFont="1" applyBorder="1" applyAlignment="1">
      <alignment horizontal="left"/>
    </xf>
    <xf numFmtId="0" fontId="4" fillId="0" borderId="3" xfId="0" applyFont="1" applyBorder="1"/>
    <xf numFmtId="164" fontId="4" fillId="0" borderId="3" xfId="7" applyNumberFormat="1" applyFont="1" applyBorder="1" applyAlignment="1" applyProtection="1"/>
    <xf numFmtId="0" fontId="4" fillId="0" borderId="3" xfId="0" applyFont="1" applyBorder="1" applyAlignment="1"/>
    <xf numFmtId="11" fontId="4" fillId="0" borderId="3" xfId="0" applyNumberFormat="1" applyFont="1" applyBorder="1" applyAlignment="1"/>
    <xf numFmtId="168" fontId="4" fillId="0" borderId="3" xfId="7" applyNumberFormat="1" applyFont="1" applyBorder="1" applyAlignment="1" applyProtection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0" fontId="3" fillId="0" borderId="4" xfId="0" applyFont="1" applyBorder="1"/>
    <xf numFmtId="0" fontId="4" fillId="0" borderId="3" xfId="0" applyFont="1" applyBorder="1" applyAlignment="1" applyProtection="1"/>
    <xf numFmtId="3" fontId="0" fillId="0" borderId="3" xfId="0" applyNumberFormat="1" applyBorder="1" applyAlignment="1"/>
    <xf numFmtId="165" fontId="4" fillId="0" borderId="3" xfId="7" applyNumberFormat="1" applyFont="1" applyBorder="1" applyAlignment="1" applyProtection="1"/>
    <xf numFmtId="1" fontId="4" fillId="0" borderId="3" xfId="0" applyNumberFormat="1" applyFont="1" applyBorder="1"/>
    <xf numFmtId="0" fontId="12" fillId="0" borderId="0" xfId="1" applyFont="1" applyAlignment="1">
      <alignment horizontal="center"/>
    </xf>
    <xf numFmtId="0" fontId="13" fillId="0" borderId="0" xfId="1" applyFont="1"/>
    <xf numFmtId="0" fontId="16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11" fillId="0" borderId="7" xfId="1" applyFont="1" applyFill="1" applyBorder="1" applyAlignment="1">
      <alignment horizontal="left"/>
    </xf>
    <xf numFmtId="0" fontId="9" fillId="0" borderId="0" xfId="1" applyFont="1"/>
    <xf numFmtId="0" fontId="14" fillId="0" borderId="0" xfId="1" applyFont="1"/>
    <xf numFmtId="0" fontId="16" fillId="3" borderId="0" xfId="6" applyFont="1" applyFill="1" applyBorder="1" applyAlignment="1"/>
    <xf numFmtId="172" fontId="7" fillId="0" borderId="0" xfId="1" applyNumberFormat="1" applyFont="1"/>
    <xf numFmtId="0" fontId="12" fillId="0" borderId="8" xfId="1" applyFont="1" applyBorder="1" applyAlignment="1">
      <alignment horizontal="center" wrapText="1"/>
    </xf>
    <xf numFmtId="2" fontId="12" fillId="0" borderId="8" xfId="1" applyNumberFormat="1" applyFont="1" applyBorder="1" applyAlignment="1">
      <alignment horizontal="center" wrapText="1"/>
    </xf>
    <xf numFmtId="172" fontId="12" fillId="0" borderId="8" xfId="5" applyFont="1" applyBorder="1" applyAlignment="1">
      <alignment horizontal="center" wrapText="1"/>
    </xf>
    <xf numFmtId="0" fontId="17" fillId="4" borderId="9" xfId="6" applyFont="1" applyFill="1" applyBorder="1"/>
    <xf numFmtId="0" fontId="17" fillId="4" borderId="11" xfId="6" applyFont="1" applyFill="1" applyBorder="1"/>
    <xf numFmtId="0" fontId="17" fillId="4" borderId="10" xfId="6" applyFont="1" applyFill="1" applyBorder="1"/>
    <xf numFmtId="0" fontId="17" fillId="4" borderId="12" xfId="6" applyFont="1" applyFill="1" applyBorder="1"/>
    <xf numFmtId="0" fontId="2" fillId="5" borderId="14" xfId="6" quotePrefix="1" applyFill="1" applyBorder="1" applyAlignment="1">
      <alignment horizontal="left"/>
    </xf>
    <xf numFmtId="2" fontId="2" fillId="6" borderId="15" xfId="6" quotePrefix="1" applyNumberFormat="1" applyFill="1" applyBorder="1" applyAlignment="1">
      <alignment horizontal="right"/>
    </xf>
    <xf numFmtId="0" fontId="17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2" xfId="0" applyFont="1" applyBorder="1"/>
    <xf numFmtId="0" fontId="4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3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16" xfId="0" applyFont="1" applyBorder="1"/>
    <xf numFmtId="165" fontId="4" fillId="0" borderId="16" xfId="7" applyNumberFormat="1" applyFont="1" applyBorder="1" applyAlignment="1" applyProtection="1"/>
    <xf numFmtId="164" fontId="4" fillId="0" borderId="16" xfId="7" applyNumberFormat="1" applyFont="1" applyBorder="1" applyAlignment="1" applyProtection="1"/>
    <xf numFmtId="11" fontId="4" fillId="0" borderId="16" xfId="0" applyNumberFormat="1" applyFont="1" applyBorder="1"/>
    <xf numFmtId="167" fontId="4" fillId="0" borderId="16" xfId="7" applyNumberFormat="1" applyFont="1" applyBorder="1" applyAlignment="1" applyProtection="1"/>
    <xf numFmtId="0" fontId="4" fillId="0" borderId="16" xfId="0" applyFont="1" applyBorder="1" applyAlignment="1">
      <alignment wrapText="1"/>
    </xf>
    <xf numFmtId="0" fontId="4" fillId="0" borderId="16" xfId="0" applyFont="1" applyBorder="1" applyAlignment="1"/>
    <xf numFmtId="11" fontId="4" fillId="0" borderId="16" xfId="0" applyNumberFormat="1" applyFont="1" applyBorder="1" applyAlignment="1"/>
    <xf numFmtId="11" fontId="4" fillId="0" borderId="16" xfId="7" applyNumberFormat="1" applyFont="1" applyBorder="1" applyAlignment="1" applyProtection="1"/>
    <xf numFmtId="168" fontId="4" fillId="0" borderId="16" xfId="7" applyNumberFormat="1" applyFont="1" applyBorder="1" applyAlignment="1" applyProtection="1"/>
    <xf numFmtId="0" fontId="0" fillId="0" borderId="16" xfId="0" applyBorder="1" applyAlignment="1"/>
    <xf numFmtId="2" fontId="4" fillId="0" borderId="16" xfId="7" applyNumberFormat="1" applyFont="1" applyBorder="1" applyAlignment="1" applyProtection="1"/>
    <xf numFmtId="169" fontId="4" fillId="0" borderId="16" xfId="7" applyNumberFormat="1" applyFont="1" applyBorder="1" applyAlignment="1" applyProtection="1"/>
    <xf numFmtId="0" fontId="0" fillId="0" borderId="16" xfId="0" applyBorder="1"/>
    <xf numFmtId="0" fontId="0" fillId="0" borderId="16" xfId="7" applyNumberFormat="1" applyFont="1" applyBorder="1" applyAlignment="1">
      <alignment wrapText="1"/>
    </xf>
    <xf numFmtId="170" fontId="4" fillId="0" borderId="16" xfId="0" applyNumberFormat="1" applyFont="1" applyBorder="1"/>
    <xf numFmtId="0" fontId="4" fillId="0" borderId="16" xfId="7" applyNumberFormat="1" applyFont="1" applyBorder="1" applyAlignment="1" applyProtection="1">
      <alignment vertical="center" wrapText="1"/>
    </xf>
    <xf numFmtId="37" fontId="4" fillId="0" borderId="16" xfId="7" applyNumberFormat="1" applyFont="1" applyBorder="1" applyAlignment="1" applyProtection="1"/>
    <xf numFmtId="39" fontId="4" fillId="0" borderId="16" xfId="7" applyNumberFormat="1" applyFont="1" applyBorder="1" applyAlignment="1" applyProtection="1"/>
    <xf numFmtId="0" fontId="4" fillId="0" borderId="16" xfId="0" applyFont="1" applyBorder="1" applyAlignment="1" applyProtection="1">
      <alignment wrapText="1"/>
    </xf>
    <xf numFmtId="170" fontId="4" fillId="0" borderId="16" xfId="0" applyNumberFormat="1" applyFont="1" applyBorder="1" applyAlignment="1">
      <alignment wrapText="1"/>
    </xf>
    <xf numFmtId="39" fontId="4" fillId="0" borderId="16" xfId="7" applyNumberFormat="1" applyFont="1" applyBorder="1" applyAlignment="1" applyProtection="1">
      <alignment wrapText="1"/>
    </xf>
    <xf numFmtId="37" fontId="4" fillId="0" borderId="16" xfId="7" applyNumberFormat="1" applyFont="1" applyBorder="1" applyAlignment="1" applyProtection="1">
      <alignment wrapText="1"/>
    </xf>
    <xf numFmtId="0" fontId="4" fillId="0" borderId="16" xfId="0" applyFont="1" applyBorder="1" applyAlignment="1">
      <alignment horizontal="right"/>
    </xf>
    <xf numFmtId="0" fontId="3" fillId="0" borderId="27" xfId="0" applyFont="1" applyBorder="1"/>
    <xf numFmtId="0" fontId="4" fillId="0" borderId="22" xfId="0" applyFont="1" applyBorder="1" applyAlignment="1"/>
    <xf numFmtId="0" fontId="0" fillId="0" borderId="22" xfId="0" applyBorder="1"/>
    <xf numFmtId="37" fontId="4" fillId="0" borderId="16" xfId="0" applyNumberFormat="1" applyFont="1" applyBorder="1"/>
    <xf numFmtId="0" fontId="18" fillId="0" borderId="16" xfId="8" applyNumberFormat="1" applyBorder="1" applyAlignment="1" applyProtection="1"/>
    <xf numFmtId="0" fontId="19" fillId="0" borderId="0" xfId="0" applyFont="1"/>
    <xf numFmtId="0" fontId="18" fillId="0" borderId="0" xfId="8" applyBorder="1"/>
    <xf numFmtId="0" fontId="18" fillId="0" borderId="0" xfId="8"/>
    <xf numFmtId="0" fontId="21" fillId="0" borderId="0" xfId="0" applyFont="1"/>
    <xf numFmtId="0" fontId="22" fillId="0" borderId="0" xfId="0" applyFont="1"/>
    <xf numFmtId="0" fontId="2" fillId="5" borderId="14" xfId="6" quotePrefix="1" applyFont="1" applyFill="1" applyBorder="1" applyAlignment="1">
      <alignment horizontal="left"/>
    </xf>
    <xf numFmtId="0" fontId="1" fillId="5" borderId="14" xfId="6" applyFont="1" applyFill="1" applyBorder="1"/>
    <xf numFmtId="0" fontId="1" fillId="5" borderId="13" xfId="6" applyFont="1" applyFill="1" applyBorder="1"/>
    <xf numFmtId="173" fontId="4" fillId="0" borderId="16" xfId="7" applyNumberFormat="1" applyFont="1" applyBorder="1" applyAlignment="1" applyProtection="1"/>
    <xf numFmtId="173" fontId="11" fillId="0" borderId="7" xfId="1" applyNumberFormat="1" applyFont="1" applyFill="1" applyBorder="1" applyAlignment="1">
      <alignment horizontal="right"/>
    </xf>
    <xf numFmtId="175" fontId="4" fillId="0" borderId="3" xfId="7" applyNumberFormat="1" applyFont="1" applyBorder="1" applyAlignment="1" applyProtection="1"/>
    <xf numFmtId="174" fontId="4" fillId="0" borderId="16" xfId="7" applyNumberFormat="1" applyFont="1" applyBorder="1" applyAlignment="1" applyProtection="1"/>
    <xf numFmtId="0" fontId="3" fillId="7" borderId="16" xfId="0" applyFont="1" applyFill="1" applyBorder="1"/>
    <xf numFmtId="0" fontId="3" fillId="7" borderId="16" xfId="0" applyFont="1" applyFill="1" applyBorder="1" applyAlignment="1">
      <alignment horizontal="right"/>
    </xf>
    <xf numFmtId="165" fontId="3" fillId="7" borderId="16" xfId="0" applyNumberFormat="1" applyFont="1" applyFill="1" applyBorder="1"/>
    <xf numFmtId="0" fontId="3" fillId="7" borderId="0" xfId="0" applyFont="1" applyFill="1" applyBorder="1"/>
    <xf numFmtId="0" fontId="3" fillId="7" borderId="26" xfId="0" applyFont="1" applyFill="1" applyBorder="1" applyAlignment="1">
      <alignment horizontal="right"/>
    </xf>
    <xf numFmtId="165" fontId="3" fillId="7" borderId="26" xfId="0" applyNumberFormat="1" applyFont="1" applyFill="1" applyBorder="1"/>
    <xf numFmtId="0" fontId="11" fillId="8" borderId="3" xfId="1" applyFont="1" applyFill="1" applyBorder="1" applyProtection="1">
      <protection locked="0"/>
    </xf>
    <xf numFmtId="0" fontId="11" fillId="8" borderId="3" xfId="1" applyFont="1" applyFill="1" applyBorder="1" applyAlignment="1">
      <alignment horizontal="left"/>
    </xf>
    <xf numFmtId="18" fontId="11" fillId="8" borderId="3" xfId="1" applyNumberFormat="1" applyFont="1" applyFill="1" applyBorder="1" applyAlignment="1" applyProtection="1">
      <protection locked="0"/>
    </xf>
    <xf numFmtId="0" fontId="18" fillId="8" borderId="3" xfId="8" applyFill="1" applyBorder="1" applyAlignment="1">
      <alignment horizontal="left"/>
    </xf>
    <xf numFmtId="173" fontId="11" fillId="8" borderId="3" xfId="5" applyNumberFormat="1" applyFont="1" applyFill="1" applyBorder="1" applyProtection="1">
      <protection locked="0"/>
    </xf>
    <xf numFmtId="37" fontId="11" fillId="8" borderId="3" xfId="1" applyNumberFormat="1" applyFont="1" applyFill="1" applyBorder="1" applyAlignment="1" applyProtection="1">
      <alignment horizontal="center"/>
      <protection locked="0"/>
    </xf>
    <xf numFmtId="173" fontId="11" fillId="8" borderId="3" xfId="1" applyNumberFormat="1" applyFont="1" applyFill="1" applyBorder="1" applyAlignment="1" applyProtection="1">
      <alignment horizontal="center"/>
      <protection locked="0"/>
    </xf>
    <xf numFmtId="173" fontId="11" fillId="8" borderId="3" xfId="1" applyNumberFormat="1" applyFont="1" applyFill="1" applyBorder="1" applyAlignment="1">
      <alignment horizontal="right"/>
    </xf>
    <xf numFmtId="0" fontId="11" fillId="8" borderId="3" xfId="1" applyFont="1" applyFill="1" applyBorder="1" applyAlignment="1">
      <alignment horizontal="center"/>
    </xf>
    <xf numFmtId="0" fontId="11" fillId="9" borderId="3" xfId="1" applyFont="1" applyFill="1" applyBorder="1" applyProtection="1">
      <protection locked="0"/>
    </xf>
    <xf numFmtId="0" fontId="11" fillId="9" borderId="3" xfId="1" applyFont="1" applyFill="1" applyBorder="1" applyAlignment="1">
      <alignment horizontal="left"/>
    </xf>
    <xf numFmtId="18" fontId="11" fillId="9" borderId="3" xfId="1" applyNumberFormat="1" applyFont="1" applyFill="1" applyBorder="1" applyAlignment="1" applyProtection="1">
      <alignment horizontal="right"/>
      <protection locked="0"/>
    </xf>
    <xf numFmtId="18" fontId="11" fillId="9" borderId="3" xfId="1" applyNumberFormat="1" applyFont="1" applyFill="1" applyBorder="1" applyAlignment="1" applyProtection="1">
      <protection locked="0"/>
    </xf>
    <xf numFmtId="173" fontId="11" fillId="9" borderId="3" xfId="5" applyNumberFormat="1" applyFont="1" applyFill="1" applyBorder="1" applyProtection="1">
      <protection locked="0"/>
    </xf>
    <xf numFmtId="37" fontId="11" fillId="9" borderId="3" xfId="1" applyNumberFormat="1" applyFont="1" applyFill="1" applyBorder="1" applyAlignment="1" applyProtection="1">
      <alignment horizontal="center"/>
      <protection locked="0"/>
    </xf>
    <xf numFmtId="173" fontId="11" fillId="9" borderId="3" xfId="1" applyNumberFormat="1" applyFont="1" applyFill="1" applyBorder="1" applyAlignment="1" applyProtection="1">
      <alignment horizontal="center"/>
      <protection locked="0"/>
    </xf>
    <xf numFmtId="173" fontId="11" fillId="9" borderId="3" xfId="1" applyNumberFormat="1" applyFont="1" applyFill="1" applyBorder="1" applyAlignment="1">
      <alignment horizontal="right"/>
    </xf>
    <xf numFmtId="0" fontId="11" fillId="9" borderId="3" xfId="1" applyFont="1" applyFill="1" applyBorder="1" applyAlignment="1">
      <alignment horizontal="center"/>
    </xf>
    <xf numFmtId="0" fontId="3" fillId="10" borderId="16" xfId="0" applyFont="1" applyFill="1" applyBorder="1"/>
    <xf numFmtId="0" fontId="3" fillId="10" borderId="16" xfId="0" applyFont="1" applyFill="1" applyBorder="1" applyAlignment="1">
      <alignment horizontal="left"/>
    </xf>
    <xf numFmtId="0" fontId="3" fillId="10" borderId="2" xfId="0" applyFont="1" applyFill="1" applyBorder="1"/>
    <xf numFmtId="0" fontId="3" fillId="10" borderId="28" xfId="0" applyFont="1" applyFill="1" applyBorder="1"/>
    <xf numFmtId="0" fontId="3" fillId="10" borderId="5" xfId="0" applyFont="1" applyFill="1" applyBorder="1"/>
    <xf numFmtId="0" fontId="3" fillId="10" borderId="3" xfId="0" applyFont="1" applyFill="1" applyBorder="1"/>
    <xf numFmtId="0" fontId="3" fillId="10" borderId="3" xfId="0" applyFont="1" applyFill="1" applyBorder="1" applyAlignment="1">
      <alignment horizontal="right"/>
    </xf>
    <xf numFmtId="165" fontId="3" fillId="10" borderId="5" xfId="0" applyNumberFormat="1" applyFont="1" applyFill="1" applyBorder="1"/>
    <xf numFmtId="0" fontId="3" fillId="10" borderId="22" xfId="0" applyFont="1" applyFill="1" applyBorder="1"/>
    <xf numFmtId="0" fontId="3" fillId="10" borderId="5" xfId="0" applyFont="1" applyFill="1" applyBorder="1" applyAlignment="1">
      <alignment horizontal="right"/>
    </xf>
    <xf numFmtId="0" fontId="24" fillId="0" borderId="16" xfId="0" applyFont="1" applyBorder="1"/>
    <xf numFmtId="0" fontId="4" fillId="0" borderId="16" xfId="0" applyFont="1" applyBorder="1" applyAlignment="1">
      <alignment vertical="center"/>
    </xf>
    <xf numFmtId="0" fontId="4" fillId="0" borderId="16" xfId="0" applyFont="1" applyBorder="1" applyAlignment="1">
      <alignment vertical="center" wrapText="1"/>
    </xf>
    <xf numFmtId="170" fontId="4" fillId="0" borderId="16" xfId="0" applyNumberFormat="1" applyFont="1" applyBorder="1" applyAlignment="1">
      <alignment vertical="center" wrapText="1"/>
    </xf>
    <xf numFmtId="39" fontId="4" fillId="0" borderId="16" xfId="7" applyNumberFormat="1" applyFont="1" applyBorder="1" applyAlignment="1" applyProtection="1">
      <alignment vertical="center" wrapText="1"/>
    </xf>
    <xf numFmtId="37" fontId="4" fillId="0" borderId="16" xfId="7" applyNumberFormat="1" applyFont="1" applyBorder="1" applyAlignment="1" applyProtection="1">
      <alignment vertical="center" wrapText="1"/>
    </xf>
    <xf numFmtId="165" fontId="4" fillId="0" borderId="16" xfId="7" applyNumberFormat="1" applyFont="1" applyBorder="1" applyAlignment="1" applyProtection="1">
      <alignment vertical="center"/>
    </xf>
    <xf numFmtId="0" fontId="0" fillId="0" borderId="0" xfId="0" applyBorder="1" applyAlignment="1">
      <alignment vertical="center" wrapText="1"/>
    </xf>
    <xf numFmtId="0" fontId="0" fillId="0" borderId="2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2" xfId="0" applyBorder="1" applyAlignment="1">
      <alignment vertical="center" wrapText="1"/>
    </xf>
    <xf numFmtId="0" fontId="0" fillId="0" borderId="3" xfId="7" applyNumberFormat="1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165" fontId="4" fillId="0" borderId="3" xfId="7" applyNumberFormat="1" applyFont="1" applyBorder="1" applyAlignment="1" applyProtection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2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165" fontId="4" fillId="0" borderId="3" xfId="7" applyNumberFormat="1" applyFont="1" applyBorder="1" applyAlignment="1" applyProtection="1">
      <alignment vertical="center"/>
    </xf>
    <xf numFmtId="1" fontId="4" fillId="0" borderId="3" xfId="0" applyNumberFormat="1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Border="1" applyAlignment="1">
      <alignment vertical="center"/>
    </xf>
    <xf numFmtId="0" fontId="25" fillId="0" borderId="3" xfId="0" applyFont="1" applyBorder="1"/>
    <xf numFmtId="165" fontId="4" fillId="0" borderId="16" xfId="0" applyNumberFormat="1" applyFont="1" applyBorder="1"/>
    <xf numFmtId="165" fontId="25" fillId="0" borderId="16" xfId="0" applyNumberFormat="1" applyFont="1" applyBorder="1"/>
    <xf numFmtId="0" fontId="18" fillId="0" borderId="16" xfId="8" applyBorder="1"/>
    <xf numFmtId="0" fontId="18" fillId="9" borderId="16" xfId="8" applyNumberFormat="1" applyFill="1" applyBorder="1" applyAlignment="1" applyProtection="1"/>
    <xf numFmtId="0" fontId="18" fillId="9" borderId="16" xfId="8" applyFill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3" fillId="10" borderId="34" xfId="0" applyFont="1" applyFill="1" applyBorder="1"/>
    <xf numFmtId="0" fontId="0" fillId="0" borderId="35" xfId="0" applyBorder="1"/>
    <xf numFmtId="0" fontId="3" fillId="0" borderId="36" xfId="0" applyFont="1" applyBorder="1"/>
    <xf numFmtId="0" fontId="3" fillId="10" borderId="37" xfId="0" applyFont="1" applyFill="1" applyBorder="1"/>
    <xf numFmtId="0" fontId="4" fillId="0" borderId="38" xfId="0" applyFont="1" applyBorder="1" applyAlignment="1"/>
    <xf numFmtId="0" fontId="0" fillId="0" borderId="35" xfId="0" applyBorder="1" applyAlignment="1"/>
    <xf numFmtId="0" fontId="3" fillId="0" borderId="39" xfId="0" applyFont="1" applyBorder="1"/>
    <xf numFmtId="0" fontId="0" fillId="0" borderId="39" xfId="0" applyBorder="1"/>
    <xf numFmtId="0" fontId="3" fillId="10" borderId="38" xfId="0" applyFont="1" applyFill="1" applyBorder="1"/>
    <xf numFmtId="0" fontId="0" fillId="0" borderId="38" xfId="0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4" fillId="0" borderId="38" xfId="0" applyFont="1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8" xfId="0" applyBorder="1"/>
    <xf numFmtId="0" fontId="0" fillId="0" borderId="35" xfId="0" applyFont="1" applyBorder="1"/>
    <xf numFmtId="0" fontId="4" fillId="0" borderId="38" xfId="0" applyFont="1" applyBorder="1"/>
    <xf numFmtId="0" fontId="3" fillId="7" borderId="34" xfId="0" applyFont="1" applyFill="1" applyBorder="1"/>
    <xf numFmtId="0" fontId="4" fillId="0" borderId="34" xfId="0" applyFont="1" applyBorder="1"/>
    <xf numFmtId="0" fontId="0" fillId="0" borderId="40" xfId="0" applyBorder="1"/>
    <xf numFmtId="0" fontId="0" fillId="0" borderId="41" xfId="0" applyBorder="1"/>
    <xf numFmtId="0" fontId="0" fillId="0" borderId="42" xfId="0" applyBorder="1"/>
  </cellXfs>
  <cellStyles count="9">
    <cellStyle name="Comma 2" xfId="5" xr:uid="{00000000-0005-0000-0000-000000000000}"/>
    <cellStyle name="Cost_Green" xfId="4" xr:uid="{00000000-0005-0000-0000-000001000000}"/>
    <cellStyle name="Currency 2" xfId="2" xr:uid="{00000000-0005-0000-0000-000002000000}"/>
    <cellStyle name="Lien hypertexte" xfId="8" builtinId="8"/>
    <cellStyle name="Monétaire 2" xfId="3" xr:uid="{00000000-0005-0000-0000-000004000000}"/>
    <cellStyle name="Normal" xfId="0" builtinId="0"/>
    <cellStyle name="Normal 2" xfId="1" xr:uid="{00000000-0005-0000-0000-000006000000}"/>
    <cellStyle name="Normal 3" xfId="6" xr:uid="{00000000-0005-0000-0000-000007000000}"/>
    <cellStyle name="TableStyleLight1" xfId="7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  <color rgb="FFFFCCFF"/>
      <color rgb="FFFF66CC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582706</xdr:colOff>
      <xdr:row>0</xdr:row>
      <xdr:rowOff>168087</xdr:rowOff>
    </xdr:from>
    <xdr:to>
      <xdr:col>8</xdr:col>
      <xdr:colOff>504264</xdr:colOff>
      <xdr:row>15</xdr:row>
      <xdr:rowOff>123076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3B3B2D59-091C-412B-8A6E-F736C0D60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0" y="168087"/>
          <a:ext cx="3361764" cy="28124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</xdr:colOff>
      <xdr:row>12</xdr:row>
      <xdr:rowOff>108858</xdr:rowOff>
    </xdr:from>
    <xdr:to>
      <xdr:col>13</xdr:col>
      <xdr:colOff>530679</xdr:colOff>
      <xdr:row>22</xdr:row>
      <xdr:rowOff>96623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33B1C048-0B7A-4981-8380-73EC98409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13822" y="2394858"/>
          <a:ext cx="1551214" cy="18927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371475</xdr:colOff>
      <xdr:row>15</xdr:row>
      <xdr:rowOff>85724</xdr:rowOff>
    </xdr:from>
    <xdr:to>
      <xdr:col>14</xdr:col>
      <xdr:colOff>13110</xdr:colOff>
      <xdr:row>20</xdr:row>
      <xdr:rowOff>28575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C2B01040-9B9A-46CE-BEA1-D3579193A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8900" y="2943224"/>
          <a:ext cx="2689635" cy="8953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390526</xdr:colOff>
      <xdr:row>13</xdr:row>
      <xdr:rowOff>57150</xdr:rowOff>
    </xdr:from>
    <xdr:to>
      <xdr:col>13</xdr:col>
      <xdr:colOff>600076</xdr:colOff>
      <xdr:row>17</xdr:row>
      <xdr:rowOff>6321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10742B58-E2CA-48EE-8037-B3D31F08E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87151" y="2533650"/>
          <a:ext cx="1428750" cy="7111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352425</xdr:colOff>
      <xdr:row>13</xdr:row>
      <xdr:rowOff>1</xdr:rowOff>
    </xdr:from>
    <xdr:to>
      <xdr:col>14</xdr:col>
      <xdr:colOff>21535</xdr:colOff>
      <xdr:row>19</xdr:row>
      <xdr:rowOff>114300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E97C7A1C-B702-48CE-BBFB-C8C2F5C00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9050" y="2476501"/>
          <a:ext cx="1497910" cy="12572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171450</xdr:rowOff>
    </xdr:from>
    <xdr:to>
      <xdr:col>4</xdr:col>
      <xdr:colOff>590388</xdr:colOff>
      <xdr:row>16</xdr:row>
      <xdr:rowOff>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FCA5305-E711-4BC9-98DE-4AF88CEE0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1950"/>
          <a:ext cx="3809838" cy="26860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514350</xdr:colOff>
      <xdr:row>13</xdr:row>
      <xdr:rowOff>123825</xdr:rowOff>
    </xdr:from>
    <xdr:to>
      <xdr:col>14</xdr:col>
      <xdr:colOff>1793</xdr:colOff>
      <xdr:row>19</xdr:row>
      <xdr:rowOff>19050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A0234E80-66EA-4E1C-B725-D07A17F0A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82475" y="2600325"/>
          <a:ext cx="1316243" cy="10382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8048</xdr:rowOff>
    </xdr:from>
    <xdr:to>
      <xdr:col>5</xdr:col>
      <xdr:colOff>470921</xdr:colOff>
      <xdr:row>18</xdr:row>
      <xdr:rowOff>180976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317EA9D7-FEB7-4308-B27F-70F25FE20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9048"/>
          <a:ext cx="4499996" cy="322092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168089</xdr:colOff>
      <xdr:row>15</xdr:row>
      <xdr:rowOff>33618</xdr:rowOff>
    </xdr:from>
    <xdr:to>
      <xdr:col>13</xdr:col>
      <xdr:colOff>601917</xdr:colOff>
      <xdr:row>24</xdr:row>
      <xdr:rowOff>112059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C1600EB4-B7A9-42F1-B335-DE2C117C6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73118" y="2891118"/>
          <a:ext cx="2249181" cy="17929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82"/>
  <sheetViews>
    <sheetView zoomScale="115" zoomScaleNormal="115" workbookViewId="0">
      <selection activeCell="A75" sqref="A75"/>
    </sheetView>
  </sheetViews>
  <sheetFormatPr baseColWidth="10" defaultRowHeight="15" x14ac:dyDescent="0.25"/>
  <sheetData>
    <row r="1" spans="1:2" x14ac:dyDescent="0.25">
      <c r="A1" s="108" t="s">
        <v>136</v>
      </c>
    </row>
    <row r="3" spans="1:2" x14ac:dyDescent="0.25">
      <c r="A3" s="107" t="s">
        <v>68</v>
      </c>
      <c r="B3" s="104" t="s">
        <v>69</v>
      </c>
    </row>
    <row r="5" spans="1:2" x14ac:dyDescent="0.25">
      <c r="A5" t="s">
        <v>104</v>
      </c>
    </row>
    <row r="6" spans="1:2" x14ac:dyDescent="0.25">
      <c r="A6" t="s">
        <v>105</v>
      </c>
    </row>
    <row r="7" spans="1:2" x14ac:dyDescent="0.25">
      <c r="A7" t="s">
        <v>112</v>
      </c>
    </row>
    <row r="8" spans="1:2" x14ac:dyDescent="0.25">
      <c r="A8" t="s">
        <v>109</v>
      </c>
    </row>
    <row r="9" spans="1:2" x14ac:dyDescent="0.25">
      <c r="A9" t="s">
        <v>70</v>
      </c>
    </row>
    <row r="10" spans="1:2" x14ac:dyDescent="0.25">
      <c r="A10" s="104" t="s">
        <v>100</v>
      </c>
    </row>
    <row r="11" spans="1:2" x14ac:dyDescent="0.25">
      <c r="A11" t="s">
        <v>71</v>
      </c>
    </row>
    <row r="12" spans="1:2" x14ac:dyDescent="0.25">
      <c r="A12" t="s">
        <v>72</v>
      </c>
    </row>
    <row r="14" spans="1:2" x14ac:dyDescent="0.25">
      <c r="A14" t="s">
        <v>103</v>
      </c>
    </row>
    <row r="15" spans="1:2" x14ac:dyDescent="0.25">
      <c r="A15" t="s">
        <v>117</v>
      </c>
    </row>
    <row r="16" spans="1:2" x14ac:dyDescent="0.25">
      <c r="A16" t="s">
        <v>121</v>
      </c>
    </row>
    <row r="18" spans="1:3" x14ac:dyDescent="0.25">
      <c r="A18" s="107" t="s">
        <v>73</v>
      </c>
      <c r="B18" s="104" t="s">
        <v>107</v>
      </c>
      <c r="C18" s="104"/>
    </row>
    <row r="20" spans="1:3" x14ac:dyDescent="0.25">
      <c r="A20" t="s">
        <v>118</v>
      </c>
    </row>
    <row r="21" spans="1:3" x14ac:dyDescent="0.25">
      <c r="A21" t="s">
        <v>137</v>
      </c>
    </row>
    <row r="23" spans="1:3" x14ac:dyDescent="0.25">
      <c r="A23" s="107" t="s">
        <v>75</v>
      </c>
      <c r="B23" s="104" t="s">
        <v>76</v>
      </c>
    </row>
    <row r="25" spans="1:3" x14ac:dyDescent="0.25">
      <c r="A25" t="s">
        <v>129</v>
      </c>
    </row>
    <row r="26" spans="1:3" x14ac:dyDescent="0.25">
      <c r="A26" t="s">
        <v>82</v>
      </c>
    </row>
    <row r="27" spans="1:3" x14ac:dyDescent="0.25">
      <c r="A27" t="s">
        <v>77</v>
      </c>
    </row>
    <row r="28" spans="1:3" x14ac:dyDescent="0.25">
      <c r="A28" t="s">
        <v>113</v>
      </c>
    </row>
    <row r="29" spans="1:3" x14ac:dyDescent="0.25">
      <c r="A29" t="s">
        <v>110</v>
      </c>
    </row>
    <row r="30" spans="1:3" x14ac:dyDescent="0.25">
      <c r="A30" t="s">
        <v>78</v>
      </c>
    </row>
    <row r="31" spans="1:3" x14ac:dyDescent="0.25">
      <c r="A31" s="104" t="s">
        <v>100</v>
      </c>
    </row>
    <row r="32" spans="1:3" x14ac:dyDescent="0.25">
      <c r="A32" t="s">
        <v>111</v>
      </c>
    </row>
    <row r="33" spans="1:2" x14ac:dyDescent="0.25">
      <c r="A33" t="s">
        <v>114</v>
      </c>
    </row>
    <row r="35" spans="1:2" x14ac:dyDescent="0.25">
      <c r="A35" t="s">
        <v>115</v>
      </c>
    </row>
    <row r="36" spans="1:2" x14ac:dyDescent="0.25">
      <c r="A36" t="s">
        <v>116</v>
      </c>
    </row>
    <row r="37" spans="1:2" x14ac:dyDescent="0.25">
      <c r="A37" t="s">
        <v>122</v>
      </c>
    </row>
    <row r="39" spans="1:2" x14ac:dyDescent="0.25">
      <c r="A39" s="107" t="s">
        <v>79</v>
      </c>
      <c r="B39" s="104" t="s">
        <v>74</v>
      </c>
    </row>
    <row r="41" spans="1:2" x14ac:dyDescent="0.25">
      <c r="A41" t="s">
        <v>127</v>
      </c>
    </row>
    <row r="42" spans="1:2" x14ac:dyDescent="0.25">
      <c r="A42" t="s">
        <v>128</v>
      </c>
    </row>
    <row r="43" spans="1:2" x14ac:dyDescent="0.25">
      <c r="A43" t="s">
        <v>106</v>
      </c>
    </row>
    <row r="45" spans="1:2" x14ac:dyDescent="0.25">
      <c r="A45" s="107" t="s">
        <v>80</v>
      </c>
      <c r="B45" s="104" t="s">
        <v>97</v>
      </c>
    </row>
    <row r="47" spans="1:2" x14ac:dyDescent="0.25">
      <c r="A47" t="s">
        <v>130</v>
      </c>
    </row>
    <row r="48" spans="1:2" x14ac:dyDescent="0.25">
      <c r="A48" t="s">
        <v>98</v>
      </c>
    </row>
    <row r="49" spans="1:2" x14ac:dyDescent="0.25">
      <c r="A49" t="s">
        <v>99</v>
      </c>
    </row>
    <row r="50" spans="1:2" x14ac:dyDescent="0.25">
      <c r="A50" t="s">
        <v>119</v>
      </c>
    </row>
    <row r="51" spans="1:2" x14ac:dyDescent="0.25">
      <c r="A51" t="s">
        <v>131</v>
      </c>
    </row>
    <row r="52" spans="1:2" x14ac:dyDescent="0.25">
      <c r="A52" t="s">
        <v>132</v>
      </c>
    </row>
    <row r="53" spans="1:2" x14ac:dyDescent="0.25">
      <c r="A53" t="s">
        <v>101</v>
      </c>
    </row>
    <row r="55" spans="1:2" x14ac:dyDescent="0.25">
      <c r="A55" t="s">
        <v>123</v>
      </c>
    </row>
    <row r="57" spans="1:2" x14ac:dyDescent="0.25">
      <c r="A57" s="107" t="s">
        <v>84</v>
      </c>
      <c r="B57" s="104" t="s">
        <v>81</v>
      </c>
    </row>
    <row r="59" spans="1:2" x14ac:dyDescent="0.25">
      <c r="A59" t="s">
        <v>83</v>
      </c>
    </row>
    <row r="60" spans="1:2" x14ac:dyDescent="0.25">
      <c r="A60" t="s">
        <v>124</v>
      </c>
    </row>
    <row r="61" spans="1:2" x14ac:dyDescent="0.25">
      <c r="A61" t="s">
        <v>120</v>
      </c>
    </row>
    <row r="63" spans="1:2" x14ac:dyDescent="0.25">
      <c r="A63" s="107" t="s">
        <v>96</v>
      </c>
      <c r="B63" s="104" t="s">
        <v>85</v>
      </c>
    </row>
    <row r="65" spans="1:1" x14ac:dyDescent="0.25">
      <c r="A65" t="s">
        <v>86</v>
      </c>
    </row>
    <row r="66" spans="1:1" x14ac:dyDescent="0.25">
      <c r="A66" t="s">
        <v>88</v>
      </c>
    </row>
    <row r="67" spans="1:1" x14ac:dyDescent="0.25">
      <c r="A67" t="s">
        <v>87</v>
      </c>
    </row>
    <row r="68" spans="1:1" x14ac:dyDescent="0.25">
      <c r="A68" t="s">
        <v>89</v>
      </c>
    </row>
    <row r="69" spans="1:1" x14ac:dyDescent="0.25">
      <c r="A69" t="s">
        <v>90</v>
      </c>
    </row>
    <row r="70" spans="1:1" x14ac:dyDescent="0.25">
      <c r="A70" t="s">
        <v>91</v>
      </c>
    </row>
    <row r="71" spans="1:1" x14ac:dyDescent="0.25">
      <c r="A71" t="s">
        <v>125</v>
      </c>
    </row>
    <row r="72" spans="1:1" x14ac:dyDescent="0.25">
      <c r="A72" t="s">
        <v>126</v>
      </c>
    </row>
    <row r="74" spans="1:1" x14ac:dyDescent="0.25">
      <c r="A74" t="s">
        <v>133</v>
      </c>
    </row>
    <row r="75" spans="1:1" x14ac:dyDescent="0.25">
      <c r="A75" t="s">
        <v>92</v>
      </c>
    </row>
    <row r="76" spans="1:1" x14ac:dyDescent="0.25">
      <c r="A76" t="s">
        <v>93</v>
      </c>
    </row>
    <row r="77" spans="1:1" x14ac:dyDescent="0.25">
      <c r="A77" t="s">
        <v>125</v>
      </c>
    </row>
    <row r="78" spans="1:1" x14ac:dyDescent="0.25">
      <c r="A78" t="s">
        <v>126</v>
      </c>
    </row>
    <row r="80" spans="1:1" x14ac:dyDescent="0.25">
      <c r="A80" s="104" t="s">
        <v>102</v>
      </c>
    </row>
    <row r="82" spans="1:1" x14ac:dyDescent="0.25">
      <c r="A82" s="108" t="s">
        <v>108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CFF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4.7109375" customWidth="1"/>
  </cols>
  <sheetData>
    <row r="1" spans="1:2" x14ac:dyDescent="0.25">
      <c r="A1" t="s">
        <v>258</v>
      </c>
      <c r="B1" s="106" t="s">
        <v>252</v>
      </c>
    </row>
  </sheetData>
  <hyperlinks>
    <hyperlink ref="B1" location="FR_06005" display="FR 06005" xr:uid="{00000000-0004-0000-0900-000000000000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99FF"/>
  </sheetPr>
  <dimension ref="A1:O33"/>
  <sheetViews>
    <sheetView zoomScale="85" zoomScaleNormal="85" workbookViewId="0">
      <selection activeCell="B8" sqref="B8"/>
    </sheetView>
  </sheetViews>
  <sheetFormatPr baseColWidth="10" defaultColWidth="9.140625" defaultRowHeight="15" x14ac:dyDescent="0.25"/>
  <cols>
    <col min="2" max="2" width="38.42578125" customWidth="1"/>
    <col min="3" max="3" width="30.85546875" customWidth="1"/>
    <col min="7" max="7" width="24.85546875" customWidth="1"/>
    <col min="9" max="9" width="17.85546875" customWidth="1"/>
    <col min="15" max="15" width="3.140625" customWidth="1"/>
  </cols>
  <sheetData>
    <row r="1" spans="1:15" x14ac:dyDescent="0.25">
      <c r="A1" s="180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2"/>
    </row>
    <row r="2" spans="1:15" x14ac:dyDescent="0.25">
      <c r="A2" s="183" t="s">
        <v>0</v>
      </c>
      <c r="B2" s="16" t="s">
        <v>45</v>
      </c>
      <c r="C2" s="58"/>
      <c r="D2" s="58"/>
      <c r="E2" s="58"/>
      <c r="F2" s="58"/>
      <c r="G2" s="58" t="s">
        <v>135</v>
      </c>
      <c r="H2" s="58"/>
      <c r="I2" s="58"/>
      <c r="J2" s="141" t="s">
        <v>1</v>
      </c>
      <c r="K2" s="98">
        <v>81</v>
      </c>
      <c r="L2" s="58"/>
      <c r="M2" s="140" t="s">
        <v>16</v>
      </c>
      <c r="N2" s="76">
        <f>FR_06006_m+FR_06006_p+FR_06006_f</f>
        <v>7.4882499999999999</v>
      </c>
      <c r="O2" s="184"/>
    </row>
    <row r="3" spans="1:15" x14ac:dyDescent="0.25">
      <c r="A3" s="183" t="s">
        <v>3</v>
      </c>
      <c r="B3" s="16" t="str">
        <f>'FR A0600'!B3</f>
        <v>Frame and Body</v>
      </c>
      <c r="C3" s="58"/>
      <c r="D3" s="140" t="s">
        <v>6</v>
      </c>
      <c r="E3" s="105"/>
      <c r="F3" s="58"/>
      <c r="G3" s="58"/>
      <c r="H3" s="58"/>
      <c r="I3" s="58"/>
      <c r="J3" s="58"/>
      <c r="K3" s="58"/>
      <c r="L3" s="58"/>
      <c r="M3" s="140" t="s">
        <v>4</v>
      </c>
      <c r="N3" s="92">
        <v>1</v>
      </c>
      <c r="O3" s="184"/>
    </row>
    <row r="4" spans="1:15" x14ac:dyDescent="0.25">
      <c r="A4" s="183" t="s">
        <v>5</v>
      </c>
      <c r="B4" s="105" t="str">
        <f>'FR A0600'!B4</f>
        <v>Shifter</v>
      </c>
      <c r="C4" s="58"/>
      <c r="D4" s="140" t="s">
        <v>8</v>
      </c>
      <c r="E4" s="58"/>
      <c r="F4" s="58"/>
      <c r="G4" s="58"/>
      <c r="H4" s="58"/>
      <c r="I4" s="58"/>
      <c r="J4" s="142" t="s">
        <v>6</v>
      </c>
      <c r="K4" s="58"/>
      <c r="L4" s="58"/>
      <c r="M4" s="58"/>
      <c r="N4" s="58"/>
      <c r="O4" s="184"/>
    </row>
    <row r="5" spans="1:15" x14ac:dyDescent="0.25">
      <c r="A5" s="183" t="s">
        <v>15</v>
      </c>
      <c r="B5" s="18" t="s">
        <v>145</v>
      </c>
      <c r="C5" s="58"/>
      <c r="D5" s="140" t="s">
        <v>12</v>
      </c>
      <c r="E5" s="58"/>
      <c r="F5" s="58"/>
      <c r="G5" s="58"/>
      <c r="H5" s="58"/>
      <c r="I5" s="58"/>
      <c r="J5" s="142" t="s">
        <v>8</v>
      </c>
      <c r="K5" s="58"/>
      <c r="L5" s="58"/>
      <c r="M5" s="140" t="s">
        <v>9</v>
      </c>
      <c r="N5" s="76">
        <f>N3*N2</f>
        <v>7.4882499999999999</v>
      </c>
      <c r="O5" s="184"/>
    </row>
    <row r="6" spans="1:15" x14ac:dyDescent="0.25">
      <c r="A6" s="183" t="s">
        <v>7</v>
      </c>
      <c r="B6" t="s">
        <v>261</v>
      </c>
      <c r="C6" s="58"/>
      <c r="D6" s="58"/>
      <c r="E6" s="58"/>
      <c r="F6" s="58"/>
      <c r="G6" s="58"/>
      <c r="H6" s="58"/>
      <c r="I6" s="58"/>
      <c r="J6" s="142" t="s">
        <v>12</v>
      </c>
      <c r="K6" s="58"/>
      <c r="L6" s="58"/>
      <c r="M6" s="58"/>
      <c r="N6" s="58"/>
      <c r="O6" s="184"/>
    </row>
    <row r="7" spans="1:15" x14ac:dyDescent="0.25">
      <c r="A7" s="183" t="s">
        <v>10</v>
      </c>
      <c r="B7" s="16" t="s">
        <v>11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184"/>
    </row>
    <row r="8" spans="1:15" x14ac:dyDescent="0.25">
      <c r="A8" s="183" t="s">
        <v>13</v>
      </c>
      <c r="B8" s="16" t="s">
        <v>259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184"/>
    </row>
    <row r="9" spans="1:15" x14ac:dyDescent="0.25">
      <c r="A9" s="185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184"/>
    </row>
    <row r="10" spans="1:15" x14ac:dyDescent="0.25">
      <c r="A10" s="186" t="s">
        <v>14</v>
      </c>
      <c r="B10" s="144" t="s">
        <v>19</v>
      </c>
      <c r="C10" s="144" t="s">
        <v>20</v>
      </c>
      <c r="D10" s="144" t="s">
        <v>21</v>
      </c>
      <c r="E10" s="144" t="s">
        <v>22</v>
      </c>
      <c r="F10" s="145" t="s">
        <v>23</v>
      </c>
      <c r="G10" s="145" t="s">
        <v>24</v>
      </c>
      <c r="H10" s="145" t="s">
        <v>25</v>
      </c>
      <c r="I10" s="145" t="s">
        <v>26</v>
      </c>
      <c r="J10" s="145" t="s">
        <v>27</v>
      </c>
      <c r="K10" s="145" t="s">
        <v>28</v>
      </c>
      <c r="L10" s="145" t="s">
        <v>29</v>
      </c>
      <c r="M10" s="145" t="s">
        <v>17</v>
      </c>
      <c r="N10" s="145" t="s">
        <v>18</v>
      </c>
      <c r="O10" s="184"/>
    </row>
    <row r="11" spans="1:15" s="24" customFormat="1" x14ac:dyDescent="0.25">
      <c r="A11" s="187">
        <v>10</v>
      </c>
      <c r="B11" s="31" t="s">
        <v>255</v>
      </c>
      <c r="C11" s="21" t="s">
        <v>228</v>
      </c>
      <c r="D11" s="33">
        <v>2.25</v>
      </c>
      <c r="E11" s="21">
        <v>0.17699999999999999</v>
      </c>
      <c r="F11" s="21" t="s">
        <v>229</v>
      </c>
      <c r="G11" s="21"/>
      <c r="H11" s="20"/>
      <c r="I11" s="22"/>
      <c r="J11" s="114"/>
      <c r="K11" s="23"/>
      <c r="L11" s="32">
        <v>7850</v>
      </c>
      <c r="M11" s="25">
        <v>1</v>
      </c>
      <c r="N11" s="33">
        <f>IF(J11="",D11*M11*E11,D11*J11*K11*L11*M11)</f>
        <v>0.39824999999999999</v>
      </c>
      <c r="O11" s="188"/>
    </row>
    <row r="12" spans="1:15" x14ac:dyDescent="0.25">
      <c r="A12" s="189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46" t="s">
        <v>18</v>
      </c>
      <c r="N12" s="147">
        <f>SUM(N11:N11)</f>
        <v>0.39824999999999999</v>
      </c>
      <c r="O12" s="184"/>
    </row>
    <row r="13" spans="1:15" x14ac:dyDescent="0.25">
      <c r="A13" s="190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184"/>
    </row>
    <row r="14" spans="1:15" x14ac:dyDescent="0.25">
      <c r="A14" s="191" t="s">
        <v>14</v>
      </c>
      <c r="B14" s="145" t="s">
        <v>31</v>
      </c>
      <c r="C14" s="145" t="s">
        <v>20</v>
      </c>
      <c r="D14" s="145" t="s">
        <v>21</v>
      </c>
      <c r="E14" s="145" t="s">
        <v>32</v>
      </c>
      <c r="F14" s="145" t="s">
        <v>17</v>
      </c>
      <c r="G14" s="145" t="s">
        <v>33</v>
      </c>
      <c r="H14" s="145" t="s">
        <v>34</v>
      </c>
      <c r="I14" s="145" t="s">
        <v>18</v>
      </c>
      <c r="J14" s="26"/>
      <c r="K14" s="26"/>
      <c r="L14" s="26"/>
      <c r="M14" s="26"/>
      <c r="N14" s="26"/>
      <c r="O14" s="184"/>
    </row>
    <row r="15" spans="1:15" s="165" customFormat="1" ht="15" customHeight="1" x14ac:dyDescent="0.25">
      <c r="A15" s="192">
        <v>10</v>
      </c>
      <c r="B15" s="161" t="s">
        <v>46</v>
      </c>
      <c r="C15" s="162" t="s">
        <v>234</v>
      </c>
      <c r="D15" s="163">
        <v>1.3</v>
      </c>
      <c r="E15" s="161" t="s">
        <v>35</v>
      </c>
      <c r="F15" s="162">
        <v>1</v>
      </c>
      <c r="G15" s="162"/>
      <c r="H15" s="162">
        <v>1</v>
      </c>
      <c r="I15" s="163">
        <f t="shared" ref="I15:I24" si="0">IF(H15="",D15*F15,D15*F15*H15)</f>
        <v>1.3</v>
      </c>
      <c r="J15" s="157"/>
      <c r="K15" s="157"/>
      <c r="L15" s="157"/>
      <c r="M15" s="157"/>
      <c r="N15" s="157"/>
      <c r="O15" s="193"/>
    </row>
    <row r="16" spans="1:15" s="159" customFormat="1" ht="15" customHeight="1" x14ac:dyDescent="0.25">
      <c r="A16" s="194">
        <v>20</v>
      </c>
      <c r="B16" s="161" t="s">
        <v>230</v>
      </c>
      <c r="C16" s="167"/>
      <c r="D16" s="168">
        <v>0.04</v>
      </c>
      <c r="E16" s="167" t="s">
        <v>237</v>
      </c>
      <c r="F16" s="169">
        <v>5</v>
      </c>
      <c r="G16" s="161" t="s">
        <v>239</v>
      </c>
      <c r="H16" s="170">
        <v>3</v>
      </c>
      <c r="I16" s="168">
        <f t="shared" si="0"/>
        <v>0.60000000000000009</v>
      </c>
      <c r="J16" s="171"/>
      <c r="K16" s="171"/>
      <c r="L16" s="171"/>
      <c r="M16" s="171"/>
      <c r="N16" s="171"/>
      <c r="O16" s="195"/>
    </row>
    <row r="17" spans="1:15" s="17" customFormat="1" x14ac:dyDescent="0.25">
      <c r="A17" s="196">
        <v>30</v>
      </c>
      <c r="B17" s="29" t="s">
        <v>231</v>
      </c>
      <c r="C17" s="28"/>
      <c r="D17" s="33">
        <v>0.65</v>
      </c>
      <c r="E17" s="29" t="s">
        <v>35</v>
      </c>
      <c r="F17" s="28">
        <v>1</v>
      </c>
      <c r="G17" s="28"/>
      <c r="H17" s="28">
        <v>1</v>
      </c>
      <c r="I17" s="33">
        <f t="shared" si="0"/>
        <v>0.65</v>
      </c>
      <c r="J17" s="59"/>
      <c r="K17" s="59"/>
      <c r="L17" s="59"/>
      <c r="M17" s="59"/>
      <c r="N17" s="59"/>
      <c r="O17" s="197"/>
    </row>
    <row r="18" spans="1:15" x14ac:dyDescent="0.25">
      <c r="A18" s="198">
        <v>40</v>
      </c>
      <c r="B18" s="29" t="s">
        <v>230</v>
      </c>
      <c r="C18" s="19"/>
      <c r="D18" s="33">
        <v>0.04</v>
      </c>
      <c r="E18" s="19" t="s">
        <v>237</v>
      </c>
      <c r="F18" s="34">
        <v>3</v>
      </c>
      <c r="G18" s="161" t="s">
        <v>239</v>
      </c>
      <c r="H18" s="28">
        <v>3</v>
      </c>
      <c r="I18" s="33">
        <f t="shared" si="0"/>
        <v>0.36</v>
      </c>
      <c r="J18" s="58"/>
      <c r="K18" s="58"/>
      <c r="L18" s="58"/>
      <c r="M18" s="58"/>
      <c r="N18" s="58"/>
      <c r="O18" s="184"/>
    </row>
    <row r="19" spans="1:15" x14ac:dyDescent="0.25">
      <c r="A19" s="196">
        <v>50</v>
      </c>
      <c r="B19" s="29" t="s">
        <v>231</v>
      </c>
      <c r="C19" s="28"/>
      <c r="D19" s="33">
        <v>0.65</v>
      </c>
      <c r="E19" s="29" t="s">
        <v>35</v>
      </c>
      <c r="F19" s="28">
        <v>1</v>
      </c>
      <c r="G19" s="28"/>
      <c r="H19" s="28">
        <v>1</v>
      </c>
      <c r="I19" s="33">
        <f t="shared" si="0"/>
        <v>0.65</v>
      </c>
      <c r="J19" s="58"/>
      <c r="K19" s="58"/>
      <c r="L19" s="58"/>
      <c r="M19" s="58"/>
      <c r="N19" s="58"/>
      <c r="O19" s="184"/>
    </row>
    <row r="20" spans="1:15" x14ac:dyDescent="0.25">
      <c r="A20" s="196">
        <v>60</v>
      </c>
      <c r="B20" s="29" t="s">
        <v>230</v>
      </c>
      <c r="C20" s="28"/>
      <c r="D20" s="33">
        <v>0.04</v>
      </c>
      <c r="E20" s="19" t="s">
        <v>237</v>
      </c>
      <c r="F20" s="28">
        <v>1</v>
      </c>
      <c r="G20" s="161" t="s">
        <v>239</v>
      </c>
      <c r="H20" s="28">
        <v>3</v>
      </c>
      <c r="I20" s="33">
        <f t="shared" si="0"/>
        <v>0.12</v>
      </c>
      <c r="J20" s="58"/>
      <c r="K20" s="58"/>
      <c r="L20" s="58"/>
      <c r="M20" s="58"/>
      <c r="N20" s="58"/>
      <c r="O20" s="184"/>
    </row>
    <row r="21" spans="1:15" x14ac:dyDescent="0.25">
      <c r="A21" s="196">
        <v>70</v>
      </c>
      <c r="B21" s="29" t="s">
        <v>231</v>
      </c>
      <c r="C21" s="28"/>
      <c r="D21" s="33">
        <v>0.65</v>
      </c>
      <c r="E21" s="29" t="s">
        <v>35</v>
      </c>
      <c r="F21" s="28">
        <v>1</v>
      </c>
      <c r="G21" s="28"/>
      <c r="H21" s="28">
        <v>1</v>
      </c>
      <c r="I21" s="33">
        <f t="shared" si="0"/>
        <v>0.65</v>
      </c>
      <c r="J21" s="58"/>
      <c r="K21" s="58"/>
      <c r="L21" s="58"/>
      <c r="M21" s="58"/>
      <c r="N21" s="58"/>
      <c r="O21" s="184"/>
    </row>
    <row r="22" spans="1:15" x14ac:dyDescent="0.25">
      <c r="A22" s="196">
        <v>80</v>
      </c>
      <c r="B22" s="29" t="s">
        <v>230</v>
      </c>
      <c r="C22" s="28"/>
      <c r="D22" s="33">
        <v>0.04</v>
      </c>
      <c r="E22" s="19" t="s">
        <v>237</v>
      </c>
      <c r="F22" s="28">
        <v>1</v>
      </c>
      <c r="G22" s="161" t="s">
        <v>239</v>
      </c>
      <c r="H22" s="28">
        <v>3</v>
      </c>
      <c r="I22" s="33">
        <f t="shared" si="0"/>
        <v>0.12</v>
      </c>
      <c r="J22" s="58"/>
      <c r="K22" s="58"/>
      <c r="L22" s="58"/>
      <c r="M22" s="58"/>
      <c r="N22" s="58"/>
      <c r="O22" s="184"/>
    </row>
    <row r="23" spans="1:15" x14ac:dyDescent="0.25">
      <c r="A23" s="196">
        <v>90</v>
      </c>
      <c r="B23" s="29" t="s">
        <v>232</v>
      </c>
      <c r="C23" s="28"/>
      <c r="D23" s="33">
        <v>0.35</v>
      </c>
      <c r="E23" s="29" t="s">
        <v>257</v>
      </c>
      <c r="F23" s="28">
        <v>4</v>
      </c>
      <c r="G23" s="28"/>
      <c r="H23" s="28">
        <v>1</v>
      </c>
      <c r="I23" s="33">
        <f t="shared" si="0"/>
        <v>1.4</v>
      </c>
      <c r="J23" s="58"/>
      <c r="K23" s="58"/>
      <c r="L23" s="58"/>
      <c r="M23" s="58"/>
      <c r="N23" s="58"/>
      <c r="O23" s="184"/>
    </row>
    <row r="24" spans="1:15" x14ac:dyDescent="0.25">
      <c r="A24" s="196">
        <v>100</v>
      </c>
      <c r="B24" s="29" t="s">
        <v>256</v>
      </c>
      <c r="C24" s="28"/>
      <c r="D24" s="33">
        <v>0.1</v>
      </c>
      <c r="E24" s="29" t="s">
        <v>237</v>
      </c>
      <c r="F24" s="28">
        <v>4</v>
      </c>
      <c r="G24" s="161" t="s">
        <v>239</v>
      </c>
      <c r="H24" s="28">
        <v>3</v>
      </c>
      <c r="I24" s="33">
        <f t="shared" si="0"/>
        <v>1.2000000000000002</v>
      </c>
      <c r="J24" s="58"/>
      <c r="K24" s="58"/>
      <c r="L24" s="58"/>
      <c r="M24" s="58"/>
      <c r="N24" s="58"/>
      <c r="O24" s="184"/>
    </row>
    <row r="25" spans="1:15" x14ac:dyDescent="0.25">
      <c r="A25" s="189"/>
      <c r="B25" s="26"/>
      <c r="C25" s="26"/>
      <c r="D25" s="26"/>
      <c r="E25" s="26"/>
      <c r="F25" s="26"/>
      <c r="G25" s="26"/>
      <c r="H25" s="149" t="s">
        <v>18</v>
      </c>
      <c r="I25" s="147">
        <f>SUM(I15:I24)</f>
        <v>7.05</v>
      </c>
      <c r="J25" s="26"/>
      <c r="K25" s="26"/>
      <c r="L25" s="26"/>
      <c r="M25" s="26"/>
      <c r="N25" s="26"/>
      <c r="O25" s="184"/>
    </row>
    <row r="26" spans="1:15" x14ac:dyDescent="0.25">
      <c r="A26" s="190"/>
      <c r="B26" s="58"/>
      <c r="C26" s="58"/>
      <c r="D26" s="58"/>
      <c r="E26" s="58"/>
      <c r="F26" s="58"/>
      <c r="G26" s="58"/>
      <c r="H26" s="58"/>
      <c r="I26" s="59"/>
      <c r="J26" s="58"/>
      <c r="K26" s="58"/>
      <c r="L26" s="58"/>
      <c r="M26" s="58"/>
      <c r="N26" s="58"/>
      <c r="O26" s="184"/>
    </row>
    <row r="27" spans="1:15" x14ac:dyDescent="0.25">
      <c r="A27" s="199" t="s">
        <v>14</v>
      </c>
      <c r="B27" s="116" t="s">
        <v>36</v>
      </c>
      <c r="C27" s="116" t="s">
        <v>20</v>
      </c>
      <c r="D27" s="116" t="s">
        <v>21</v>
      </c>
      <c r="E27" s="116" t="s">
        <v>22</v>
      </c>
      <c r="F27" s="116" t="s">
        <v>23</v>
      </c>
      <c r="G27" s="116" t="s">
        <v>24</v>
      </c>
      <c r="H27" s="116" t="s">
        <v>25</v>
      </c>
      <c r="I27" s="116" t="s">
        <v>17</v>
      </c>
      <c r="J27" s="116" t="s">
        <v>18</v>
      </c>
      <c r="K27" s="178"/>
      <c r="L27" s="58"/>
      <c r="M27" s="58"/>
      <c r="N27" s="58"/>
      <c r="O27" s="184"/>
    </row>
    <row r="28" spans="1:15" x14ac:dyDescent="0.25">
      <c r="A28" s="200">
        <v>10</v>
      </c>
      <c r="B28" s="75" t="s">
        <v>221</v>
      </c>
      <c r="C28" s="75"/>
      <c r="D28" s="90">
        <v>0.01</v>
      </c>
      <c r="E28" s="91">
        <v>3</v>
      </c>
      <c r="F28" s="91" t="s">
        <v>30</v>
      </c>
      <c r="G28" s="91">
        <v>10</v>
      </c>
      <c r="H28" s="91" t="s">
        <v>30</v>
      </c>
      <c r="I28" s="92">
        <v>4</v>
      </c>
      <c r="J28" s="76">
        <f>I28*D28</f>
        <v>0.04</v>
      </c>
      <c r="K28" s="58"/>
      <c r="L28" s="58"/>
      <c r="M28" s="58"/>
      <c r="N28" s="58"/>
      <c r="O28" s="184"/>
    </row>
    <row r="29" spans="1:15" ht="15.75" thickBot="1" x14ac:dyDescent="0.3">
      <c r="A29" s="201"/>
      <c r="B29" s="202"/>
      <c r="C29" s="202"/>
      <c r="D29" s="202"/>
      <c r="E29" s="202"/>
      <c r="F29" s="202"/>
      <c r="G29" s="202"/>
      <c r="H29" s="202"/>
      <c r="I29" s="202"/>
      <c r="J29" s="202"/>
      <c r="K29" s="202"/>
      <c r="L29" s="202"/>
      <c r="M29" s="202"/>
      <c r="N29" s="202"/>
      <c r="O29" s="203"/>
    </row>
    <row r="32" spans="1:15" ht="15.75" thickBot="1" x14ac:dyDescent="0.3"/>
    <row r="33" spans="9:9" ht="15.75" thickBot="1" x14ac:dyDescent="0.3">
      <c r="I33" s="179"/>
    </row>
  </sheetData>
  <hyperlinks>
    <hyperlink ref="B4" location="BR_A0001" display="BR_A0001" xr:uid="{00000000-0004-0000-0A00-000000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60"/>
  <sheetViews>
    <sheetView zoomScale="130" zoomScaleNormal="130" workbookViewId="0">
      <pane xSplit="3" ySplit="6" topLeftCell="F7" activePane="bottomRight" state="frozen"/>
      <selection activeCell="H10" sqref="H10"/>
      <selection pane="topRight" activeCell="H10" sqref="H10"/>
      <selection pane="bottomLeft" activeCell="H10" sqref="H10"/>
      <selection pane="bottomRight" activeCell="F21" sqref="F21"/>
    </sheetView>
  </sheetViews>
  <sheetFormatPr baseColWidth="10" defaultColWidth="9.140625" defaultRowHeight="12.75" x14ac:dyDescent="0.2"/>
  <cols>
    <col min="1" max="1" width="17.42578125" style="9" bestFit="1" customWidth="1"/>
    <col min="2" max="2" width="28.7109375" style="13" bestFit="1" customWidth="1"/>
    <col min="3" max="3" width="11.42578125" style="9" customWidth="1"/>
    <col min="4" max="4" width="10" style="9" bestFit="1" customWidth="1"/>
    <col min="5" max="5" width="23" style="9" customWidth="1"/>
    <col min="6" max="6" width="39.140625" style="44" customWidth="1"/>
    <col min="7" max="7" width="14" style="9" customWidth="1"/>
    <col min="8" max="8" width="11" style="9" bestFit="1" customWidth="1"/>
    <col min="9" max="9" width="10.42578125" style="6" customWidth="1"/>
    <col min="10" max="10" width="16" style="6" customWidth="1"/>
    <col min="11" max="13" width="10.42578125" style="6" customWidth="1"/>
    <col min="14" max="14" width="12.28515625" style="9" customWidth="1"/>
    <col min="15" max="15" width="11.140625" style="13" customWidth="1"/>
    <col min="16" max="16384" width="9.140625" style="13"/>
  </cols>
  <sheetData>
    <row r="1" spans="1:15" ht="15.75" thickBot="1" x14ac:dyDescent="0.3">
      <c r="A1" s="54" t="s">
        <v>0</v>
      </c>
      <c r="B1" s="111" t="s">
        <v>45</v>
      </c>
      <c r="D1" s="45"/>
      <c r="M1" s="57" t="s">
        <v>49</v>
      </c>
      <c r="N1" s="46"/>
      <c r="O1" s="56" t="e">
        <f>#REF!</f>
        <v>#REF!</v>
      </c>
    </row>
    <row r="2" spans="1:15" s="15" customFormat="1" ht="15.75" thickBot="1" x14ac:dyDescent="0.3">
      <c r="A2" s="52" t="s">
        <v>50</v>
      </c>
      <c r="B2" s="110" t="s">
        <v>134</v>
      </c>
      <c r="C2" s="14"/>
      <c r="F2" s="40"/>
    </row>
    <row r="3" spans="1:15" s="15" customFormat="1" ht="16.5" thickTop="1" thickBot="1" x14ac:dyDescent="0.3">
      <c r="A3" s="53" t="s">
        <v>51</v>
      </c>
      <c r="B3" s="55">
        <v>2018</v>
      </c>
      <c r="C3" s="14"/>
      <c r="F3" s="40"/>
    </row>
    <row r="4" spans="1:15" s="15" customFormat="1" ht="16.5" thickTop="1" thickBot="1" x14ac:dyDescent="0.3">
      <c r="A4" s="51" t="s">
        <v>1</v>
      </c>
      <c r="B4" s="109">
        <v>81</v>
      </c>
      <c r="C4" s="14"/>
      <c r="D4" s="45" t="s">
        <v>52</v>
      </c>
      <c r="F4" s="40"/>
    </row>
    <row r="5" spans="1:15" s="38" customFormat="1" ht="15.75" thickTop="1" x14ac:dyDescent="0.25">
      <c r="A5" s="37"/>
      <c r="B5" s="41"/>
      <c r="C5" s="39"/>
      <c r="F5" s="42"/>
    </row>
    <row r="6" spans="1:15" s="36" customFormat="1" ht="49.5" customHeight="1" x14ac:dyDescent="0.25">
      <c r="A6" s="35" t="s">
        <v>53</v>
      </c>
      <c r="B6" s="48" t="s">
        <v>54</v>
      </c>
      <c r="C6" s="48" t="s">
        <v>55</v>
      </c>
      <c r="D6" s="48" t="s">
        <v>56</v>
      </c>
      <c r="E6" s="48" t="s">
        <v>57</v>
      </c>
      <c r="F6" s="48" t="s">
        <v>58</v>
      </c>
      <c r="G6" s="48" t="s">
        <v>59</v>
      </c>
      <c r="H6" s="50" t="s">
        <v>60</v>
      </c>
      <c r="I6" s="48" t="s">
        <v>17</v>
      </c>
      <c r="J6" s="48" t="s">
        <v>61</v>
      </c>
      <c r="K6" s="48" t="s">
        <v>62</v>
      </c>
      <c r="L6" s="48" t="s">
        <v>63</v>
      </c>
      <c r="M6" s="48" t="s">
        <v>64</v>
      </c>
      <c r="N6" s="49" t="s">
        <v>65</v>
      </c>
      <c r="O6" s="48" t="s">
        <v>66</v>
      </c>
    </row>
    <row r="7" spans="1:15" ht="15" x14ac:dyDescent="0.25">
      <c r="A7" s="122"/>
      <c r="B7" s="123" t="str">
        <f>'FR A0600'!B3</f>
        <v>Frame and Body</v>
      </c>
      <c r="C7" s="124" t="str">
        <f>EL_A0001</f>
        <v>FR A0600</v>
      </c>
      <c r="D7" s="124" t="s">
        <v>11</v>
      </c>
      <c r="E7" s="124"/>
      <c r="F7" s="125" t="str">
        <f>'FR A0600'!B4</f>
        <v>Shifter</v>
      </c>
      <c r="G7" s="124"/>
      <c r="H7" s="126">
        <f t="shared" ref="H7:H13" si="0">SUM(J7:M7)</f>
        <v>69.439583333333317</v>
      </c>
      <c r="I7" s="127">
        <f>BR_A0001_q</f>
        <v>1</v>
      </c>
      <c r="J7" s="128">
        <f>FR_A0600_m</f>
        <v>42.48</v>
      </c>
      <c r="K7" s="128">
        <f>FR_A0600_p</f>
        <v>26.216249999999999</v>
      </c>
      <c r="L7" s="128">
        <f>FR_A0600_f</f>
        <v>0.41000000000000003</v>
      </c>
      <c r="M7" s="128">
        <f>FR_A0600_t</f>
        <v>0.33333333333333331</v>
      </c>
      <c r="N7" s="129">
        <f t="shared" ref="N7:N13" si="1">H7*I7</f>
        <v>69.439583333333317</v>
      </c>
      <c r="O7" s="130"/>
    </row>
    <row r="8" spans="1:15" ht="15" x14ac:dyDescent="0.25">
      <c r="A8" s="131"/>
      <c r="B8" s="132" t="str">
        <f>'FR A0600'!B3</f>
        <v>Frame and Body</v>
      </c>
      <c r="C8" s="133" t="str">
        <f>EL_01001</f>
        <v>FR 06001</v>
      </c>
      <c r="D8" s="134" t="s">
        <v>11</v>
      </c>
      <c r="E8" s="134" t="str">
        <f>F7</f>
        <v>Shifter</v>
      </c>
      <c r="F8" s="176" t="s">
        <v>141</v>
      </c>
      <c r="G8" s="134"/>
      <c r="H8" s="135">
        <f t="shared" si="0"/>
        <v>12.69225</v>
      </c>
      <c r="I8" s="136">
        <f>BR_A0001_q*BR_01001_q</f>
        <v>1</v>
      </c>
      <c r="J8" s="137">
        <f>FR_06001_m</f>
        <v>0.54225000000000001</v>
      </c>
      <c r="K8" s="137">
        <f>FR_06001_p</f>
        <v>12.15</v>
      </c>
      <c r="L8" s="137"/>
      <c r="M8" s="137"/>
      <c r="N8" s="138">
        <f t="shared" si="1"/>
        <v>12.69225</v>
      </c>
      <c r="O8" s="139"/>
    </row>
    <row r="9" spans="1:15" ht="15" x14ac:dyDescent="0.25">
      <c r="A9" s="131"/>
      <c r="B9" s="132" t="str">
        <f>'FR A0600'!$B$3</f>
        <v>Frame and Body</v>
      </c>
      <c r="C9" s="133" t="s">
        <v>241</v>
      </c>
      <c r="D9" s="134" t="s">
        <v>11</v>
      </c>
      <c r="E9" s="134"/>
      <c r="F9" s="176" t="s">
        <v>240</v>
      </c>
      <c r="G9" s="134"/>
      <c r="H9" s="135">
        <f t="shared" si="0"/>
        <v>15.880500000000001</v>
      </c>
      <c r="I9" s="136">
        <f>BR_A0001_q*FR_06002_q</f>
        <v>1</v>
      </c>
      <c r="J9" s="137">
        <f>FR_06002_m</f>
        <v>0.67049999999999998</v>
      </c>
      <c r="K9" s="137">
        <f>FR_06002_p</f>
        <v>15.21</v>
      </c>
      <c r="L9" s="137"/>
      <c r="M9" s="137"/>
      <c r="N9" s="138">
        <f t="shared" si="1"/>
        <v>15.880500000000001</v>
      </c>
      <c r="O9" s="139"/>
    </row>
    <row r="10" spans="1:15" ht="15" x14ac:dyDescent="0.25">
      <c r="A10" s="131"/>
      <c r="B10" s="132" t="str">
        <f>'FR A0600'!$B$3</f>
        <v>Frame and Body</v>
      </c>
      <c r="C10" s="133" t="s">
        <v>244</v>
      </c>
      <c r="D10" s="134" t="s">
        <v>11</v>
      </c>
      <c r="E10" s="134"/>
      <c r="F10" s="176" t="s">
        <v>142</v>
      </c>
      <c r="G10" s="134"/>
      <c r="H10" s="135">
        <f t="shared" si="0"/>
        <v>1.6045</v>
      </c>
      <c r="I10" s="136">
        <f>BR_A0001_q*FR_06003_q</f>
        <v>1</v>
      </c>
      <c r="J10" s="137">
        <f>FR_06003_m</f>
        <v>2.2499999999999999E-2</v>
      </c>
      <c r="K10" s="137">
        <f>FR_06003_p</f>
        <v>1.5820000000000001</v>
      </c>
      <c r="L10" s="137"/>
      <c r="M10" s="137"/>
      <c r="N10" s="138">
        <f t="shared" si="1"/>
        <v>1.6045</v>
      </c>
      <c r="O10" s="139"/>
    </row>
    <row r="11" spans="1:15" ht="15" x14ac:dyDescent="0.25">
      <c r="A11" s="131"/>
      <c r="B11" s="132" t="str">
        <f>'FR A0600'!$B$3</f>
        <v>Frame and Body</v>
      </c>
      <c r="C11" s="133" t="s">
        <v>248</v>
      </c>
      <c r="D11" s="134" t="s">
        <v>11</v>
      </c>
      <c r="E11" s="134"/>
      <c r="F11" s="176" t="s">
        <v>143</v>
      </c>
      <c r="G11" s="134"/>
      <c r="H11" s="135">
        <f t="shared" si="0"/>
        <v>2.8193999999999999</v>
      </c>
      <c r="I11" s="136">
        <f>BR_A0001_q*FR_06004_q</f>
        <v>1</v>
      </c>
      <c r="J11" s="137">
        <f>FR_06004_m</f>
        <v>2.9400000000000003E-2</v>
      </c>
      <c r="K11" s="137">
        <f>FR_06004_p</f>
        <v>2.79</v>
      </c>
      <c r="L11" s="137"/>
      <c r="M11" s="137"/>
      <c r="N11" s="138">
        <f t="shared" si="1"/>
        <v>2.8193999999999999</v>
      </c>
      <c r="O11" s="139"/>
    </row>
    <row r="12" spans="1:15" ht="15" x14ac:dyDescent="0.25">
      <c r="A12" s="131"/>
      <c r="B12" s="132" t="str">
        <f>'FR A0600'!$B$3</f>
        <v>Frame and Body</v>
      </c>
      <c r="C12" s="133" t="s">
        <v>252</v>
      </c>
      <c r="D12" s="134" t="s">
        <v>11</v>
      </c>
      <c r="E12" s="134"/>
      <c r="F12" s="177" t="s">
        <v>144</v>
      </c>
      <c r="G12" s="134"/>
      <c r="H12" s="135">
        <f t="shared" si="0"/>
        <v>2.5568</v>
      </c>
      <c r="I12" s="136">
        <f>BR_A0001_q*FR_06005_q</f>
        <v>1</v>
      </c>
      <c r="J12" s="137">
        <f>FR_06005_m</f>
        <v>1.6800000000000002E-2</v>
      </c>
      <c r="K12" s="137">
        <f>FR_06005_p</f>
        <v>2.54</v>
      </c>
      <c r="L12" s="137"/>
      <c r="M12" s="137"/>
      <c r="N12" s="138">
        <f t="shared" si="1"/>
        <v>2.5568</v>
      </c>
      <c r="O12" s="139"/>
    </row>
    <row r="13" spans="1:15" ht="15.75" thickBot="1" x14ac:dyDescent="0.3">
      <c r="A13" s="131"/>
      <c r="B13" s="132" t="str">
        <f>'FR A0600'!$B$3</f>
        <v>Frame and Body</v>
      </c>
      <c r="C13" s="133" t="s">
        <v>254</v>
      </c>
      <c r="D13" s="134" t="s">
        <v>11</v>
      </c>
      <c r="E13" s="134"/>
      <c r="F13" s="177" t="s">
        <v>145</v>
      </c>
      <c r="G13" s="134"/>
      <c r="H13" s="135">
        <f t="shared" si="0"/>
        <v>7.4882499999999999</v>
      </c>
      <c r="I13" s="136">
        <f>BR_A0001_q*FR_06006_q</f>
        <v>1</v>
      </c>
      <c r="J13" s="137">
        <f>FR_06006_m</f>
        <v>0.39824999999999999</v>
      </c>
      <c r="K13" s="137">
        <f>FR_06006_p</f>
        <v>7.05</v>
      </c>
      <c r="L13" s="137">
        <f>FR_06006_f</f>
        <v>0.04</v>
      </c>
      <c r="M13" s="137"/>
      <c r="N13" s="138">
        <f t="shared" si="1"/>
        <v>7.4882499999999999</v>
      </c>
      <c r="O13" s="139"/>
    </row>
    <row r="14" spans="1:15" s="12" customFormat="1" ht="15.75" thickTop="1" thickBot="1" x14ac:dyDescent="0.25">
      <c r="A14" s="5"/>
      <c r="B14" s="43" t="str">
        <f>'FR A0600'!B3</f>
        <v>Frame and Body</v>
      </c>
      <c r="C14" s="1"/>
      <c r="D14" s="1"/>
      <c r="E14" s="1"/>
      <c r="F14" s="43" t="s">
        <v>67</v>
      </c>
      <c r="G14" s="1"/>
      <c r="H14" s="3"/>
      <c r="I14" s="4"/>
      <c r="J14" s="113">
        <f>SUMPRODUCT($I7:$I13,J7:J13)</f>
        <v>44.159700000000001</v>
      </c>
      <c r="K14" s="113">
        <f>SUMPRODUCT($I7:$I13,K7:K13)</f>
        <v>67.538250000000005</v>
      </c>
      <c r="L14" s="113">
        <f>SUMPRODUCT($I7:$I13,L7:L13)</f>
        <v>0.45</v>
      </c>
      <c r="M14" s="113">
        <f>SUMPRODUCT($I7:$I13,M7:M13)</f>
        <v>0.33333333333333331</v>
      </c>
      <c r="N14" s="113">
        <f>SUM(N7:N13)</f>
        <v>112.48128333333331</v>
      </c>
      <c r="O14" s="2"/>
    </row>
    <row r="15" spans="1:15" ht="13.5" thickTop="1" x14ac:dyDescent="0.2">
      <c r="A15" s="11"/>
      <c r="B15" s="44"/>
      <c r="C15" s="13"/>
      <c r="D15" s="13"/>
      <c r="E15" s="13"/>
      <c r="F15" s="13"/>
      <c r="G15" s="13"/>
      <c r="H15" s="8"/>
      <c r="I15" s="13"/>
      <c r="J15" s="13"/>
      <c r="K15" s="13"/>
      <c r="L15" s="13"/>
      <c r="M15" s="13"/>
      <c r="N15" s="13"/>
    </row>
    <row r="16" spans="1:15" x14ac:dyDescent="0.2">
      <c r="A16" s="11"/>
      <c r="B16" s="44"/>
      <c r="C16" s="13"/>
      <c r="D16" s="13"/>
      <c r="E16" s="13"/>
      <c r="F16" s="13"/>
      <c r="G16" s="13"/>
      <c r="H16" s="8"/>
      <c r="I16" s="13"/>
      <c r="J16" s="13"/>
      <c r="K16" s="13"/>
      <c r="L16" s="13"/>
      <c r="M16" s="13"/>
      <c r="N16" s="13"/>
    </row>
    <row r="17" spans="1:14" x14ac:dyDescent="0.2">
      <c r="A17" s="11"/>
      <c r="B17" s="11"/>
      <c r="D17" s="13"/>
      <c r="E17" s="13"/>
      <c r="G17" s="13"/>
      <c r="H17" s="13"/>
      <c r="I17" s="8"/>
      <c r="J17" s="8"/>
      <c r="K17" s="8"/>
      <c r="L17" s="8"/>
      <c r="M17" s="8"/>
      <c r="N17" s="13"/>
    </row>
    <row r="18" spans="1:14" x14ac:dyDescent="0.2">
      <c r="A18" s="11"/>
      <c r="B18" s="11"/>
      <c r="D18" s="13"/>
      <c r="E18" s="13"/>
      <c r="G18" s="13"/>
      <c r="H18" s="13"/>
      <c r="I18" s="8"/>
      <c r="J18" s="8"/>
      <c r="K18" s="8"/>
      <c r="L18" s="8"/>
      <c r="M18" s="8"/>
      <c r="N18" s="47"/>
    </row>
    <row r="19" spans="1:14" x14ac:dyDescent="0.2">
      <c r="A19" s="11"/>
      <c r="B19" s="11"/>
      <c r="D19" s="13"/>
      <c r="E19" s="13"/>
      <c r="G19" s="13"/>
      <c r="H19" s="13"/>
      <c r="I19" s="8"/>
      <c r="J19" s="8"/>
      <c r="K19" s="8"/>
      <c r="L19" s="8"/>
      <c r="M19" s="8"/>
      <c r="N19" s="13"/>
    </row>
    <row r="20" spans="1:14" x14ac:dyDescent="0.2">
      <c r="A20" s="11"/>
      <c r="B20" s="11"/>
      <c r="D20" s="13"/>
      <c r="E20" s="13"/>
      <c r="G20" s="13"/>
      <c r="H20" s="13"/>
      <c r="I20" s="8"/>
      <c r="J20" s="8"/>
      <c r="K20" s="8"/>
      <c r="L20" s="8"/>
      <c r="M20" s="8"/>
      <c r="N20" s="47"/>
    </row>
    <row r="21" spans="1:14" x14ac:dyDescent="0.2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4" x14ac:dyDescent="0.2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13"/>
    </row>
    <row r="23" spans="1:14" x14ac:dyDescent="0.2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4" x14ac:dyDescent="0.2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13"/>
    </row>
    <row r="25" spans="1:14" x14ac:dyDescent="0.2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4" x14ac:dyDescent="0.2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4" x14ac:dyDescent="0.2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4" x14ac:dyDescent="0.2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4" x14ac:dyDescent="0.2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4" x14ac:dyDescent="0.2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4" x14ac:dyDescent="0.2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4" x14ac:dyDescent="0.2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2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x14ac:dyDescent="0.2">
      <c r="A43" s="11"/>
      <c r="B43" s="11"/>
      <c r="D43" s="13"/>
      <c r="E43" s="13"/>
      <c r="G43" s="13"/>
      <c r="H43" s="13"/>
      <c r="I43" s="8"/>
      <c r="J43" s="8"/>
      <c r="K43" s="8"/>
      <c r="L43" s="8"/>
      <c r="M43" s="8"/>
      <c r="N43" s="13"/>
    </row>
    <row r="44" spans="1:14" x14ac:dyDescent="0.2">
      <c r="A44" s="11"/>
      <c r="B44" s="11"/>
      <c r="D44" s="13"/>
      <c r="E44" s="13"/>
      <c r="G44" s="13"/>
      <c r="H44" s="13"/>
      <c r="I44" s="8"/>
      <c r="J44" s="8"/>
      <c r="K44" s="8"/>
      <c r="L44" s="8"/>
      <c r="M44" s="8"/>
      <c r="N44" s="13"/>
    </row>
    <row r="45" spans="1:14" s="9" customFormat="1" x14ac:dyDescent="0.2">
      <c r="A45" s="7"/>
      <c r="B45" s="11"/>
      <c r="F45" s="44"/>
      <c r="I45" s="6"/>
      <c r="J45" s="6"/>
      <c r="K45" s="6"/>
      <c r="L45" s="6"/>
      <c r="M45" s="6"/>
    </row>
    <row r="46" spans="1:14" s="9" customFormat="1" x14ac:dyDescent="0.2">
      <c r="A46" s="7"/>
      <c r="B46" s="11"/>
      <c r="F46" s="44"/>
      <c r="I46" s="6"/>
      <c r="J46" s="6"/>
      <c r="K46" s="6"/>
      <c r="L46" s="6"/>
      <c r="M46" s="6"/>
    </row>
    <row r="47" spans="1:14" s="9" customFormat="1" x14ac:dyDescent="0.2">
      <c r="A47" s="7"/>
      <c r="B47" s="11"/>
      <c r="F47" s="44"/>
      <c r="I47" s="6"/>
      <c r="J47" s="6"/>
      <c r="K47" s="6"/>
      <c r="L47" s="6"/>
      <c r="M47" s="6"/>
    </row>
    <row r="48" spans="1:14" s="9" customFormat="1" x14ac:dyDescent="0.2">
      <c r="A48" s="7"/>
      <c r="B48" s="11"/>
      <c r="F48" s="44"/>
      <c r="I48" s="6"/>
      <c r="J48" s="6"/>
      <c r="K48" s="6"/>
      <c r="L48" s="6"/>
      <c r="M48" s="6"/>
    </row>
    <row r="49" spans="1:14" s="9" customFormat="1" x14ac:dyDescent="0.2">
      <c r="A49" s="7"/>
      <c r="B49" s="11"/>
      <c r="F49" s="44"/>
      <c r="I49" s="6"/>
      <c r="J49" s="6"/>
      <c r="K49" s="6"/>
      <c r="L49" s="6"/>
      <c r="M49" s="6"/>
    </row>
    <row r="50" spans="1:14" s="9" customFormat="1" x14ac:dyDescent="0.2">
      <c r="A50" s="7"/>
      <c r="B50" s="11"/>
      <c r="F50" s="44"/>
      <c r="I50" s="6"/>
      <c r="J50" s="6"/>
      <c r="K50" s="6"/>
      <c r="L50" s="6"/>
      <c r="M50" s="6"/>
    </row>
    <row r="51" spans="1:14" s="9" customFormat="1" x14ac:dyDescent="0.2">
      <c r="A51" s="7"/>
      <c r="B51" s="11"/>
      <c r="F51" s="44"/>
      <c r="I51" s="6"/>
      <c r="J51" s="6"/>
      <c r="K51" s="6"/>
      <c r="L51" s="6"/>
      <c r="M51" s="6"/>
    </row>
    <row r="52" spans="1:14" s="9" customFormat="1" x14ac:dyDescent="0.2">
      <c r="A52" s="7"/>
      <c r="B52" s="11"/>
      <c r="F52" s="44"/>
      <c r="I52" s="6"/>
      <c r="J52" s="6"/>
      <c r="K52" s="6"/>
      <c r="L52" s="6"/>
      <c r="M52" s="6"/>
    </row>
    <row r="53" spans="1:14" s="9" customFormat="1" x14ac:dyDescent="0.2">
      <c r="A53" s="7"/>
      <c r="B53" s="11"/>
      <c r="F53" s="44"/>
      <c r="I53" s="6"/>
      <c r="J53" s="6"/>
      <c r="K53" s="6"/>
      <c r="L53" s="6"/>
      <c r="M53" s="6"/>
    </row>
    <row r="54" spans="1:14" s="9" customFormat="1" x14ac:dyDescent="0.2">
      <c r="A54" s="7"/>
      <c r="B54" s="11"/>
      <c r="F54" s="44"/>
      <c r="I54" s="6"/>
      <c r="J54" s="6"/>
      <c r="K54" s="6"/>
      <c r="L54" s="6"/>
      <c r="M54" s="6"/>
    </row>
    <row r="55" spans="1:14" s="10" customFormat="1" x14ac:dyDescent="0.2">
      <c r="A55" s="7"/>
      <c r="B55" s="11"/>
      <c r="C55" s="9"/>
      <c r="D55" s="9"/>
      <c r="E55" s="9"/>
      <c r="F55" s="44"/>
      <c r="G55" s="9"/>
      <c r="H55" s="9"/>
      <c r="I55" s="6"/>
      <c r="J55" s="6"/>
      <c r="K55" s="6"/>
      <c r="L55" s="6"/>
      <c r="M55" s="6"/>
      <c r="N55" s="9"/>
    </row>
    <row r="56" spans="1:14" s="10" customFormat="1" x14ac:dyDescent="0.2">
      <c r="A56" s="7"/>
      <c r="B56" s="11"/>
      <c r="C56" s="9"/>
      <c r="D56" s="9"/>
      <c r="E56" s="9"/>
      <c r="F56" s="44"/>
      <c r="G56" s="9"/>
      <c r="H56" s="9"/>
      <c r="I56" s="6"/>
      <c r="J56" s="6"/>
      <c r="K56" s="6"/>
      <c r="L56" s="6"/>
      <c r="M56" s="6"/>
      <c r="N56" s="9"/>
    </row>
    <row r="57" spans="1:14" s="10" customFormat="1" x14ac:dyDescent="0.2">
      <c r="A57" s="7"/>
      <c r="B57" s="11"/>
      <c r="C57" s="9"/>
      <c r="D57" s="9"/>
      <c r="E57" s="9"/>
      <c r="F57" s="44"/>
      <c r="G57" s="9"/>
      <c r="H57" s="9"/>
      <c r="I57" s="6"/>
      <c r="J57" s="6"/>
      <c r="K57" s="6"/>
      <c r="L57" s="6"/>
      <c r="M57" s="6"/>
      <c r="N57" s="9"/>
    </row>
    <row r="58" spans="1:14" s="10" customFormat="1" x14ac:dyDescent="0.2">
      <c r="A58" s="7"/>
      <c r="B58" s="11"/>
      <c r="C58" s="9"/>
      <c r="D58" s="9"/>
      <c r="E58" s="9"/>
      <c r="F58" s="44"/>
      <c r="G58" s="9"/>
      <c r="H58" s="9"/>
      <c r="I58" s="6"/>
      <c r="J58" s="6"/>
      <c r="K58" s="6"/>
      <c r="L58" s="6"/>
      <c r="M58" s="6"/>
      <c r="N58" s="9"/>
    </row>
    <row r="59" spans="1:14" s="10" customFormat="1" x14ac:dyDescent="0.2">
      <c r="A59" s="7"/>
      <c r="B59" s="11"/>
      <c r="C59" s="9"/>
      <c r="D59" s="9"/>
      <c r="E59" s="9"/>
      <c r="F59" s="44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">
      <c r="A60" s="7"/>
      <c r="B60" s="11"/>
      <c r="C60" s="9"/>
      <c r="D60" s="9"/>
      <c r="E60" s="9"/>
      <c r="F60" s="44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">
      <c r="A61" s="7"/>
      <c r="B61" s="11"/>
      <c r="C61" s="9"/>
      <c r="D61" s="9"/>
      <c r="E61" s="9"/>
      <c r="F61" s="44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">
      <c r="A62" s="7"/>
      <c r="B62" s="11"/>
      <c r="C62" s="9"/>
      <c r="D62" s="9"/>
      <c r="E62" s="9"/>
      <c r="F62" s="44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">
      <c r="A63" s="7"/>
      <c r="B63" s="11"/>
      <c r="C63" s="9"/>
      <c r="D63" s="9"/>
      <c r="E63" s="9"/>
      <c r="F63" s="44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">
      <c r="A64" s="7"/>
      <c r="B64" s="11"/>
      <c r="C64" s="9"/>
      <c r="D64" s="9"/>
      <c r="E64" s="9"/>
      <c r="F64" s="44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">
      <c r="A65" s="7"/>
      <c r="B65" s="11"/>
      <c r="C65" s="9"/>
      <c r="D65" s="9"/>
      <c r="E65" s="9"/>
      <c r="F65" s="44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">
      <c r="A66" s="7"/>
      <c r="B66" s="11"/>
      <c r="C66" s="9"/>
      <c r="D66" s="9"/>
      <c r="E66" s="9"/>
      <c r="F66" s="44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">
      <c r="A67" s="7"/>
      <c r="B67" s="11"/>
      <c r="C67" s="9"/>
      <c r="D67" s="9"/>
      <c r="E67" s="9"/>
      <c r="F67" s="44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">
      <c r="A68" s="7"/>
      <c r="B68" s="11"/>
      <c r="C68" s="9"/>
      <c r="D68" s="9"/>
      <c r="E68" s="9"/>
      <c r="F68" s="44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">
      <c r="A69" s="7"/>
      <c r="B69" s="11"/>
      <c r="C69" s="9"/>
      <c r="D69" s="9"/>
      <c r="E69" s="9"/>
      <c r="F69" s="44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">
      <c r="A70" s="7"/>
      <c r="B70" s="11"/>
      <c r="C70" s="9"/>
      <c r="D70" s="9"/>
      <c r="E70" s="9"/>
      <c r="F70" s="44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">
      <c r="A71" s="7"/>
      <c r="B71" s="11"/>
      <c r="C71" s="9"/>
      <c r="D71" s="9"/>
      <c r="E71" s="9"/>
      <c r="F71" s="44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">
      <c r="A72" s="7"/>
      <c r="B72" s="11"/>
      <c r="C72" s="9"/>
      <c r="D72" s="9"/>
      <c r="E72" s="9"/>
      <c r="F72" s="44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">
      <c r="A73" s="7"/>
      <c r="B73" s="11"/>
      <c r="C73" s="9"/>
      <c r="D73" s="9"/>
      <c r="E73" s="9"/>
      <c r="F73" s="44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">
      <c r="A74" s="7"/>
      <c r="B74" s="11"/>
      <c r="C74" s="9"/>
      <c r="D74" s="9"/>
      <c r="E74" s="9"/>
      <c r="F74" s="44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">
      <c r="A75" s="7"/>
      <c r="B75" s="11"/>
      <c r="C75" s="9"/>
      <c r="D75" s="9"/>
      <c r="E75" s="9"/>
      <c r="F75" s="44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">
      <c r="A76" s="7"/>
      <c r="B76" s="11"/>
      <c r="C76" s="9"/>
      <c r="D76" s="9"/>
      <c r="E76" s="9"/>
      <c r="F76" s="44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">
      <c r="A77" s="7"/>
      <c r="B77" s="11"/>
      <c r="C77" s="9"/>
      <c r="D77" s="9"/>
      <c r="E77" s="9"/>
      <c r="F77" s="44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">
      <c r="A78" s="7"/>
      <c r="B78" s="11"/>
      <c r="C78" s="9"/>
      <c r="D78" s="9"/>
      <c r="E78" s="9"/>
      <c r="F78" s="44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">
      <c r="A79" s="7"/>
      <c r="B79" s="11"/>
      <c r="C79" s="9"/>
      <c r="D79" s="9"/>
      <c r="E79" s="9"/>
      <c r="F79" s="44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">
      <c r="A80" s="7"/>
      <c r="B80" s="11"/>
      <c r="C80" s="9"/>
      <c r="D80" s="9"/>
      <c r="E80" s="9"/>
      <c r="F80" s="44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">
      <c r="A81" s="7"/>
      <c r="B81" s="11"/>
      <c r="C81" s="9"/>
      <c r="D81" s="9"/>
      <c r="E81" s="9"/>
      <c r="F81" s="44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">
      <c r="A82" s="7"/>
      <c r="B82" s="11"/>
      <c r="C82" s="9"/>
      <c r="D82" s="9"/>
      <c r="E82" s="9"/>
      <c r="F82" s="44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">
      <c r="A83" s="7"/>
      <c r="B83" s="11"/>
      <c r="C83" s="9"/>
      <c r="D83" s="9"/>
      <c r="E83" s="9"/>
      <c r="F83" s="44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">
      <c r="A84" s="7"/>
      <c r="B84" s="11"/>
      <c r="C84" s="9"/>
      <c r="D84" s="9"/>
      <c r="E84" s="9"/>
      <c r="F84" s="44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">
      <c r="A85" s="7"/>
      <c r="B85" s="11"/>
      <c r="C85" s="9"/>
      <c r="D85" s="9"/>
      <c r="E85" s="9"/>
      <c r="F85" s="44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">
      <c r="A86" s="7"/>
      <c r="B86" s="11"/>
      <c r="C86" s="9"/>
      <c r="D86" s="9"/>
      <c r="E86" s="9"/>
      <c r="F86" s="44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">
      <c r="A87" s="7"/>
      <c r="B87" s="11"/>
      <c r="C87" s="9"/>
      <c r="D87" s="9"/>
      <c r="E87" s="9"/>
      <c r="F87" s="44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">
      <c r="A88" s="7"/>
      <c r="B88" s="11"/>
      <c r="C88" s="9"/>
      <c r="D88" s="9"/>
      <c r="E88" s="9"/>
      <c r="F88" s="44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">
      <c r="A89" s="7"/>
      <c r="B89" s="11"/>
      <c r="C89" s="9"/>
      <c r="D89" s="9"/>
      <c r="E89" s="9"/>
      <c r="F89" s="44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">
      <c r="A90" s="7"/>
      <c r="B90" s="11"/>
      <c r="C90" s="9"/>
      <c r="D90" s="9"/>
      <c r="E90" s="9"/>
      <c r="F90" s="44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">
      <c r="A91" s="7"/>
      <c r="B91" s="11"/>
      <c r="C91" s="9"/>
      <c r="D91" s="9"/>
      <c r="E91" s="9"/>
      <c r="F91" s="44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">
      <c r="A92" s="7"/>
      <c r="B92" s="11"/>
      <c r="C92" s="9"/>
      <c r="D92" s="9"/>
      <c r="E92" s="9"/>
      <c r="F92" s="44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">
      <c r="A93" s="7"/>
      <c r="B93" s="11"/>
      <c r="C93" s="9"/>
      <c r="D93" s="9"/>
      <c r="E93" s="9"/>
      <c r="F93" s="44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">
      <c r="A94" s="7"/>
      <c r="B94" s="11"/>
      <c r="C94" s="9"/>
      <c r="D94" s="9"/>
      <c r="E94" s="9"/>
      <c r="F94" s="44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">
      <c r="A95" s="7"/>
      <c r="B95" s="11"/>
      <c r="C95" s="9"/>
      <c r="D95" s="9"/>
      <c r="E95" s="9"/>
      <c r="F95" s="44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">
      <c r="A96" s="7"/>
      <c r="B96" s="11"/>
      <c r="C96" s="9"/>
      <c r="D96" s="9"/>
      <c r="E96" s="9"/>
      <c r="F96" s="44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">
      <c r="A97" s="7"/>
      <c r="B97" s="11"/>
      <c r="C97" s="9"/>
      <c r="D97" s="9"/>
      <c r="E97" s="9"/>
      <c r="F97" s="44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">
      <c r="A98" s="7"/>
      <c r="B98" s="11"/>
      <c r="C98" s="9"/>
      <c r="D98" s="9"/>
      <c r="E98" s="9"/>
      <c r="F98" s="44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">
      <c r="A99" s="7"/>
      <c r="B99" s="11"/>
      <c r="C99" s="9"/>
      <c r="D99" s="9"/>
      <c r="E99" s="9"/>
      <c r="F99" s="44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">
      <c r="A100" s="7"/>
      <c r="B100" s="11"/>
      <c r="C100" s="9"/>
      <c r="D100" s="9"/>
      <c r="E100" s="9"/>
      <c r="F100" s="44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">
      <c r="A101" s="7"/>
      <c r="B101" s="11"/>
      <c r="C101" s="9"/>
      <c r="D101" s="9"/>
      <c r="E101" s="9"/>
      <c r="F101" s="44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">
      <c r="A102" s="7"/>
      <c r="B102" s="11"/>
      <c r="C102" s="9"/>
      <c r="D102" s="9"/>
      <c r="E102" s="9"/>
      <c r="F102" s="44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">
      <c r="A103" s="7"/>
      <c r="B103" s="11"/>
      <c r="C103" s="9"/>
      <c r="D103" s="9"/>
      <c r="E103" s="9"/>
      <c r="F103" s="44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">
      <c r="A104" s="7"/>
      <c r="B104" s="11"/>
      <c r="C104" s="9"/>
      <c r="D104" s="9"/>
      <c r="E104" s="9"/>
      <c r="F104" s="44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">
      <c r="A105" s="7"/>
      <c r="B105" s="11"/>
      <c r="C105" s="9"/>
      <c r="D105" s="9"/>
      <c r="E105" s="9"/>
      <c r="F105" s="44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">
      <c r="A106" s="7"/>
      <c r="B106" s="11"/>
      <c r="C106" s="9"/>
      <c r="D106" s="9"/>
      <c r="E106" s="9"/>
      <c r="F106" s="44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">
      <c r="A107" s="7"/>
      <c r="B107" s="11"/>
      <c r="C107" s="9"/>
      <c r="D107" s="9"/>
      <c r="E107" s="9"/>
      <c r="F107" s="44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">
      <c r="A108" s="7"/>
      <c r="B108" s="11"/>
      <c r="C108" s="9"/>
      <c r="D108" s="9"/>
      <c r="E108" s="9"/>
      <c r="F108" s="44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">
      <c r="A109" s="7"/>
      <c r="B109" s="11"/>
      <c r="C109" s="9"/>
      <c r="D109" s="9"/>
      <c r="E109" s="9"/>
      <c r="F109" s="44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">
      <c r="A110" s="7"/>
      <c r="B110" s="11"/>
      <c r="C110" s="9"/>
      <c r="D110" s="9"/>
      <c r="E110" s="9"/>
      <c r="F110" s="44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">
      <c r="A111" s="7"/>
      <c r="B111" s="11"/>
      <c r="C111" s="9"/>
      <c r="D111" s="9"/>
      <c r="E111" s="9"/>
      <c r="F111" s="44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">
      <c r="A112" s="7"/>
      <c r="B112" s="11"/>
      <c r="C112" s="9"/>
      <c r="D112" s="9"/>
      <c r="E112" s="9"/>
      <c r="F112" s="44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">
      <c r="A113" s="7"/>
      <c r="B113" s="11"/>
      <c r="C113" s="9"/>
      <c r="D113" s="9"/>
      <c r="E113" s="9"/>
      <c r="F113" s="44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">
      <c r="A114" s="7"/>
      <c r="B114" s="11"/>
      <c r="C114" s="9"/>
      <c r="D114" s="9"/>
      <c r="E114" s="9"/>
      <c r="F114" s="44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">
      <c r="A115" s="7"/>
      <c r="B115" s="11"/>
      <c r="C115" s="9"/>
      <c r="D115" s="9"/>
      <c r="E115" s="9"/>
      <c r="F115" s="44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">
      <c r="A116" s="7"/>
      <c r="B116" s="11"/>
      <c r="C116" s="9"/>
      <c r="D116" s="9"/>
      <c r="E116" s="9"/>
      <c r="F116" s="44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">
      <c r="A117" s="7"/>
      <c r="B117" s="11"/>
      <c r="C117" s="9"/>
      <c r="D117" s="9"/>
      <c r="E117" s="9"/>
      <c r="F117" s="44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">
      <c r="A118" s="7"/>
      <c r="B118" s="11"/>
      <c r="C118" s="9"/>
      <c r="D118" s="9"/>
      <c r="E118" s="9"/>
      <c r="F118" s="44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">
      <c r="A119" s="7"/>
      <c r="B119" s="11"/>
      <c r="C119" s="9"/>
      <c r="D119" s="9"/>
      <c r="E119" s="9"/>
      <c r="F119" s="44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">
      <c r="A120" s="7"/>
      <c r="B120" s="11"/>
      <c r="C120" s="9"/>
      <c r="D120" s="9"/>
      <c r="E120" s="9"/>
      <c r="F120" s="44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">
      <c r="A121" s="7"/>
      <c r="B121" s="11"/>
      <c r="C121" s="9"/>
      <c r="D121" s="9"/>
      <c r="E121" s="9"/>
      <c r="F121" s="44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">
      <c r="A122" s="7"/>
      <c r="B122" s="11"/>
      <c r="C122" s="9"/>
      <c r="D122" s="9"/>
      <c r="E122" s="9"/>
      <c r="F122" s="44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">
      <c r="A123" s="7"/>
      <c r="B123" s="11"/>
      <c r="C123" s="9"/>
      <c r="D123" s="9"/>
      <c r="E123" s="9"/>
      <c r="F123" s="44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">
      <c r="A124" s="7"/>
      <c r="B124" s="11"/>
      <c r="C124" s="9"/>
      <c r="D124" s="9"/>
      <c r="E124" s="9"/>
      <c r="F124" s="44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">
      <c r="A125" s="7"/>
      <c r="B125" s="11"/>
      <c r="C125" s="9"/>
      <c r="D125" s="9"/>
      <c r="E125" s="9"/>
      <c r="F125" s="44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">
      <c r="A126" s="7"/>
      <c r="B126" s="11"/>
      <c r="C126" s="9"/>
      <c r="D126" s="9"/>
      <c r="E126" s="9"/>
      <c r="F126" s="44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">
      <c r="A127" s="7"/>
      <c r="B127" s="11"/>
      <c r="C127" s="9"/>
      <c r="D127" s="9"/>
      <c r="E127" s="9"/>
      <c r="F127" s="44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">
      <c r="A128" s="7"/>
      <c r="B128" s="11"/>
      <c r="C128" s="9"/>
      <c r="D128" s="9"/>
      <c r="E128" s="9"/>
      <c r="F128" s="44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">
      <c r="A129" s="7"/>
      <c r="B129" s="11"/>
      <c r="C129" s="9"/>
      <c r="D129" s="9"/>
      <c r="E129" s="9"/>
      <c r="F129" s="44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">
      <c r="A130" s="7"/>
      <c r="B130" s="11"/>
      <c r="C130" s="9"/>
      <c r="D130" s="9"/>
      <c r="E130" s="9"/>
      <c r="F130" s="44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">
      <c r="A131" s="7"/>
      <c r="B131" s="11"/>
      <c r="C131" s="9"/>
      <c r="D131" s="9"/>
      <c r="E131" s="9"/>
      <c r="F131" s="44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">
      <c r="A132" s="7"/>
      <c r="B132" s="11"/>
      <c r="C132" s="9"/>
      <c r="D132" s="9"/>
      <c r="E132" s="9"/>
      <c r="F132" s="44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">
      <c r="A133" s="7"/>
      <c r="B133" s="11"/>
      <c r="C133" s="9"/>
      <c r="D133" s="9"/>
      <c r="E133" s="9"/>
      <c r="F133" s="44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">
      <c r="A134" s="7"/>
      <c r="B134" s="11"/>
      <c r="C134" s="9"/>
      <c r="D134" s="9"/>
      <c r="E134" s="9"/>
      <c r="F134" s="44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">
      <c r="A135" s="7"/>
      <c r="B135" s="11"/>
      <c r="C135" s="9"/>
      <c r="D135" s="9"/>
      <c r="E135" s="9"/>
      <c r="F135" s="44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">
      <c r="A136" s="7"/>
      <c r="B136" s="11"/>
      <c r="C136" s="9"/>
      <c r="D136" s="9"/>
      <c r="E136" s="9"/>
      <c r="F136" s="44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">
      <c r="A137" s="7"/>
      <c r="B137" s="11"/>
      <c r="C137" s="9"/>
      <c r="D137" s="9"/>
      <c r="E137" s="9"/>
      <c r="F137" s="44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">
      <c r="A138" s="7"/>
      <c r="B138" s="11"/>
      <c r="C138" s="9"/>
      <c r="D138" s="9"/>
      <c r="E138" s="9"/>
      <c r="F138" s="44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">
      <c r="A139" s="7"/>
      <c r="B139" s="11"/>
      <c r="C139" s="9"/>
      <c r="D139" s="9"/>
      <c r="E139" s="9"/>
      <c r="F139" s="44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">
      <c r="A140" s="7"/>
      <c r="B140" s="11"/>
      <c r="C140" s="9"/>
      <c r="D140" s="9"/>
      <c r="E140" s="9"/>
      <c r="F140" s="44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">
      <c r="A141" s="7"/>
      <c r="B141" s="11"/>
      <c r="C141" s="9"/>
      <c r="D141" s="9"/>
      <c r="E141" s="9"/>
      <c r="F141" s="44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">
      <c r="A142" s="7"/>
      <c r="B142" s="11"/>
      <c r="C142" s="9"/>
      <c r="D142" s="9"/>
      <c r="E142" s="9"/>
      <c r="F142" s="44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">
      <c r="A143" s="7"/>
      <c r="B143" s="11"/>
      <c r="C143" s="9"/>
      <c r="D143" s="9"/>
      <c r="E143" s="9"/>
      <c r="F143" s="44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">
      <c r="A144" s="7"/>
      <c r="B144" s="11"/>
      <c r="C144" s="9"/>
      <c r="D144" s="9"/>
      <c r="E144" s="9"/>
      <c r="F144" s="44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">
      <c r="A145" s="7"/>
      <c r="B145" s="11"/>
      <c r="C145" s="9"/>
      <c r="D145" s="9"/>
      <c r="E145" s="9"/>
      <c r="F145" s="44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">
      <c r="A146" s="7"/>
      <c r="B146" s="11"/>
      <c r="C146" s="9"/>
      <c r="D146" s="9"/>
      <c r="E146" s="9"/>
      <c r="F146" s="44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">
      <c r="A147" s="7"/>
      <c r="B147" s="11"/>
      <c r="C147" s="9"/>
      <c r="D147" s="9"/>
      <c r="E147" s="9"/>
      <c r="F147" s="44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">
      <c r="A148" s="7"/>
      <c r="B148" s="11"/>
      <c r="C148" s="9"/>
      <c r="D148" s="9"/>
      <c r="E148" s="9"/>
      <c r="F148" s="44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">
      <c r="A149" s="7"/>
      <c r="B149" s="11"/>
      <c r="C149" s="9"/>
      <c r="D149" s="9"/>
      <c r="E149" s="9"/>
      <c r="F149" s="44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">
      <c r="A150" s="7"/>
      <c r="B150" s="11"/>
      <c r="C150" s="9"/>
      <c r="D150" s="9"/>
      <c r="E150" s="9"/>
      <c r="F150" s="44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">
      <c r="A151" s="7"/>
      <c r="B151" s="11"/>
      <c r="C151" s="9"/>
      <c r="D151" s="9"/>
      <c r="E151" s="9"/>
      <c r="F151" s="44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">
      <c r="A152" s="7"/>
      <c r="B152" s="11"/>
      <c r="C152" s="9"/>
      <c r="D152" s="9"/>
      <c r="E152" s="9"/>
      <c r="F152" s="44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">
      <c r="A153" s="7"/>
      <c r="B153" s="11"/>
      <c r="C153" s="9"/>
      <c r="D153" s="9"/>
      <c r="E153" s="9"/>
      <c r="F153" s="44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">
      <c r="A154" s="7"/>
      <c r="B154" s="11"/>
      <c r="C154" s="9"/>
      <c r="D154" s="9"/>
      <c r="E154" s="9"/>
      <c r="F154" s="44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">
      <c r="A155" s="7"/>
      <c r="B155" s="11"/>
      <c r="C155" s="9"/>
      <c r="D155" s="9"/>
      <c r="E155" s="9"/>
      <c r="F155" s="44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">
      <c r="A156" s="7"/>
      <c r="B156" s="11"/>
      <c r="C156" s="9"/>
      <c r="D156" s="9"/>
      <c r="E156" s="9"/>
      <c r="F156" s="44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">
      <c r="A157" s="7"/>
      <c r="B157" s="11"/>
      <c r="C157" s="9"/>
      <c r="D157" s="9"/>
      <c r="E157" s="9"/>
      <c r="F157" s="44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">
      <c r="A158" s="7"/>
      <c r="B158" s="11"/>
      <c r="C158" s="9"/>
      <c r="D158" s="9"/>
      <c r="E158" s="9"/>
      <c r="F158" s="44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">
      <c r="A159" s="7"/>
      <c r="B159" s="11"/>
      <c r="C159" s="9"/>
      <c r="D159" s="9"/>
      <c r="E159" s="9"/>
      <c r="F159" s="44"/>
      <c r="G159" s="9"/>
      <c r="H159" s="9"/>
      <c r="I159" s="6"/>
      <c r="J159" s="6"/>
      <c r="K159" s="6"/>
      <c r="L159" s="6"/>
      <c r="M159" s="6"/>
      <c r="N159" s="9"/>
    </row>
    <row r="160" spans="1:14" s="10" customFormat="1" x14ac:dyDescent="0.2">
      <c r="A160" s="7"/>
      <c r="B160" s="11"/>
      <c r="C160" s="9"/>
      <c r="D160" s="9"/>
      <c r="E160" s="9"/>
      <c r="F160" s="44"/>
      <c r="G160" s="9"/>
      <c r="H160" s="9"/>
      <c r="I160" s="6"/>
      <c r="J160" s="6"/>
      <c r="K160" s="6"/>
      <c r="L160" s="6"/>
      <c r="M160" s="6"/>
      <c r="N160" s="9"/>
    </row>
  </sheetData>
  <hyperlinks>
    <hyperlink ref="F7" location="BR_A0001" display="BR_A0001" xr:uid="{00000000-0004-0000-0100-000000000000}"/>
    <hyperlink ref="F8" location="BR_01001" display="BR_01001" xr:uid="{00000000-0004-0000-0100-000001000000}"/>
    <hyperlink ref="F9" location="FR_06002" display="Enngine gear box shifting pinion shaft" xr:uid="{00000000-0004-0000-0100-000002000000}"/>
    <hyperlink ref="F10" location="FR_06003" display="Engine gear box actator tab" xr:uid="{00000000-0004-0000-0100-000003000000}"/>
    <hyperlink ref="F11" location="FR_06004" display="Front engine gearbox actuator mount" xr:uid="{00000000-0004-0000-0100-000004000000}"/>
    <hyperlink ref="F12" location="FR_06005" display="Rear engine gearbox actuator mount" xr:uid="{00000000-0004-0000-0100-000005000000}"/>
    <hyperlink ref="F13" location="FR_06006" display="Engine gearbox actuator coupling" xr:uid="{00000000-0004-0000-0100-000006000000}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66CC"/>
    <pageSetUpPr fitToPage="1"/>
  </sheetPr>
  <dimension ref="A1:O94"/>
  <sheetViews>
    <sheetView zoomScale="55" zoomScaleNormal="55" zoomScaleSheetLayoutView="80" workbookViewId="0">
      <selection activeCell="B10" sqref="B10"/>
    </sheetView>
  </sheetViews>
  <sheetFormatPr baseColWidth="10" defaultColWidth="9.140625" defaultRowHeight="15" x14ac:dyDescent="0.25"/>
  <cols>
    <col min="1" max="1" width="11.42578125"/>
    <col min="2" max="2" width="36.42578125" customWidth="1"/>
    <col min="3" max="3" width="56" customWidth="1"/>
    <col min="4" max="4" width="11.42578125"/>
    <col min="5" max="5" width="13.140625"/>
    <col min="6" max="6" width="11.42578125"/>
    <col min="7" max="7" width="35.7109375" customWidth="1"/>
    <col min="8" max="8" width="15.7109375"/>
    <col min="9" max="9" width="15.42578125"/>
    <col min="10" max="12" width="11.42578125"/>
    <col min="13" max="13" width="15.28515625"/>
    <col min="14" max="14" width="11.42578125"/>
    <col min="15" max="15" width="5.28515625" customWidth="1"/>
    <col min="16" max="1025" width="11.42578125"/>
  </cols>
  <sheetData>
    <row r="1" spans="1:15" x14ac:dyDescent="0.25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5" x14ac:dyDescent="0.25">
      <c r="A2" s="116" t="s">
        <v>0</v>
      </c>
      <c r="B2" s="16" t="s">
        <v>45</v>
      </c>
      <c r="C2" s="58"/>
      <c r="D2" s="58"/>
      <c r="E2" s="58" t="s">
        <v>135</v>
      </c>
      <c r="F2" s="58"/>
      <c r="G2" s="58"/>
      <c r="H2" s="58"/>
      <c r="I2" s="58"/>
      <c r="J2" s="116" t="s">
        <v>1</v>
      </c>
      <c r="K2" s="98">
        <v>81</v>
      </c>
      <c r="L2" s="58"/>
      <c r="M2" s="116" t="s">
        <v>2</v>
      </c>
      <c r="N2" s="112">
        <f>FR_A0600_pa+FR_A0600_m+FR_A0600_p+FR_A0600_f+FR_A0600_t</f>
        <v>112.48128333333334</v>
      </c>
      <c r="O2" s="64"/>
    </row>
    <row r="3" spans="1:15" x14ac:dyDescent="0.25">
      <c r="A3" s="116" t="s">
        <v>3</v>
      </c>
      <c r="B3" s="16" t="s">
        <v>138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116" t="s">
        <v>4</v>
      </c>
      <c r="N3" s="92">
        <v>1</v>
      </c>
      <c r="O3" s="64"/>
    </row>
    <row r="4" spans="1:15" x14ac:dyDescent="0.25">
      <c r="A4" s="116" t="s">
        <v>5</v>
      </c>
      <c r="B4" s="59" t="s">
        <v>139</v>
      </c>
      <c r="C4" s="58"/>
      <c r="D4" s="58"/>
      <c r="E4" s="58"/>
      <c r="F4" s="58"/>
      <c r="G4" s="58"/>
      <c r="H4" s="58"/>
      <c r="I4" s="58"/>
      <c r="J4" s="119" t="s">
        <v>6</v>
      </c>
      <c r="K4" s="58"/>
      <c r="L4" s="58"/>
      <c r="M4" s="58"/>
      <c r="N4" s="58"/>
      <c r="O4" s="64"/>
    </row>
    <row r="5" spans="1:15" x14ac:dyDescent="0.25">
      <c r="A5" s="116" t="s">
        <v>7</v>
      </c>
      <c r="B5" s="18" t="s">
        <v>140</v>
      </c>
      <c r="C5" s="58"/>
      <c r="D5" s="58"/>
      <c r="E5" s="58"/>
      <c r="F5" s="58"/>
      <c r="G5" s="58"/>
      <c r="H5" s="58"/>
      <c r="I5" s="58"/>
      <c r="J5" s="119" t="s">
        <v>8</v>
      </c>
      <c r="K5" s="58"/>
      <c r="L5" s="58"/>
      <c r="M5" s="116" t="s">
        <v>9</v>
      </c>
      <c r="N5" s="76">
        <f>N2*N3</f>
        <v>112.48128333333334</v>
      </c>
      <c r="O5" s="64"/>
    </row>
    <row r="6" spans="1:15" x14ac:dyDescent="0.25">
      <c r="A6" s="116" t="s">
        <v>10</v>
      </c>
      <c r="B6" s="16" t="s">
        <v>11</v>
      </c>
      <c r="C6" s="58"/>
      <c r="D6" s="58"/>
      <c r="E6" s="58"/>
      <c r="F6" s="58"/>
      <c r="G6" s="58"/>
      <c r="H6" s="58"/>
      <c r="I6" s="58"/>
      <c r="J6" s="119" t="s">
        <v>12</v>
      </c>
      <c r="K6" s="58"/>
      <c r="L6" s="58"/>
      <c r="M6" s="58"/>
      <c r="N6" s="58"/>
      <c r="O6" s="64"/>
    </row>
    <row r="7" spans="1:15" x14ac:dyDescent="0.25">
      <c r="A7" s="116" t="s">
        <v>13</v>
      </c>
      <c r="B7" s="16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5" x14ac:dyDescent="0.25">
      <c r="A8" s="65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5" x14ac:dyDescent="0.25">
      <c r="A9" s="116" t="s">
        <v>14</v>
      </c>
      <c r="B9" s="116" t="s">
        <v>15</v>
      </c>
      <c r="C9" s="116" t="s">
        <v>16</v>
      </c>
      <c r="D9" s="116" t="s">
        <v>17</v>
      </c>
      <c r="E9" s="116" t="s">
        <v>18</v>
      </c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5" x14ac:dyDescent="0.25">
      <c r="A10" s="75"/>
      <c r="B10" s="103" t="s">
        <v>141</v>
      </c>
      <c r="C10" s="76">
        <f>'FR 06001'!N2</f>
        <v>12.69225</v>
      </c>
      <c r="D10" s="102">
        <f>'FR 06001'!N3</f>
        <v>1</v>
      </c>
      <c r="E10" s="76">
        <f>C10*D10</f>
        <v>12.69225</v>
      </c>
      <c r="F10" s="58"/>
      <c r="G10" s="58"/>
      <c r="H10" s="58"/>
      <c r="I10" s="58"/>
      <c r="J10" s="58"/>
      <c r="K10" s="58"/>
      <c r="L10" s="58"/>
      <c r="M10" s="58"/>
      <c r="N10" s="58"/>
      <c r="O10" s="64"/>
    </row>
    <row r="11" spans="1:15" x14ac:dyDescent="0.25">
      <c r="A11" s="75">
        <v>20</v>
      </c>
      <c r="B11" s="103" t="s">
        <v>240</v>
      </c>
      <c r="C11" s="76">
        <f>'FR 06002'!N2</f>
        <v>15.880500000000001</v>
      </c>
      <c r="D11" s="102">
        <f>'FR 06001'!N3</f>
        <v>1</v>
      </c>
      <c r="E11" s="76">
        <f t="shared" ref="E11:E15" si="0">C11*D11</f>
        <v>15.880500000000001</v>
      </c>
      <c r="F11" s="59"/>
      <c r="G11" s="59"/>
      <c r="H11" s="59"/>
      <c r="I11" s="59"/>
      <c r="J11" s="59"/>
      <c r="K11" s="59"/>
      <c r="L11" s="59"/>
      <c r="M11" s="59"/>
      <c r="N11" s="59"/>
      <c r="O11" s="64"/>
    </row>
    <row r="12" spans="1:15" x14ac:dyDescent="0.25">
      <c r="A12" s="75">
        <v>30</v>
      </c>
      <c r="B12" s="103" t="s">
        <v>142</v>
      </c>
      <c r="C12" s="76">
        <f>'FR 06003'!N2</f>
        <v>1.6045</v>
      </c>
      <c r="D12" s="102">
        <f>'FR 06001'!N3</f>
        <v>1</v>
      </c>
      <c r="E12" s="76">
        <f t="shared" si="0"/>
        <v>1.6045</v>
      </c>
      <c r="F12" s="59"/>
      <c r="G12" s="59"/>
      <c r="H12" s="59"/>
      <c r="I12" s="59"/>
      <c r="J12" s="59"/>
      <c r="K12" s="59"/>
      <c r="L12" s="59"/>
      <c r="M12" s="59"/>
      <c r="N12" s="59"/>
      <c r="O12" s="67"/>
    </row>
    <row r="13" spans="1:15" s="17" customFormat="1" x14ac:dyDescent="0.25">
      <c r="A13" s="75">
        <v>40</v>
      </c>
      <c r="B13" s="103" t="s">
        <v>143</v>
      </c>
      <c r="C13" s="76">
        <f>'FR 06004'!N2</f>
        <v>2.8193999999999999</v>
      </c>
      <c r="D13" s="102">
        <f>'FR 06001'!N3</f>
        <v>1</v>
      </c>
      <c r="E13" s="76">
        <f t="shared" si="0"/>
        <v>2.8193999999999999</v>
      </c>
      <c r="F13" s="59"/>
      <c r="G13" s="59"/>
      <c r="H13" s="59"/>
      <c r="I13" s="59"/>
      <c r="J13" s="59"/>
      <c r="K13" s="59"/>
      <c r="L13" s="59"/>
      <c r="M13" s="59"/>
      <c r="N13" s="59"/>
      <c r="O13" s="67"/>
    </row>
    <row r="14" spans="1:15" s="17" customFormat="1" x14ac:dyDescent="0.25">
      <c r="A14" s="75">
        <v>50</v>
      </c>
      <c r="B14" s="175" t="s">
        <v>144</v>
      </c>
      <c r="C14" s="173">
        <f>'FR 06005'!N2</f>
        <v>2.5568</v>
      </c>
      <c r="D14" s="92">
        <f>'FR 06001'!N3</f>
        <v>1</v>
      </c>
      <c r="E14" s="76">
        <f t="shared" si="0"/>
        <v>2.5568</v>
      </c>
      <c r="F14" s="59"/>
      <c r="G14" s="59"/>
      <c r="H14" s="59"/>
      <c r="I14" s="59"/>
      <c r="J14" s="59"/>
      <c r="K14" s="59"/>
      <c r="L14" s="59"/>
      <c r="M14" s="59"/>
      <c r="N14" s="59"/>
      <c r="O14" s="68"/>
    </row>
    <row r="15" spans="1:15" x14ac:dyDescent="0.25">
      <c r="A15" s="75">
        <v>60</v>
      </c>
      <c r="B15" s="175" t="s">
        <v>145</v>
      </c>
      <c r="C15" s="174">
        <f>'FR 06006'!N2</f>
        <v>7.4882499999999999</v>
      </c>
      <c r="D15" s="92">
        <f>'FR 06001'!N3</f>
        <v>1</v>
      </c>
      <c r="E15" s="76">
        <f t="shared" si="0"/>
        <v>7.4882499999999999</v>
      </c>
      <c r="F15" s="58"/>
      <c r="G15" s="58"/>
      <c r="H15" s="58"/>
      <c r="I15" s="58"/>
      <c r="J15" s="58"/>
      <c r="K15" s="58"/>
      <c r="L15" s="58"/>
      <c r="M15" s="58"/>
      <c r="N15" s="58"/>
      <c r="O15" s="64"/>
    </row>
    <row r="16" spans="1:15" x14ac:dyDescent="0.25">
      <c r="A16" s="65"/>
      <c r="B16" s="58"/>
      <c r="C16" s="58"/>
      <c r="D16" s="117" t="s">
        <v>18</v>
      </c>
      <c r="E16" s="118">
        <f>SUM(E10:E15)</f>
        <v>43.041700000000006</v>
      </c>
      <c r="F16" s="59"/>
      <c r="G16" s="59"/>
      <c r="H16" s="59"/>
      <c r="I16" s="59"/>
      <c r="J16" s="59"/>
      <c r="K16" s="59"/>
      <c r="L16" s="59"/>
      <c r="M16" s="59"/>
      <c r="N16" s="59"/>
      <c r="O16" s="64"/>
    </row>
    <row r="17" spans="1:15" x14ac:dyDescent="0.25">
      <c r="A17" s="65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64"/>
    </row>
    <row r="18" spans="1:15" x14ac:dyDescent="0.25">
      <c r="A18" s="116" t="s">
        <v>14</v>
      </c>
      <c r="B18" s="116" t="s">
        <v>19</v>
      </c>
      <c r="C18" s="116" t="s">
        <v>20</v>
      </c>
      <c r="D18" s="116" t="s">
        <v>21</v>
      </c>
      <c r="E18" s="116" t="s">
        <v>22</v>
      </c>
      <c r="F18" s="116" t="s">
        <v>23</v>
      </c>
      <c r="G18" s="116" t="s">
        <v>24</v>
      </c>
      <c r="H18" s="116" t="s">
        <v>25</v>
      </c>
      <c r="I18" s="116" t="s">
        <v>26</v>
      </c>
      <c r="J18" s="116" t="s">
        <v>27</v>
      </c>
      <c r="K18" s="116" t="s">
        <v>28</v>
      </c>
      <c r="L18" s="116" t="s">
        <v>29</v>
      </c>
      <c r="M18" s="116" t="s">
        <v>17</v>
      </c>
      <c r="N18" s="116" t="s">
        <v>18</v>
      </c>
      <c r="O18" s="64"/>
    </row>
    <row r="19" spans="1:15" x14ac:dyDescent="0.25">
      <c r="A19" s="75">
        <v>10</v>
      </c>
      <c r="B19" s="75" t="s">
        <v>146</v>
      </c>
      <c r="C19" s="75" t="s">
        <v>148</v>
      </c>
      <c r="D19" s="76">
        <v>10</v>
      </c>
      <c r="E19" s="75">
        <v>5.0000000000000001E-3</v>
      </c>
      <c r="F19" s="75" t="s">
        <v>152</v>
      </c>
      <c r="G19" s="75"/>
      <c r="H19" s="77"/>
      <c r="I19" s="78"/>
      <c r="J19" s="79"/>
      <c r="K19" s="77"/>
      <c r="L19" s="77"/>
      <c r="M19" s="77">
        <v>1</v>
      </c>
      <c r="N19" s="76">
        <f>E19*D19</f>
        <v>0.05</v>
      </c>
      <c r="O19" s="64"/>
    </row>
    <row r="20" spans="1:15" s="24" customFormat="1" x14ac:dyDescent="0.25">
      <c r="A20" s="75">
        <v>20</v>
      </c>
      <c r="B20" s="75" t="s">
        <v>147</v>
      </c>
      <c r="C20" s="80" t="s">
        <v>149</v>
      </c>
      <c r="D20" s="76">
        <v>40</v>
      </c>
      <c r="E20" s="81">
        <v>40</v>
      </c>
      <c r="F20" s="81" t="s">
        <v>35</v>
      </c>
      <c r="G20" s="81"/>
      <c r="H20" s="77"/>
      <c r="I20" s="82"/>
      <c r="J20" s="115"/>
      <c r="K20" s="84"/>
      <c r="L20" s="85"/>
      <c r="M20" s="86">
        <v>1</v>
      </c>
      <c r="N20" s="76">
        <f>M20*D20</f>
        <v>40</v>
      </c>
      <c r="O20" s="69"/>
    </row>
    <row r="21" spans="1:15" x14ac:dyDescent="0.25">
      <c r="A21" s="75">
        <v>30</v>
      </c>
      <c r="B21" s="75" t="s">
        <v>150</v>
      </c>
      <c r="C21" s="75" t="s">
        <v>151</v>
      </c>
      <c r="D21" s="76">
        <v>2.4300000000000002</v>
      </c>
      <c r="E21" s="75">
        <v>9</v>
      </c>
      <c r="F21" s="75" t="s">
        <v>30</v>
      </c>
      <c r="G21" s="75"/>
      <c r="H21" s="77"/>
      <c r="I21" s="86"/>
      <c r="J21" s="87"/>
      <c r="K21" s="77"/>
      <c r="L21" s="83"/>
      <c r="M21" s="77">
        <v>1</v>
      </c>
      <c r="N21" s="76">
        <f>M21*D21</f>
        <v>2.4300000000000002</v>
      </c>
      <c r="O21" s="64"/>
    </row>
    <row r="22" spans="1:15" x14ac:dyDescent="0.25">
      <c r="A22" s="70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116" t="s">
        <v>18</v>
      </c>
      <c r="N22" s="118">
        <f>SUM(N19:N21)</f>
        <v>42.48</v>
      </c>
      <c r="O22" s="64"/>
    </row>
    <row r="23" spans="1:15" x14ac:dyDescent="0.25">
      <c r="A23" s="65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64"/>
    </row>
    <row r="24" spans="1:15" s="27" customFormat="1" x14ac:dyDescent="0.25">
      <c r="A24" s="116" t="s">
        <v>14</v>
      </c>
      <c r="B24" s="116" t="s">
        <v>31</v>
      </c>
      <c r="C24" s="116" t="s">
        <v>20</v>
      </c>
      <c r="D24" s="116" t="s">
        <v>21</v>
      </c>
      <c r="E24" s="116" t="s">
        <v>32</v>
      </c>
      <c r="F24" s="116" t="s">
        <v>17</v>
      </c>
      <c r="G24" s="116" t="s">
        <v>33</v>
      </c>
      <c r="H24" s="116" t="s">
        <v>34</v>
      </c>
      <c r="I24" s="116" t="s">
        <v>18</v>
      </c>
      <c r="J24" s="26"/>
      <c r="K24" s="26"/>
      <c r="L24" s="26"/>
      <c r="M24" s="26"/>
      <c r="N24" s="26"/>
      <c r="O24" s="71"/>
    </row>
    <row r="25" spans="1:15" x14ac:dyDescent="0.25">
      <c r="A25" s="75">
        <v>10</v>
      </c>
      <c r="B25" s="75" t="s">
        <v>153</v>
      </c>
      <c r="C25" s="75" t="s">
        <v>154</v>
      </c>
      <c r="D25" s="76">
        <v>0.15</v>
      </c>
      <c r="E25" s="75" t="s">
        <v>48</v>
      </c>
      <c r="F25" s="88">
        <v>5</v>
      </c>
      <c r="G25" s="88"/>
      <c r="H25" s="88">
        <v>1</v>
      </c>
      <c r="I25" s="76">
        <f t="shared" ref="I25:I78" si="1">IF(H25="",D25*F25,D25*F25*H25)</f>
        <v>0.75</v>
      </c>
      <c r="J25" s="58"/>
      <c r="K25" s="58"/>
      <c r="L25" s="58"/>
      <c r="M25" s="58"/>
      <c r="N25" s="58"/>
      <c r="O25" s="64"/>
    </row>
    <row r="26" spans="1:15" x14ac:dyDescent="0.25">
      <c r="A26" s="75">
        <v>20</v>
      </c>
      <c r="B26" s="89" t="s">
        <v>155</v>
      </c>
      <c r="C26" s="75" t="s">
        <v>156</v>
      </c>
      <c r="D26" s="76">
        <v>5.25</v>
      </c>
      <c r="E26" s="89" t="s">
        <v>152</v>
      </c>
      <c r="F26" s="88">
        <v>5.0000000000000001E-3</v>
      </c>
      <c r="G26" s="75"/>
      <c r="H26" s="75">
        <v>1</v>
      </c>
      <c r="I26" s="76">
        <f t="shared" si="1"/>
        <v>2.6249999999999999E-2</v>
      </c>
      <c r="J26" s="58"/>
      <c r="K26" s="58"/>
      <c r="L26" s="58"/>
      <c r="M26" s="58"/>
      <c r="N26" s="58"/>
      <c r="O26" s="64"/>
    </row>
    <row r="27" spans="1:15" x14ac:dyDescent="0.25">
      <c r="A27" s="75">
        <v>30</v>
      </c>
      <c r="B27" s="89" t="s">
        <v>181</v>
      </c>
      <c r="C27" s="75" t="s">
        <v>158</v>
      </c>
      <c r="D27" s="76">
        <v>0.25</v>
      </c>
      <c r="E27" s="75" t="s">
        <v>35</v>
      </c>
      <c r="F27" s="88">
        <v>13</v>
      </c>
      <c r="G27" s="75" t="s">
        <v>159</v>
      </c>
      <c r="H27" s="75">
        <v>0.8</v>
      </c>
      <c r="I27" s="76">
        <f t="shared" si="1"/>
        <v>2.6</v>
      </c>
      <c r="J27" s="58"/>
      <c r="K27" s="58"/>
      <c r="L27" s="58"/>
      <c r="M27" s="58"/>
      <c r="N27" s="58"/>
      <c r="O27" s="64"/>
    </row>
    <row r="28" spans="1:15" s="17" customFormat="1" x14ac:dyDescent="0.25">
      <c r="A28" s="75">
        <v>40</v>
      </c>
      <c r="B28" s="89" t="s">
        <v>182</v>
      </c>
      <c r="C28" s="75" t="s">
        <v>161</v>
      </c>
      <c r="D28" s="76">
        <v>0.375</v>
      </c>
      <c r="E28" s="75" t="s">
        <v>35</v>
      </c>
      <c r="F28" s="88">
        <v>1</v>
      </c>
      <c r="G28" s="75" t="s">
        <v>159</v>
      </c>
      <c r="H28" s="75">
        <v>0.8</v>
      </c>
      <c r="I28" s="76">
        <f t="shared" si="1"/>
        <v>0.30000000000000004</v>
      </c>
      <c r="J28" s="59"/>
      <c r="K28" s="59"/>
      <c r="L28" s="59"/>
      <c r="M28" s="59"/>
      <c r="N28" s="59"/>
      <c r="O28" s="68"/>
    </row>
    <row r="29" spans="1:15" s="27" customFormat="1" x14ac:dyDescent="0.25">
      <c r="A29" s="75">
        <v>50</v>
      </c>
      <c r="B29" s="75" t="s">
        <v>162</v>
      </c>
      <c r="C29" s="75" t="s">
        <v>163</v>
      </c>
      <c r="D29" s="76">
        <v>0.25</v>
      </c>
      <c r="E29" s="75" t="s">
        <v>35</v>
      </c>
      <c r="F29" s="88">
        <v>5</v>
      </c>
      <c r="G29" s="75" t="s">
        <v>159</v>
      </c>
      <c r="H29" s="75">
        <v>0.8</v>
      </c>
      <c r="I29" s="76">
        <f t="shared" si="1"/>
        <v>1</v>
      </c>
      <c r="J29" s="59"/>
      <c r="K29" s="59"/>
      <c r="L29" s="59"/>
      <c r="M29" s="59"/>
      <c r="N29" s="59"/>
      <c r="O29" s="71"/>
    </row>
    <row r="30" spans="1:15" s="27" customFormat="1" x14ac:dyDescent="0.25">
      <c r="A30" s="75">
        <v>60</v>
      </c>
      <c r="B30" s="150" t="s">
        <v>164</v>
      </c>
      <c r="C30" s="75" t="s">
        <v>165</v>
      </c>
      <c r="D30" s="76">
        <v>6.25E-2</v>
      </c>
      <c r="E30" s="75" t="s">
        <v>35</v>
      </c>
      <c r="F30" s="88">
        <v>5</v>
      </c>
      <c r="G30" s="75" t="s">
        <v>159</v>
      </c>
      <c r="H30" s="75">
        <v>0.8</v>
      </c>
      <c r="I30" s="76">
        <f t="shared" si="1"/>
        <v>0.25</v>
      </c>
      <c r="J30" s="59"/>
      <c r="K30" s="59"/>
      <c r="L30" s="59"/>
      <c r="M30" s="59"/>
      <c r="N30" s="59"/>
      <c r="O30" s="71"/>
    </row>
    <row r="31" spans="1:15" s="27" customFormat="1" x14ac:dyDescent="0.25">
      <c r="A31" s="75">
        <v>70</v>
      </c>
      <c r="B31" s="75" t="s">
        <v>164</v>
      </c>
      <c r="C31" s="75" t="s">
        <v>166</v>
      </c>
      <c r="D31" s="76">
        <v>6.25E-2</v>
      </c>
      <c r="E31" s="75" t="s">
        <v>35</v>
      </c>
      <c r="F31" s="88">
        <v>1</v>
      </c>
      <c r="G31" s="75" t="s">
        <v>159</v>
      </c>
      <c r="H31" s="75">
        <v>0.8</v>
      </c>
      <c r="I31" s="76">
        <f t="shared" si="1"/>
        <v>0.05</v>
      </c>
      <c r="J31" s="59"/>
      <c r="K31" s="59"/>
      <c r="L31" s="59"/>
      <c r="M31" s="59"/>
      <c r="N31" s="59"/>
      <c r="O31" s="71"/>
    </row>
    <row r="32" spans="1:15" s="27" customFormat="1" x14ac:dyDescent="0.25">
      <c r="A32" s="75">
        <v>80</v>
      </c>
      <c r="B32" s="75" t="s">
        <v>164</v>
      </c>
      <c r="C32" s="75" t="s">
        <v>167</v>
      </c>
      <c r="D32" s="76">
        <v>6.25E-2</v>
      </c>
      <c r="E32" s="75" t="s">
        <v>35</v>
      </c>
      <c r="F32" s="88">
        <v>1</v>
      </c>
      <c r="G32" s="75" t="s">
        <v>159</v>
      </c>
      <c r="H32" s="75">
        <v>0.8</v>
      </c>
      <c r="I32" s="76">
        <f t="shared" si="1"/>
        <v>0.05</v>
      </c>
      <c r="J32" s="59"/>
      <c r="K32" s="59"/>
      <c r="L32" s="59"/>
      <c r="M32" s="59"/>
      <c r="N32" s="59"/>
      <c r="O32" s="71"/>
    </row>
    <row r="33" spans="1:15" s="27" customFormat="1" x14ac:dyDescent="0.25">
      <c r="A33" s="75">
        <f>A32+10</f>
        <v>90</v>
      </c>
      <c r="B33" s="75" t="s">
        <v>157</v>
      </c>
      <c r="C33" s="75" t="s">
        <v>168</v>
      </c>
      <c r="D33" s="76">
        <v>0.25</v>
      </c>
      <c r="E33" s="75" t="s">
        <v>35</v>
      </c>
      <c r="F33" s="88">
        <v>1</v>
      </c>
      <c r="G33" s="75" t="s">
        <v>159</v>
      </c>
      <c r="H33" s="75">
        <v>0.8</v>
      </c>
      <c r="I33" s="76">
        <f t="shared" si="1"/>
        <v>0.2</v>
      </c>
      <c r="J33" s="59"/>
      <c r="K33" s="59"/>
      <c r="L33" s="59"/>
      <c r="M33" s="59"/>
      <c r="N33" s="59"/>
      <c r="O33" s="71"/>
    </row>
    <row r="34" spans="1:15" s="27" customFormat="1" x14ac:dyDescent="0.25">
      <c r="A34" s="75">
        <f t="shared" ref="A34:A78" si="2">A33+10</f>
        <v>100</v>
      </c>
      <c r="B34" s="75" t="s">
        <v>164</v>
      </c>
      <c r="C34" s="75" t="s">
        <v>169</v>
      </c>
      <c r="D34" s="76">
        <v>6.25E-2</v>
      </c>
      <c r="E34" s="75" t="s">
        <v>35</v>
      </c>
      <c r="F34" s="88">
        <v>1</v>
      </c>
      <c r="G34" s="75" t="s">
        <v>159</v>
      </c>
      <c r="H34" s="75">
        <v>0.8</v>
      </c>
      <c r="I34" s="76">
        <f t="shared" si="1"/>
        <v>0.05</v>
      </c>
      <c r="J34" s="59"/>
      <c r="K34" s="59"/>
      <c r="L34" s="59"/>
      <c r="M34" s="59"/>
      <c r="N34" s="59"/>
      <c r="O34" s="71"/>
    </row>
    <row r="35" spans="1:15" s="27" customFormat="1" x14ac:dyDescent="0.25">
      <c r="A35" s="75">
        <f t="shared" si="2"/>
        <v>110</v>
      </c>
      <c r="B35" s="75" t="s">
        <v>164</v>
      </c>
      <c r="C35" s="75" t="s">
        <v>170</v>
      </c>
      <c r="D35" s="76">
        <v>6.25E-2</v>
      </c>
      <c r="E35" s="75" t="s">
        <v>35</v>
      </c>
      <c r="F35" s="88">
        <v>1</v>
      </c>
      <c r="G35" s="75" t="s">
        <v>159</v>
      </c>
      <c r="H35" s="75">
        <v>0.8</v>
      </c>
      <c r="I35" s="76">
        <f t="shared" si="1"/>
        <v>0.05</v>
      </c>
      <c r="J35" s="59"/>
      <c r="K35" s="59"/>
      <c r="L35" s="59"/>
      <c r="M35" s="59"/>
      <c r="N35" s="59"/>
      <c r="O35" s="71"/>
    </row>
    <row r="36" spans="1:15" s="27" customFormat="1" x14ac:dyDescent="0.25">
      <c r="A36" s="75">
        <f t="shared" si="2"/>
        <v>120</v>
      </c>
      <c r="B36" s="75" t="s">
        <v>164</v>
      </c>
      <c r="C36" s="75" t="s">
        <v>171</v>
      </c>
      <c r="D36" s="76">
        <v>6.25E-2</v>
      </c>
      <c r="E36" s="75" t="s">
        <v>35</v>
      </c>
      <c r="F36" s="88">
        <v>1</v>
      </c>
      <c r="G36" s="75" t="s">
        <v>159</v>
      </c>
      <c r="H36" s="75">
        <v>0.8</v>
      </c>
      <c r="I36" s="76">
        <f t="shared" si="1"/>
        <v>0.05</v>
      </c>
      <c r="J36" s="59"/>
      <c r="K36" s="59"/>
      <c r="L36" s="59"/>
      <c r="M36" s="59"/>
      <c r="N36" s="59"/>
      <c r="O36" s="71"/>
    </row>
    <row r="37" spans="1:15" s="27" customFormat="1" x14ac:dyDescent="0.25">
      <c r="A37" s="75">
        <f t="shared" si="2"/>
        <v>130</v>
      </c>
      <c r="B37" s="75" t="s">
        <v>164</v>
      </c>
      <c r="C37" s="75" t="s">
        <v>172</v>
      </c>
      <c r="D37" s="76">
        <v>6.25E-2</v>
      </c>
      <c r="E37" s="75" t="s">
        <v>35</v>
      </c>
      <c r="F37" s="88">
        <v>1</v>
      </c>
      <c r="G37" s="75" t="s">
        <v>159</v>
      </c>
      <c r="H37" s="75">
        <v>0.8</v>
      </c>
      <c r="I37" s="76">
        <f t="shared" si="1"/>
        <v>0.05</v>
      </c>
      <c r="J37" s="59"/>
      <c r="K37" s="59"/>
      <c r="L37" s="59"/>
      <c r="M37" s="59"/>
      <c r="N37" s="59"/>
      <c r="O37" s="71"/>
    </row>
    <row r="38" spans="1:15" s="27" customFormat="1" x14ac:dyDescent="0.25">
      <c r="A38" s="75">
        <f t="shared" si="2"/>
        <v>140</v>
      </c>
      <c r="B38" s="75" t="s">
        <v>162</v>
      </c>
      <c r="C38" s="75" t="s">
        <v>173</v>
      </c>
      <c r="D38" s="76">
        <v>0.25</v>
      </c>
      <c r="E38" s="75" t="s">
        <v>35</v>
      </c>
      <c r="F38" s="88">
        <v>5</v>
      </c>
      <c r="G38" s="75" t="s">
        <v>159</v>
      </c>
      <c r="H38" s="75">
        <v>0.8</v>
      </c>
      <c r="I38" s="76">
        <f t="shared" si="1"/>
        <v>1</v>
      </c>
      <c r="J38" s="59"/>
      <c r="K38" s="59"/>
      <c r="L38" s="59"/>
      <c r="M38" s="59"/>
      <c r="N38" s="59"/>
      <c r="O38" s="71"/>
    </row>
    <row r="39" spans="1:15" s="27" customFormat="1" x14ac:dyDescent="0.25">
      <c r="A39" s="75">
        <f t="shared" si="2"/>
        <v>150</v>
      </c>
      <c r="B39" s="75" t="s">
        <v>164</v>
      </c>
      <c r="C39" s="75" t="s">
        <v>174</v>
      </c>
      <c r="D39" s="76">
        <v>6.25E-2</v>
      </c>
      <c r="E39" s="75" t="s">
        <v>35</v>
      </c>
      <c r="F39" s="88">
        <v>1</v>
      </c>
      <c r="G39" s="75" t="s">
        <v>159</v>
      </c>
      <c r="H39" s="75">
        <v>0.8</v>
      </c>
      <c r="I39" s="76">
        <f t="shared" si="1"/>
        <v>0.05</v>
      </c>
      <c r="J39" s="59"/>
      <c r="K39" s="59"/>
      <c r="L39" s="59"/>
      <c r="M39" s="59"/>
      <c r="N39" s="59"/>
      <c r="O39" s="71"/>
    </row>
    <row r="40" spans="1:15" s="27" customFormat="1" x14ac:dyDescent="0.25">
      <c r="A40" s="75">
        <f t="shared" si="2"/>
        <v>160</v>
      </c>
      <c r="B40" s="75" t="s">
        <v>160</v>
      </c>
      <c r="C40" s="75" t="s">
        <v>175</v>
      </c>
      <c r="D40" s="76">
        <v>0.375</v>
      </c>
      <c r="E40" s="75" t="s">
        <v>35</v>
      </c>
      <c r="F40" s="88">
        <v>1</v>
      </c>
      <c r="G40" s="75" t="s">
        <v>159</v>
      </c>
      <c r="H40" s="75">
        <v>0.8</v>
      </c>
      <c r="I40" s="76">
        <f t="shared" si="1"/>
        <v>0.30000000000000004</v>
      </c>
      <c r="J40" s="59"/>
      <c r="K40" s="59"/>
      <c r="L40" s="59"/>
      <c r="M40" s="59"/>
      <c r="N40" s="59"/>
      <c r="O40" s="71"/>
    </row>
    <row r="41" spans="1:15" s="27" customFormat="1" x14ac:dyDescent="0.25">
      <c r="A41" s="75">
        <f t="shared" si="2"/>
        <v>170</v>
      </c>
      <c r="B41" s="75" t="s">
        <v>157</v>
      </c>
      <c r="C41" s="75" t="s">
        <v>189</v>
      </c>
      <c r="D41" s="76">
        <v>0.25</v>
      </c>
      <c r="E41" s="75" t="s">
        <v>35</v>
      </c>
      <c r="F41" s="88">
        <v>1</v>
      </c>
      <c r="G41" s="75" t="s">
        <v>159</v>
      </c>
      <c r="H41" s="75">
        <v>0.8</v>
      </c>
      <c r="I41" s="76">
        <f t="shared" si="1"/>
        <v>0.2</v>
      </c>
      <c r="J41" s="59"/>
      <c r="K41" s="59"/>
      <c r="L41" s="59"/>
      <c r="M41" s="59"/>
      <c r="N41" s="59"/>
      <c r="O41" s="71"/>
    </row>
    <row r="42" spans="1:15" s="27" customFormat="1" x14ac:dyDescent="0.25">
      <c r="A42" s="75">
        <f t="shared" si="2"/>
        <v>180</v>
      </c>
      <c r="B42" s="75" t="s">
        <v>162</v>
      </c>
      <c r="C42" s="75" t="s">
        <v>176</v>
      </c>
      <c r="D42" s="76">
        <v>0.25</v>
      </c>
      <c r="E42" s="75" t="s">
        <v>35</v>
      </c>
      <c r="F42" s="88">
        <v>1</v>
      </c>
      <c r="G42" s="75" t="s">
        <v>159</v>
      </c>
      <c r="H42" s="75">
        <v>0.8</v>
      </c>
      <c r="I42" s="76">
        <f t="shared" si="1"/>
        <v>0.2</v>
      </c>
      <c r="J42" s="59"/>
      <c r="K42" s="59"/>
      <c r="L42" s="59"/>
      <c r="M42" s="59"/>
      <c r="N42" s="59"/>
      <c r="O42" s="71"/>
    </row>
    <row r="43" spans="1:15" s="27" customFormat="1" x14ac:dyDescent="0.25">
      <c r="A43" s="75">
        <f t="shared" si="2"/>
        <v>190</v>
      </c>
      <c r="B43" s="75" t="s">
        <v>177</v>
      </c>
      <c r="C43" s="75" t="s">
        <v>178</v>
      </c>
      <c r="D43" s="76">
        <v>0.1875</v>
      </c>
      <c r="E43" s="75" t="s">
        <v>35</v>
      </c>
      <c r="F43" s="88">
        <v>1</v>
      </c>
      <c r="G43" s="75" t="s">
        <v>159</v>
      </c>
      <c r="H43" s="75">
        <v>0.8</v>
      </c>
      <c r="I43" s="76">
        <f t="shared" si="1"/>
        <v>0.15000000000000002</v>
      </c>
      <c r="J43" s="59"/>
      <c r="K43" s="59"/>
      <c r="L43" s="59"/>
      <c r="M43" s="59"/>
      <c r="N43" s="59"/>
      <c r="O43" s="71"/>
    </row>
    <row r="44" spans="1:15" s="27" customFormat="1" x14ac:dyDescent="0.25">
      <c r="A44" s="75">
        <f t="shared" si="2"/>
        <v>200</v>
      </c>
      <c r="B44" s="75" t="s">
        <v>157</v>
      </c>
      <c r="C44" s="75" t="s">
        <v>179</v>
      </c>
      <c r="D44" s="76">
        <v>0.25</v>
      </c>
      <c r="E44" s="75" t="s">
        <v>35</v>
      </c>
      <c r="F44" s="88">
        <v>1</v>
      </c>
      <c r="G44" s="75" t="s">
        <v>159</v>
      </c>
      <c r="H44" s="75">
        <v>0.8</v>
      </c>
      <c r="I44" s="76">
        <f t="shared" si="1"/>
        <v>0.2</v>
      </c>
      <c r="J44" s="59"/>
      <c r="K44" s="59"/>
      <c r="L44" s="59"/>
      <c r="M44" s="59"/>
      <c r="N44" s="59"/>
      <c r="O44" s="71"/>
    </row>
    <row r="45" spans="1:15" s="27" customFormat="1" x14ac:dyDescent="0.25">
      <c r="A45" s="75">
        <f t="shared" si="2"/>
        <v>210</v>
      </c>
      <c r="B45" s="75" t="s">
        <v>164</v>
      </c>
      <c r="C45" s="75" t="s">
        <v>180</v>
      </c>
      <c r="D45" s="76">
        <v>6.25E-2</v>
      </c>
      <c r="E45" s="75" t="s">
        <v>35</v>
      </c>
      <c r="F45" s="88">
        <v>1</v>
      </c>
      <c r="G45" s="88"/>
      <c r="H45" s="88">
        <v>1</v>
      </c>
      <c r="I45" s="76">
        <f t="shared" si="1"/>
        <v>6.25E-2</v>
      </c>
      <c r="J45" s="59"/>
      <c r="K45" s="59"/>
      <c r="L45" s="59"/>
      <c r="M45" s="59"/>
      <c r="N45" s="59"/>
      <c r="O45" s="71"/>
    </row>
    <row r="46" spans="1:15" s="27" customFormat="1" x14ac:dyDescent="0.25">
      <c r="A46" s="75">
        <f t="shared" si="2"/>
        <v>220</v>
      </c>
      <c r="B46" s="75" t="s">
        <v>157</v>
      </c>
      <c r="C46" s="75" t="s">
        <v>190</v>
      </c>
      <c r="D46" s="76">
        <v>0.25</v>
      </c>
      <c r="E46" s="75" t="s">
        <v>35</v>
      </c>
      <c r="F46" s="88">
        <v>1</v>
      </c>
      <c r="G46" s="88"/>
      <c r="H46" s="88">
        <v>1</v>
      </c>
      <c r="I46" s="76">
        <f t="shared" si="1"/>
        <v>0.25</v>
      </c>
      <c r="J46" s="59"/>
      <c r="K46" s="59"/>
      <c r="L46" s="59"/>
      <c r="M46" s="59"/>
      <c r="N46" s="59"/>
      <c r="O46" s="71"/>
    </row>
    <row r="47" spans="1:15" s="27" customFormat="1" x14ac:dyDescent="0.25">
      <c r="A47" s="75">
        <f t="shared" si="2"/>
        <v>230</v>
      </c>
      <c r="B47" s="75" t="s">
        <v>177</v>
      </c>
      <c r="C47" s="75" t="s">
        <v>191</v>
      </c>
      <c r="D47" s="76">
        <v>0.1875</v>
      </c>
      <c r="E47" s="75" t="s">
        <v>35</v>
      </c>
      <c r="F47" s="88">
        <v>1</v>
      </c>
      <c r="G47" s="88"/>
      <c r="H47" s="88">
        <v>1</v>
      </c>
      <c r="I47" s="76">
        <f t="shared" si="1"/>
        <v>0.1875</v>
      </c>
      <c r="J47" s="59"/>
      <c r="K47" s="59"/>
      <c r="L47" s="59"/>
      <c r="M47" s="59"/>
      <c r="N47" s="59"/>
      <c r="O47" s="71"/>
    </row>
    <row r="48" spans="1:15" s="27" customFormat="1" x14ac:dyDescent="0.25">
      <c r="A48" s="75">
        <f t="shared" si="2"/>
        <v>240</v>
      </c>
      <c r="B48" s="75" t="s">
        <v>164</v>
      </c>
      <c r="C48" s="75" t="s">
        <v>184</v>
      </c>
      <c r="D48" s="76">
        <v>6.25E-2</v>
      </c>
      <c r="E48" s="75" t="s">
        <v>35</v>
      </c>
      <c r="F48" s="88">
        <v>1</v>
      </c>
      <c r="G48" s="88"/>
      <c r="H48" s="88">
        <v>1</v>
      </c>
      <c r="I48" s="76">
        <f t="shared" si="1"/>
        <v>6.25E-2</v>
      </c>
      <c r="J48" s="59"/>
      <c r="K48" s="59"/>
      <c r="L48" s="59"/>
      <c r="M48" s="59"/>
      <c r="N48" s="59"/>
      <c r="O48" s="71"/>
    </row>
    <row r="49" spans="1:15" s="27" customFormat="1" x14ac:dyDescent="0.25">
      <c r="A49" s="75">
        <f t="shared" si="2"/>
        <v>250</v>
      </c>
      <c r="B49" s="75" t="s">
        <v>183</v>
      </c>
      <c r="C49" s="75" t="s">
        <v>192</v>
      </c>
      <c r="D49" s="76">
        <v>0.125</v>
      </c>
      <c r="E49" s="75" t="s">
        <v>35</v>
      </c>
      <c r="F49" s="88">
        <v>1</v>
      </c>
      <c r="G49" s="88"/>
      <c r="H49" s="88">
        <v>1</v>
      </c>
      <c r="I49" s="76">
        <f t="shared" si="1"/>
        <v>0.125</v>
      </c>
      <c r="J49" s="59"/>
      <c r="K49" s="59"/>
      <c r="L49" s="59"/>
      <c r="M49" s="59"/>
      <c r="N49" s="59"/>
      <c r="O49" s="71"/>
    </row>
    <row r="50" spans="1:15" s="27" customFormat="1" x14ac:dyDescent="0.25">
      <c r="A50" s="75">
        <f t="shared" si="2"/>
        <v>260</v>
      </c>
      <c r="B50" s="75" t="s">
        <v>164</v>
      </c>
      <c r="C50" s="75" t="s">
        <v>184</v>
      </c>
      <c r="D50" s="76">
        <v>6.25E-2</v>
      </c>
      <c r="E50" s="75" t="s">
        <v>35</v>
      </c>
      <c r="F50" s="88">
        <v>1</v>
      </c>
      <c r="G50" s="88"/>
      <c r="H50" s="88">
        <v>1</v>
      </c>
      <c r="I50" s="76">
        <f t="shared" si="1"/>
        <v>6.25E-2</v>
      </c>
      <c r="J50" s="59"/>
      <c r="K50" s="59"/>
      <c r="L50" s="59"/>
      <c r="M50" s="59"/>
      <c r="N50" s="59"/>
      <c r="O50" s="71"/>
    </row>
    <row r="51" spans="1:15" s="27" customFormat="1" x14ac:dyDescent="0.25">
      <c r="A51" s="75">
        <f t="shared" si="2"/>
        <v>270</v>
      </c>
      <c r="B51" s="75" t="s">
        <v>177</v>
      </c>
      <c r="C51" s="75" t="s">
        <v>191</v>
      </c>
      <c r="D51" s="76">
        <v>0.1875</v>
      </c>
      <c r="E51" s="75" t="s">
        <v>35</v>
      </c>
      <c r="F51" s="88">
        <v>1</v>
      </c>
      <c r="G51" s="88"/>
      <c r="H51" s="88">
        <v>1</v>
      </c>
      <c r="I51" s="76">
        <f t="shared" si="1"/>
        <v>0.1875</v>
      </c>
      <c r="J51" s="59"/>
      <c r="K51" s="59"/>
      <c r="L51" s="59"/>
      <c r="M51" s="59"/>
      <c r="N51" s="59"/>
      <c r="O51" s="71"/>
    </row>
    <row r="52" spans="1:15" s="27" customFormat="1" x14ac:dyDescent="0.25">
      <c r="A52" s="75">
        <f t="shared" si="2"/>
        <v>280</v>
      </c>
      <c r="B52" s="75" t="s">
        <v>183</v>
      </c>
      <c r="C52" s="75" t="s">
        <v>193</v>
      </c>
      <c r="D52" s="76">
        <v>0.125</v>
      </c>
      <c r="E52" s="75" t="s">
        <v>35</v>
      </c>
      <c r="F52" s="88">
        <v>1</v>
      </c>
      <c r="G52" s="88"/>
      <c r="H52" s="88">
        <v>1</v>
      </c>
      <c r="I52" s="76">
        <f t="shared" si="1"/>
        <v>0.125</v>
      </c>
      <c r="J52" s="59"/>
      <c r="K52" s="59"/>
      <c r="L52" s="59"/>
      <c r="M52" s="59"/>
      <c r="N52" s="59"/>
      <c r="O52" s="71"/>
    </row>
    <row r="53" spans="1:15" s="27" customFormat="1" x14ac:dyDescent="0.25">
      <c r="A53" s="75">
        <f t="shared" si="2"/>
        <v>290</v>
      </c>
      <c r="B53" s="75" t="s">
        <v>185</v>
      </c>
      <c r="C53" s="75" t="s">
        <v>194</v>
      </c>
      <c r="D53" s="76">
        <v>0.1875</v>
      </c>
      <c r="E53" s="75" t="s">
        <v>35</v>
      </c>
      <c r="F53" s="88">
        <v>1</v>
      </c>
      <c r="G53" s="88"/>
      <c r="H53" s="88">
        <v>1</v>
      </c>
      <c r="I53" s="76">
        <f t="shared" si="1"/>
        <v>0.1875</v>
      </c>
      <c r="J53" s="59"/>
      <c r="K53" s="59"/>
      <c r="L53" s="59"/>
      <c r="M53" s="59"/>
      <c r="N53" s="59"/>
      <c r="O53" s="71"/>
    </row>
    <row r="54" spans="1:15" s="27" customFormat="1" x14ac:dyDescent="0.25">
      <c r="A54" s="75">
        <f t="shared" si="2"/>
        <v>300</v>
      </c>
      <c r="B54" s="75" t="s">
        <v>164</v>
      </c>
      <c r="C54" s="75" t="s">
        <v>195</v>
      </c>
      <c r="D54" s="76">
        <v>6.25E-2</v>
      </c>
      <c r="E54" s="75" t="s">
        <v>35</v>
      </c>
      <c r="F54" s="88">
        <v>1</v>
      </c>
      <c r="G54" s="88"/>
      <c r="H54" s="88">
        <v>1</v>
      </c>
      <c r="I54" s="76">
        <f t="shared" si="1"/>
        <v>6.25E-2</v>
      </c>
      <c r="J54" s="59"/>
      <c r="K54" s="59"/>
      <c r="L54" s="59"/>
      <c r="M54" s="59"/>
      <c r="N54" s="59"/>
      <c r="O54" s="71"/>
    </row>
    <row r="55" spans="1:15" s="27" customFormat="1" x14ac:dyDescent="0.25">
      <c r="A55" s="75">
        <f t="shared" si="2"/>
        <v>310</v>
      </c>
      <c r="B55" s="75" t="s">
        <v>164</v>
      </c>
      <c r="C55" s="75" t="s">
        <v>196</v>
      </c>
      <c r="D55" s="76">
        <v>6.25E-2</v>
      </c>
      <c r="E55" s="75" t="s">
        <v>35</v>
      </c>
      <c r="F55" s="88">
        <v>1</v>
      </c>
      <c r="G55" s="88"/>
      <c r="H55" s="88">
        <v>1</v>
      </c>
      <c r="I55" s="76">
        <f t="shared" si="1"/>
        <v>6.25E-2</v>
      </c>
      <c r="J55" s="59"/>
      <c r="K55" s="59"/>
      <c r="L55" s="59"/>
      <c r="M55" s="59"/>
      <c r="N55" s="59"/>
      <c r="O55" s="71"/>
    </row>
    <row r="56" spans="1:15" s="27" customFormat="1" x14ac:dyDescent="0.25">
      <c r="A56" s="75">
        <f t="shared" si="2"/>
        <v>320</v>
      </c>
      <c r="B56" s="75" t="s">
        <v>164</v>
      </c>
      <c r="C56" s="75" t="s">
        <v>197</v>
      </c>
      <c r="D56" s="76">
        <v>6.25E-2</v>
      </c>
      <c r="E56" s="75" t="s">
        <v>35</v>
      </c>
      <c r="F56" s="88">
        <v>1</v>
      </c>
      <c r="G56" s="88"/>
      <c r="H56" s="88">
        <v>1</v>
      </c>
      <c r="I56" s="76">
        <f t="shared" si="1"/>
        <v>6.25E-2</v>
      </c>
      <c r="J56" s="59"/>
      <c r="K56" s="59"/>
      <c r="L56" s="59"/>
      <c r="M56" s="59"/>
      <c r="N56" s="59"/>
      <c r="O56" s="71"/>
    </row>
    <row r="57" spans="1:15" s="27" customFormat="1" x14ac:dyDescent="0.25">
      <c r="A57" s="75">
        <f t="shared" si="2"/>
        <v>330</v>
      </c>
      <c r="B57" s="75" t="s">
        <v>164</v>
      </c>
      <c r="C57" s="75" t="s">
        <v>198</v>
      </c>
      <c r="D57" s="76">
        <v>6.25E-2</v>
      </c>
      <c r="E57" s="75" t="s">
        <v>35</v>
      </c>
      <c r="F57" s="88">
        <v>1</v>
      </c>
      <c r="G57" s="88"/>
      <c r="H57" s="88">
        <v>1</v>
      </c>
      <c r="I57" s="76">
        <f t="shared" si="1"/>
        <v>6.25E-2</v>
      </c>
      <c r="J57" s="59"/>
      <c r="K57" s="59"/>
      <c r="L57" s="59"/>
      <c r="M57" s="59"/>
      <c r="N57" s="59"/>
      <c r="O57" s="71"/>
    </row>
    <row r="58" spans="1:15" s="27" customFormat="1" x14ac:dyDescent="0.25">
      <c r="A58" s="75">
        <f t="shared" si="2"/>
        <v>340</v>
      </c>
      <c r="B58" s="75" t="s">
        <v>157</v>
      </c>
      <c r="C58" s="75" t="s">
        <v>199</v>
      </c>
      <c r="D58" s="76">
        <v>0.25</v>
      </c>
      <c r="E58" s="75" t="s">
        <v>35</v>
      </c>
      <c r="F58" s="88">
        <v>1</v>
      </c>
      <c r="G58" s="88"/>
      <c r="H58" s="88">
        <v>0.8</v>
      </c>
      <c r="I58" s="76">
        <f t="shared" si="1"/>
        <v>0.2</v>
      </c>
      <c r="J58" s="59"/>
      <c r="K58" s="59"/>
      <c r="L58" s="59"/>
      <c r="M58" s="59"/>
      <c r="N58" s="59"/>
      <c r="O58" s="71"/>
    </row>
    <row r="59" spans="1:15" s="27" customFormat="1" x14ac:dyDescent="0.25">
      <c r="A59" s="75">
        <f t="shared" si="2"/>
        <v>350</v>
      </c>
      <c r="B59" s="75" t="s">
        <v>164</v>
      </c>
      <c r="C59" s="75" t="s">
        <v>200</v>
      </c>
      <c r="D59" s="76">
        <v>6.25E-2</v>
      </c>
      <c r="E59" s="75" t="s">
        <v>35</v>
      </c>
      <c r="F59" s="88">
        <v>1</v>
      </c>
      <c r="G59" s="88"/>
      <c r="H59" s="88"/>
      <c r="I59" s="76">
        <f t="shared" si="1"/>
        <v>6.25E-2</v>
      </c>
      <c r="J59" s="59"/>
      <c r="K59" s="59"/>
      <c r="L59" s="59"/>
      <c r="M59" s="59"/>
      <c r="N59" s="59"/>
      <c r="O59" s="71"/>
    </row>
    <row r="60" spans="1:15" s="27" customFormat="1" x14ac:dyDescent="0.25">
      <c r="A60" s="75">
        <f t="shared" si="2"/>
        <v>360</v>
      </c>
      <c r="B60" s="75" t="s">
        <v>164</v>
      </c>
      <c r="C60" s="75" t="s">
        <v>201</v>
      </c>
      <c r="D60" s="76">
        <v>6.25E-2</v>
      </c>
      <c r="E60" s="75" t="s">
        <v>35</v>
      </c>
      <c r="F60" s="88">
        <v>1</v>
      </c>
      <c r="G60" s="88"/>
      <c r="H60" s="88"/>
      <c r="I60" s="76">
        <f t="shared" si="1"/>
        <v>6.25E-2</v>
      </c>
      <c r="J60" s="59"/>
      <c r="K60" s="59"/>
      <c r="L60" s="59"/>
      <c r="M60" s="59"/>
      <c r="N60" s="59"/>
      <c r="O60" s="71"/>
    </row>
    <row r="61" spans="1:15" s="27" customFormat="1" x14ac:dyDescent="0.25">
      <c r="A61" s="75">
        <f t="shared" si="2"/>
        <v>370</v>
      </c>
      <c r="B61" s="75" t="s">
        <v>164</v>
      </c>
      <c r="C61" s="75" t="s">
        <v>202</v>
      </c>
      <c r="D61" s="76">
        <v>6.25E-2</v>
      </c>
      <c r="E61" s="75" t="s">
        <v>35</v>
      </c>
      <c r="F61" s="88">
        <v>1</v>
      </c>
      <c r="G61" s="88"/>
      <c r="H61" s="88"/>
      <c r="I61" s="76">
        <f t="shared" si="1"/>
        <v>6.25E-2</v>
      </c>
      <c r="J61" s="59"/>
      <c r="K61" s="59"/>
      <c r="L61" s="59"/>
      <c r="M61" s="59"/>
      <c r="N61" s="59"/>
      <c r="O61" s="71"/>
    </row>
    <row r="62" spans="1:15" s="27" customFormat="1" x14ac:dyDescent="0.25">
      <c r="A62" s="75">
        <f t="shared" si="2"/>
        <v>380</v>
      </c>
      <c r="B62" s="75" t="s">
        <v>162</v>
      </c>
      <c r="C62" s="75" t="s">
        <v>203</v>
      </c>
      <c r="D62" s="76">
        <v>0.25</v>
      </c>
      <c r="E62" s="75" t="s">
        <v>35</v>
      </c>
      <c r="F62" s="88">
        <v>5</v>
      </c>
      <c r="G62" s="88" t="s">
        <v>218</v>
      </c>
      <c r="H62" s="88">
        <v>1.25</v>
      </c>
      <c r="I62" s="76">
        <f t="shared" si="1"/>
        <v>1.5625</v>
      </c>
      <c r="J62" s="59"/>
      <c r="K62" s="59"/>
      <c r="L62" s="59"/>
      <c r="M62" s="59"/>
      <c r="N62" s="59"/>
      <c r="O62" s="71"/>
    </row>
    <row r="63" spans="1:15" s="27" customFormat="1" x14ac:dyDescent="0.25">
      <c r="A63" s="75">
        <f t="shared" si="2"/>
        <v>390</v>
      </c>
      <c r="B63" s="75" t="s">
        <v>160</v>
      </c>
      <c r="C63" s="75" t="s">
        <v>204</v>
      </c>
      <c r="D63" s="76">
        <v>0.375</v>
      </c>
      <c r="E63" s="75" t="s">
        <v>35</v>
      </c>
      <c r="F63" s="88">
        <v>1</v>
      </c>
      <c r="G63" s="88"/>
      <c r="H63" s="88">
        <v>1</v>
      </c>
      <c r="I63" s="76">
        <f t="shared" si="1"/>
        <v>0.375</v>
      </c>
      <c r="J63" s="59"/>
      <c r="K63" s="59"/>
      <c r="L63" s="59"/>
      <c r="M63" s="59"/>
      <c r="N63" s="59"/>
      <c r="O63" s="71"/>
    </row>
    <row r="64" spans="1:15" s="27" customFormat="1" x14ac:dyDescent="0.25">
      <c r="A64" s="75">
        <f t="shared" si="2"/>
        <v>400</v>
      </c>
      <c r="B64" s="75" t="s">
        <v>157</v>
      </c>
      <c r="C64" s="75" t="s">
        <v>205</v>
      </c>
      <c r="D64" s="76">
        <v>0.25</v>
      </c>
      <c r="E64" s="75" t="s">
        <v>35</v>
      </c>
      <c r="F64" s="88">
        <v>13</v>
      </c>
      <c r="G64" s="88" t="s">
        <v>218</v>
      </c>
      <c r="H64" s="88">
        <v>1.25</v>
      </c>
      <c r="I64" s="76">
        <f t="shared" si="1"/>
        <v>4.0625</v>
      </c>
      <c r="J64" s="59"/>
      <c r="K64" s="59"/>
      <c r="L64" s="59"/>
      <c r="M64" s="59"/>
      <c r="N64" s="59"/>
      <c r="O64" s="71"/>
    </row>
    <row r="65" spans="1:15" s="27" customFormat="1" x14ac:dyDescent="0.25">
      <c r="A65" s="75">
        <f t="shared" si="2"/>
        <v>410</v>
      </c>
      <c r="B65" s="75" t="s">
        <v>164</v>
      </c>
      <c r="C65" s="75" t="s">
        <v>206</v>
      </c>
      <c r="D65" s="76">
        <v>6.25E-2</v>
      </c>
      <c r="E65" s="75" t="s">
        <v>35</v>
      </c>
      <c r="F65" s="88">
        <v>1</v>
      </c>
      <c r="G65" s="88"/>
      <c r="H65" s="88">
        <v>1</v>
      </c>
      <c r="I65" s="76">
        <f t="shared" si="1"/>
        <v>6.25E-2</v>
      </c>
      <c r="J65" s="59"/>
      <c r="K65" s="59"/>
      <c r="L65" s="59"/>
      <c r="M65" s="59"/>
      <c r="N65" s="59"/>
      <c r="O65" s="71"/>
    </row>
    <row r="66" spans="1:15" s="27" customFormat="1" x14ac:dyDescent="0.25">
      <c r="A66" s="75">
        <f t="shared" si="2"/>
        <v>420</v>
      </c>
      <c r="B66" s="75" t="s">
        <v>164</v>
      </c>
      <c r="C66" s="75" t="s">
        <v>207</v>
      </c>
      <c r="D66" s="76">
        <v>6.25E-2</v>
      </c>
      <c r="E66" s="75" t="s">
        <v>35</v>
      </c>
      <c r="F66" s="88">
        <v>1</v>
      </c>
      <c r="G66" s="88"/>
      <c r="H66" s="88">
        <v>1</v>
      </c>
      <c r="I66" s="76">
        <f t="shared" si="1"/>
        <v>6.25E-2</v>
      </c>
      <c r="J66" s="59"/>
      <c r="K66" s="59"/>
      <c r="L66" s="59"/>
      <c r="M66" s="59"/>
      <c r="N66" s="59"/>
      <c r="O66" s="71"/>
    </row>
    <row r="67" spans="1:15" s="27" customFormat="1" x14ac:dyDescent="0.25">
      <c r="A67" s="75">
        <f t="shared" si="2"/>
        <v>430</v>
      </c>
      <c r="B67" s="75" t="s">
        <v>164</v>
      </c>
      <c r="C67" s="75" t="s">
        <v>208</v>
      </c>
      <c r="D67" s="76">
        <v>6.25E-2</v>
      </c>
      <c r="E67" s="75" t="s">
        <v>35</v>
      </c>
      <c r="F67" s="88">
        <v>2</v>
      </c>
      <c r="G67" s="88"/>
      <c r="H67" s="88">
        <v>1</v>
      </c>
      <c r="I67" s="76">
        <f t="shared" si="1"/>
        <v>0.125</v>
      </c>
      <c r="J67" s="59"/>
      <c r="K67" s="59"/>
      <c r="L67" s="59"/>
      <c r="M67" s="59"/>
      <c r="N67" s="59"/>
      <c r="O67" s="71"/>
    </row>
    <row r="68" spans="1:15" s="27" customFormat="1" x14ac:dyDescent="0.25">
      <c r="A68" s="75">
        <f t="shared" si="2"/>
        <v>440</v>
      </c>
      <c r="B68" s="75" t="s">
        <v>164</v>
      </c>
      <c r="C68" s="75" t="s">
        <v>209</v>
      </c>
      <c r="D68" s="76">
        <v>6.25E-2</v>
      </c>
      <c r="E68" s="75" t="s">
        <v>35</v>
      </c>
      <c r="F68" s="88">
        <v>2</v>
      </c>
      <c r="G68" s="88"/>
      <c r="H68" s="88">
        <v>1</v>
      </c>
      <c r="I68" s="76">
        <f t="shared" si="1"/>
        <v>0.125</v>
      </c>
      <c r="J68" s="59"/>
      <c r="K68" s="59"/>
      <c r="L68" s="59"/>
      <c r="M68" s="59"/>
      <c r="N68" s="59"/>
      <c r="O68" s="71"/>
    </row>
    <row r="69" spans="1:15" s="27" customFormat="1" x14ac:dyDescent="0.25">
      <c r="A69" s="75">
        <f t="shared" si="2"/>
        <v>450</v>
      </c>
      <c r="B69" s="75" t="s">
        <v>164</v>
      </c>
      <c r="C69" s="75" t="s">
        <v>208</v>
      </c>
      <c r="D69" s="76">
        <v>6.25E-2</v>
      </c>
      <c r="E69" s="75" t="s">
        <v>35</v>
      </c>
      <c r="F69" s="88">
        <v>2</v>
      </c>
      <c r="G69" s="88"/>
      <c r="H69" s="88">
        <v>1</v>
      </c>
      <c r="I69" s="76">
        <f t="shared" si="1"/>
        <v>0.125</v>
      </c>
      <c r="J69" s="59"/>
      <c r="K69" s="59"/>
      <c r="L69" s="59"/>
      <c r="M69" s="59"/>
      <c r="N69" s="59"/>
      <c r="O69" s="71"/>
    </row>
    <row r="70" spans="1:15" s="27" customFormat="1" x14ac:dyDescent="0.25">
      <c r="A70" s="75">
        <f t="shared" si="2"/>
        <v>460</v>
      </c>
      <c r="B70" s="75" t="s">
        <v>186</v>
      </c>
      <c r="C70" s="75" t="s">
        <v>210</v>
      </c>
      <c r="D70" s="76">
        <v>0.12</v>
      </c>
      <c r="E70" s="75" t="s">
        <v>35</v>
      </c>
      <c r="F70" s="88">
        <v>2</v>
      </c>
      <c r="G70" s="88"/>
      <c r="H70" s="88">
        <v>1</v>
      </c>
      <c r="I70" s="76">
        <f t="shared" si="1"/>
        <v>0.24</v>
      </c>
      <c r="J70" s="59"/>
      <c r="K70" s="59"/>
      <c r="L70" s="59"/>
      <c r="M70" s="59"/>
      <c r="N70" s="59"/>
      <c r="O70" s="71"/>
    </row>
    <row r="71" spans="1:15" s="27" customFormat="1" x14ac:dyDescent="0.25">
      <c r="A71" s="75">
        <f t="shared" si="2"/>
        <v>470</v>
      </c>
      <c r="B71" s="75" t="s">
        <v>160</v>
      </c>
      <c r="C71" s="75" t="s">
        <v>211</v>
      </c>
      <c r="D71" s="76">
        <v>0.375</v>
      </c>
      <c r="E71" s="75" t="s">
        <v>35</v>
      </c>
      <c r="F71" s="88">
        <v>1</v>
      </c>
      <c r="G71" s="88"/>
      <c r="H71" s="88">
        <v>1</v>
      </c>
      <c r="I71" s="76">
        <f t="shared" si="1"/>
        <v>0.375</v>
      </c>
      <c r="J71" s="59"/>
      <c r="K71" s="59"/>
      <c r="L71" s="59"/>
      <c r="M71" s="59"/>
      <c r="N71" s="59"/>
      <c r="O71" s="71"/>
    </row>
    <row r="72" spans="1:15" s="27" customFormat="1" x14ac:dyDescent="0.25">
      <c r="A72" s="75">
        <f t="shared" si="2"/>
        <v>480</v>
      </c>
      <c r="B72" s="75" t="s">
        <v>164</v>
      </c>
      <c r="C72" s="75" t="s">
        <v>212</v>
      </c>
      <c r="D72" s="76">
        <v>6.25E-2</v>
      </c>
      <c r="E72" s="75" t="s">
        <v>35</v>
      </c>
      <c r="F72" s="88">
        <v>1</v>
      </c>
      <c r="G72" s="88"/>
      <c r="H72" s="88">
        <v>1</v>
      </c>
      <c r="I72" s="76">
        <f t="shared" si="1"/>
        <v>6.25E-2</v>
      </c>
      <c r="J72" s="59"/>
      <c r="K72" s="59"/>
      <c r="L72" s="59"/>
      <c r="M72" s="59"/>
      <c r="N72" s="59"/>
      <c r="O72" s="71"/>
    </row>
    <row r="73" spans="1:15" s="27" customFormat="1" x14ac:dyDescent="0.25">
      <c r="A73" s="75">
        <f t="shared" si="2"/>
        <v>490</v>
      </c>
      <c r="B73" s="75" t="s">
        <v>164</v>
      </c>
      <c r="C73" s="75" t="s">
        <v>213</v>
      </c>
      <c r="D73" s="76">
        <v>6.25E-2</v>
      </c>
      <c r="E73" s="75" t="s">
        <v>35</v>
      </c>
      <c r="F73" s="88">
        <v>1</v>
      </c>
      <c r="G73" s="88"/>
      <c r="H73" s="88">
        <v>1</v>
      </c>
      <c r="I73" s="76">
        <f t="shared" si="1"/>
        <v>6.25E-2</v>
      </c>
      <c r="J73" s="59"/>
      <c r="K73" s="59"/>
      <c r="L73" s="59"/>
      <c r="M73" s="59"/>
      <c r="N73" s="59"/>
      <c r="O73" s="71"/>
    </row>
    <row r="74" spans="1:15" s="27" customFormat="1" x14ac:dyDescent="0.25">
      <c r="A74" s="75">
        <f t="shared" si="2"/>
        <v>500</v>
      </c>
      <c r="B74" s="75" t="s">
        <v>164</v>
      </c>
      <c r="C74" s="75" t="s">
        <v>214</v>
      </c>
      <c r="D74" s="76">
        <v>6.25E-2</v>
      </c>
      <c r="E74" s="75" t="s">
        <v>35</v>
      </c>
      <c r="F74" s="88">
        <v>1</v>
      </c>
      <c r="G74" s="88"/>
      <c r="H74" s="88">
        <v>1</v>
      </c>
      <c r="I74" s="76">
        <f t="shared" si="1"/>
        <v>6.25E-2</v>
      </c>
      <c r="J74" s="59"/>
      <c r="K74" s="59"/>
      <c r="L74" s="59"/>
      <c r="M74" s="59"/>
      <c r="N74" s="59"/>
      <c r="O74" s="71"/>
    </row>
    <row r="75" spans="1:15" s="27" customFormat="1" x14ac:dyDescent="0.25">
      <c r="A75" s="75">
        <f t="shared" si="2"/>
        <v>510</v>
      </c>
      <c r="B75" s="75" t="s">
        <v>187</v>
      </c>
      <c r="C75" s="75" t="s">
        <v>215</v>
      </c>
      <c r="D75" s="76">
        <v>1</v>
      </c>
      <c r="E75" s="75" t="s">
        <v>35</v>
      </c>
      <c r="F75" s="88">
        <v>1</v>
      </c>
      <c r="G75" s="88" t="s">
        <v>219</v>
      </c>
      <c r="H75" s="88">
        <v>1.5</v>
      </c>
      <c r="I75" s="76">
        <f t="shared" si="1"/>
        <v>1.5</v>
      </c>
      <c r="J75" s="59"/>
      <c r="K75" s="59"/>
      <c r="L75" s="59"/>
      <c r="M75" s="59"/>
      <c r="N75" s="59"/>
      <c r="O75" s="71"/>
    </row>
    <row r="76" spans="1:15" s="27" customFormat="1" x14ac:dyDescent="0.25">
      <c r="A76" s="75">
        <f t="shared" si="2"/>
        <v>520</v>
      </c>
      <c r="B76" s="75" t="s">
        <v>187</v>
      </c>
      <c r="C76" s="75" t="s">
        <v>216</v>
      </c>
      <c r="D76" s="76">
        <v>1</v>
      </c>
      <c r="E76" s="75" t="s">
        <v>35</v>
      </c>
      <c r="F76" s="88">
        <v>2</v>
      </c>
      <c r="G76" s="88"/>
      <c r="H76" s="88">
        <v>1.25</v>
      </c>
      <c r="I76" s="76">
        <f t="shared" si="1"/>
        <v>2.5</v>
      </c>
      <c r="J76" s="59"/>
      <c r="K76" s="59"/>
      <c r="L76" s="59"/>
      <c r="M76" s="59"/>
      <c r="N76" s="59"/>
      <c r="O76" s="71"/>
    </row>
    <row r="77" spans="1:15" s="27" customFormat="1" x14ac:dyDescent="0.25">
      <c r="A77" s="75">
        <f t="shared" si="2"/>
        <v>530</v>
      </c>
      <c r="B77" s="75" t="s">
        <v>188</v>
      </c>
      <c r="C77" s="75"/>
      <c r="D77" s="76">
        <v>0.25</v>
      </c>
      <c r="E77" s="75" t="s">
        <v>35</v>
      </c>
      <c r="F77" s="88">
        <v>2</v>
      </c>
      <c r="G77" s="88"/>
      <c r="H77" s="88"/>
      <c r="I77" s="76">
        <f t="shared" si="1"/>
        <v>0.5</v>
      </c>
      <c r="J77" s="59"/>
      <c r="K77" s="59"/>
      <c r="L77" s="59"/>
      <c r="M77" s="59"/>
      <c r="N77" s="59"/>
      <c r="O77" s="71"/>
    </row>
    <row r="78" spans="1:15" s="27" customFormat="1" x14ac:dyDescent="0.25">
      <c r="A78" s="75">
        <f t="shared" si="2"/>
        <v>540</v>
      </c>
      <c r="B78" s="75" t="s">
        <v>187</v>
      </c>
      <c r="C78" s="75" t="s">
        <v>217</v>
      </c>
      <c r="D78" s="76">
        <v>1</v>
      </c>
      <c r="E78" s="75" t="s">
        <v>35</v>
      </c>
      <c r="F78" s="88">
        <v>4</v>
      </c>
      <c r="G78" s="88"/>
      <c r="H78" s="88">
        <v>1.25</v>
      </c>
      <c r="I78" s="76">
        <f t="shared" si="1"/>
        <v>5</v>
      </c>
      <c r="J78" s="59"/>
      <c r="K78" s="59"/>
      <c r="L78" s="59"/>
      <c r="M78" s="59"/>
      <c r="N78" s="59"/>
      <c r="O78" s="71"/>
    </row>
    <row r="79" spans="1:15" x14ac:dyDescent="0.25">
      <c r="A79" s="70"/>
      <c r="B79" s="26"/>
      <c r="C79" s="26"/>
      <c r="D79" s="26"/>
      <c r="E79" s="26"/>
      <c r="F79" s="26"/>
      <c r="G79" s="26"/>
      <c r="H79" s="117" t="s">
        <v>18</v>
      </c>
      <c r="I79" s="118">
        <f>SUM(I25:I78)</f>
        <v>26.216249999999999</v>
      </c>
      <c r="J79" s="58"/>
      <c r="K79" s="58"/>
      <c r="L79" s="58"/>
      <c r="M79" s="58"/>
      <c r="N79" s="58"/>
      <c r="O79" s="64"/>
    </row>
    <row r="80" spans="1:15" x14ac:dyDescent="0.25">
      <c r="A80" s="65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64"/>
    </row>
    <row r="81" spans="1:15" x14ac:dyDescent="0.25">
      <c r="A81" s="116" t="s">
        <v>14</v>
      </c>
      <c r="B81" s="116" t="s">
        <v>36</v>
      </c>
      <c r="C81" s="116" t="s">
        <v>20</v>
      </c>
      <c r="D81" s="116" t="s">
        <v>21</v>
      </c>
      <c r="E81" s="116" t="s">
        <v>22</v>
      </c>
      <c r="F81" s="116" t="s">
        <v>23</v>
      </c>
      <c r="G81" s="116" t="s">
        <v>24</v>
      </c>
      <c r="H81" s="116" t="s">
        <v>25</v>
      </c>
      <c r="I81" s="116" t="s">
        <v>17</v>
      </c>
      <c r="J81" s="116" t="s">
        <v>18</v>
      </c>
      <c r="K81" s="58"/>
      <c r="L81" s="58"/>
      <c r="M81" s="58"/>
      <c r="N81" s="58"/>
      <c r="O81" s="64"/>
    </row>
    <row r="82" spans="1:15" x14ac:dyDescent="0.25">
      <c r="A82" s="75">
        <v>10</v>
      </c>
      <c r="B82" s="75" t="s">
        <v>221</v>
      </c>
      <c r="C82" s="75" t="s">
        <v>220</v>
      </c>
      <c r="D82" s="90">
        <v>0.16</v>
      </c>
      <c r="E82" s="91">
        <v>8</v>
      </c>
      <c r="F82" s="91" t="s">
        <v>30</v>
      </c>
      <c r="G82" s="91">
        <v>40</v>
      </c>
      <c r="H82" s="91" t="s">
        <v>30</v>
      </c>
      <c r="I82" s="92">
        <v>1</v>
      </c>
      <c r="J82" s="76">
        <f t="shared" ref="J82:J87" si="3">I82*D82</f>
        <v>0.16</v>
      </c>
      <c r="K82" s="58"/>
      <c r="L82" s="58"/>
      <c r="M82" s="58"/>
      <c r="N82" s="58"/>
      <c r="O82" s="64"/>
    </row>
    <row r="83" spans="1:15" x14ac:dyDescent="0.25">
      <c r="A83" s="75">
        <v>20</v>
      </c>
      <c r="B83" s="75" t="s">
        <v>221</v>
      </c>
      <c r="C83" s="75" t="s">
        <v>222</v>
      </c>
      <c r="D83" s="90">
        <v>0.02</v>
      </c>
      <c r="E83" s="75">
        <v>4</v>
      </c>
      <c r="F83" s="93" t="s">
        <v>30</v>
      </c>
      <c r="G83" s="75">
        <v>20</v>
      </c>
      <c r="H83" s="75"/>
      <c r="I83" s="92">
        <v>3</v>
      </c>
      <c r="J83" s="76">
        <f t="shared" si="3"/>
        <v>0.06</v>
      </c>
      <c r="K83" s="58"/>
      <c r="L83" s="58"/>
      <c r="M83" s="58"/>
      <c r="N83" s="58"/>
      <c r="O83" s="64"/>
    </row>
    <row r="84" spans="1:15" x14ac:dyDescent="0.25">
      <c r="A84" s="75">
        <v>30</v>
      </c>
      <c r="B84" s="75" t="s">
        <v>37</v>
      </c>
      <c r="C84" s="75" t="s">
        <v>222</v>
      </c>
      <c r="D84" s="90">
        <v>0.01</v>
      </c>
      <c r="E84" s="75">
        <v>4</v>
      </c>
      <c r="F84" s="93" t="s">
        <v>30</v>
      </c>
      <c r="G84" s="75"/>
      <c r="H84" s="75"/>
      <c r="I84" s="92">
        <v>5</v>
      </c>
      <c r="J84" s="76">
        <f t="shared" si="3"/>
        <v>0.05</v>
      </c>
      <c r="K84" s="58"/>
      <c r="L84" s="58"/>
      <c r="M84" s="58"/>
      <c r="N84" s="58"/>
      <c r="O84" s="64"/>
    </row>
    <row r="85" spans="1:15" x14ac:dyDescent="0.25">
      <c r="A85" s="75">
        <v>40</v>
      </c>
      <c r="B85" s="75" t="s">
        <v>38</v>
      </c>
      <c r="C85" s="75" t="s">
        <v>222</v>
      </c>
      <c r="D85" s="95">
        <v>0.01</v>
      </c>
      <c r="E85" s="80">
        <v>4</v>
      </c>
      <c r="F85" s="96" t="s">
        <v>30</v>
      </c>
      <c r="G85" s="80"/>
      <c r="H85" s="80"/>
      <c r="I85" s="97">
        <v>2</v>
      </c>
      <c r="J85" s="76">
        <f t="shared" si="3"/>
        <v>0.02</v>
      </c>
      <c r="K85" s="60"/>
      <c r="L85" s="60"/>
      <c r="M85" s="60"/>
      <c r="N85" s="60"/>
      <c r="O85" s="64"/>
    </row>
    <row r="86" spans="1:15" s="159" customFormat="1" x14ac:dyDescent="0.25">
      <c r="A86" s="151">
        <v>50</v>
      </c>
      <c r="B86" s="151" t="s">
        <v>37</v>
      </c>
      <c r="C86" s="152" t="s">
        <v>223</v>
      </c>
      <c r="D86" s="153">
        <v>0.01</v>
      </c>
      <c r="E86" s="152">
        <v>14</v>
      </c>
      <c r="F86" s="154" t="s">
        <v>30</v>
      </c>
      <c r="G86" s="152">
        <v>21</v>
      </c>
      <c r="H86" s="152"/>
      <c r="I86" s="155">
        <v>2</v>
      </c>
      <c r="J86" s="156">
        <f t="shared" si="3"/>
        <v>0.02</v>
      </c>
      <c r="K86" s="157"/>
      <c r="L86" s="157"/>
      <c r="M86" s="157"/>
      <c r="N86" s="157"/>
      <c r="O86" s="158"/>
    </row>
    <row r="87" spans="1:15" s="17" customFormat="1" x14ac:dyDescent="0.25">
      <c r="A87" s="75">
        <v>60</v>
      </c>
      <c r="B87" s="94" t="s">
        <v>39</v>
      </c>
      <c r="C87" s="80" t="s">
        <v>260</v>
      </c>
      <c r="D87" s="90">
        <v>0.05</v>
      </c>
      <c r="E87" s="75">
        <v>14</v>
      </c>
      <c r="F87" s="93" t="s">
        <v>30</v>
      </c>
      <c r="G87" s="75"/>
      <c r="H87" s="75"/>
      <c r="I87" s="92">
        <v>2</v>
      </c>
      <c r="J87" s="76">
        <f t="shared" si="3"/>
        <v>0.1</v>
      </c>
      <c r="K87" s="59"/>
      <c r="L87" s="59"/>
      <c r="M87" s="59"/>
      <c r="N87" s="59"/>
      <c r="O87" s="68"/>
    </row>
    <row r="88" spans="1:15" x14ac:dyDescent="0.25">
      <c r="A88" s="70"/>
      <c r="B88" s="26"/>
      <c r="C88" s="26"/>
      <c r="D88" s="26"/>
      <c r="E88" s="26"/>
      <c r="F88" s="26"/>
      <c r="G88" s="26"/>
      <c r="H88" s="26"/>
      <c r="I88" s="117" t="s">
        <v>18</v>
      </c>
      <c r="J88" s="118">
        <f>SUM(J82:J87)</f>
        <v>0.41000000000000003</v>
      </c>
      <c r="K88" s="58"/>
      <c r="L88" s="58"/>
      <c r="M88" s="58"/>
      <c r="N88" s="58"/>
      <c r="O88" s="64"/>
    </row>
    <row r="89" spans="1:15" x14ac:dyDescent="0.25">
      <c r="A89" s="65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64"/>
    </row>
    <row r="90" spans="1:15" x14ac:dyDescent="0.25">
      <c r="A90" s="116" t="s">
        <v>14</v>
      </c>
      <c r="B90" s="116" t="s">
        <v>40</v>
      </c>
      <c r="C90" s="116" t="s">
        <v>20</v>
      </c>
      <c r="D90" s="116" t="s">
        <v>21</v>
      </c>
      <c r="E90" s="116" t="s">
        <v>32</v>
      </c>
      <c r="F90" s="116" t="s">
        <v>17</v>
      </c>
      <c r="G90" s="116" t="s">
        <v>41</v>
      </c>
      <c r="H90" s="116" t="s">
        <v>42</v>
      </c>
      <c r="I90" s="116" t="s">
        <v>18</v>
      </c>
      <c r="J90" s="26"/>
      <c r="K90" s="58"/>
      <c r="L90" s="58"/>
      <c r="M90" s="58"/>
      <c r="N90" s="58"/>
      <c r="O90" s="64"/>
    </row>
    <row r="91" spans="1:15" x14ac:dyDescent="0.25">
      <c r="A91" s="75">
        <v>10</v>
      </c>
      <c r="B91" s="75" t="s">
        <v>43</v>
      </c>
      <c r="C91" s="75" t="s">
        <v>224</v>
      </c>
      <c r="D91" s="76">
        <v>500</v>
      </c>
      <c r="E91" s="75" t="s">
        <v>44</v>
      </c>
      <c r="F91" s="75">
        <v>2</v>
      </c>
      <c r="G91" s="75">
        <v>3000</v>
      </c>
      <c r="H91" s="75">
        <v>1</v>
      </c>
      <c r="I91" s="76">
        <f>D91*F91/G91*H91</f>
        <v>0.33333333333333331</v>
      </c>
      <c r="J91" s="26"/>
      <c r="K91" s="58"/>
      <c r="L91" s="58"/>
      <c r="M91" s="58"/>
      <c r="N91" s="58"/>
      <c r="O91" s="64"/>
    </row>
    <row r="92" spans="1:15" x14ac:dyDescent="0.25">
      <c r="A92" s="70"/>
      <c r="B92" s="26"/>
      <c r="C92" s="26"/>
      <c r="D92" s="26"/>
      <c r="E92" s="26"/>
      <c r="F92" s="26"/>
      <c r="G92" s="26"/>
      <c r="H92" s="120" t="s">
        <v>18</v>
      </c>
      <c r="I92" s="121">
        <f>SUM(I91:I91)</f>
        <v>0.33333333333333331</v>
      </c>
      <c r="J92" s="26"/>
      <c r="K92" s="58"/>
      <c r="L92" s="58"/>
      <c r="M92" s="58"/>
      <c r="N92" s="58"/>
      <c r="O92" s="64"/>
    </row>
    <row r="93" spans="1:15" ht="15.75" thickBot="1" x14ac:dyDescent="0.3">
      <c r="A93" s="72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4"/>
    </row>
    <row r="94" spans="1:15" x14ac:dyDescent="0.25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</row>
  </sheetData>
  <hyperlinks>
    <hyperlink ref="B10" location="BR_01001" display="BR_01001" xr:uid="{00000000-0004-0000-0200-000000000000}"/>
    <hyperlink ref="B11" location="FR_06002" display="Enngine gear box shifting pinion shaft" xr:uid="{00000000-0004-0000-0200-000001000000}"/>
    <hyperlink ref="B12" location="FR_06003" display="Engine gear box actator tab" xr:uid="{00000000-0004-0000-0200-000002000000}"/>
    <hyperlink ref="B13" location="FR_06004" display="Front engine gearbox actuator mount" xr:uid="{00000000-0004-0000-0200-000003000000}"/>
    <hyperlink ref="B14" location="FR_06005" display="Rear engine gearbox actuator mount" xr:uid="{00000000-0004-0000-0200-000004000000}"/>
    <hyperlink ref="B15" location="FR_06006" display="Engine gearbox actuator coupling" xr:uid="{00000000-0004-0000-0200-000005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9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99FF"/>
    <pageSetUpPr fitToPage="1"/>
  </sheetPr>
  <dimension ref="A1:O23"/>
  <sheetViews>
    <sheetView zoomScale="70" zoomScaleNormal="70" workbookViewId="0">
      <selection activeCell="B8" sqref="B8"/>
    </sheetView>
  </sheetViews>
  <sheetFormatPr baseColWidth="10" defaultColWidth="9.140625" defaultRowHeight="15" x14ac:dyDescent="0.25"/>
  <cols>
    <col min="1" max="1" width="10.5703125"/>
    <col min="2" max="2" width="38.42578125" customWidth="1"/>
    <col min="3" max="3" width="23"/>
    <col min="4" max="6" width="10.5703125"/>
    <col min="7" max="7" width="24.85546875" customWidth="1"/>
    <col min="8" max="8" width="10.5703125"/>
    <col min="9" max="9" width="17.85546875" customWidth="1"/>
    <col min="10" max="12" width="10.5703125"/>
    <col min="13" max="13" width="15.28515625"/>
    <col min="14" max="14" width="10.5703125"/>
    <col min="15" max="15" width="3.140625" customWidth="1"/>
    <col min="16" max="1025" width="10.5703125"/>
  </cols>
  <sheetData>
    <row r="1" spans="1:15" x14ac:dyDescent="0.25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5" x14ac:dyDescent="0.25">
      <c r="A2" s="140" t="s">
        <v>0</v>
      </c>
      <c r="B2" s="16" t="s">
        <v>45</v>
      </c>
      <c r="C2" s="58"/>
      <c r="D2" s="58"/>
      <c r="E2" s="58"/>
      <c r="F2" s="58"/>
      <c r="G2" s="58" t="s">
        <v>135</v>
      </c>
      <c r="H2" s="58"/>
      <c r="I2" s="58"/>
      <c r="J2" s="141" t="s">
        <v>1</v>
      </c>
      <c r="K2" s="98">
        <v>81</v>
      </c>
      <c r="L2" s="58"/>
      <c r="M2" s="140" t="s">
        <v>16</v>
      </c>
      <c r="N2" s="76">
        <f>FR_06001_m+FR_06001_p</f>
        <v>12.69225</v>
      </c>
      <c r="O2" s="64"/>
    </row>
    <row r="3" spans="1:15" x14ac:dyDescent="0.25">
      <c r="A3" s="140" t="s">
        <v>3</v>
      </c>
      <c r="B3" s="16" t="str">
        <f>'FR A0600'!B3</f>
        <v>Frame and Body</v>
      </c>
      <c r="C3" s="58"/>
      <c r="D3" s="140" t="s">
        <v>6</v>
      </c>
      <c r="E3" s="106"/>
      <c r="F3" s="58"/>
      <c r="G3" s="58"/>
      <c r="H3" s="58"/>
      <c r="I3" s="58"/>
      <c r="J3" s="58"/>
      <c r="K3" s="58"/>
      <c r="L3" s="58"/>
      <c r="M3" s="140" t="s">
        <v>4</v>
      </c>
      <c r="N3" s="92">
        <v>1</v>
      </c>
      <c r="O3" s="64"/>
    </row>
    <row r="4" spans="1:15" x14ac:dyDescent="0.25">
      <c r="A4" s="140" t="s">
        <v>5</v>
      </c>
      <c r="B4" s="105" t="str">
        <f>'FR A0600'!B4</f>
        <v>Shifter</v>
      </c>
      <c r="C4" s="58"/>
      <c r="D4" s="140" t="s">
        <v>8</v>
      </c>
      <c r="E4" s="58"/>
      <c r="F4" s="58"/>
      <c r="G4" s="58"/>
      <c r="H4" s="58"/>
      <c r="I4" s="58"/>
      <c r="J4" s="142" t="s">
        <v>6</v>
      </c>
      <c r="K4" s="58"/>
      <c r="L4" s="58"/>
      <c r="M4" s="58"/>
      <c r="N4" s="58"/>
      <c r="O4" s="64"/>
    </row>
    <row r="5" spans="1:15" x14ac:dyDescent="0.25">
      <c r="A5" s="140" t="s">
        <v>15</v>
      </c>
      <c r="B5" s="18" t="s">
        <v>225</v>
      </c>
      <c r="C5" s="58"/>
      <c r="D5" s="140" t="s">
        <v>12</v>
      </c>
      <c r="E5" s="58"/>
      <c r="F5" s="58"/>
      <c r="G5" s="58"/>
      <c r="H5" s="58"/>
      <c r="I5" s="58"/>
      <c r="J5" s="142" t="s">
        <v>8</v>
      </c>
      <c r="K5" s="58"/>
      <c r="L5" s="58"/>
      <c r="M5" s="140" t="s">
        <v>9</v>
      </c>
      <c r="N5" s="76">
        <f>N3*N2</f>
        <v>12.69225</v>
      </c>
      <c r="O5" s="64"/>
    </row>
    <row r="6" spans="1:15" x14ac:dyDescent="0.25">
      <c r="A6" s="140" t="s">
        <v>7</v>
      </c>
      <c r="B6" t="s">
        <v>226</v>
      </c>
      <c r="C6" s="58"/>
      <c r="D6" s="58"/>
      <c r="E6" s="58"/>
      <c r="F6" s="58"/>
      <c r="G6" s="58"/>
      <c r="H6" s="58"/>
      <c r="I6" s="58"/>
      <c r="J6" s="142" t="s">
        <v>12</v>
      </c>
      <c r="K6" s="58"/>
      <c r="L6" s="58"/>
      <c r="M6" s="58"/>
      <c r="N6" s="58"/>
      <c r="O6" s="64"/>
    </row>
    <row r="7" spans="1:15" x14ac:dyDescent="0.25">
      <c r="A7" s="140" t="s">
        <v>10</v>
      </c>
      <c r="B7" s="16" t="s">
        <v>11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5" x14ac:dyDescent="0.25">
      <c r="A8" s="140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5" x14ac:dyDescent="0.25">
      <c r="A9" s="99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5" x14ac:dyDescent="0.25">
      <c r="A10" s="143" t="s">
        <v>14</v>
      </c>
      <c r="B10" s="144" t="s">
        <v>19</v>
      </c>
      <c r="C10" s="144" t="s">
        <v>20</v>
      </c>
      <c r="D10" s="144" t="s">
        <v>21</v>
      </c>
      <c r="E10" s="144" t="s">
        <v>22</v>
      </c>
      <c r="F10" s="145" t="s">
        <v>23</v>
      </c>
      <c r="G10" s="145" t="s">
        <v>24</v>
      </c>
      <c r="H10" s="145" t="s">
        <v>25</v>
      </c>
      <c r="I10" s="145" t="s">
        <v>26</v>
      </c>
      <c r="J10" s="145" t="s">
        <v>27</v>
      </c>
      <c r="K10" s="145" t="s">
        <v>28</v>
      </c>
      <c r="L10" s="145" t="s">
        <v>29</v>
      </c>
      <c r="M10" s="145" t="s">
        <v>17</v>
      </c>
      <c r="N10" s="145" t="s">
        <v>18</v>
      </c>
      <c r="O10" s="64"/>
    </row>
    <row r="11" spans="1:15" s="24" customFormat="1" x14ac:dyDescent="0.25">
      <c r="A11" s="100">
        <v>10</v>
      </c>
      <c r="B11" s="31" t="s">
        <v>227</v>
      </c>
      <c r="C11" s="21" t="s">
        <v>228</v>
      </c>
      <c r="D11" s="33">
        <v>2.25</v>
      </c>
      <c r="E11" s="21">
        <v>0.24099999999999999</v>
      </c>
      <c r="F11" s="21" t="s">
        <v>229</v>
      </c>
      <c r="G11" s="21"/>
      <c r="H11" s="20"/>
      <c r="I11" s="22"/>
      <c r="J11" s="114"/>
      <c r="K11" s="23"/>
      <c r="L11" s="32">
        <v>7850</v>
      </c>
      <c r="M11" s="25">
        <v>1</v>
      </c>
      <c r="N11" s="33">
        <f>IF(J11="",D11*M11*E11,D11*J11*K11*L11*M11)</f>
        <v>0.54225000000000001</v>
      </c>
      <c r="O11" s="69"/>
    </row>
    <row r="12" spans="1:15" x14ac:dyDescent="0.25">
      <c r="A12" s="70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46" t="s">
        <v>18</v>
      </c>
      <c r="N12" s="147">
        <f>SUM(N11:N11)</f>
        <v>0.54225000000000001</v>
      </c>
      <c r="O12" s="64"/>
    </row>
    <row r="13" spans="1:15" x14ac:dyDescent="0.25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</row>
    <row r="14" spans="1:15" x14ac:dyDescent="0.25">
      <c r="A14" s="148" t="s">
        <v>14</v>
      </c>
      <c r="B14" s="145" t="s">
        <v>31</v>
      </c>
      <c r="C14" s="145" t="s">
        <v>20</v>
      </c>
      <c r="D14" s="145" t="s">
        <v>21</v>
      </c>
      <c r="E14" s="145" t="s">
        <v>32</v>
      </c>
      <c r="F14" s="145" t="s">
        <v>17</v>
      </c>
      <c r="G14" s="145" t="s">
        <v>33</v>
      </c>
      <c r="H14" s="145" t="s">
        <v>34</v>
      </c>
      <c r="I14" s="145" t="s">
        <v>18</v>
      </c>
      <c r="J14" s="26"/>
      <c r="K14" s="26"/>
      <c r="L14" s="26"/>
      <c r="M14" s="26"/>
      <c r="N14" s="26"/>
      <c r="O14" s="64"/>
    </row>
    <row r="15" spans="1:15" s="165" customFormat="1" ht="15" customHeight="1" x14ac:dyDescent="0.25">
      <c r="A15" s="160">
        <v>10</v>
      </c>
      <c r="B15" s="161" t="s">
        <v>46</v>
      </c>
      <c r="C15" s="162" t="s">
        <v>234</v>
      </c>
      <c r="D15" s="163">
        <v>1.3</v>
      </c>
      <c r="E15" s="161" t="s">
        <v>35</v>
      </c>
      <c r="F15" s="162">
        <v>1</v>
      </c>
      <c r="G15" s="162"/>
      <c r="H15" s="162">
        <v>1</v>
      </c>
      <c r="I15" s="163">
        <f t="shared" ref="I15:I20" si="0">IF(H15="",D15*F15,D15*F15*H15)</f>
        <v>1.3</v>
      </c>
      <c r="J15" s="157"/>
      <c r="K15" s="157"/>
      <c r="L15" s="157"/>
      <c r="M15" s="157"/>
      <c r="N15" s="157"/>
      <c r="O15" s="164"/>
    </row>
    <row r="16" spans="1:15" s="159" customFormat="1" ht="15" customHeight="1" x14ac:dyDescent="0.25">
      <c r="A16" s="166">
        <v>20</v>
      </c>
      <c r="B16" s="161" t="s">
        <v>230</v>
      </c>
      <c r="C16" s="167" t="s">
        <v>235</v>
      </c>
      <c r="D16" s="168">
        <v>0.04</v>
      </c>
      <c r="E16" s="167" t="s">
        <v>237</v>
      </c>
      <c r="F16" s="169">
        <v>50</v>
      </c>
      <c r="G16" s="161" t="s">
        <v>239</v>
      </c>
      <c r="H16" s="170">
        <v>3</v>
      </c>
      <c r="I16" s="168">
        <f t="shared" si="0"/>
        <v>6</v>
      </c>
      <c r="J16" s="171"/>
      <c r="K16" s="171"/>
      <c r="L16" s="171"/>
      <c r="M16" s="171"/>
      <c r="N16" s="171"/>
      <c r="O16" s="158"/>
    </row>
    <row r="17" spans="1:15" s="17" customFormat="1" x14ac:dyDescent="0.25">
      <c r="A17" s="101">
        <v>30</v>
      </c>
      <c r="B17" s="29" t="s">
        <v>231</v>
      </c>
      <c r="C17" s="28"/>
      <c r="D17" s="33">
        <v>0.65</v>
      </c>
      <c r="E17" s="29" t="s">
        <v>35</v>
      </c>
      <c r="F17" s="28">
        <v>1</v>
      </c>
      <c r="G17" s="28"/>
      <c r="H17" s="28">
        <v>1</v>
      </c>
      <c r="I17" s="33">
        <f t="shared" si="0"/>
        <v>0.65</v>
      </c>
      <c r="J17" s="59"/>
      <c r="K17" s="59"/>
      <c r="L17" s="59"/>
      <c r="M17" s="59"/>
      <c r="N17" s="59"/>
      <c r="O17" s="68"/>
    </row>
    <row r="18" spans="1:15" x14ac:dyDescent="0.25">
      <c r="A18" s="66">
        <v>40</v>
      </c>
      <c r="B18" s="29" t="s">
        <v>230</v>
      </c>
      <c r="C18" s="19" t="s">
        <v>236</v>
      </c>
      <c r="D18" s="33">
        <v>0.04</v>
      </c>
      <c r="E18" s="19" t="s">
        <v>237</v>
      </c>
      <c r="F18" s="34">
        <v>5</v>
      </c>
      <c r="G18" s="161" t="s">
        <v>239</v>
      </c>
      <c r="H18" s="28">
        <v>3</v>
      </c>
      <c r="I18" s="33">
        <f t="shared" si="0"/>
        <v>0.60000000000000009</v>
      </c>
      <c r="J18" s="58"/>
      <c r="K18" s="58"/>
      <c r="L18" s="58"/>
      <c r="M18" s="58"/>
      <c r="N18" s="58"/>
      <c r="O18" s="64"/>
    </row>
    <row r="19" spans="1:15" x14ac:dyDescent="0.25">
      <c r="A19" s="101">
        <v>50</v>
      </c>
      <c r="B19" s="172" t="s">
        <v>232</v>
      </c>
      <c r="C19" s="28"/>
      <c r="D19" s="33">
        <v>0.35</v>
      </c>
      <c r="E19" s="29" t="s">
        <v>238</v>
      </c>
      <c r="F19" s="28">
        <v>6</v>
      </c>
      <c r="G19" s="28"/>
      <c r="H19" s="28">
        <v>1</v>
      </c>
      <c r="I19" s="33">
        <f t="shared" si="0"/>
        <v>2.0999999999999996</v>
      </c>
      <c r="J19" s="58"/>
      <c r="K19" s="58"/>
      <c r="L19" s="58"/>
      <c r="M19" s="58"/>
      <c r="N19" s="58"/>
      <c r="O19" s="64"/>
    </row>
    <row r="20" spans="1:15" x14ac:dyDescent="0.25">
      <c r="A20" s="66">
        <v>60</v>
      </c>
      <c r="B20" s="29" t="s">
        <v>233</v>
      </c>
      <c r="C20" s="19"/>
      <c r="D20" s="33">
        <v>0.5</v>
      </c>
      <c r="E20" s="19" t="s">
        <v>237</v>
      </c>
      <c r="F20" s="34">
        <v>1</v>
      </c>
      <c r="G20" s="161" t="s">
        <v>239</v>
      </c>
      <c r="H20" s="28">
        <v>3</v>
      </c>
      <c r="I20" s="33">
        <f t="shared" si="0"/>
        <v>1.5</v>
      </c>
      <c r="J20" s="58"/>
      <c r="K20" s="58"/>
      <c r="L20" s="58"/>
      <c r="M20" s="58"/>
      <c r="N20" s="58"/>
      <c r="O20" s="64"/>
    </row>
    <row r="21" spans="1:15" x14ac:dyDescent="0.25">
      <c r="A21" s="70"/>
      <c r="B21" s="26"/>
      <c r="C21" s="26"/>
      <c r="D21" s="26"/>
      <c r="E21" s="26"/>
      <c r="F21" s="26"/>
      <c r="G21" s="26"/>
      <c r="H21" s="149" t="s">
        <v>18</v>
      </c>
      <c r="I21" s="147">
        <f>SUM(I15:I20)</f>
        <v>12.15</v>
      </c>
      <c r="J21" s="26"/>
      <c r="K21" s="26"/>
      <c r="L21" s="26"/>
      <c r="M21" s="26"/>
      <c r="N21" s="26"/>
      <c r="O21" s="64"/>
    </row>
    <row r="22" spans="1:15" x14ac:dyDescent="0.25">
      <c r="A22" s="65"/>
      <c r="B22" s="58"/>
      <c r="C22" s="58"/>
      <c r="D22" s="58"/>
      <c r="E22" s="58"/>
      <c r="F22" s="58"/>
      <c r="G22" s="58"/>
      <c r="H22" s="58"/>
      <c r="I22" s="59"/>
      <c r="J22" s="58"/>
      <c r="K22" s="58"/>
      <c r="L22" s="58"/>
      <c r="M22" s="58"/>
      <c r="N22" s="58"/>
      <c r="O22" s="64"/>
    </row>
    <row r="23" spans="1:15" ht="15.75" thickBot="1" x14ac:dyDescent="0.3">
      <c r="A23" s="72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4"/>
    </row>
  </sheetData>
  <hyperlinks>
    <hyperlink ref="B4" location="BR_A0001" display="BR_A0001" xr:uid="{00000000-0004-0000-0300-000000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3" max="16383" man="1"/>
    <brk id="5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FF"/>
  </sheetPr>
  <dimension ref="A1:O22"/>
  <sheetViews>
    <sheetView zoomScale="85" zoomScaleNormal="85" workbookViewId="0">
      <selection activeCell="B6" sqref="B6"/>
    </sheetView>
  </sheetViews>
  <sheetFormatPr baseColWidth="10" defaultColWidth="9.140625" defaultRowHeight="15" x14ac:dyDescent="0.25"/>
  <cols>
    <col min="1" max="1" width="14.5703125" customWidth="1"/>
    <col min="2" max="2" width="38.42578125" customWidth="1"/>
    <col min="3" max="3" width="21.28515625" customWidth="1"/>
    <col min="7" max="7" width="24.85546875" customWidth="1"/>
    <col min="9" max="9" width="17.85546875" customWidth="1"/>
    <col min="15" max="15" width="3.140625" customWidth="1"/>
  </cols>
  <sheetData>
    <row r="1" spans="1:15" x14ac:dyDescent="0.25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5" x14ac:dyDescent="0.25">
      <c r="A2" s="140" t="s">
        <v>0</v>
      </c>
      <c r="B2" s="16" t="s">
        <v>45</v>
      </c>
      <c r="C2" s="58"/>
      <c r="D2" s="58"/>
      <c r="E2" s="58"/>
      <c r="F2" s="58"/>
      <c r="G2" s="58" t="s">
        <v>135</v>
      </c>
      <c r="H2" s="58"/>
      <c r="I2" s="58"/>
      <c r="J2" s="141" t="s">
        <v>1</v>
      </c>
      <c r="K2" s="98">
        <v>81</v>
      </c>
      <c r="L2" s="58"/>
      <c r="M2" s="140" t="s">
        <v>16</v>
      </c>
      <c r="N2" s="76">
        <f>FR_06002_m+FR_06002_p</f>
        <v>15.880500000000001</v>
      </c>
      <c r="O2" s="64"/>
    </row>
    <row r="3" spans="1:15" x14ac:dyDescent="0.25">
      <c r="A3" s="140" t="s">
        <v>3</v>
      </c>
      <c r="B3" s="16" t="str">
        <f>'FR A0600'!B3</f>
        <v>Frame and Body</v>
      </c>
      <c r="C3" s="58"/>
      <c r="D3" s="140" t="s">
        <v>6</v>
      </c>
      <c r="E3" s="106"/>
      <c r="F3" s="58"/>
      <c r="G3" s="58"/>
      <c r="H3" s="58"/>
      <c r="I3" s="58"/>
      <c r="J3" s="58"/>
      <c r="K3" s="58"/>
      <c r="L3" s="58"/>
      <c r="M3" s="140" t="s">
        <v>4</v>
      </c>
      <c r="N3" s="92">
        <v>1</v>
      </c>
      <c r="O3" s="64"/>
    </row>
    <row r="4" spans="1:15" x14ac:dyDescent="0.25">
      <c r="A4" s="140" t="s">
        <v>5</v>
      </c>
      <c r="B4" s="105" t="str">
        <f>'FR A0600'!B4</f>
        <v>Shifter</v>
      </c>
      <c r="C4" s="58"/>
      <c r="D4" s="140" t="s">
        <v>8</v>
      </c>
      <c r="E4" s="58"/>
      <c r="F4" s="58"/>
      <c r="G4" s="58"/>
      <c r="H4" s="58"/>
      <c r="I4" s="58"/>
      <c r="J4" s="142" t="s">
        <v>6</v>
      </c>
      <c r="K4" s="58"/>
      <c r="L4" s="58"/>
      <c r="M4" s="58"/>
      <c r="N4" s="58"/>
      <c r="O4" s="64"/>
    </row>
    <row r="5" spans="1:15" x14ac:dyDescent="0.25">
      <c r="A5" s="140" t="s">
        <v>15</v>
      </c>
      <c r="B5" s="18" t="s">
        <v>240</v>
      </c>
      <c r="C5" s="58"/>
      <c r="D5" s="140" t="s">
        <v>12</v>
      </c>
      <c r="E5" s="58"/>
      <c r="F5" s="58"/>
      <c r="G5" s="58"/>
      <c r="H5" s="58"/>
      <c r="I5" s="58"/>
      <c r="J5" s="142" t="s">
        <v>8</v>
      </c>
      <c r="K5" s="58"/>
      <c r="L5" s="58"/>
      <c r="M5" s="140" t="s">
        <v>9</v>
      </c>
      <c r="N5" s="76">
        <f>N3*N2</f>
        <v>15.880500000000001</v>
      </c>
      <c r="O5" s="64"/>
    </row>
    <row r="6" spans="1:15" x14ac:dyDescent="0.25">
      <c r="A6" s="140" t="s">
        <v>7</v>
      </c>
      <c r="B6" t="s">
        <v>241</v>
      </c>
      <c r="C6" s="58"/>
      <c r="D6" s="58"/>
      <c r="E6" s="58"/>
      <c r="F6" s="58"/>
      <c r="G6" s="58"/>
      <c r="H6" s="58"/>
      <c r="I6" s="58"/>
      <c r="J6" s="142" t="s">
        <v>12</v>
      </c>
      <c r="K6" s="58"/>
      <c r="L6" s="58"/>
      <c r="M6" s="58"/>
      <c r="N6" s="58"/>
      <c r="O6" s="64"/>
    </row>
    <row r="7" spans="1:15" x14ac:dyDescent="0.25">
      <c r="A7" s="140" t="s">
        <v>10</v>
      </c>
      <c r="B7" s="16" t="s">
        <v>11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5" x14ac:dyDescent="0.25">
      <c r="A8" s="140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5" x14ac:dyDescent="0.25">
      <c r="A9" s="99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5" x14ac:dyDescent="0.25">
      <c r="A10" s="143" t="s">
        <v>14</v>
      </c>
      <c r="B10" s="144" t="s">
        <v>19</v>
      </c>
      <c r="C10" s="144" t="s">
        <v>20</v>
      </c>
      <c r="D10" s="144" t="s">
        <v>21</v>
      </c>
      <c r="E10" s="144" t="s">
        <v>22</v>
      </c>
      <c r="F10" s="145" t="s">
        <v>23</v>
      </c>
      <c r="G10" s="145" t="s">
        <v>24</v>
      </c>
      <c r="H10" s="145" t="s">
        <v>25</v>
      </c>
      <c r="I10" s="145" t="s">
        <v>26</v>
      </c>
      <c r="J10" s="145" t="s">
        <v>27</v>
      </c>
      <c r="K10" s="145" t="s">
        <v>28</v>
      </c>
      <c r="L10" s="145" t="s">
        <v>29</v>
      </c>
      <c r="M10" s="145" t="s">
        <v>17</v>
      </c>
      <c r="N10" s="145" t="s">
        <v>18</v>
      </c>
      <c r="O10" s="64"/>
    </row>
    <row r="11" spans="1:15" s="24" customFormat="1" x14ac:dyDescent="0.25">
      <c r="A11" s="100">
        <v>10</v>
      </c>
      <c r="B11" s="31" t="s">
        <v>227</v>
      </c>
      <c r="C11" s="21" t="s">
        <v>228</v>
      </c>
      <c r="D11" s="33">
        <v>2.25</v>
      </c>
      <c r="E11" s="21">
        <v>0.29799999999999999</v>
      </c>
      <c r="F11" s="21" t="s">
        <v>229</v>
      </c>
      <c r="G11" s="21"/>
      <c r="H11" s="20"/>
      <c r="I11" s="22"/>
      <c r="J11" s="114"/>
      <c r="K11" s="23"/>
      <c r="L11" s="32">
        <v>7850</v>
      </c>
      <c r="M11" s="25">
        <v>1</v>
      </c>
      <c r="N11" s="33">
        <f>IF(J11="",D11*M11*E11,D11*J11*K11*L11*M11)</f>
        <v>0.67049999999999998</v>
      </c>
      <c r="O11" s="69"/>
    </row>
    <row r="12" spans="1:15" x14ac:dyDescent="0.25">
      <c r="A12" s="70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46" t="s">
        <v>18</v>
      </c>
      <c r="N12" s="147">
        <f>SUM(N11:N11)</f>
        <v>0.67049999999999998</v>
      </c>
      <c r="O12" s="64"/>
    </row>
    <row r="13" spans="1:15" x14ac:dyDescent="0.25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</row>
    <row r="14" spans="1:15" x14ac:dyDescent="0.25">
      <c r="A14" s="148" t="s">
        <v>14</v>
      </c>
      <c r="B14" s="145" t="s">
        <v>31</v>
      </c>
      <c r="C14" s="145" t="s">
        <v>20</v>
      </c>
      <c r="D14" s="145" t="s">
        <v>21</v>
      </c>
      <c r="E14" s="145" t="s">
        <v>32</v>
      </c>
      <c r="F14" s="145" t="s">
        <v>17</v>
      </c>
      <c r="G14" s="145" t="s">
        <v>33</v>
      </c>
      <c r="H14" s="145" t="s">
        <v>34</v>
      </c>
      <c r="I14" s="145" t="s">
        <v>18</v>
      </c>
      <c r="J14" s="26"/>
      <c r="K14" s="26"/>
      <c r="L14" s="26"/>
      <c r="M14" s="26"/>
      <c r="N14" s="26"/>
      <c r="O14" s="64"/>
    </row>
    <row r="15" spans="1:15" s="165" customFormat="1" ht="15" customHeight="1" x14ac:dyDescent="0.25">
      <c r="A15" s="160">
        <v>10</v>
      </c>
      <c r="B15" s="161" t="s">
        <v>46</v>
      </c>
      <c r="C15" s="162" t="s">
        <v>234</v>
      </c>
      <c r="D15" s="163">
        <v>1.3</v>
      </c>
      <c r="E15" s="161" t="s">
        <v>35</v>
      </c>
      <c r="F15" s="162">
        <v>1</v>
      </c>
      <c r="G15" s="162"/>
      <c r="H15" s="162">
        <v>1</v>
      </c>
      <c r="I15" s="163">
        <f t="shared" ref="I15:I19" si="0">IF(H15="",D15*F15,D15*F15*H15)</f>
        <v>1.3</v>
      </c>
      <c r="J15" s="157"/>
      <c r="K15" s="157"/>
      <c r="L15" s="157"/>
      <c r="M15" s="157"/>
      <c r="N15" s="157"/>
      <c r="O15" s="164"/>
    </row>
    <row r="16" spans="1:15" s="159" customFormat="1" ht="15" customHeight="1" x14ac:dyDescent="0.25">
      <c r="A16" s="166">
        <v>20</v>
      </c>
      <c r="B16" s="161" t="s">
        <v>230</v>
      </c>
      <c r="C16" s="167" t="s">
        <v>235</v>
      </c>
      <c r="D16" s="168">
        <v>0.04</v>
      </c>
      <c r="E16" s="167" t="s">
        <v>237</v>
      </c>
      <c r="F16" s="169">
        <v>97</v>
      </c>
      <c r="G16" s="161" t="s">
        <v>239</v>
      </c>
      <c r="H16" s="170">
        <v>3</v>
      </c>
      <c r="I16" s="168">
        <f t="shared" si="0"/>
        <v>11.64</v>
      </c>
      <c r="J16" s="171"/>
      <c r="K16" s="171"/>
      <c r="L16" s="171"/>
      <c r="M16" s="171"/>
      <c r="N16" s="171"/>
      <c r="O16" s="158"/>
    </row>
    <row r="17" spans="1:15" s="17" customFormat="1" x14ac:dyDescent="0.25">
      <c r="A17" s="101">
        <v>30</v>
      </c>
      <c r="B17" s="29" t="s">
        <v>231</v>
      </c>
      <c r="C17" s="28"/>
      <c r="D17" s="33">
        <v>0.65</v>
      </c>
      <c r="E17" s="29" t="s">
        <v>35</v>
      </c>
      <c r="F17" s="28">
        <v>1</v>
      </c>
      <c r="G17" s="28"/>
      <c r="H17" s="28">
        <v>1</v>
      </c>
      <c r="I17" s="33">
        <f t="shared" si="0"/>
        <v>0.65</v>
      </c>
      <c r="J17" s="59"/>
      <c r="K17" s="59"/>
      <c r="L17" s="59"/>
      <c r="M17" s="59"/>
      <c r="N17" s="59"/>
      <c r="O17" s="68"/>
    </row>
    <row r="18" spans="1:15" x14ac:dyDescent="0.25">
      <c r="A18" s="66">
        <v>40</v>
      </c>
      <c r="B18" s="29" t="s">
        <v>230</v>
      </c>
      <c r="C18" s="19" t="s">
        <v>236</v>
      </c>
      <c r="D18" s="33">
        <v>0.04</v>
      </c>
      <c r="E18" s="19" t="s">
        <v>237</v>
      </c>
      <c r="F18" s="34">
        <v>1</v>
      </c>
      <c r="G18" s="161" t="s">
        <v>239</v>
      </c>
      <c r="H18" s="28">
        <v>3</v>
      </c>
      <c r="I18" s="33">
        <f t="shared" si="0"/>
        <v>0.12</v>
      </c>
      <c r="J18" s="58"/>
      <c r="K18" s="58"/>
      <c r="L18" s="58"/>
      <c r="M18" s="58"/>
      <c r="N18" s="58"/>
      <c r="O18" s="64"/>
    </row>
    <row r="19" spans="1:15" x14ac:dyDescent="0.25">
      <c r="A19" s="101">
        <v>50</v>
      </c>
      <c r="B19" s="172" t="s">
        <v>242</v>
      </c>
      <c r="C19" s="28"/>
      <c r="D19" s="33">
        <v>0.5</v>
      </c>
      <c r="E19" s="29" t="s">
        <v>237</v>
      </c>
      <c r="F19" s="28">
        <v>3</v>
      </c>
      <c r="G19" s="161" t="s">
        <v>239</v>
      </c>
      <c r="H19" s="28">
        <v>1</v>
      </c>
      <c r="I19" s="33">
        <f t="shared" si="0"/>
        <v>1.5</v>
      </c>
      <c r="J19" s="58"/>
      <c r="K19" s="58"/>
      <c r="L19" s="58"/>
      <c r="M19" s="58"/>
      <c r="N19" s="58"/>
      <c r="O19" s="64"/>
    </row>
    <row r="20" spans="1:15" x14ac:dyDescent="0.25">
      <c r="A20" s="70"/>
      <c r="B20" s="26"/>
      <c r="C20" s="26"/>
      <c r="D20" s="26"/>
      <c r="E20" s="26"/>
      <c r="F20" s="26"/>
      <c r="G20" s="26"/>
      <c r="H20" s="149" t="s">
        <v>18</v>
      </c>
      <c r="I20" s="147">
        <f>SUM(I15:I19)</f>
        <v>15.21</v>
      </c>
      <c r="J20" s="26"/>
      <c r="K20" s="26"/>
      <c r="L20" s="26"/>
      <c r="M20" s="26"/>
      <c r="N20" s="26"/>
      <c r="O20" s="64"/>
    </row>
    <row r="21" spans="1:15" x14ac:dyDescent="0.25">
      <c r="A21" s="65"/>
      <c r="B21" s="58"/>
      <c r="C21" s="58"/>
      <c r="D21" s="58"/>
      <c r="E21" s="58"/>
      <c r="F21" s="58"/>
      <c r="G21" s="58"/>
      <c r="H21" s="58"/>
      <c r="I21" s="59"/>
      <c r="J21" s="58"/>
      <c r="K21" s="58"/>
      <c r="L21" s="58"/>
      <c r="M21" s="58"/>
      <c r="N21" s="58"/>
      <c r="O21" s="64"/>
    </row>
    <row r="22" spans="1:15" ht="15.75" thickBot="1" x14ac:dyDescent="0.3">
      <c r="A22" s="72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4"/>
    </row>
  </sheetData>
  <hyperlinks>
    <hyperlink ref="B4" location="BR_A0001" display="BR_A0001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99FF"/>
  </sheetPr>
  <dimension ref="A1:O19"/>
  <sheetViews>
    <sheetView zoomScale="70" zoomScaleNormal="70" workbookViewId="0">
      <selection activeCell="B6" sqref="B6"/>
    </sheetView>
  </sheetViews>
  <sheetFormatPr baseColWidth="10" defaultColWidth="9.140625" defaultRowHeight="15" x14ac:dyDescent="0.25"/>
  <cols>
    <col min="2" max="2" width="38.42578125" customWidth="1"/>
    <col min="3" max="3" width="21.28515625" customWidth="1"/>
    <col min="7" max="7" width="24.85546875" customWidth="1"/>
    <col min="9" max="9" width="17.85546875" customWidth="1"/>
    <col min="15" max="15" width="3.140625" customWidth="1"/>
  </cols>
  <sheetData>
    <row r="1" spans="1:15" x14ac:dyDescent="0.25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5" x14ac:dyDescent="0.25">
      <c r="A2" s="140" t="s">
        <v>0</v>
      </c>
      <c r="B2" s="16" t="s">
        <v>45</v>
      </c>
      <c r="C2" s="58"/>
      <c r="D2" s="58"/>
      <c r="E2" s="58"/>
      <c r="F2" s="58"/>
      <c r="G2" s="58" t="s">
        <v>135</v>
      </c>
      <c r="H2" s="58"/>
      <c r="I2" s="58"/>
      <c r="J2" s="141" t="s">
        <v>1</v>
      </c>
      <c r="K2" s="98">
        <v>81</v>
      </c>
      <c r="L2" s="58"/>
      <c r="M2" s="140" t="s">
        <v>16</v>
      </c>
      <c r="N2" s="76">
        <f>FR_06003_m+FR_06003_p</f>
        <v>1.6045</v>
      </c>
      <c r="O2" s="64"/>
    </row>
    <row r="3" spans="1:15" x14ac:dyDescent="0.25">
      <c r="A3" s="140" t="s">
        <v>3</v>
      </c>
      <c r="B3" s="16" t="str">
        <f>'FR A0600'!B3</f>
        <v>Frame and Body</v>
      </c>
      <c r="C3" s="58"/>
      <c r="D3" s="140" t="s">
        <v>6</v>
      </c>
      <c r="E3" s="106"/>
      <c r="F3" s="58"/>
      <c r="G3" s="58"/>
      <c r="H3" s="58"/>
      <c r="I3" s="58"/>
      <c r="J3" s="58"/>
      <c r="K3" s="58"/>
      <c r="L3" s="58"/>
      <c r="M3" s="140" t="s">
        <v>4</v>
      </c>
      <c r="N3" s="92">
        <v>1</v>
      </c>
      <c r="O3" s="64"/>
    </row>
    <row r="4" spans="1:15" x14ac:dyDescent="0.25">
      <c r="A4" s="140" t="s">
        <v>5</v>
      </c>
      <c r="B4" s="105" t="str">
        <f>'FR A0600'!B4</f>
        <v>Shifter</v>
      </c>
      <c r="C4" s="58"/>
      <c r="D4" s="140" t="s">
        <v>8</v>
      </c>
      <c r="E4" s="58"/>
      <c r="F4" s="58"/>
      <c r="G4" s="58"/>
      <c r="H4" s="58"/>
      <c r="I4" s="58"/>
      <c r="J4" s="142" t="s">
        <v>6</v>
      </c>
      <c r="K4" s="58"/>
      <c r="L4" s="58"/>
      <c r="M4" s="58"/>
      <c r="N4" s="58"/>
      <c r="O4" s="64"/>
    </row>
    <row r="5" spans="1:15" x14ac:dyDescent="0.25">
      <c r="A5" s="140" t="s">
        <v>15</v>
      </c>
      <c r="B5" s="18" t="s">
        <v>243</v>
      </c>
      <c r="C5" s="58"/>
      <c r="D5" s="140" t="s">
        <v>12</v>
      </c>
      <c r="E5" s="58"/>
      <c r="F5" s="58"/>
      <c r="G5" s="58"/>
      <c r="H5" s="58"/>
      <c r="I5" s="58"/>
      <c r="J5" s="142" t="s">
        <v>8</v>
      </c>
      <c r="K5" s="58"/>
      <c r="L5" s="58"/>
      <c r="M5" s="140" t="s">
        <v>9</v>
      </c>
      <c r="N5" s="76">
        <f>N3*N2</f>
        <v>1.6045</v>
      </c>
      <c r="O5" s="64"/>
    </row>
    <row r="6" spans="1:15" x14ac:dyDescent="0.25">
      <c r="A6" s="140" t="s">
        <v>7</v>
      </c>
      <c r="B6" t="s">
        <v>244</v>
      </c>
      <c r="C6" s="58"/>
      <c r="D6" s="58"/>
      <c r="E6" s="58"/>
      <c r="F6" s="58"/>
      <c r="G6" s="58"/>
      <c r="H6" s="58"/>
      <c r="I6" s="58"/>
      <c r="J6" s="142" t="s">
        <v>12</v>
      </c>
      <c r="K6" s="58"/>
      <c r="L6" s="58"/>
      <c r="M6" s="58"/>
      <c r="N6" s="58"/>
      <c r="O6" s="64"/>
    </row>
    <row r="7" spans="1:15" x14ac:dyDescent="0.25">
      <c r="A7" s="140" t="s">
        <v>10</v>
      </c>
      <c r="B7" s="16" t="s">
        <v>11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5" x14ac:dyDescent="0.25">
      <c r="A8" s="140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5" x14ac:dyDescent="0.25">
      <c r="A9" s="99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5" x14ac:dyDescent="0.25">
      <c r="A10" s="143" t="s">
        <v>14</v>
      </c>
      <c r="B10" s="144" t="s">
        <v>19</v>
      </c>
      <c r="C10" s="144" t="s">
        <v>20</v>
      </c>
      <c r="D10" s="144" t="s">
        <v>21</v>
      </c>
      <c r="E10" s="144" t="s">
        <v>22</v>
      </c>
      <c r="F10" s="145" t="s">
        <v>23</v>
      </c>
      <c r="G10" s="145" t="s">
        <v>24</v>
      </c>
      <c r="H10" s="145" t="s">
        <v>25</v>
      </c>
      <c r="I10" s="145" t="s">
        <v>26</v>
      </c>
      <c r="J10" s="145" t="s">
        <v>27</v>
      </c>
      <c r="K10" s="145" t="s">
        <v>28</v>
      </c>
      <c r="L10" s="145" t="s">
        <v>29</v>
      </c>
      <c r="M10" s="145" t="s">
        <v>17</v>
      </c>
      <c r="N10" s="145" t="s">
        <v>18</v>
      </c>
      <c r="O10" s="64"/>
    </row>
    <row r="11" spans="1:15" s="24" customFormat="1" x14ac:dyDescent="0.25">
      <c r="A11" s="100">
        <v>10</v>
      </c>
      <c r="B11" s="31" t="s">
        <v>245</v>
      </c>
      <c r="C11" s="21" t="s">
        <v>246</v>
      </c>
      <c r="D11" s="33">
        <v>2.25</v>
      </c>
      <c r="E11" s="21">
        <v>0.01</v>
      </c>
      <c r="F11" s="21" t="s">
        <v>229</v>
      </c>
      <c r="G11" s="21"/>
      <c r="H11" s="20"/>
      <c r="I11" s="22"/>
      <c r="J11" s="114"/>
      <c r="K11" s="23"/>
      <c r="L11" s="32">
        <v>7850</v>
      </c>
      <c r="M11" s="25">
        <v>1</v>
      </c>
      <c r="N11" s="33">
        <f>IF(J11="",D11*M11*E11,D11*J11*K11*L11*M11)</f>
        <v>2.2499999999999999E-2</v>
      </c>
      <c r="O11" s="69"/>
    </row>
    <row r="12" spans="1:15" x14ac:dyDescent="0.25">
      <c r="A12" s="70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46" t="s">
        <v>18</v>
      </c>
      <c r="N12" s="147">
        <f>SUM(N11:N11)</f>
        <v>2.2499999999999999E-2</v>
      </c>
      <c r="O12" s="64"/>
    </row>
    <row r="13" spans="1:15" x14ac:dyDescent="0.25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</row>
    <row r="14" spans="1:15" x14ac:dyDescent="0.25">
      <c r="A14" s="148" t="s">
        <v>14</v>
      </c>
      <c r="B14" s="145" t="s">
        <v>31</v>
      </c>
      <c r="C14" s="145" t="s">
        <v>20</v>
      </c>
      <c r="D14" s="145" t="s">
        <v>21</v>
      </c>
      <c r="E14" s="145" t="s">
        <v>32</v>
      </c>
      <c r="F14" s="145" t="s">
        <v>17</v>
      </c>
      <c r="G14" s="145" t="s">
        <v>33</v>
      </c>
      <c r="H14" s="145" t="s">
        <v>34</v>
      </c>
      <c r="I14" s="145" t="s">
        <v>18</v>
      </c>
      <c r="J14" s="26"/>
      <c r="K14" s="26"/>
      <c r="L14" s="26"/>
      <c r="M14" s="26"/>
      <c r="N14" s="26"/>
      <c r="O14" s="64"/>
    </row>
    <row r="15" spans="1:15" s="165" customFormat="1" ht="15" customHeight="1" x14ac:dyDescent="0.25">
      <c r="A15" s="160">
        <v>10</v>
      </c>
      <c r="B15" s="161" t="s">
        <v>46</v>
      </c>
      <c r="C15" s="162" t="s">
        <v>247</v>
      </c>
      <c r="D15" s="163">
        <v>1.3</v>
      </c>
      <c r="E15" s="161" t="s">
        <v>35</v>
      </c>
      <c r="F15" s="162">
        <v>1</v>
      </c>
      <c r="G15" s="162"/>
      <c r="H15" s="162">
        <v>1</v>
      </c>
      <c r="I15" s="163">
        <f t="shared" ref="I15:I16" si="0">IF(H15="",D15*F15,D15*F15*H15)</f>
        <v>1.3</v>
      </c>
      <c r="J15" s="157"/>
      <c r="K15" s="157"/>
      <c r="L15" s="157"/>
      <c r="M15" s="157"/>
      <c r="N15" s="157"/>
      <c r="O15" s="164"/>
    </row>
    <row r="16" spans="1:15" s="159" customFormat="1" ht="15" customHeight="1" x14ac:dyDescent="0.25">
      <c r="A16" s="166">
        <v>20</v>
      </c>
      <c r="B16" s="161" t="s">
        <v>47</v>
      </c>
      <c r="C16" s="167"/>
      <c r="D16" s="168">
        <v>0.01</v>
      </c>
      <c r="E16" s="167" t="s">
        <v>48</v>
      </c>
      <c r="F16" s="169">
        <v>9.4</v>
      </c>
      <c r="G16" s="161" t="s">
        <v>239</v>
      </c>
      <c r="H16" s="170">
        <v>3</v>
      </c>
      <c r="I16" s="168">
        <f t="shared" si="0"/>
        <v>0.28200000000000003</v>
      </c>
      <c r="J16" s="171"/>
      <c r="K16" s="171"/>
      <c r="L16" s="171"/>
      <c r="M16" s="171"/>
      <c r="N16" s="171"/>
      <c r="O16" s="158"/>
    </row>
    <row r="17" spans="1:15" x14ac:dyDescent="0.25">
      <c r="A17" s="70"/>
      <c r="B17" s="26"/>
      <c r="C17" s="26"/>
      <c r="D17" s="26"/>
      <c r="E17" s="26"/>
      <c r="F17" s="26"/>
      <c r="G17" s="26"/>
      <c r="H17" s="149" t="s">
        <v>18</v>
      </c>
      <c r="I17" s="147">
        <f>SUM(I15:I16)</f>
        <v>1.5820000000000001</v>
      </c>
      <c r="J17" s="26"/>
      <c r="K17" s="26"/>
      <c r="L17" s="26"/>
      <c r="M17" s="26"/>
      <c r="N17" s="26"/>
      <c r="O17" s="64"/>
    </row>
    <row r="18" spans="1:15" x14ac:dyDescent="0.25">
      <c r="A18" s="65"/>
      <c r="B18" s="58"/>
      <c r="C18" s="58"/>
      <c r="D18" s="58"/>
      <c r="E18" s="58"/>
      <c r="F18" s="58"/>
      <c r="G18" s="58"/>
      <c r="H18" s="58"/>
      <c r="I18" s="59"/>
      <c r="J18" s="58"/>
      <c r="K18" s="58"/>
      <c r="L18" s="58"/>
      <c r="M18" s="58"/>
      <c r="N18" s="58"/>
      <c r="O18" s="64"/>
    </row>
    <row r="19" spans="1:15" ht="15.75" thickBot="1" x14ac:dyDescent="0.3">
      <c r="A19" s="72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4"/>
    </row>
  </sheetData>
  <hyperlinks>
    <hyperlink ref="B4" location="BR_A0001" display="BR_A0001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99FF"/>
  </sheetPr>
  <dimension ref="A1:O20"/>
  <sheetViews>
    <sheetView tabSelected="1" zoomScale="70" zoomScaleNormal="70" workbookViewId="0">
      <selection activeCell="B6" sqref="B6"/>
    </sheetView>
  </sheetViews>
  <sheetFormatPr baseColWidth="10" defaultColWidth="9.140625" defaultRowHeight="15" x14ac:dyDescent="0.25"/>
  <cols>
    <col min="2" max="2" width="38.42578125" customWidth="1"/>
    <col min="3" max="3" width="21.28515625" customWidth="1"/>
    <col min="7" max="7" width="24.85546875" customWidth="1"/>
    <col min="9" max="9" width="17.85546875" customWidth="1"/>
    <col min="15" max="15" width="3.140625" customWidth="1"/>
  </cols>
  <sheetData>
    <row r="1" spans="1:15" x14ac:dyDescent="0.25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5" x14ac:dyDescent="0.25">
      <c r="A2" s="140" t="s">
        <v>0</v>
      </c>
      <c r="B2" s="16" t="s">
        <v>45</v>
      </c>
      <c r="C2" s="58"/>
      <c r="D2" s="58"/>
      <c r="E2" s="58"/>
      <c r="F2" s="58"/>
      <c r="G2" s="58" t="s">
        <v>135</v>
      </c>
      <c r="H2" s="58"/>
      <c r="I2" s="58"/>
      <c r="J2" s="141" t="s">
        <v>1</v>
      </c>
      <c r="K2" s="98">
        <v>81</v>
      </c>
      <c r="L2" s="58"/>
      <c r="M2" s="140" t="s">
        <v>16</v>
      </c>
      <c r="N2" s="76">
        <f>FR_06004_m+FR_06004_p</f>
        <v>2.8193999999999999</v>
      </c>
      <c r="O2" s="64"/>
    </row>
    <row r="3" spans="1:15" x14ac:dyDescent="0.25">
      <c r="A3" s="140" t="s">
        <v>3</v>
      </c>
      <c r="B3" s="16" t="str">
        <f>'FR A0600'!B3</f>
        <v>Frame and Body</v>
      </c>
      <c r="C3" s="58"/>
      <c r="D3" s="140" t="s">
        <v>6</v>
      </c>
      <c r="E3" s="106" t="s">
        <v>95</v>
      </c>
      <c r="F3" s="58"/>
      <c r="G3" s="58"/>
      <c r="H3" s="58"/>
      <c r="I3" s="58"/>
      <c r="J3" s="58"/>
      <c r="K3" s="58"/>
      <c r="L3" s="58"/>
      <c r="M3" s="140" t="s">
        <v>4</v>
      </c>
      <c r="N3" s="92">
        <v>1</v>
      </c>
      <c r="O3" s="64"/>
    </row>
    <row r="4" spans="1:15" x14ac:dyDescent="0.25">
      <c r="A4" s="140" t="s">
        <v>5</v>
      </c>
      <c r="B4" s="105" t="str">
        <f>'FR A0600'!B4</f>
        <v>Shifter</v>
      </c>
      <c r="C4" s="58"/>
      <c r="D4" s="140" t="s">
        <v>8</v>
      </c>
      <c r="E4" s="58"/>
      <c r="F4" s="58"/>
      <c r="G4" s="58"/>
      <c r="H4" s="58"/>
      <c r="I4" s="58"/>
      <c r="J4" s="142" t="s">
        <v>6</v>
      </c>
      <c r="K4" s="58"/>
      <c r="L4" s="58"/>
      <c r="M4" s="58"/>
      <c r="N4" s="58"/>
      <c r="O4" s="64"/>
    </row>
    <row r="5" spans="1:15" x14ac:dyDescent="0.25">
      <c r="A5" s="140" t="s">
        <v>15</v>
      </c>
      <c r="B5" s="75" t="s">
        <v>143</v>
      </c>
      <c r="C5" s="58"/>
      <c r="D5" s="140" t="s">
        <v>12</v>
      </c>
      <c r="E5" s="58"/>
      <c r="F5" s="58"/>
      <c r="G5" s="58"/>
      <c r="H5" s="58"/>
      <c r="I5" s="58"/>
      <c r="J5" s="142" t="s">
        <v>8</v>
      </c>
      <c r="K5" s="58"/>
      <c r="L5" s="58"/>
      <c r="M5" s="140" t="s">
        <v>9</v>
      </c>
      <c r="N5" s="76">
        <f>N3*N2</f>
        <v>2.8193999999999999</v>
      </c>
      <c r="O5" s="64"/>
    </row>
    <row r="6" spans="1:15" x14ac:dyDescent="0.25">
      <c r="A6" s="140" t="s">
        <v>7</v>
      </c>
      <c r="B6" t="s">
        <v>248</v>
      </c>
      <c r="C6" s="58"/>
      <c r="D6" s="58"/>
      <c r="E6" s="58"/>
      <c r="F6" s="58"/>
      <c r="G6" s="58"/>
      <c r="H6" s="58"/>
      <c r="I6" s="58"/>
      <c r="J6" s="142" t="s">
        <v>12</v>
      </c>
      <c r="K6" s="58"/>
      <c r="L6" s="58"/>
      <c r="M6" s="58"/>
      <c r="N6" s="58"/>
      <c r="O6" s="64"/>
    </row>
    <row r="7" spans="1:15" x14ac:dyDescent="0.25">
      <c r="A7" s="140" t="s">
        <v>10</v>
      </c>
      <c r="B7" s="16" t="s">
        <v>11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5" x14ac:dyDescent="0.25">
      <c r="A8" s="140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5" x14ac:dyDescent="0.25">
      <c r="A9" s="99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5" x14ac:dyDescent="0.25">
      <c r="A10" s="143" t="s">
        <v>14</v>
      </c>
      <c r="B10" s="144" t="s">
        <v>19</v>
      </c>
      <c r="C10" s="144" t="s">
        <v>20</v>
      </c>
      <c r="D10" s="144" t="s">
        <v>21</v>
      </c>
      <c r="E10" s="144" t="s">
        <v>22</v>
      </c>
      <c r="F10" s="145" t="s">
        <v>23</v>
      </c>
      <c r="G10" s="145" t="s">
        <v>24</v>
      </c>
      <c r="H10" s="145" t="s">
        <v>25</v>
      </c>
      <c r="I10" s="145" t="s">
        <v>26</v>
      </c>
      <c r="J10" s="145" t="s">
        <v>27</v>
      </c>
      <c r="K10" s="145" t="s">
        <v>28</v>
      </c>
      <c r="L10" s="145" t="s">
        <v>29</v>
      </c>
      <c r="M10" s="145" t="s">
        <v>17</v>
      </c>
      <c r="N10" s="145" t="s">
        <v>18</v>
      </c>
      <c r="O10" s="64"/>
    </row>
    <row r="11" spans="1:15" s="24" customFormat="1" x14ac:dyDescent="0.25">
      <c r="A11" s="100">
        <v>10</v>
      </c>
      <c r="B11" s="31" t="s">
        <v>253</v>
      </c>
      <c r="C11" s="21" t="s">
        <v>228</v>
      </c>
      <c r="D11" s="33">
        <v>4.2</v>
      </c>
      <c r="E11" s="21">
        <v>7.0000000000000001E-3</v>
      </c>
      <c r="F11" s="21" t="s">
        <v>229</v>
      </c>
      <c r="G11" s="21"/>
      <c r="H11" s="20"/>
      <c r="I11" s="22"/>
      <c r="J11" s="114"/>
      <c r="K11" s="23"/>
      <c r="L11" s="32">
        <v>2712</v>
      </c>
      <c r="M11" s="25">
        <v>1</v>
      </c>
      <c r="N11" s="33">
        <f>IF(J11="",D11*M11*E11,D11*J11*K11*L11*M11)</f>
        <v>2.9400000000000003E-2</v>
      </c>
      <c r="O11" s="69"/>
    </row>
    <row r="12" spans="1:15" x14ac:dyDescent="0.25">
      <c r="A12" s="70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46" t="s">
        <v>18</v>
      </c>
      <c r="N12" s="147">
        <f>SUM(N11:N11)</f>
        <v>2.9400000000000003E-2</v>
      </c>
      <c r="O12" s="64"/>
    </row>
    <row r="13" spans="1:15" x14ac:dyDescent="0.25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</row>
    <row r="14" spans="1:15" x14ac:dyDescent="0.25">
      <c r="A14" s="148" t="s">
        <v>14</v>
      </c>
      <c r="B14" s="145" t="s">
        <v>31</v>
      </c>
      <c r="C14" s="145" t="s">
        <v>20</v>
      </c>
      <c r="D14" s="145" t="s">
        <v>21</v>
      </c>
      <c r="E14" s="145" t="s">
        <v>32</v>
      </c>
      <c r="F14" s="145" t="s">
        <v>17</v>
      </c>
      <c r="G14" s="145" t="s">
        <v>33</v>
      </c>
      <c r="H14" s="145" t="s">
        <v>34</v>
      </c>
      <c r="I14" s="145" t="s">
        <v>18</v>
      </c>
      <c r="J14" s="26"/>
      <c r="K14" s="26"/>
      <c r="L14" s="26"/>
      <c r="M14" s="26"/>
      <c r="N14" s="26"/>
      <c r="O14" s="64"/>
    </row>
    <row r="15" spans="1:15" s="165" customFormat="1" ht="15" customHeight="1" x14ac:dyDescent="0.25">
      <c r="A15" s="160">
        <v>10</v>
      </c>
      <c r="B15" s="161" t="s">
        <v>46</v>
      </c>
      <c r="C15" s="162" t="s">
        <v>234</v>
      </c>
      <c r="D15" s="163">
        <v>1.3</v>
      </c>
      <c r="E15" s="161" t="s">
        <v>35</v>
      </c>
      <c r="F15" s="162">
        <v>1</v>
      </c>
      <c r="G15" s="162"/>
      <c r="H15" s="162">
        <v>1</v>
      </c>
      <c r="I15" s="163">
        <f t="shared" ref="I15:I17" si="0">IF(H15="",D15*F15,D15*F15*H15)</f>
        <v>1.3</v>
      </c>
      <c r="J15" s="157"/>
      <c r="K15" s="157"/>
      <c r="L15" s="157"/>
      <c r="M15" s="157"/>
      <c r="N15" s="157"/>
      <c r="O15" s="164"/>
    </row>
    <row r="16" spans="1:15" s="159" customFormat="1" ht="15" customHeight="1" x14ac:dyDescent="0.25">
      <c r="A16" s="166">
        <v>20</v>
      </c>
      <c r="B16" s="161" t="s">
        <v>47</v>
      </c>
      <c r="C16" s="167"/>
      <c r="D16" s="168">
        <v>0.01</v>
      </c>
      <c r="E16" s="167" t="s">
        <v>237</v>
      </c>
      <c r="F16" s="169">
        <v>24</v>
      </c>
      <c r="G16" s="161" t="s">
        <v>249</v>
      </c>
      <c r="H16" s="170">
        <v>1</v>
      </c>
      <c r="I16" s="168">
        <f t="shared" si="0"/>
        <v>0.24</v>
      </c>
      <c r="J16" s="171"/>
      <c r="K16" s="171"/>
      <c r="L16" s="171"/>
      <c r="M16" s="171"/>
      <c r="N16" s="171"/>
      <c r="O16" s="158"/>
    </row>
    <row r="17" spans="1:15" s="17" customFormat="1" x14ac:dyDescent="0.25">
      <c r="A17" s="101">
        <v>30</v>
      </c>
      <c r="B17" s="29" t="s">
        <v>250</v>
      </c>
      <c r="C17" s="28"/>
      <c r="D17" s="33">
        <v>0.25</v>
      </c>
      <c r="E17" s="29" t="s">
        <v>251</v>
      </c>
      <c r="F17" s="28">
        <v>5</v>
      </c>
      <c r="G17" s="28"/>
      <c r="H17" s="28">
        <v>1</v>
      </c>
      <c r="I17" s="33">
        <f t="shared" si="0"/>
        <v>1.25</v>
      </c>
      <c r="J17" s="59"/>
      <c r="K17" s="59"/>
      <c r="L17" s="59"/>
      <c r="M17" s="59"/>
      <c r="N17" s="59"/>
      <c r="O17" s="68"/>
    </row>
    <row r="18" spans="1:15" x14ac:dyDescent="0.25">
      <c r="A18" s="70"/>
      <c r="B18" s="26"/>
      <c r="C18" s="26"/>
      <c r="D18" s="26"/>
      <c r="E18" s="26"/>
      <c r="F18" s="26"/>
      <c r="G18" s="26"/>
      <c r="H18" s="149" t="s">
        <v>18</v>
      </c>
      <c r="I18" s="147">
        <f>SUM(I15:I17)</f>
        <v>2.79</v>
      </c>
      <c r="J18" s="26"/>
      <c r="K18" s="26"/>
      <c r="L18" s="26"/>
      <c r="M18" s="26"/>
      <c r="N18" s="26"/>
      <c r="O18" s="64"/>
    </row>
    <row r="19" spans="1:15" x14ac:dyDescent="0.25">
      <c r="A19" s="65"/>
      <c r="B19" s="58"/>
      <c r="C19" s="58"/>
      <c r="D19" s="58"/>
      <c r="E19" s="58"/>
      <c r="F19" s="58"/>
      <c r="G19" s="58"/>
      <c r="H19" s="58"/>
      <c r="I19" s="59"/>
      <c r="J19" s="58"/>
      <c r="K19" s="58"/>
      <c r="L19" s="58"/>
      <c r="M19" s="58"/>
      <c r="N19" s="58"/>
      <c r="O19" s="64"/>
    </row>
    <row r="20" spans="1:15" ht="15.75" thickBot="1" x14ac:dyDescent="0.3">
      <c r="A20" s="72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4"/>
    </row>
  </sheetData>
  <hyperlinks>
    <hyperlink ref="B4" location="BR_A0001" display="BR_A0001" xr:uid="{00000000-0004-0000-0600-000000000000}"/>
    <hyperlink ref="E3" location="dFr_06004" display="Drawing" xr:uid="{00000000-0004-0000-0600-000002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CFF"/>
    <pageSetUpPr fitToPage="1"/>
  </sheetPr>
  <dimension ref="A1:B1"/>
  <sheetViews>
    <sheetView zoomScale="115" zoomScaleNormal="115" workbookViewId="0">
      <selection activeCell="B1" sqref="B1"/>
    </sheetView>
  </sheetViews>
  <sheetFormatPr baseColWidth="10" defaultRowHeight="15" x14ac:dyDescent="0.25"/>
  <cols>
    <col min="1" max="1" width="14" customWidth="1"/>
  </cols>
  <sheetData>
    <row r="1" spans="1:2" x14ac:dyDescent="0.25">
      <c r="A1" s="106" t="s">
        <v>94</v>
      </c>
      <c r="B1" s="106" t="s">
        <v>248</v>
      </c>
    </row>
  </sheetData>
  <hyperlinks>
    <hyperlink ref="A1:B1" location="BR_01001" display="Drawing part :" xr:uid="{00000000-0004-0000-0700-000000000000}"/>
    <hyperlink ref="A1" location="FR_06004" display="Drawing part :" xr:uid="{00000000-0004-0000-0700-000001000000}"/>
    <hyperlink ref="B1" location="FR_06004" display="FR 06004" xr:uid="{00000000-0004-0000-0700-000002000000}"/>
  </hyperlinks>
  <pageMargins left="0.7" right="0.7" top="0.75" bottom="0.75" header="0.3" footer="0.3"/>
  <pageSetup paperSize="9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FF"/>
  </sheetPr>
  <dimension ref="A1:O20"/>
  <sheetViews>
    <sheetView zoomScale="85" zoomScaleNormal="85" workbookViewId="0">
      <selection activeCell="B11" sqref="B11"/>
    </sheetView>
  </sheetViews>
  <sheetFormatPr baseColWidth="10" defaultColWidth="9.140625" defaultRowHeight="15" x14ac:dyDescent="0.25"/>
  <cols>
    <col min="2" max="2" width="38.42578125" customWidth="1"/>
    <col min="3" max="3" width="21.28515625" customWidth="1"/>
    <col min="7" max="7" width="25.42578125" customWidth="1"/>
    <col min="8" max="8" width="10.42578125" customWidth="1"/>
    <col min="9" max="9" width="24.5703125" customWidth="1"/>
    <col min="15" max="15" width="3.140625" customWidth="1"/>
  </cols>
  <sheetData>
    <row r="1" spans="1:15" x14ac:dyDescent="0.25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5" x14ac:dyDescent="0.25">
      <c r="A2" s="140" t="s">
        <v>0</v>
      </c>
      <c r="B2" s="16" t="s">
        <v>45</v>
      </c>
      <c r="C2" s="58"/>
      <c r="D2" s="58"/>
      <c r="E2" s="58"/>
      <c r="F2" s="58"/>
      <c r="G2" s="58" t="s">
        <v>135</v>
      </c>
      <c r="H2" s="58"/>
      <c r="I2" s="58"/>
      <c r="J2" s="141" t="s">
        <v>1</v>
      </c>
      <c r="K2" s="98">
        <v>81</v>
      </c>
      <c r="L2" s="58"/>
      <c r="M2" s="140" t="s">
        <v>16</v>
      </c>
      <c r="N2" s="76">
        <f>FR_06005_m+FR_06005_p</f>
        <v>2.5568</v>
      </c>
      <c r="O2" s="64"/>
    </row>
    <row r="3" spans="1:15" x14ac:dyDescent="0.25">
      <c r="A3" s="140" t="s">
        <v>3</v>
      </c>
      <c r="B3" s="16" t="str">
        <f>'FR A0600'!B3</f>
        <v>Frame and Body</v>
      </c>
      <c r="C3" s="58"/>
      <c r="D3" s="140" t="s">
        <v>6</v>
      </c>
      <c r="E3" s="106" t="s">
        <v>95</v>
      </c>
      <c r="F3" s="58"/>
      <c r="G3" s="58"/>
      <c r="H3" s="58"/>
      <c r="I3" s="58"/>
      <c r="J3" s="58"/>
      <c r="K3" s="58"/>
      <c r="L3" s="58"/>
      <c r="M3" s="140" t="s">
        <v>4</v>
      </c>
      <c r="N3" s="92">
        <v>1</v>
      </c>
      <c r="O3" s="64"/>
    </row>
    <row r="4" spans="1:15" x14ac:dyDescent="0.25">
      <c r="A4" s="140" t="s">
        <v>5</v>
      </c>
      <c r="B4" s="105" t="str">
        <f>'FR A0600'!B4</f>
        <v>Shifter</v>
      </c>
      <c r="C4" s="58"/>
      <c r="D4" s="140" t="s">
        <v>8</v>
      </c>
      <c r="E4" s="58"/>
      <c r="F4" s="58"/>
      <c r="G4" s="58"/>
      <c r="H4" s="58"/>
      <c r="I4" s="58"/>
      <c r="J4" s="142" t="s">
        <v>6</v>
      </c>
      <c r="K4" s="58"/>
      <c r="L4" s="58"/>
      <c r="M4" s="58"/>
      <c r="N4" s="58"/>
      <c r="O4" s="64"/>
    </row>
    <row r="5" spans="1:15" x14ac:dyDescent="0.25">
      <c r="A5" s="140" t="s">
        <v>15</v>
      </c>
      <c r="B5" s="75" t="s">
        <v>144</v>
      </c>
      <c r="C5" s="58"/>
      <c r="D5" s="140" t="s">
        <v>12</v>
      </c>
      <c r="E5" s="58"/>
      <c r="F5" s="58"/>
      <c r="G5" s="58"/>
      <c r="H5" s="58"/>
      <c r="I5" s="58"/>
      <c r="J5" s="142" t="s">
        <v>8</v>
      </c>
      <c r="K5" s="58"/>
      <c r="L5" s="58"/>
      <c r="M5" s="140" t="s">
        <v>9</v>
      </c>
      <c r="N5" s="76">
        <f>N3*N2</f>
        <v>2.5568</v>
      </c>
      <c r="O5" s="64"/>
    </row>
    <row r="6" spans="1:15" x14ac:dyDescent="0.25">
      <c r="A6" s="140" t="s">
        <v>7</v>
      </c>
      <c r="B6" t="s">
        <v>252</v>
      </c>
      <c r="C6" s="58"/>
      <c r="D6" s="58"/>
      <c r="E6" s="58"/>
      <c r="F6" s="58"/>
      <c r="G6" s="58"/>
      <c r="H6" s="58"/>
      <c r="I6" s="58"/>
      <c r="J6" s="142" t="s">
        <v>12</v>
      </c>
      <c r="K6" s="58"/>
      <c r="L6" s="58"/>
      <c r="M6" s="58"/>
      <c r="N6" s="58"/>
      <c r="O6" s="64"/>
    </row>
    <row r="7" spans="1:15" x14ac:dyDescent="0.25">
      <c r="A7" s="140" t="s">
        <v>10</v>
      </c>
      <c r="B7" s="16" t="s">
        <v>11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5" x14ac:dyDescent="0.25">
      <c r="A8" s="140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5" x14ac:dyDescent="0.25">
      <c r="A9" s="99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5" x14ac:dyDescent="0.25">
      <c r="A10" s="143" t="s">
        <v>14</v>
      </c>
      <c r="B10" s="144" t="s">
        <v>19</v>
      </c>
      <c r="C10" s="144" t="s">
        <v>20</v>
      </c>
      <c r="D10" s="144" t="s">
        <v>21</v>
      </c>
      <c r="E10" s="144" t="s">
        <v>22</v>
      </c>
      <c r="F10" s="145" t="s">
        <v>23</v>
      </c>
      <c r="G10" s="145" t="s">
        <v>24</v>
      </c>
      <c r="H10" s="145" t="s">
        <v>25</v>
      </c>
      <c r="I10" s="145" t="s">
        <v>26</v>
      </c>
      <c r="J10" s="145" t="s">
        <v>27</v>
      </c>
      <c r="K10" s="145" t="s">
        <v>28</v>
      </c>
      <c r="L10" s="145" t="s">
        <v>29</v>
      </c>
      <c r="M10" s="145" t="s">
        <v>17</v>
      </c>
      <c r="N10" s="145" t="s">
        <v>18</v>
      </c>
      <c r="O10" s="64"/>
    </row>
    <row r="11" spans="1:15" s="24" customFormat="1" x14ac:dyDescent="0.25">
      <c r="A11" s="100">
        <v>10</v>
      </c>
      <c r="B11" s="31" t="s">
        <v>253</v>
      </c>
      <c r="C11" s="21" t="s">
        <v>228</v>
      </c>
      <c r="D11" s="33">
        <v>4.2</v>
      </c>
      <c r="E11" s="21">
        <v>4.0000000000000001E-3</v>
      </c>
      <c r="F11" s="21" t="s">
        <v>229</v>
      </c>
      <c r="G11" s="21"/>
      <c r="H11" s="20"/>
      <c r="I11" s="22"/>
      <c r="J11" s="114"/>
      <c r="K11" s="23"/>
      <c r="L11" s="32">
        <v>2712</v>
      </c>
      <c r="M11" s="25">
        <v>1</v>
      </c>
      <c r="N11" s="33">
        <f>IF(J11="",D11*M11*E11,D11*J11*K11*L11*M11)</f>
        <v>1.6800000000000002E-2</v>
      </c>
      <c r="O11" s="69"/>
    </row>
    <row r="12" spans="1:15" x14ac:dyDescent="0.25">
      <c r="A12" s="70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46" t="s">
        <v>18</v>
      </c>
      <c r="N12" s="147">
        <f>SUM(N11:N11)</f>
        <v>1.6800000000000002E-2</v>
      </c>
      <c r="O12" s="64"/>
    </row>
    <row r="13" spans="1:15" x14ac:dyDescent="0.25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</row>
    <row r="14" spans="1:15" x14ac:dyDescent="0.25">
      <c r="A14" s="148" t="s">
        <v>14</v>
      </c>
      <c r="B14" s="145" t="s">
        <v>31</v>
      </c>
      <c r="C14" s="145" t="s">
        <v>20</v>
      </c>
      <c r="D14" s="145" t="s">
        <v>21</v>
      </c>
      <c r="E14" s="145" t="s">
        <v>32</v>
      </c>
      <c r="F14" s="145" t="s">
        <v>17</v>
      </c>
      <c r="G14" s="145" t="s">
        <v>33</v>
      </c>
      <c r="H14" s="145" t="s">
        <v>34</v>
      </c>
      <c r="I14" s="145" t="s">
        <v>18</v>
      </c>
      <c r="J14" s="26"/>
      <c r="K14" s="26"/>
      <c r="L14" s="26"/>
      <c r="M14" s="26"/>
      <c r="N14" s="26"/>
      <c r="O14" s="64"/>
    </row>
    <row r="15" spans="1:15" s="165" customFormat="1" ht="15" customHeight="1" x14ac:dyDescent="0.25">
      <c r="A15" s="160">
        <v>10</v>
      </c>
      <c r="B15" s="161" t="s">
        <v>46</v>
      </c>
      <c r="C15" s="162" t="s">
        <v>234</v>
      </c>
      <c r="D15" s="163">
        <v>1.3</v>
      </c>
      <c r="E15" s="161" t="s">
        <v>35</v>
      </c>
      <c r="F15" s="162">
        <v>1</v>
      </c>
      <c r="G15" s="162"/>
      <c r="H15" s="162">
        <v>1</v>
      </c>
      <c r="I15" s="163">
        <f t="shared" ref="I15:I17" si="0">IF(H15="",D15*F15,D15*F15*H15)</f>
        <v>1.3</v>
      </c>
      <c r="J15" s="157"/>
      <c r="K15" s="157"/>
      <c r="L15" s="157"/>
      <c r="M15" s="157"/>
      <c r="N15" s="157"/>
      <c r="O15" s="164"/>
    </row>
    <row r="16" spans="1:15" s="159" customFormat="1" ht="15" customHeight="1" x14ac:dyDescent="0.25">
      <c r="A16" s="166">
        <v>20</v>
      </c>
      <c r="B16" s="161" t="s">
        <v>47</v>
      </c>
      <c r="C16" s="167"/>
      <c r="D16" s="168">
        <v>0.01</v>
      </c>
      <c r="E16" s="167" t="s">
        <v>237</v>
      </c>
      <c r="F16" s="169">
        <v>24</v>
      </c>
      <c r="G16" s="161" t="s">
        <v>249</v>
      </c>
      <c r="H16" s="170">
        <v>1</v>
      </c>
      <c r="I16" s="168">
        <f t="shared" si="0"/>
        <v>0.24</v>
      </c>
      <c r="J16" s="171"/>
      <c r="K16" s="171"/>
      <c r="L16" s="171"/>
      <c r="M16" s="171"/>
      <c r="N16" s="171"/>
      <c r="O16" s="158"/>
    </row>
    <row r="17" spans="1:15" s="17" customFormat="1" x14ac:dyDescent="0.25">
      <c r="A17" s="101">
        <v>30</v>
      </c>
      <c r="B17" s="29" t="s">
        <v>250</v>
      </c>
      <c r="C17" s="28"/>
      <c r="D17" s="33">
        <v>0.25</v>
      </c>
      <c r="E17" s="29" t="s">
        <v>251</v>
      </c>
      <c r="F17" s="28">
        <v>4</v>
      </c>
      <c r="G17" s="28"/>
      <c r="H17" s="28">
        <v>1</v>
      </c>
      <c r="I17" s="33">
        <f t="shared" si="0"/>
        <v>1</v>
      </c>
      <c r="J17" s="59"/>
      <c r="K17" s="59"/>
      <c r="L17" s="59"/>
      <c r="M17" s="59"/>
      <c r="N17" s="59"/>
      <c r="O17" s="68"/>
    </row>
    <row r="18" spans="1:15" x14ac:dyDescent="0.25">
      <c r="A18" s="70"/>
      <c r="B18" s="26"/>
      <c r="C18" s="26"/>
      <c r="D18" s="26"/>
      <c r="E18" s="26"/>
      <c r="F18" s="26"/>
      <c r="G18" s="26"/>
      <c r="H18" s="149" t="s">
        <v>18</v>
      </c>
      <c r="I18" s="147">
        <f>SUM(I15:I17)</f>
        <v>2.54</v>
      </c>
      <c r="J18" s="26"/>
      <c r="K18" s="26"/>
      <c r="L18" s="26"/>
      <c r="M18" s="26"/>
      <c r="N18" s="26"/>
      <c r="O18" s="64"/>
    </row>
    <row r="19" spans="1:15" x14ac:dyDescent="0.25">
      <c r="A19" s="65"/>
      <c r="B19" s="58"/>
      <c r="C19" s="58"/>
      <c r="D19" s="58"/>
      <c r="E19" s="58"/>
      <c r="F19" s="58"/>
      <c r="G19" s="58"/>
      <c r="H19" s="58"/>
      <c r="I19" s="59"/>
      <c r="J19" s="58"/>
      <c r="K19" s="58"/>
      <c r="L19" s="58"/>
      <c r="M19" s="58"/>
      <c r="N19" s="58"/>
      <c r="O19" s="64"/>
    </row>
    <row r="20" spans="1:15" ht="15.75" thickBot="1" x14ac:dyDescent="0.3">
      <c r="A20" s="72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4"/>
    </row>
  </sheetData>
  <hyperlinks>
    <hyperlink ref="B4" location="BR_A0001" display="BR_A0001" xr:uid="{00000000-0004-0000-0800-000000000000}"/>
    <hyperlink ref="E3" location="dFR_06005" display="Drawing" xr:uid="{00000000-0004-0000-0800-000002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61</vt:i4>
      </vt:variant>
    </vt:vector>
  </HeadingPairs>
  <TitlesOfParts>
    <vt:vector size="72" baseType="lpstr">
      <vt:lpstr>Instructions</vt:lpstr>
      <vt:lpstr>BOM</vt:lpstr>
      <vt:lpstr>FR A0600</vt:lpstr>
      <vt:lpstr>FR 06001</vt:lpstr>
      <vt:lpstr>FR 06002</vt:lpstr>
      <vt:lpstr>FR 06003</vt:lpstr>
      <vt:lpstr>FR 06004</vt:lpstr>
      <vt:lpstr>dFR 06004</vt:lpstr>
      <vt:lpstr>FR 06005</vt:lpstr>
      <vt:lpstr>dFR 06005</vt:lpstr>
      <vt:lpstr>FR 06006</vt:lpstr>
      <vt:lpstr>BR_01001</vt:lpstr>
      <vt:lpstr>BR_01001_m</vt:lpstr>
      <vt:lpstr>BR_01001_p</vt:lpstr>
      <vt:lpstr>BR_01001_q</vt:lpstr>
      <vt:lpstr>BR_A0001</vt:lpstr>
      <vt:lpstr>BR_A0001_f</vt:lpstr>
      <vt:lpstr>BR_A0001_m</vt:lpstr>
      <vt:lpstr>BR_A0001_p</vt:lpstr>
      <vt:lpstr>BR_A0001_pa</vt:lpstr>
      <vt:lpstr>BR_A0001_q</vt:lpstr>
      <vt:lpstr>BR_A0001_t</vt:lpstr>
      <vt:lpstr>BOM!Car</vt:lpstr>
      <vt:lpstr>BOM!CompCode</vt:lpstr>
      <vt:lpstr>dBR_01001</vt:lpstr>
      <vt:lpstr>dBr_06004</vt:lpstr>
      <vt:lpstr>dEL_01001</vt:lpstr>
      <vt:lpstr>dFr_06004</vt:lpstr>
      <vt:lpstr>dFR_06005</vt:lpstr>
      <vt:lpstr>EL_01001</vt:lpstr>
      <vt:lpstr>EL_01001_m</vt:lpstr>
      <vt:lpstr>EL_01001_p</vt:lpstr>
      <vt:lpstr>EL_01001_q</vt:lpstr>
      <vt:lpstr>EL_A0001</vt:lpstr>
      <vt:lpstr>EL_A0001_f</vt:lpstr>
      <vt:lpstr>El_A0001_m</vt:lpstr>
      <vt:lpstr>EL_A0001_p</vt:lpstr>
      <vt:lpstr>EL_A0001_q</vt:lpstr>
      <vt:lpstr>EL_A0001_t</vt:lpstr>
      <vt:lpstr>FR_06001_m</vt:lpstr>
      <vt:lpstr>FR_06001_p</vt:lpstr>
      <vt:lpstr>FR_06002</vt:lpstr>
      <vt:lpstr>FR_06002_m</vt:lpstr>
      <vt:lpstr>FR_06002_p</vt:lpstr>
      <vt:lpstr>FR_06002_q</vt:lpstr>
      <vt:lpstr>FR_06003</vt:lpstr>
      <vt:lpstr>FR_06003_m</vt:lpstr>
      <vt:lpstr>FR_06003_p</vt:lpstr>
      <vt:lpstr>FR_06003_q</vt:lpstr>
      <vt:lpstr>FR_06004</vt:lpstr>
      <vt:lpstr>FR_06004_m</vt:lpstr>
      <vt:lpstr>FR_06004_p</vt:lpstr>
      <vt:lpstr>FR_06004_q</vt:lpstr>
      <vt:lpstr>FR_06005</vt:lpstr>
      <vt:lpstr>FR_06005_m</vt:lpstr>
      <vt:lpstr>FR_06005_p</vt:lpstr>
      <vt:lpstr>FR_06005_q</vt:lpstr>
      <vt:lpstr>FR_06006</vt:lpstr>
      <vt:lpstr>FR_06006_f</vt:lpstr>
      <vt:lpstr>FR_06006_m</vt:lpstr>
      <vt:lpstr>FR_06006_p</vt:lpstr>
      <vt:lpstr>FR_06006_q</vt:lpstr>
      <vt:lpstr>FR_A0600</vt:lpstr>
      <vt:lpstr>FR_A0600_f</vt:lpstr>
      <vt:lpstr>FR_A0600_m</vt:lpstr>
      <vt:lpstr>FR_A0600_p</vt:lpstr>
      <vt:lpstr>FR_A0600_pa</vt:lpstr>
      <vt:lpstr>FR_A0600_q</vt:lpstr>
      <vt:lpstr>FR_A0600_t</vt:lpstr>
      <vt:lpstr>BOM!Impression_des_titres</vt:lpstr>
      <vt:lpstr>N3FR_06006_q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Raphaël MOUNET</cp:lastModifiedBy>
  <cp:revision>0</cp:revision>
  <dcterms:created xsi:type="dcterms:W3CDTF">2015-05-29T18:57:13Z</dcterms:created>
  <dcterms:modified xsi:type="dcterms:W3CDTF">2018-03-27T20:45:59Z</dcterms:modified>
  <dc:language>fr-FR</dc:language>
</cp:coreProperties>
</file>