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 activeTab="1"/>
  </bookViews>
  <sheets>
    <sheet name="BOM" sheetId="8" r:id="rId1"/>
    <sheet name="SU A1400" sheetId="1" r:id="rId2"/>
    <sheet name="SU 1400 001" sheetId="11" r:id="rId3"/>
    <sheet name="SU 1400 002" sheetId="15" r:id="rId4"/>
    <sheet name="SU 1400 003" sheetId="10" r:id="rId5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1400_001">'SU 1400 001'!$B$6</definedName>
    <definedName name="SU_1400_001_m">'SU 1400 001'!$N$12</definedName>
    <definedName name="SU_1400_001_p">'SU 1400 001'!$I$16</definedName>
    <definedName name="SU_1400_001_q">'SU 1400 001'!$N$3</definedName>
    <definedName name="SU_1400_002">'SU 1400 002'!$B$6</definedName>
    <definedName name="SU_1400_002_m">'SU 1400 002'!$N$12</definedName>
    <definedName name="SU_1400_002_p">'SU 1400 002'!$I$19</definedName>
    <definedName name="SU_1400_002_q">'SU 1400 002'!$N$3</definedName>
    <definedName name="SU_1400_003">'SU 1400 003'!$B$6</definedName>
    <definedName name="SU_1400_003_m">'SU 1400 003'!$N$12</definedName>
    <definedName name="SU_1400_003_p">'SU 1400 003'!$I$17</definedName>
    <definedName name="SU_1400_003_q">'SU 1400 003'!$N$3</definedName>
    <definedName name="SU_A1400">'SU A1400'!$B$5</definedName>
    <definedName name="SU_A1400_f">'SU A1400'!$J$45</definedName>
    <definedName name="SU_A1400_m">'SU A1400'!$N$18</definedName>
    <definedName name="SU_A1400_p">'SU A1400'!$I$37</definedName>
    <definedName name="SU_A1400_pa">'SU A1400'!$E$13</definedName>
    <definedName name="SU_A1400_q">'SU A1400'!$N$3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BOM!$A$1:$N$11</definedName>
  </definedNames>
  <calcPr calcId="152511" iterateDelta="1E-4"/>
</workbook>
</file>

<file path=xl/calcChain.xml><?xml version="1.0" encoding="utf-8"?>
<calcChain xmlns="http://schemas.openxmlformats.org/spreadsheetml/2006/main">
  <c r="N11" i="8" l="1"/>
  <c r="N2" i="1"/>
  <c r="J45" i="1"/>
  <c r="I37" i="1"/>
  <c r="K7" i="8" s="1"/>
  <c r="N18" i="1"/>
  <c r="J7" i="8" s="1"/>
  <c r="E13" i="1"/>
  <c r="N10" i="8"/>
  <c r="K10" i="8"/>
  <c r="H10" i="8" s="1"/>
  <c r="J10" i="8"/>
  <c r="N2" i="10"/>
  <c r="I10" i="8"/>
  <c r="K9" i="8"/>
  <c r="J9" i="8"/>
  <c r="I9" i="8"/>
  <c r="K8" i="8"/>
  <c r="J8" i="8"/>
  <c r="I8" i="8"/>
  <c r="L7" i="8"/>
  <c r="I7" i="8"/>
  <c r="F10" i="8"/>
  <c r="F9" i="8"/>
  <c r="F8" i="8"/>
  <c r="C10" i="8"/>
  <c r="B10" i="8"/>
  <c r="C9" i="8"/>
  <c r="C8" i="8"/>
  <c r="C7" i="8"/>
  <c r="C12" i="1"/>
  <c r="E12" i="1" s="1"/>
  <c r="E11" i="1"/>
  <c r="C11" i="1"/>
  <c r="C10" i="1"/>
  <c r="N5" i="15"/>
  <c r="N2" i="15"/>
  <c r="I15" i="15"/>
  <c r="I16" i="15"/>
  <c r="I17" i="15"/>
  <c r="I18" i="15"/>
  <c r="I14" i="15"/>
  <c r="N12" i="15"/>
  <c r="N11" i="15"/>
  <c r="E11" i="15"/>
  <c r="J11" i="15"/>
  <c r="I19" i="15" l="1"/>
  <c r="N5" i="11" l="1"/>
  <c r="N2" i="11"/>
  <c r="I16" i="11"/>
  <c r="I15" i="11"/>
  <c r="F15" i="11"/>
  <c r="J11" i="11"/>
  <c r="I24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21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2" i="1"/>
  <c r="D43" i="1" l="1"/>
  <c r="J43" i="1" s="1"/>
  <c r="D44" i="1"/>
  <c r="J44" i="1" s="1"/>
  <c r="J42" i="1"/>
  <c r="D41" i="1"/>
  <c r="J41" i="1" s="1"/>
  <c r="A41" i="1"/>
  <c r="A42" i="1" s="1"/>
  <c r="A43" i="1" s="1"/>
  <c r="A44" i="1" s="1"/>
  <c r="D17" i="1"/>
  <c r="N17" i="1" s="1"/>
  <c r="D16" i="1"/>
  <c r="N16" i="1" s="1"/>
  <c r="E11" i="11"/>
  <c r="H15" i="10"/>
  <c r="J11" i="10"/>
  <c r="B4" i="10" l="1"/>
  <c r="N11" i="11" l="1"/>
  <c r="N12" i="11" s="1"/>
  <c r="B4" i="11"/>
  <c r="B3" i="11"/>
  <c r="N5" i="10"/>
  <c r="I16" i="10"/>
  <c r="I15" i="10"/>
  <c r="N11" i="10"/>
  <c r="N12" i="10" s="1"/>
  <c r="B3" i="10"/>
  <c r="E11" i="10" l="1"/>
  <c r="I17" i="10"/>
  <c r="D40" i="1"/>
  <c r="J40" i="1" s="1"/>
  <c r="B8" i="8" l="1"/>
  <c r="B11" i="8" l="1"/>
  <c r="B9" i="8"/>
  <c r="B7" i="8"/>
  <c r="H9" i="8" l="1"/>
  <c r="N9" i="8" s="1"/>
  <c r="L11" i="8"/>
  <c r="K11" i="8" l="1"/>
  <c r="M11" i="8"/>
  <c r="H7" i="8" l="1"/>
  <c r="N7" i="8" s="1"/>
  <c r="H8" i="8"/>
  <c r="N8" i="8" s="1"/>
  <c r="J11" i="8"/>
  <c r="O1" i="8"/>
  <c r="E10" i="1"/>
  <c r="N5" i="1" s="1"/>
</calcChain>
</file>

<file path=xl/sharedStrings.xml><?xml version="1.0" encoding="utf-8"?>
<sst xmlns="http://schemas.openxmlformats.org/spreadsheetml/2006/main" count="353" uniqueCount="131">
  <si>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</si>
  <si>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</si>
  <si>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</si>
  <si>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</si>
  <si>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</si>
  <si>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</si>
  <si>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</si>
  <si>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</si>
  <si>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</si>
  <si>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</si>
  <si>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</si>
  <si>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</si>
  <si>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</si>
  <si>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</si>
  <si>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</si>
  <si>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</si>
  <si>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</si>
  <si>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</si>
  <si>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</si>
  <si>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</si>
  <si>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</si>
  <si>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</si>
  <si>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</si>
  <si>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</si>
  <si>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</si>
  <si>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</si>
  <si>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</si>
  <si>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</si>
  <si>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</si>
  <si>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</si>
  <si>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</si>
  <si>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</si>
  <si>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</si>
  <si>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</si>
  <si>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</si>
  <si>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</si>
  <si>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</si>
  <si>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</si>
  <si>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</si>
  <si>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</si>
  <si>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</si>
  <si>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</si>
  <si>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</si>
  <si>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</si>
  <si>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</si>
  <si>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</si>
  <si>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</si>
  <si>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</si>
  <si>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</si>
  <si>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</si>
  <si>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</si>
  <si>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</si>
  <si>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</si>
  <si>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</si>
  <si>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</si>
  <si>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</si>
  <si>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</si>
  <si>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</si>
  <si>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</si>
  <si>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</si>
  <si>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</si>
  <si>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</si>
  <si>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</si>
  <si>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</si>
  <si>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</si>
  <si>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</si>
  <si>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</si>
  <si>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</si>
  <si>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</si>
  <si>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</si>
  <si>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</si>
  <si>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</si>
  <si>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</si>
  <si>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cm^3</t>
  </si>
  <si>
    <t>Spacer</t>
  </si>
  <si>
    <t>Material for Part</t>
  </si>
  <si>
    <t>Machining</t>
  </si>
  <si>
    <t>Cylindrical 16 mm diameter</t>
  </si>
  <si>
    <t>8 parts made from a single machine setup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</si>
  <si>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</si>
  <si>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</si>
  <si>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</si>
  <si>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</si>
  <si>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</si>
  <si>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</si>
  <si>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Wrench &lt;= 25.4 mm</t>
  </si>
  <si>
    <t>Attention: L'an dernier ils ont utilisé ce matérial, mais en commentaire sur la tblMaterial, il y écrit "not for suspension". À voir donc…</t>
  </si>
  <si>
    <t>Assemble, 1kg, Loose</t>
  </si>
  <si>
    <t>Put the nuts into the bolts</t>
  </si>
  <si>
    <t>Put the spacers of the rocker in place</t>
  </si>
  <si>
    <t>Put the spacers of the A-arm in place</t>
  </si>
  <si>
    <t>Put the washers of the A-arm in place</t>
  </si>
  <si>
    <t>To tighten the rod ends</t>
  </si>
  <si>
    <t>To tighten the bolts</t>
  </si>
  <si>
    <t>Front Pullrod</t>
  </si>
  <si>
    <t>SU A1400</t>
  </si>
  <si>
    <t>SU 1400 003</t>
  </si>
  <si>
    <t>Pullrod tube</t>
  </si>
  <si>
    <t>Pullrod insert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</si>
  <si>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</si>
  <si>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</si>
  <si>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</si>
  <si>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</si>
  <si>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</si>
  <si>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</si>
  <si>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cm^2</t>
  </si>
  <si>
    <t>Screwing by hand the rod end in the pullrod insert</t>
  </si>
  <si>
    <t>Bolt pullrod into the rocker</t>
  </si>
  <si>
    <t>Bolt pullrod into the A-Arm</t>
  </si>
  <si>
    <t>Pullrod to rocker fixing bolt</t>
  </si>
  <si>
    <t>Pullrod to A-arm fixing bolt</t>
  </si>
  <si>
    <t>Carbon fiber, 1 Ply</t>
  </si>
  <si>
    <t>Stock material</t>
  </si>
  <si>
    <t>Round area, diameter 16x2 mm</t>
  </si>
  <si>
    <t>Lamination, Filament Wirring</t>
  </si>
  <si>
    <t>Tube lamination</t>
  </si>
  <si>
    <t>SU 1400 001</t>
  </si>
  <si>
    <t>Steel, Mild (per kg)</t>
  </si>
  <si>
    <t>Steel for machining the part</t>
  </si>
  <si>
    <t>Setup for machining and removal</t>
  </si>
  <si>
    <t>Material removal - side view profile</t>
  </si>
  <si>
    <t>Machining setup, change</t>
  </si>
  <si>
    <t>Setup for machining process</t>
  </si>
  <si>
    <t>Material removal</t>
  </si>
  <si>
    <t>Tapping Holes</t>
  </si>
  <si>
    <t>Rod End emplacement</t>
  </si>
  <si>
    <t>Cylindrical 18 mm diameter</t>
  </si>
  <si>
    <t>4 parts made from a single machine setup</t>
  </si>
  <si>
    <t>hole</t>
  </si>
  <si>
    <t>SU 1400 002</t>
  </si>
  <si>
    <t>Front Pullrod, right and left are symetric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</si>
</sst>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-[$$-409]* #,##0.00_ ;_-[$$-409]* \-#,##0.00,;_-[$$-409]* \-??_ ;_-@_ 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&quot;$&quot;#,##0.00"/>
    <numFmt numFmtId="173" formatCode="0.0"/>
    <numFmt numFmtId="174" formatCode="#,##0.000"/>
    <numFmt numFmtId="175" formatCode="_(\$* #,##0.00_);_(\$* \(#,##0.000\);_(\$* \-??_);_(@_)"/>
    <numFmt numFmtId="176" formatCode="_-* #,##0.000_-;\-* #,##0.000_-;_-* &quot;-&quot;??_-;_-@_-"/>
    <numFmt numFmtId="177" formatCode="\$#,##0.00,;&quot;($&quot;#,##0.00\)"/>
    <numFmt numFmtId="178" formatCode="0.00000000"/>
    <numFmt numFmtId="179" formatCode="_(* #,##0_);_(* \(#,##0\);_(* &quot;-&quot;??_);_(@_)"/>
    <numFmt numFmtId="180" formatCode="0.000"/>
    <numFmt numFmtId="181" formatCode="_-* #,##0.0000\ _€_-;\-* #,##0.0000\ _€_-;_-* &quot;-&quot;????????\ _€_-;_-@_-"/>
    <numFmt numFmtId="182" formatCode="#,##0.00\ &quot;€&quot;;\-#,##0.00\ &quot;€&quot;"/>
    <numFmt numFmtId="185" formatCode="_-* #,##0.00\ &quot;€&quot;_-;\-* #,##0.00\ &quot;€&quot;_-;_-* &quot;-&quot;??\ &quot;€&quot;_-;_-@_-"/>
    <numFmt numFmtId="186" formatCode="_-* #,##0.00\ _€_-;\-* #,##0.00\ _€_-;_-* &quot;-&quot;??\ _€_-;_-@_-"/>
    <numFmt numFmtId="188" formatCode="_(* #,##0.000_);_(* \(#,##0.000\);_(* &quot;-&quot;??_);_(@_)"/>
    <numFmt numFmtId="195" formatCode="_-* #,##0.000000\ _€_-;\-* #,##0.000000\ _€_-;_-* &quot;-&quot;??\ _€_-;_-@_-"/>
    <numFmt numFmtId="212" formatCode="&quot;$&quot;#,##0;[Red]\-&quot;$&quot;#,##0"/>
    <numFmt numFmtId="213" formatCode="&quot;$&quot;#,##0;\-&quot;$&quot;#,##0"/>
    <numFmt numFmtId="214" formatCode="#,##0.00\ &quot;€&quot;_);\(#,##0.00\ &quot;€&quot;\)"/>
    <numFmt numFmtId="215" formatCode="&quot;$&quot;#,##0.00_);\(&quot;$&quot;#,##0.00\)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color indexed="17"/>
      <name val="Calibri"/>
      <family val="2"/>
    </font>
    <font>
      <u/>
      <sz val="10"/>
      <color theme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</fills>
  <borders count="6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8">
    <xf numFmtId="0" fontId="0" fillId="0" borderId="0"/>
    <xf numFmtId="0" fontId="10" fillId="0" borderId="0"/>
    <xf numFmtId="169" fontId="10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9" fillId="2" borderId="6">
      <alignment vertical="center" wrapText="1"/>
    </xf>
    <xf numFmtId="170" fontId="10" fillId="0" borderId="0" applyFont="0" applyFill="0" applyBorder="0" applyAlignment="0" applyProtection="0"/>
    <xf numFmtId="0" fontId="5" fillId="0" borderId="0"/>
    <xf numFmtId="166" fontId="8" fillId="0" borderId="1">
      <alignment vertical="center" wrapText="1"/>
    </xf>
    <xf numFmtId="0" fontId="21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2" fontId="8" fillId="0" borderId="1">
      <alignment vertical="center" wrapText="1"/>
    </xf>
    <xf numFmtId="0" fontId="8" fillId="0" borderId="0"/>
    <xf numFmtId="44" fontId="8" fillId="0" borderId="0" applyFont="0" applyFill="0" applyBorder="0" applyAlignment="0" applyProtection="0"/>
    <xf numFmtId="0" fontId="25" fillId="0" borderId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27" fillId="11" borderId="0" applyNumberFormat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0" borderId="0"/>
    <xf numFmtId="169" fontId="28" fillId="0" borderId="0" applyFont="0" applyFill="0" applyBorder="0" applyAlignment="0" applyProtection="0"/>
    <xf numFmtId="0" fontId="3" fillId="0" borderId="0"/>
    <xf numFmtId="165" fontId="18" fillId="0" borderId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0" fontId="18" fillId="0" borderId="0"/>
    <xf numFmtId="164" fontId="18" fillId="0" borderId="0" applyFill="0" applyBorder="0" applyAlignment="0" applyProtection="0"/>
    <xf numFmtId="0" fontId="29" fillId="2" borderId="0" applyNumberFormat="0" applyBorder="0" applyAlignment="0" applyProtection="0"/>
    <xf numFmtId="0" fontId="18" fillId="0" borderId="0"/>
    <xf numFmtId="177" fontId="18" fillId="0" borderId="35">
      <alignment vertical="center" wrapText="1"/>
    </xf>
    <xf numFmtId="173" fontId="8" fillId="0" borderId="1">
      <alignment vertical="center" wrapText="1"/>
    </xf>
    <xf numFmtId="43" fontId="18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72" fontId="32" fillId="0" borderId="1">
      <alignment vertical="center" wrapText="1"/>
    </xf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 applyFont="0" applyFill="0" applyBorder="0" applyAlignment="0" applyProtection="0"/>
    <xf numFmtId="0" fontId="28" fillId="0" borderId="0"/>
    <xf numFmtId="0" fontId="1" fillId="0" borderId="0"/>
    <xf numFmtId="9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169" fontId="32" fillId="13" borderId="1">
      <alignment vertical="center" wrapText="1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3" fillId="14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212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82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8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173" fontId="32" fillId="0" borderId="1">
      <alignment vertical="center" wrapText="1"/>
    </xf>
    <xf numFmtId="180" fontId="32" fillId="0" borderId="1">
      <alignment vertical="center" wrapText="1"/>
    </xf>
    <xf numFmtId="214" fontId="32" fillId="0" borderId="1">
      <alignment vertical="center" wrapText="1"/>
    </xf>
    <xf numFmtId="215" fontId="32" fillId="0" borderId="1">
      <alignment vertical="center" wrapText="1"/>
    </xf>
    <xf numFmtId="0" fontId="36" fillId="0" borderId="0"/>
    <xf numFmtId="177" fontId="36" fillId="0" borderId="48">
      <alignment vertical="center" wrapText="1"/>
    </xf>
    <xf numFmtId="186" fontId="36" fillId="0" borderId="0" applyFont="0" applyFill="0" applyBorder="0" applyAlignment="0" applyProtection="0"/>
    <xf numFmtId="0" fontId="37" fillId="0" borderId="0" applyBorder="0" applyProtection="0"/>
    <xf numFmtId="186" fontId="1" fillId="0" borderId="0" applyFont="0" applyFill="0" applyBorder="0" applyAlignment="0" applyProtection="0"/>
    <xf numFmtId="0" fontId="28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177" fontId="36" fillId="0" borderId="55">
      <alignment vertical="center" wrapText="1"/>
    </xf>
    <xf numFmtId="177" fontId="36" fillId="0" borderId="53">
      <alignment vertical="center" wrapText="1"/>
    </xf>
    <xf numFmtId="177" fontId="36" fillId="0" borderId="50">
      <alignment vertical="center" wrapText="1"/>
    </xf>
  </cellStyleXfs>
  <cellXfs count="276">
    <xf numFmtId="0" fontId="0" fillId="0" borderId="0" xfId="0"/>
    <xf numFmtId="18" fontId="14" fillId="0" borderId="7" xfId="1" applyNumberFormat="1" applyFont="1" applyFill="1" applyBorder="1" applyAlignment="1" applyProtection="1">
      <protection locked="0"/>
    </xf>
    <xf numFmtId="0" fontId="14" fillId="0" borderId="7" xfId="1" applyFont="1" applyFill="1" applyBorder="1" applyAlignment="1">
      <alignment horizontal="center"/>
    </xf>
    <xf numFmtId="170" fontId="14" fillId="0" borderId="7" xfId="5" applyFont="1" applyFill="1" applyBorder="1" applyProtection="1">
      <protection locked="0"/>
    </xf>
    <xf numFmtId="0" fontId="14" fillId="0" borderId="7" xfId="1" applyFont="1" applyFill="1" applyBorder="1" applyAlignment="1" applyProtection="1">
      <alignment horizontal="center"/>
      <protection locked="0"/>
    </xf>
    <xf numFmtId="0" fontId="14" fillId="0" borderId="7" xfId="1" applyFont="1" applyFill="1" applyBorder="1" applyProtection="1">
      <protection locked="0"/>
    </xf>
    <xf numFmtId="170" fontId="11" fillId="0" borderId="0" xfId="5" applyFont="1"/>
    <xf numFmtId="0" fontId="11" fillId="0" borderId="0" xfId="1" applyFont="1" applyProtection="1">
      <protection locked="0"/>
    </xf>
    <xf numFmtId="170" fontId="10" fillId="0" borderId="0" xfId="5" applyFont="1"/>
    <xf numFmtId="0" fontId="11" fillId="0" borderId="0" xfId="1" applyFont="1"/>
    <xf numFmtId="0" fontId="13" fillId="0" borderId="0" xfId="1" applyFont="1"/>
    <xf numFmtId="0" fontId="10" fillId="0" borderId="0" xfId="1" applyFont="1" applyProtection="1">
      <protection locked="0"/>
    </xf>
    <xf numFmtId="0" fontId="10" fillId="0" borderId="0" xfId="1" applyFont="1" applyFill="1"/>
    <xf numFmtId="0" fontId="10" fillId="0" borderId="0" xfId="1" applyFont="1"/>
    <xf numFmtId="0" fontId="5" fillId="0" borderId="0" xfId="6" applyBorder="1"/>
    <xf numFmtId="0" fontId="5" fillId="0" borderId="0" xfId="6"/>
    <xf numFmtId="0" fontId="7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horizontal="left"/>
    </xf>
    <xf numFmtId="0" fontId="7" fillId="0" borderId="3" xfId="0" applyFont="1" applyBorder="1"/>
    <xf numFmtId="164" fontId="7" fillId="0" borderId="3" xfId="7" applyNumberFormat="1" applyFont="1" applyBorder="1" applyAlignment="1" applyProtection="1"/>
    <xf numFmtId="0" fontId="7" fillId="0" borderId="3" xfId="0" applyFont="1" applyBorder="1" applyAlignment="1"/>
    <xf numFmtId="167" fontId="7" fillId="0" borderId="3" xfId="7" applyNumberFormat="1" applyFont="1" applyBorder="1" applyAlignment="1" applyProtection="1"/>
    <xf numFmtId="0" fontId="0" fillId="0" borderId="0" xfId="0" applyAlignment="1"/>
    <xf numFmtId="2" fontId="7" fillId="0" borderId="3" xfId="7" applyNumberFormat="1" applyFont="1" applyBorder="1" applyAlignment="1" applyProtection="1"/>
    <xf numFmtId="0" fontId="6" fillId="0" borderId="0" xfId="0" applyFont="1" applyBorder="1"/>
    <xf numFmtId="0" fontId="0" fillId="0" borderId="0" xfId="0" applyAlignment="1">
      <alignment wrapText="1"/>
    </xf>
    <xf numFmtId="49" fontId="7" fillId="0" borderId="0" xfId="0" applyNumberFormat="1" applyFont="1" applyBorder="1" applyAlignment="1">
      <alignment horizontal="left"/>
    </xf>
    <xf numFmtId="0" fontId="6" fillId="0" borderId="4" xfId="0" applyFont="1" applyBorder="1"/>
    <xf numFmtId="0" fontId="7" fillId="0" borderId="3" xfId="0" applyFont="1" applyBorder="1" applyAlignment="1" applyProtection="1"/>
    <xf numFmtId="3" fontId="0" fillId="0" borderId="3" xfId="0" applyNumberFormat="1" applyBorder="1" applyAlignment="1"/>
    <xf numFmtId="165" fontId="7" fillId="0" borderId="3" xfId="7" applyNumberFormat="1" applyFont="1" applyBorder="1" applyAlignment="1" applyProtection="1"/>
    <xf numFmtId="0" fontId="15" fillId="0" borderId="0" xfId="1" applyFont="1" applyAlignment="1">
      <alignment horizontal="center"/>
    </xf>
    <xf numFmtId="0" fontId="16" fillId="0" borderId="0" xfId="1" applyFont="1"/>
    <xf numFmtId="0" fontId="19" fillId="0" borderId="0" xfId="6" applyFont="1" applyFill="1" applyBorder="1"/>
    <xf numFmtId="0" fontId="5" fillId="0" borderId="0" xfId="6" applyFill="1"/>
    <xf numFmtId="0" fontId="5" fillId="0" borderId="0" xfId="6" applyFill="1" applyBorder="1"/>
    <xf numFmtId="0" fontId="5" fillId="0" borderId="0" xfId="6" applyFont="1"/>
    <xf numFmtId="0" fontId="5" fillId="0" borderId="0" xfId="6" applyFont="1" applyFill="1" applyBorder="1"/>
    <xf numFmtId="0" fontId="5" fillId="0" borderId="0" xfId="6" applyFont="1" applyFill="1"/>
    <xf numFmtId="0" fontId="14" fillId="0" borderId="7" xfId="1" applyFont="1" applyFill="1" applyBorder="1" applyAlignment="1">
      <alignment horizontal="left"/>
    </xf>
    <xf numFmtId="0" fontId="12" fillId="0" borderId="0" xfId="1" applyFont="1"/>
    <xf numFmtId="0" fontId="17" fillId="0" borderId="0" xfId="1" applyFont="1"/>
    <xf numFmtId="0" fontId="19" fillId="3" borderId="0" xfId="6" applyFont="1" applyFill="1" applyBorder="1" applyAlignment="1"/>
    <xf numFmtId="170" fontId="10" fillId="0" borderId="0" xfId="1" applyNumberFormat="1" applyFont="1"/>
    <xf numFmtId="0" fontId="15" fillId="0" borderId="8" xfId="1" applyFont="1" applyBorder="1" applyAlignment="1">
      <alignment horizontal="center" wrapText="1"/>
    </xf>
    <xf numFmtId="2" fontId="15" fillId="0" borderId="8" xfId="1" applyNumberFormat="1" applyFont="1" applyBorder="1" applyAlignment="1">
      <alignment horizontal="center" wrapText="1"/>
    </xf>
    <xf numFmtId="170" fontId="15" fillId="0" borderId="8" xfId="5" applyFont="1" applyBorder="1" applyAlignment="1">
      <alignment horizontal="center" wrapText="1"/>
    </xf>
    <xf numFmtId="0" fontId="20" fillId="4" borderId="9" xfId="6" applyFont="1" applyFill="1" applyBorder="1"/>
    <xf numFmtId="0" fontId="20" fillId="4" borderId="11" xfId="6" applyFont="1" applyFill="1" applyBorder="1"/>
    <xf numFmtId="0" fontId="20" fillId="4" borderId="10" xfId="6" applyFont="1" applyFill="1" applyBorder="1"/>
    <xf numFmtId="0" fontId="20" fillId="4" borderId="12" xfId="6" applyFont="1" applyFill="1" applyBorder="1"/>
    <xf numFmtId="0" fontId="5" fillId="5" borderId="14" xfId="6" quotePrefix="1" applyFill="1" applyBorder="1" applyAlignment="1">
      <alignment horizontal="left"/>
    </xf>
    <xf numFmtId="2" fontId="5" fillId="6" borderId="15" xfId="6" quotePrefix="1" applyNumberFormat="1" applyFill="1" applyBorder="1" applyAlignment="1">
      <alignment horizontal="right"/>
    </xf>
    <xf numFmtId="0" fontId="20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6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16" xfId="0" applyFont="1" applyBorder="1"/>
    <xf numFmtId="165" fontId="7" fillId="0" borderId="16" xfId="7" applyNumberFormat="1" applyFont="1" applyBorder="1" applyAlignment="1" applyProtection="1"/>
    <xf numFmtId="2" fontId="7" fillId="0" borderId="16" xfId="7" applyNumberFormat="1" applyFont="1" applyBorder="1" applyAlignment="1" applyProtection="1"/>
    <xf numFmtId="168" fontId="7" fillId="0" borderId="16" xfId="0" applyNumberFormat="1" applyFont="1" applyBorder="1"/>
    <xf numFmtId="0" fontId="7" fillId="0" borderId="16" xfId="7" applyNumberFormat="1" applyFont="1" applyBorder="1" applyAlignment="1" applyProtection="1">
      <alignment vertical="center" wrapText="1"/>
    </xf>
    <xf numFmtId="37" fontId="7" fillId="0" borderId="16" xfId="7" applyNumberFormat="1" applyFont="1" applyBorder="1" applyAlignment="1" applyProtection="1"/>
    <xf numFmtId="39" fontId="7" fillId="0" borderId="16" xfId="7" applyNumberFormat="1" applyFont="1" applyBorder="1" applyAlignment="1" applyProtection="1"/>
    <xf numFmtId="0" fontId="7" fillId="0" borderId="16" xfId="0" applyFont="1" applyBorder="1" applyAlignment="1">
      <alignment horizontal="right"/>
    </xf>
    <xf numFmtId="0" fontId="6" fillId="0" borderId="27" xfId="0" applyFont="1" applyBorder="1"/>
    <xf numFmtId="0" fontId="7" fillId="0" borderId="22" xfId="0" applyFont="1" applyBorder="1" applyAlignment="1"/>
    <xf numFmtId="0" fontId="21" fillId="0" borderId="0" xfId="8" applyBorder="1"/>
    <xf numFmtId="0" fontId="21" fillId="0" borderId="0" xfId="8"/>
    <xf numFmtId="0" fontId="5" fillId="5" borderId="14" xfId="6" quotePrefix="1" applyFont="1" applyFill="1" applyBorder="1" applyAlignment="1">
      <alignment horizontal="left"/>
    </xf>
    <xf numFmtId="0" fontId="4" fillId="5" borderId="14" xfId="6" applyFont="1" applyFill="1" applyBorder="1"/>
    <xf numFmtId="0" fontId="4" fillId="5" borderId="13" xfId="6" applyFont="1" applyFill="1" applyBorder="1"/>
    <xf numFmtId="171" fontId="7" fillId="0" borderId="16" xfId="7" applyNumberFormat="1" applyFont="1" applyBorder="1" applyAlignment="1" applyProtection="1"/>
    <xf numFmtId="171" fontId="14" fillId="0" borderId="7" xfId="1" applyNumberFormat="1" applyFont="1" applyFill="1" applyBorder="1" applyAlignment="1">
      <alignment horizontal="right"/>
    </xf>
    <xf numFmtId="0" fontId="6" fillId="7" borderId="16" xfId="0" applyFont="1" applyFill="1" applyBorder="1"/>
    <xf numFmtId="0" fontId="6" fillId="7" borderId="0" xfId="0" applyFont="1" applyFill="1" applyBorder="1"/>
    <xf numFmtId="165" fontId="6" fillId="7" borderId="16" xfId="0" applyNumberFormat="1" applyFont="1" applyFill="1" applyBorder="1"/>
    <xf numFmtId="0" fontId="6" fillId="7" borderId="16" xfId="0" applyFont="1" applyFill="1" applyBorder="1" applyAlignment="1">
      <alignment horizontal="right"/>
    </xf>
    <xf numFmtId="0" fontId="6" fillId="7" borderId="26" xfId="0" applyFont="1" applyFill="1" applyBorder="1" applyAlignment="1">
      <alignment horizontal="right"/>
    </xf>
    <xf numFmtId="165" fontId="6" fillId="7" borderId="26" xfId="0" applyNumberFormat="1" applyFont="1" applyFill="1" applyBorder="1"/>
    <xf numFmtId="0" fontId="6" fillId="8" borderId="16" xfId="0" applyFont="1" applyFill="1" applyBorder="1"/>
    <xf numFmtId="0" fontId="6" fillId="8" borderId="16" xfId="0" applyFont="1" applyFill="1" applyBorder="1" applyAlignment="1">
      <alignment horizontal="left"/>
    </xf>
    <xf numFmtId="0" fontId="6" fillId="8" borderId="2" xfId="0" applyFont="1" applyFill="1" applyBorder="1"/>
    <xf numFmtId="0" fontId="6" fillId="8" borderId="28" xfId="0" applyFont="1" applyFill="1" applyBorder="1"/>
    <xf numFmtId="0" fontId="6" fillId="8" borderId="5" xfId="0" applyFont="1" applyFill="1" applyBorder="1"/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165" fontId="6" fillId="8" borderId="5" xfId="0" applyNumberFormat="1" applyFont="1" applyFill="1" applyBorder="1"/>
    <xf numFmtId="0" fontId="6" fillId="8" borderId="22" xfId="0" applyFont="1" applyFill="1" applyBorder="1"/>
    <xf numFmtId="0" fontId="6" fillId="8" borderId="5" xfId="0" applyFont="1" applyFill="1" applyBorder="1" applyAlignment="1">
      <alignment horizontal="right"/>
    </xf>
    <xf numFmtId="0" fontId="14" fillId="9" borderId="3" xfId="1" applyFont="1" applyFill="1" applyBorder="1" applyProtection="1">
      <protection locked="0"/>
    </xf>
    <xf numFmtId="0" fontId="14" fillId="9" borderId="3" xfId="1" applyFont="1" applyFill="1" applyBorder="1" applyAlignment="1">
      <alignment horizontal="left"/>
    </xf>
    <xf numFmtId="18" fontId="14" fillId="9" borderId="3" xfId="1" applyNumberFormat="1" applyFont="1" applyFill="1" applyBorder="1" applyAlignment="1" applyProtection="1">
      <protection locked="0"/>
    </xf>
    <xf numFmtId="0" fontId="21" fillId="9" borderId="3" xfId="8" applyFill="1" applyBorder="1" applyAlignment="1">
      <alignment horizontal="left"/>
    </xf>
    <xf numFmtId="171" fontId="14" fillId="9" borderId="3" xfId="5" applyNumberFormat="1" applyFont="1" applyFill="1" applyBorder="1" applyProtection="1">
      <protection locked="0"/>
    </xf>
    <xf numFmtId="37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>
      <alignment horizontal="right"/>
    </xf>
    <xf numFmtId="0" fontId="14" fillId="9" borderId="3" xfId="1" applyFont="1" applyFill="1" applyBorder="1" applyAlignment="1">
      <alignment horizontal="center"/>
    </xf>
    <xf numFmtId="0" fontId="14" fillId="10" borderId="3" xfId="1" applyFont="1" applyFill="1" applyBorder="1" applyProtection="1">
      <protection locked="0"/>
    </xf>
    <xf numFmtId="0" fontId="14" fillId="10" borderId="3" xfId="1" applyFont="1" applyFill="1" applyBorder="1" applyAlignment="1">
      <alignment horizontal="left"/>
    </xf>
    <xf numFmtId="18" fontId="14" fillId="10" borderId="3" xfId="1" applyNumberFormat="1" applyFont="1" applyFill="1" applyBorder="1" applyAlignment="1" applyProtection="1">
      <protection locked="0"/>
    </xf>
    <xf numFmtId="0" fontId="21" fillId="10" borderId="3" xfId="8" applyFill="1" applyBorder="1" applyAlignment="1">
      <alignment horizontal="left"/>
    </xf>
    <xf numFmtId="171" fontId="14" fillId="10" borderId="3" xfId="5" applyNumberFormat="1" applyFont="1" applyFill="1" applyBorder="1" applyProtection="1">
      <protection locked="0"/>
    </xf>
    <xf numFmtId="37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>
      <alignment horizontal="right"/>
    </xf>
    <xf numFmtId="0" fontId="14" fillId="10" borderId="3" xfId="1" applyFont="1" applyFill="1" applyBorder="1" applyAlignment="1">
      <alignment horizontal="center"/>
    </xf>
    <xf numFmtId="0" fontId="14" fillId="10" borderId="3" xfId="1" applyFont="1" applyFill="1" applyBorder="1" applyAlignment="1" applyProtection="1">
      <alignment horizontal="center"/>
      <protection locked="0"/>
    </xf>
    <xf numFmtId="178" fontId="7" fillId="0" borderId="3" xfId="7" applyNumberFormat="1" applyFont="1" applyBorder="1" applyAlignment="1" applyProtection="1"/>
    <xf numFmtId="49" fontId="21" fillId="0" borderId="0" xfId="8" applyNumberFormat="1" applyBorder="1" applyAlignment="1">
      <alignment horizontal="left"/>
    </xf>
    <xf numFmtId="0" fontId="7" fillId="0" borderId="0" xfId="7" applyNumberFormat="1" applyFont="1" applyBorder="1" applyAlignment="1" applyProtection="1"/>
    <xf numFmtId="0" fontId="21" fillId="0" borderId="0" xfId="8" applyNumberFormat="1" applyBorder="1" applyAlignment="1" applyProtection="1"/>
    <xf numFmtId="0" fontId="6" fillId="7" borderId="29" xfId="0" applyFont="1" applyFill="1" applyBorder="1"/>
    <xf numFmtId="37" fontId="7" fillId="0" borderId="3" xfId="0" applyNumberFormat="1" applyFont="1" applyBorder="1"/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3" fillId="0" borderId="0" xfId="28"/>
    <xf numFmtId="0" fontId="22" fillId="0" borderId="0" xfId="11"/>
    <xf numFmtId="0" fontId="26" fillId="0" borderId="0" xfId="28" applyFont="1"/>
    <xf numFmtId="0" fontId="26" fillId="0" borderId="0" xfId="28" applyFont="1" applyAlignment="1">
      <alignment horizontal="right"/>
    </xf>
    <xf numFmtId="0" fontId="24" fillId="0" borderId="0" xfId="28" applyFont="1"/>
    <xf numFmtId="37" fontId="26" fillId="0" borderId="0" xfId="28" applyNumberFormat="1" applyFont="1"/>
    <xf numFmtId="165" fontId="26" fillId="0" borderId="0" xfId="28" applyNumberFormat="1" applyFont="1"/>
    <xf numFmtId="165" fontId="24" fillId="12" borderId="31" xfId="28" applyNumberFormat="1" applyFont="1" applyFill="1" applyBorder="1"/>
    <xf numFmtId="0" fontId="24" fillId="12" borderId="32" xfId="28" applyFont="1" applyFill="1" applyBorder="1" applyAlignment="1">
      <alignment horizontal="right"/>
    </xf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24" fillId="12" borderId="33" xfId="28" applyFont="1" applyFill="1" applyBorder="1"/>
    <xf numFmtId="0" fontId="24" fillId="12" borderId="34" xfId="28" applyFont="1" applyFill="1" applyBorder="1"/>
    <xf numFmtId="175" fontId="24" fillId="12" borderId="31" xfId="28" applyNumberFormat="1" applyFont="1" applyFill="1" applyBorder="1"/>
    <xf numFmtId="0" fontId="26" fillId="0" borderId="31" xfId="28" applyNumberFormat="1" applyFont="1" applyBorder="1"/>
    <xf numFmtId="164" fontId="26" fillId="0" borderId="31" xfId="28" applyNumberFormat="1" applyFont="1" applyBorder="1"/>
    <xf numFmtId="11" fontId="26" fillId="0" borderId="31" xfId="28" applyNumberFormat="1" applyFont="1" applyBorder="1"/>
    <xf numFmtId="0" fontId="24" fillId="12" borderId="30" xfId="28" applyFont="1" applyFill="1" applyBorder="1"/>
    <xf numFmtId="0" fontId="24" fillId="12" borderId="2" xfId="28" applyFont="1" applyFill="1" applyBorder="1"/>
    <xf numFmtId="0" fontId="24" fillId="12" borderId="2" xfId="28" applyFont="1" applyFill="1" applyBorder="1" applyAlignment="1">
      <alignment horizontal="left"/>
    </xf>
    <xf numFmtId="174" fontId="26" fillId="0" borderId="31" xfId="28" applyNumberFormat="1" applyFont="1" applyBorder="1"/>
    <xf numFmtId="176" fontId="26" fillId="0" borderId="31" xfId="28" applyNumberFormat="1" applyFont="1" applyBorder="1"/>
    <xf numFmtId="0" fontId="26" fillId="0" borderId="36" xfId="28" applyFont="1" applyBorder="1"/>
    <xf numFmtId="0" fontId="23" fillId="0" borderId="37" xfId="0" applyFont="1" applyFill="1" applyBorder="1" applyAlignment="1" applyProtection="1">
      <alignment vertical="center" wrapText="1"/>
    </xf>
    <xf numFmtId="0" fontId="26" fillId="0" borderId="38" xfId="28" applyFont="1" applyBorder="1"/>
    <xf numFmtId="181" fontId="7" fillId="0" borderId="3" xfId="0" applyNumberFormat="1" applyFont="1" applyBorder="1" applyAlignment="1"/>
    <xf numFmtId="0" fontId="2" fillId="0" borderId="0" xfId="42" applyFill="1" applyBorder="1"/>
    <xf numFmtId="0" fontId="22" fillId="0" borderId="0" xfId="11" applyFill="1" applyBorder="1"/>
    <xf numFmtId="0" fontId="23" fillId="0" borderId="0" xfId="32" applyFont="1" applyFill="1" applyBorder="1"/>
    <xf numFmtId="0" fontId="23" fillId="0" borderId="0" xfId="32" applyFont="1" applyFill="1" applyBorder="1" applyAlignment="1">
      <alignment horizontal="right"/>
    </xf>
    <xf numFmtId="165" fontId="23" fillId="0" borderId="0" xfId="29" applyNumberFormat="1" applyFont="1" applyFill="1" applyBorder="1" applyAlignment="1" applyProtection="1"/>
    <xf numFmtId="37" fontId="23" fillId="0" borderId="0" xfId="33" applyNumberFormat="1" applyFont="1" applyFill="1" applyBorder="1" applyAlignment="1" applyProtection="1"/>
    <xf numFmtId="0" fontId="23" fillId="0" borderId="0" xfId="32" applyFont="1" applyFill="1" applyBorder="1" applyAlignment="1">
      <alignment horizontal="left"/>
    </xf>
    <xf numFmtId="11" fontId="23" fillId="0" borderId="39" xfId="32" applyNumberFormat="1" applyFont="1" applyFill="1" applyBorder="1"/>
    <xf numFmtId="0" fontId="30" fillId="0" borderId="0" xfId="32" applyFont="1" applyFill="1" applyBorder="1"/>
    <xf numFmtId="165" fontId="23" fillId="0" borderId="0" xfId="32" applyNumberFormat="1" applyFont="1" applyFill="1" applyBorder="1"/>
    <xf numFmtId="0" fontId="18" fillId="0" borderId="0" xfId="32" applyFont="1" applyFill="1" applyBorder="1"/>
    <xf numFmtId="0" fontId="23" fillId="0" borderId="0" xfId="32" applyFont="1"/>
    <xf numFmtId="0" fontId="23" fillId="0" borderId="0" xfId="32" applyFont="1" applyFill="1" applyBorder="1" applyAlignment="1">
      <alignment wrapText="1"/>
    </xf>
    <xf numFmtId="165" fontId="23" fillId="0" borderId="0" xfId="29" applyFont="1" applyFill="1" applyBorder="1" applyAlignment="1" applyProtection="1"/>
    <xf numFmtId="164" fontId="23" fillId="0" borderId="0" xfId="33" applyFont="1" applyFill="1" applyBorder="1" applyAlignment="1" applyProtection="1"/>
    <xf numFmtId="11" fontId="23" fillId="0" borderId="0" xfId="33" applyNumberFormat="1" applyFont="1" applyFill="1" applyBorder="1" applyAlignment="1" applyProtection="1"/>
    <xf numFmtId="0" fontId="18" fillId="0" borderId="0" xfId="15" applyFont="1" applyFill="1" applyBorder="1" applyAlignment="1">
      <alignment wrapText="1"/>
    </xf>
    <xf numFmtId="0" fontId="0" fillId="0" borderId="0" xfId="0" applyFill="1" applyBorder="1"/>
    <xf numFmtId="0" fontId="30" fillId="0" borderId="0" xfId="32" applyFont="1" applyFill="1" applyBorder="1" applyAlignment="1">
      <alignment horizontal="left"/>
    </xf>
    <xf numFmtId="0" fontId="26" fillId="0" borderId="0" xfId="42" applyFont="1" applyFill="1" applyBorder="1" applyAlignment="1">
      <alignment horizontal="right"/>
    </xf>
    <xf numFmtId="180" fontId="23" fillId="0" borderId="0" xfId="32" applyNumberFormat="1" applyFont="1" applyFill="1" applyBorder="1"/>
    <xf numFmtId="11" fontId="23" fillId="0" borderId="0" xfId="32" applyNumberFormat="1" applyFont="1" applyFill="1" applyBorder="1"/>
    <xf numFmtId="174" fontId="23" fillId="0" borderId="0" xfId="33" applyNumberFormat="1" applyFont="1" applyFill="1" applyBorder="1" applyAlignment="1" applyProtection="1"/>
    <xf numFmtId="0" fontId="23" fillId="0" borderId="0" xfId="33" applyNumberFormat="1" applyFont="1" applyFill="1" applyBorder="1" applyAlignment="1" applyProtection="1"/>
    <xf numFmtId="0" fontId="30" fillId="0" borderId="0" xfId="32" applyFont="1" applyFill="1" applyBorder="1" applyAlignment="1">
      <alignment horizontal="right"/>
    </xf>
    <xf numFmtId="165" fontId="30" fillId="0" borderId="0" xfId="32" applyNumberFormat="1" applyFont="1" applyFill="1" applyBorder="1"/>
    <xf numFmtId="0" fontId="23" fillId="0" borderId="0" xfId="32" applyNumberFormat="1" applyFont="1" applyFill="1" applyBorder="1"/>
    <xf numFmtId="2" fontId="23" fillId="0" borderId="0" xfId="32" applyNumberFormat="1" applyFont="1" applyFill="1" applyBorder="1"/>
    <xf numFmtId="49" fontId="21" fillId="10" borderId="3" xfId="8" applyNumberFormat="1" applyFill="1" applyBorder="1" applyAlignment="1">
      <alignment horizontal="left"/>
    </xf>
    <xf numFmtId="0" fontId="7" fillId="0" borderId="3" xfId="51" applyFont="1" applyFill="1" applyBorder="1"/>
    <xf numFmtId="169" fontId="7" fillId="0" borderId="3" xfId="18" applyFont="1" applyFill="1" applyBorder="1"/>
    <xf numFmtId="0" fontId="7" fillId="0" borderId="16" xfId="7" applyNumberFormat="1" applyFont="1" applyBorder="1" applyAlignment="1">
      <alignment wrapText="1"/>
    </xf>
    <xf numFmtId="0" fontId="7" fillId="0" borderId="3" xfId="51" applyNumberFormat="1" applyFont="1" applyFill="1" applyBorder="1"/>
    <xf numFmtId="0" fontId="7" fillId="0" borderId="3" xfId="15" applyFont="1" applyFill="1" applyBorder="1" applyAlignment="1">
      <alignment wrapText="1"/>
    </xf>
    <xf numFmtId="0" fontId="31" fillId="0" borderId="0" xfId="0" applyFont="1" applyBorder="1"/>
    <xf numFmtId="169" fontId="23" fillId="0" borderId="3" xfId="18" applyFont="1" applyFill="1" applyBorder="1"/>
    <xf numFmtId="0" fontId="23" fillId="0" borderId="3" xfId="51" applyFont="1" applyFill="1" applyBorder="1"/>
    <xf numFmtId="169" fontId="23" fillId="0" borderId="3" xfId="18" applyNumberFormat="1" applyFont="1" applyFill="1" applyBorder="1"/>
    <xf numFmtId="43" fontId="23" fillId="0" borderId="3" xfId="16" applyFont="1" applyFill="1" applyBorder="1"/>
    <xf numFmtId="179" fontId="23" fillId="0" borderId="3" xfId="16" applyNumberFormat="1" applyFont="1" applyFill="1" applyBorder="1"/>
    <xf numFmtId="11" fontId="23" fillId="0" borderId="3" xfId="51" applyNumberFormat="1" applyFont="1" applyFill="1" applyBorder="1"/>
    <xf numFmtId="11" fontId="23" fillId="0" borderId="3" xfId="16" applyNumberFormat="1" applyFont="1" applyFill="1" applyBorder="1"/>
    <xf numFmtId="2" fontId="23" fillId="0" borderId="3" xfId="18" applyNumberFormat="1" applyFont="1" applyFill="1" applyBorder="1"/>
    <xf numFmtId="169" fontId="23" fillId="0" borderId="3" xfId="18" applyNumberFormat="1" applyFont="1" applyFill="1" applyBorder="1"/>
    <xf numFmtId="169" fontId="23" fillId="0" borderId="3" xfId="18" applyFont="1" applyFill="1" applyBorder="1"/>
    <xf numFmtId="0" fontId="8" fillId="0" borderId="54" xfId="13" applyBorder="1"/>
    <xf numFmtId="165" fontId="26" fillId="0" borderId="0" xfId="28" applyNumberFormat="1" applyFont="1" applyBorder="1"/>
    <xf numFmtId="0" fontId="14" fillId="10" borderId="59" xfId="1" applyFont="1" applyFill="1" applyBorder="1" applyAlignment="1">
      <alignment horizontal="center"/>
    </xf>
    <xf numFmtId="165" fontId="7" fillId="0" borderId="3" xfId="7" applyNumberFormat="1" applyFont="1" applyBorder="1" applyAlignment="1" applyProtection="1"/>
    <xf numFmtId="0" fontId="21" fillId="0" borderId="3" xfId="8" applyNumberFormat="1" applyBorder="1" applyAlignment="1" applyProtection="1"/>
    <xf numFmtId="0" fontId="7" fillId="0" borderId="3" xfId="15" applyFont="1" applyFill="1" applyBorder="1" applyAlignment="1">
      <alignment wrapText="1"/>
    </xf>
    <xf numFmtId="176" fontId="7" fillId="0" borderId="51" xfId="13" applyNumberFormat="1" applyFont="1" applyBorder="1"/>
    <xf numFmtId="0" fontId="24" fillId="0" borderId="0" xfId="28" applyFont="1" applyBorder="1"/>
    <xf numFmtId="0" fontId="21" fillId="9" borderId="59" xfId="8" applyFill="1" applyBorder="1" applyAlignment="1">
      <alignment horizontal="left"/>
    </xf>
    <xf numFmtId="0" fontId="24" fillId="12" borderId="58" xfId="28" applyFont="1" applyFill="1" applyBorder="1"/>
    <xf numFmtId="0" fontId="22" fillId="0" borderId="0" xfId="11" applyBorder="1"/>
    <xf numFmtId="0" fontId="26" fillId="0" borderId="47" xfId="28" applyFont="1" applyBorder="1"/>
    <xf numFmtId="0" fontId="26" fillId="0" borderId="0" xfId="28" applyFont="1" applyBorder="1" applyAlignment="1">
      <alignment horizontal="right"/>
    </xf>
    <xf numFmtId="18" fontId="14" fillId="10" borderId="59" xfId="1" applyNumberFormat="1" applyFont="1" applyFill="1" applyBorder="1" applyAlignment="1" applyProtection="1">
      <protection locked="0"/>
    </xf>
    <xf numFmtId="0" fontId="14" fillId="10" borderId="59" xfId="1" applyFont="1" applyFill="1" applyBorder="1" applyProtection="1">
      <protection locked="0"/>
    </xf>
    <xf numFmtId="43" fontId="23" fillId="0" borderId="51" xfId="13" applyNumberFormat="1" applyFont="1" applyFill="1" applyBorder="1"/>
    <xf numFmtId="0" fontId="24" fillId="12" borderId="57" xfId="28" applyFont="1" applyFill="1" applyBorder="1"/>
    <xf numFmtId="0" fontId="0" fillId="0" borderId="43" xfId="0" applyBorder="1"/>
    <xf numFmtId="0" fontId="26" fillId="0" borderId="0" xfId="28" applyFont="1" applyBorder="1"/>
    <xf numFmtId="0" fontId="24" fillId="12" borderId="56" xfId="28" applyFont="1" applyFill="1" applyBorder="1"/>
    <xf numFmtId="0" fontId="8" fillId="13" borderId="45" xfId="13" applyFill="1" applyBorder="1"/>
    <xf numFmtId="0" fontId="26" fillId="0" borderId="31" xfId="65" applyFont="1" applyBorder="1"/>
    <xf numFmtId="11" fontId="23" fillId="0" borderId="52" xfId="32" applyNumberFormat="1" applyFont="1" applyFill="1" applyBorder="1"/>
    <xf numFmtId="0" fontId="0" fillId="0" borderId="49" xfId="13" applyFont="1" applyBorder="1"/>
    <xf numFmtId="0" fontId="24" fillId="0" borderId="47" xfId="28" applyFont="1" applyBorder="1"/>
    <xf numFmtId="165" fontId="7" fillId="0" borderId="16" xfId="7" applyNumberFormat="1" applyFont="1" applyBorder="1" applyAlignment="1" applyProtection="1"/>
    <xf numFmtId="0" fontId="23" fillId="0" borderId="49" xfId="13" applyFont="1" applyFill="1" applyBorder="1"/>
    <xf numFmtId="0" fontId="8" fillId="0" borderId="49" xfId="13" applyBorder="1"/>
    <xf numFmtId="0" fontId="7" fillId="0" borderId="16" xfId="13" applyFont="1" applyBorder="1"/>
    <xf numFmtId="169" fontId="23" fillId="0" borderId="49" xfId="3" applyFont="1" applyFill="1" applyBorder="1"/>
    <xf numFmtId="0" fontId="23" fillId="0" borderId="49" xfId="15" applyFont="1" applyFill="1" applyBorder="1" applyAlignment="1">
      <alignment wrapText="1"/>
    </xf>
    <xf numFmtId="0" fontId="1" fillId="0" borderId="16" xfId="7" applyNumberFormat="1" applyFont="1" applyBorder="1" applyAlignment="1">
      <alignment wrapText="1"/>
    </xf>
    <xf numFmtId="0" fontId="7" fillId="0" borderId="51" xfId="13" applyFont="1" applyBorder="1" applyAlignment="1">
      <alignment wrapText="1"/>
    </xf>
    <xf numFmtId="0" fontId="7" fillId="0" borderId="51" xfId="15" applyFont="1" applyFill="1" applyBorder="1" applyAlignment="1">
      <alignment wrapText="1"/>
    </xf>
    <xf numFmtId="0" fontId="8" fillId="0" borderId="51" xfId="13" applyBorder="1" applyAlignment="1">
      <alignment wrapText="1"/>
    </xf>
    <xf numFmtId="0" fontId="23" fillId="0" borderId="51" xfId="15" applyFont="1" applyFill="1" applyBorder="1" applyAlignment="1">
      <alignment wrapText="1"/>
    </xf>
    <xf numFmtId="0" fontId="23" fillId="0" borderId="51" xfId="13" applyFont="1" applyFill="1" applyBorder="1"/>
    <xf numFmtId="165" fontId="7" fillId="0" borderId="51" xfId="7" applyNumberFormat="1" applyFont="1" applyBorder="1" applyAlignment="1" applyProtection="1">
      <alignment wrapText="1"/>
    </xf>
    <xf numFmtId="43" fontId="23" fillId="0" borderId="51" xfId="16" applyFont="1" applyFill="1" applyBorder="1"/>
    <xf numFmtId="188" fontId="23" fillId="0" borderId="51" xfId="16" applyNumberFormat="1" applyFont="1" applyFill="1" applyBorder="1"/>
    <xf numFmtId="0" fontId="23" fillId="0" borderId="51" xfId="16" applyNumberFormat="1" applyFont="1" applyFill="1" applyBorder="1"/>
    <xf numFmtId="169" fontId="23" fillId="0" borderId="51" xfId="3" applyFont="1" applyFill="1" applyBorder="1"/>
    <xf numFmtId="0" fontId="23" fillId="0" borderId="51" xfId="13" applyFont="1" applyFill="1" applyBorder="1" applyAlignment="1" applyProtection="1">
      <alignment wrapText="1"/>
    </xf>
    <xf numFmtId="0" fontId="23" fillId="0" borderId="54" xfId="13" applyFont="1" applyFill="1" applyBorder="1"/>
    <xf numFmtId="0" fontId="23" fillId="0" borderId="51" xfId="13" applyFont="1" applyFill="1" applyBorder="1" applyAlignment="1">
      <alignment wrapText="1"/>
    </xf>
    <xf numFmtId="0" fontId="7" fillId="0" borderId="51" xfId="13" applyFont="1" applyBorder="1"/>
    <xf numFmtId="169" fontId="23" fillId="0" borderId="51" xfId="18" applyNumberFormat="1" applyFont="1" applyFill="1" applyBorder="1"/>
    <xf numFmtId="195" fontId="23" fillId="0" borderId="51" xfId="61" applyNumberFormat="1" applyFont="1" applyFill="1" applyBorder="1"/>
    <xf numFmtId="1" fontId="23" fillId="0" borderId="51" xfId="13" applyNumberFormat="1" applyFont="1" applyFill="1" applyBorder="1"/>
    <xf numFmtId="169" fontId="7" fillId="0" borderId="51" xfId="3" applyFont="1" applyFill="1" applyBorder="1"/>
    <xf numFmtId="0" fontId="23" fillId="0" borderId="51" xfId="13" applyFont="1" applyFill="1" applyBorder="1" applyAlignment="1">
      <alignment horizontal="left" wrapText="1"/>
    </xf>
    <xf numFmtId="169" fontId="23" fillId="0" borderId="51" xfId="3" applyNumberFormat="1" applyFont="1" applyFill="1" applyBorder="1" applyAlignment="1"/>
    <xf numFmtId="0" fontId="8" fillId="0" borderId="51" xfId="13" applyBorder="1"/>
    <xf numFmtId="0" fontId="18" fillId="0" borderId="51" xfId="15" applyFont="1" applyFill="1" applyBorder="1" applyAlignment="1">
      <alignment wrapText="1"/>
    </xf>
    <xf numFmtId="37" fontId="26" fillId="0" borderId="0" xfId="28" applyNumberFormat="1" applyFont="1" applyBorder="1"/>
    <xf numFmtId="0" fontId="10" fillId="0" borderId="0" xfId="1" applyFont="1"/>
    <xf numFmtId="0" fontId="8" fillId="0" borderId="0" xfId="13" applyBorder="1"/>
    <xf numFmtId="0" fontId="6" fillId="0" borderId="0" xfId="13" applyFont="1" applyBorder="1"/>
    <xf numFmtId="0" fontId="8" fillId="0" borderId="0" xfId="13" applyFont="1" applyBorder="1"/>
    <xf numFmtId="0" fontId="8" fillId="0" borderId="0" xfId="13" applyBorder="1" applyAlignment="1">
      <alignment wrapText="1"/>
    </xf>
    <xf numFmtId="0" fontId="21" fillId="0" borderId="0" xfId="8" applyBorder="1"/>
    <xf numFmtId="0" fontId="8" fillId="0" borderId="40" xfId="13" applyBorder="1"/>
    <xf numFmtId="0" fontId="8" fillId="0" borderId="41" xfId="13" applyBorder="1"/>
    <xf numFmtId="0" fontId="8" fillId="0" borderId="43" xfId="13" applyBorder="1" applyAlignment="1"/>
    <xf numFmtId="0" fontId="8" fillId="0" borderId="43" xfId="13" applyBorder="1"/>
    <xf numFmtId="0" fontId="8" fillId="0" borderId="44" xfId="13" applyBorder="1"/>
    <xf numFmtId="0" fontId="8" fillId="0" borderId="45" xfId="13" applyBorder="1"/>
    <xf numFmtId="0" fontId="8" fillId="0" borderId="46" xfId="13" applyBorder="1"/>
    <xf numFmtId="0" fontId="8" fillId="0" borderId="43" xfId="13" applyBorder="1" applyAlignment="1">
      <alignment wrapText="1"/>
    </xf>
    <xf numFmtId="0" fontId="8" fillId="0" borderId="42" xfId="13" applyBorder="1"/>
    <xf numFmtId="0" fontId="8" fillId="0" borderId="47" xfId="13" applyBorder="1"/>
    <xf numFmtId="0" fontId="8" fillId="0" borderId="43" xfId="13" applyFont="1" applyBorder="1"/>
  </cellXfs>
  <cellStyles count="168">
    <cellStyle name="Comma 2" xfId="5"/>
    <cellStyle name="Comma 2 2" xfId="21"/>
    <cellStyle name="Comma 2 2 2" xfId="46"/>
    <cellStyle name="Comma 2 3" xfId="10"/>
    <cellStyle name="Comma 3" xfId="70"/>
    <cellStyle name="Cost Table Plain" xfId="71"/>
    <cellStyle name="Cost_Green" xfId="4"/>
    <cellStyle name="Currency 2" xfId="2"/>
    <cellStyle name="Currency 2 2" xfId="30"/>
    <cellStyle name="Currency 2 2 2" xfId="72"/>
    <cellStyle name="Currency 2 3" xfId="73"/>
    <cellStyle name="Currency 2 4" xfId="74"/>
    <cellStyle name="Currency 3" xfId="75"/>
    <cellStyle name="Currency 4" xfId="76"/>
    <cellStyle name="Currency 4 2" xfId="77"/>
    <cellStyle name="Currency 4 3" xfId="78"/>
    <cellStyle name="Excel Built-in Explanatory Text" xfId="36"/>
    <cellStyle name="Excel Built-in Explanatory Text 2" xfId="157"/>
    <cellStyle name="Excel Built-in Explanatory Text 3" xfId="167"/>
    <cellStyle name="Excel Built-in Explanatory Text 4" xfId="166"/>
    <cellStyle name="Excel Built-in Explanatory Text 5" xfId="165"/>
    <cellStyle name="Good 2" xfId="79"/>
    <cellStyle name="Lien hypertexte" xfId="8" builtinId="8"/>
    <cellStyle name="Lien hypertexte 2" xfId="11"/>
    <cellStyle name="Lien hypertexte 2 2" xfId="80"/>
    <cellStyle name="Lien hypertexte 3" xfId="159"/>
    <cellStyle name="Milliers 2" xfId="16"/>
    <cellStyle name="Milliers 2 2" xfId="38"/>
    <cellStyle name="Milliers 2 2 2" xfId="52"/>
    <cellStyle name="Milliers 2 2 3" xfId="81"/>
    <cellStyle name="Milliers 3" xfId="22"/>
    <cellStyle name="Milliers 3 2" xfId="20"/>
    <cellStyle name="Milliers 3 2 2" xfId="45"/>
    <cellStyle name="Milliers 3 2 3" xfId="162"/>
    <cellStyle name="Milliers 3 3" xfId="47"/>
    <cellStyle name="Milliers 3 4" xfId="61"/>
    <cellStyle name="Milliers 4" xfId="33"/>
    <cellStyle name="Milliers 4 2" xfId="82"/>
    <cellStyle name="Milliers 5" xfId="17"/>
    <cellStyle name="Milliers 5 2" xfId="84"/>
    <cellStyle name="Milliers 5 3" xfId="85"/>
    <cellStyle name="Milliers 5 4" xfId="83"/>
    <cellStyle name="Milliers 6" xfId="44"/>
    <cellStyle name="Milliers 6 2" xfId="158"/>
    <cellStyle name="Milliers 7" xfId="160"/>
    <cellStyle name="Milliers 9" xfId="86"/>
    <cellStyle name="Monétaire 10" xfId="18"/>
    <cellStyle name="Monétaire 10 2" xfId="29"/>
    <cellStyle name="Monétaire 10 2 2" xfId="87"/>
    <cellStyle name="Monétaire 17" xfId="88"/>
    <cellStyle name="Monétaire 18" xfId="89"/>
    <cellStyle name="Monétaire 2" xfId="3"/>
    <cellStyle name="Monétaire 2 2" xfId="90"/>
    <cellStyle name="Monétaire 2 3" xfId="25"/>
    <cellStyle name="Monétaire 2 3 2" xfId="50"/>
    <cellStyle name="Monétaire 2 3 2 2" xfId="91"/>
    <cellStyle name="Monétaire 2 3 3" xfId="40"/>
    <cellStyle name="Monétaire 2 3 3 2" xfId="54"/>
    <cellStyle name="Monétaire 2 3 3 3" xfId="66"/>
    <cellStyle name="Monétaire 2 3 4" xfId="58"/>
    <cellStyle name="Monétaire 2 4" xfId="92"/>
    <cellStyle name="Monétaire 2 5" xfId="93"/>
    <cellStyle name="Monétaire 20" xfId="94"/>
    <cellStyle name="Monétaire 21" xfId="95"/>
    <cellStyle name="Monétaire 22" xfId="96"/>
    <cellStyle name="Monétaire 24" xfId="97"/>
    <cellStyle name="Monétaire 25" xfId="98"/>
    <cellStyle name="Monétaire 27" xfId="99"/>
    <cellStyle name="Monétaire 3" xfId="14"/>
    <cellStyle name="Monétaire 3 2" xfId="43"/>
    <cellStyle name="Monétaire 3 2 2" xfId="100"/>
    <cellStyle name="Monétaire 3 3" xfId="101"/>
    <cellStyle name="Monétaire 3 4" xfId="102"/>
    <cellStyle name="Monétaire 3 5" xfId="103"/>
    <cellStyle name="Monétaire 3 6" xfId="104"/>
    <cellStyle name="Monétaire 3 7" xfId="105"/>
    <cellStyle name="Monétaire 3 8" xfId="60"/>
    <cellStyle name="Monétaire 30" xfId="106"/>
    <cellStyle name="Monétaire 35" xfId="27"/>
    <cellStyle name="Monétaire 38" xfId="107"/>
    <cellStyle name="Monétaire 4" xfId="108"/>
    <cellStyle name="Monétaire 4 2" xfId="109"/>
    <cellStyle name="Monétaire 4 3" xfId="39"/>
    <cellStyle name="Monétaire 4 3 2" xfId="53"/>
    <cellStyle name="Monétaire 4 3 2 2" xfId="111"/>
    <cellStyle name="Monétaire 4 3 3" xfId="112"/>
    <cellStyle name="Monétaire 4 3 4" xfId="110"/>
    <cellStyle name="Monétaire 4 4" xfId="113"/>
    <cellStyle name="Monétaire 5" xfId="114"/>
    <cellStyle name="Monétaire 5 2" xfId="115"/>
    <cellStyle name="Monétaire 5 3" xfId="116"/>
    <cellStyle name="Monétaire 5 4" xfId="117"/>
    <cellStyle name="Monétaire 6" xfId="118"/>
    <cellStyle name="Monétaire 7" xfId="24"/>
    <cellStyle name="Monétaire 7 2" xfId="49"/>
    <cellStyle name="Monétaire 7 3" xfId="119"/>
    <cellStyle name="Neutre 2" xfId="19"/>
    <cellStyle name="Normal" xfId="0" builtinId="0"/>
    <cellStyle name="Normal 10" xfId="35"/>
    <cellStyle name="Normal 10 2" xfId="161"/>
    <cellStyle name="Normal 10 3" xfId="156"/>
    <cellStyle name="Normal 11" xfId="56"/>
    <cellStyle name="Normal 2" xfId="1"/>
    <cellStyle name="Normal 2 2" xfId="31"/>
    <cellStyle name="Normal 2 2 2" xfId="121"/>
    <cellStyle name="Normal 2 2 2 2" xfId="122"/>
    <cellStyle name="Normal 2 2 2 2 2" xfId="123"/>
    <cellStyle name="Normal 2 2 2 3" xfId="124"/>
    <cellStyle name="Normal 2 2 3" xfId="125"/>
    <cellStyle name="Normal 2 2 4" xfId="28"/>
    <cellStyle name="Normal 2 2 4 2" xfId="51"/>
    <cellStyle name="Normal 2 2 4 2 2" xfId="126"/>
    <cellStyle name="Normal 2 2 4 3" xfId="65"/>
    <cellStyle name="Normal 2 2 4 4" xfId="23"/>
    <cellStyle name="Normal 2 2 4 4 2" xfId="48"/>
    <cellStyle name="Normal 2 2 4 4 3" xfId="63"/>
    <cellStyle name="Normal 2 2 4 5" xfId="127"/>
    <cellStyle name="Normal 2 2 4 6" xfId="62"/>
    <cellStyle name="Normal 2 2 5" xfId="120"/>
    <cellStyle name="Normal 2 3" xfId="128"/>
    <cellStyle name="Normal 2 4" xfId="129"/>
    <cellStyle name="Normal 2 4 2" xfId="130"/>
    <cellStyle name="Normal 2 4 3" xfId="131"/>
    <cellStyle name="Normal 2 4 4" xfId="132"/>
    <cellStyle name="Normal 3" xfId="6"/>
    <cellStyle name="Normal 3 2" xfId="32"/>
    <cellStyle name="Normal 3 2 2" xfId="134"/>
    <cellStyle name="Normal 3 2 3" xfId="135"/>
    <cellStyle name="Normal 3 2 4" xfId="136"/>
    <cellStyle name="Normal 3 2 5" xfId="133"/>
    <cellStyle name="Normal 3 3" xfId="137"/>
    <cellStyle name="Normal 3 3 2" xfId="138"/>
    <cellStyle name="Normal 3 3 2 2" xfId="139"/>
    <cellStyle name="Normal 3 3 2 3" xfId="140"/>
    <cellStyle name="Normal 3 3 3" xfId="141"/>
    <cellStyle name="Normal 3 3 4" xfId="142"/>
    <cellStyle name="Normal 3 4" xfId="67"/>
    <cellStyle name="Normal 3 5" xfId="143"/>
    <cellStyle name="Normal 3 5 2" xfId="163"/>
    <cellStyle name="Normal 3 6" xfId="144"/>
    <cellStyle name="Normal 3 7" xfId="145"/>
    <cellStyle name="Normal 3 8" xfId="57"/>
    <cellStyle name="Normal 4" xfId="13"/>
    <cellStyle name="Normal 4 2" xfId="64"/>
    <cellStyle name="Normal 4 3" xfId="146"/>
    <cellStyle name="Normal 5" xfId="9"/>
    <cellStyle name="Normal 5 2" xfId="148"/>
    <cellStyle name="Normal 5 3" xfId="149"/>
    <cellStyle name="Normal 5 4" xfId="147"/>
    <cellStyle name="Normal 6" xfId="26"/>
    <cellStyle name="Normal 7" xfId="42"/>
    <cellStyle name="Normal 7 2" xfId="164"/>
    <cellStyle name="Normal 7 3" xfId="68"/>
    <cellStyle name="Normal 8" xfId="150"/>
    <cellStyle name="Normal 9" xfId="151"/>
    <cellStyle name="Normal_Sheet1" xfId="15"/>
    <cellStyle name="Pourcentage 2" xfId="41"/>
    <cellStyle name="Pourcentage 2 2" xfId="69"/>
    <cellStyle name="Pourcentage 3" xfId="55"/>
    <cellStyle name="Satisfaisant 2" xfId="34"/>
    <cellStyle name="Style 1" xfId="12"/>
    <cellStyle name="Style 1 2" xfId="37"/>
    <cellStyle name="Style 1 2 2" xfId="152"/>
    <cellStyle name="Style 1 3" xfId="153"/>
    <cellStyle name="Style 1 4" xfId="154"/>
    <cellStyle name="Style 1 5" xfId="155"/>
    <cellStyle name="Style 1 6" xfId="5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489857</xdr:colOff>
      <xdr:row>0</xdr:row>
      <xdr:rowOff>119743</xdr:rowOff>
    </xdr:from>
    <xdr:to>
      <xdr:col>6</xdr:col>
      <xdr:colOff>2060122</xdr:colOff>
      <xdr:row>6</xdr:row>
      <xdr:rowOff>115819</xdr:rowOff>
    </xdr:to>
    <xdr:pic>
      <xdr:nvPicPr>
        <xdr:cNvPr id="4" name="Picture 4">
          <a:extLst>
            <a:ext uri="{FF2B5EF4-FFF2-40B4-BE49-F238E27FC236}">
              <a16:creationId xmlns=""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7826828" y="119743"/>
          <a:ext cx="1570265" cy="1106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624840</xdr:colOff>
      <xdr:row>1</xdr:row>
      <xdr:rowOff>15240</xdr:rowOff>
    </xdr:from>
    <xdr:to>
      <xdr:col>7</xdr:col>
      <xdr:colOff>129302</xdr:colOff>
      <xdr:row>7</xdr:row>
      <xdr:rowOff>3674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8120"/>
          <a:ext cx="1904762" cy="1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1872343</xdr:colOff>
      <xdr:row>1</xdr:row>
      <xdr:rowOff>54429</xdr:rowOff>
    </xdr:from>
    <xdr:to>
      <xdr:col>6</xdr:col>
      <xdr:colOff>2873829</xdr:colOff>
      <xdr:row>6</xdr:row>
      <xdr:rowOff>178130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9486"/>
          <a:ext cx="1001486" cy="1048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N12" sqref="N12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1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1" t="s">
        <v>0</v>
      </c>
      <c r="B1" s="85" t="s">
        <v>40</v>
      </c>
      <c r="D1" s="42"/>
      <c r="M1" s="54" t="s">
        <v>42</v>
      </c>
      <c r="N1" s="43"/>
      <c r="O1" s="53" t="e">
        <f>#REF!</f>
        <v>#REF!</v>
      </c>
    </row>
    <row r="2" spans="1:15" s="15" customFormat="1" ht="15" thickBot="1" x14ac:dyDescent="0.35">
      <c r="A2" s="49" t="s">
        <v>43</v>
      </c>
      <c r="B2" s="84" t="s">
        <v>61</v>
      </c>
      <c r="C2" s="14"/>
      <c r="F2" s="37"/>
    </row>
    <row r="3" spans="1:15" s="15" customFormat="1" ht="15.6" thickTop="1" thickBot="1" x14ac:dyDescent="0.35">
      <c r="A3" s="50" t="s">
        <v>44</v>
      </c>
      <c r="B3" s="52">
        <v>2018</v>
      </c>
      <c r="C3" s="14"/>
      <c r="F3" s="37"/>
    </row>
    <row r="4" spans="1:15" s="15" customFormat="1" ht="15.6" thickTop="1" thickBot="1" x14ac:dyDescent="0.35">
      <c r="A4" s="48" t="s">
        <v>1</v>
      </c>
      <c r="B4" s="83">
        <v>81</v>
      </c>
      <c r="C4" s="14"/>
      <c r="D4" s="42" t="s">
        <v>45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46</v>
      </c>
      <c r="B6" s="45" t="s">
        <v>47</v>
      </c>
      <c r="C6" s="45" t="s">
        <v>48</v>
      </c>
      <c r="D6" s="45" t="s">
        <v>49</v>
      </c>
      <c r="E6" s="45" t="s">
        <v>50</v>
      </c>
      <c r="F6" s="45" t="s">
        <v>51</v>
      </c>
      <c r="G6" s="45" t="s">
        <v>52</v>
      </c>
      <c r="H6" s="47" t="s">
        <v>53</v>
      </c>
      <c r="I6" s="45" t="s">
        <v>17</v>
      </c>
      <c r="J6" s="45" t="s">
        <v>54</v>
      </c>
      <c r="K6" s="45" t="s">
        <v>55</v>
      </c>
      <c r="L6" s="45" t="s">
        <v>56</v>
      </c>
      <c r="M6" s="45" t="s">
        <v>57</v>
      </c>
      <c r="N6" s="46" t="s">
        <v>58</v>
      </c>
      <c r="O6" s="45" t="s">
        <v>59</v>
      </c>
    </row>
    <row r="7" spans="1:15" ht="14.4" x14ac:dyDescent="0.3">
      <c r="A7" s="104"/>
      <c r="B7" s="105" t="str">
        <f>'SU A1400'!B3</f>
        <v>Suspension &amp; Shocks</v>
      </c>
      <c r="C7" s="106" t="str">
        <f>SU_A1400</f>
        <v>SU A1400</v>
      </c>
      <c r="D7" s="106" t="s">
        <v>11</v>
      </c>
      <c r="E7" s="106"/>
      <c r="F7" s="107" t="s">
        <v>94</v>
      </c>
      <c r="G7" s="106"/>
      <c r="H7" s="108">
        <f t="shared" ref="H7:H10" si="0">SUM(J7:M7)</f>
        <v>13.655876325139229</v>
      </c>
      <c r="I7" s="109">
        <f>SU_A1400_q</f>
        <v>2</v>
      </c>
      <c r="J7" s="110">
        <f>SU_A1400_m</f>
        <v>5</v>
      </c>
      <c r="K7" s="110">
        <f>SU_A1400_p</f>
        <v>8.0960000000000001</v>
      </c>
      <c r="L7" s="110">
        <f>SU_A1400_f</f>
        <v>0.55987632513922869</v>
      </c>
      <c r="M7" s="110">
        <v>0</v>
      </c>
      <c r="N7" s="111">
        <f t="shared" ref="N7:N10" si="1">H7*I7</f>
        <v>27.311752650278457</v>
      </c>
      <c r="O7" s="112"/>
    </row>
    <row r="8" spans="1:15" ht="14.4" x14ac:dyDescent="0.3">
      <c r="A8" s="113"/>
      <c r="B8" s="114" t="str">
        <f>'SU A1400'!B3</f>
        <v>Suspension &amp; Shocks</v>
      </c>
      <c r="C8" s="107" t="str">
        <f>SU_1400_001</f>
        <v>SU 1400 001</v>
      </c>
      <c r="D8" s="115" t="s">
        <v>11</v>
      </c>
      <c r="E8" s="115" t="s">
        <v>94</v>
      </c>
      <c r="F8" s="116" t="str">
        <f>'SU 1400 001'!B5</f>
        <v>Pullrod tube</v>
      </c>
      <c r="G8" s="115"/>
      <c r="H8" s="117">
        <f t="shared" si="0"/>
        <v>9.0687098494115101</v>
      </c>
      <c r="I8" s="118">
        <f>SU_1400_001_q</f>
        <v>2</v>
      </c>
      <c r="J8" s="119">
        <f>SU_1400_001_m</f>
        <v>8.0610754216991207</v>
      </c>
      <c r="K8" s="119">
        <f>SU_1400_001_p</f>
        <v>1.0076344277123901</v>
      </c>
      <c r="L8" s="119">
        <v>0</v>
      </c>
      <c r="M8" s="119">
        <v>0</v>
      </c>
      <c r="N8" s="120">
        <f t="shared" si="1"/>
        <v>18.13741969882302</v>
      </c>
      <c r="O8" s="121"/>
    </row>
    <row r="9" spans="1:15" ht="14.4" x14ac:dyDescent="0.3">
      <c r="A9" s="113"/>
      <c r="B9" s="114" t="str">
        <f>'SU A1400'!$B$3</f>
        <v>Suspension &amp; Shocks</v>
      </c>
      <c r="C9" s="107" t="str">
        <f>SU_1400_002</f>
        <v>SU 1400 002</v>
      </c>
      <c r="D9" s="115" t="s">
        <v>11</v>
      </c>
      <c r="E9" s="115" t="s">
        <v>94</v>
      </c>
      <c r="F9" s="116" t="str">
        <f>'SU 1400 002'!B5</f>
        <v>Pullrod insert</v>
      </c>
      <c r="G9" s="115"/>
      <c r="H9" s="117">
        <f t="shared" si="0"/>
        <v>1.6908095579918243</v>
      </c>
      <c r="I9" s="122">
        <f>SU_1400_002_q</f>
        <v>4</v>
      </c>
      <c r="J9" s="119">
        <f>SU_1400_002_m</f>
        <v>0.15730955799182431</v>
      </c>
      <c r="K9" s="119">
        <f>SU_1400_002_p</f>
        <v>1.5335000000000001</v>
      </c>
      <c r="L9" s="119">
        <v>0</v>
      </c>
      <c r="M9" s="119">
        <v>0</v>
      </c>
      <c r="N9" s="120">
        <f t="shared" si="1"/>
        <v>6.7632382319672972</v>
      </c>
      <c r="O9" s="121"/>
    </row>
    <row r="10" spans="1:15" s="259" customFormat="1" ht="15" thickBot="1" x14ac:dyDescent="0.35">
      <c r="A10" s="218"/>
      <c r="B10" s="114" t="str">
        <f>'SU A1400'!$B$3</f>
        <v>Suspension &amp; Shocks</v>
      </c>
      <c r="C10" s="212" t="str">
        <f>SU_1400_003</f>
        <v>SU 1400 003</v>
      </c>
      <c r="D10" s="217" t="s">
        <v>11</v>
      </c>
      <c r="E10" s="217" t="s">
        <v>94</v>
      </c>
      <c r="F10" s="187" t="str">
        <f>'SU 1400 003'!B5</f>
        <v>Spacer</v>
      </c>
      <c r="G10" s="217"/>
      <c r="H10" s="117">
        <f t="shared" si="0"/>
        <v>0.26540753801370742</v>
      </c>
      <c r="I10" s="122">
        <f>SU_1400_003_q</f>
        <v>8</v>
      </c>
      <c r="J10" s="119">
        <f>SU_1400_003_m</f>
        <v>2.1307538013707411E-2</v>
      </c>
      <c r="K10" s="119">
        <f>SU_1400_003_p</f>
        <v>0.24410000000000001</v>
      </c>
      <c r="L10" s="119">
        <v>0</v>
      </c>
      <c r="M10" s="119">
        <v>0</v>
      </c>
      <c r="N10" s="120">
        <f t="shared" si="1"/>
        <v>2.1232603041096594</v>
      </c>
      <c r="O10" s="206"/>
    </row>
    <row r="11" spans="1:15" s="12" customFormat="1" ht="15" thickTop="1" thickBot="1" x14ac:dyDescent="0.3">
      <c r="A11" s="5"/>
      <c r="B11" s="40" t="str">
        <f>'SU A1400'!B3</f>
        <v>Suspension &amp; Shocks</v>
      </c>
      <c r="C11" s="1"/>
      <c r="D11" s="1"/>
      <c r="E11" s="1"/>
      <c r="F11" s="40" t="s">
        <v>60</v>
      </c>
      <c r="G11" s="1"/>
      <c r="H11" s="3"/>
      <c r="I11" s="4"/>
      <c r="J11" s="87">
        <f>SUMPRODUCT($I7:$I9,J7:J9)</f>
        <v>26.751389075365537</v>
      </c>
      <c r="K11" s="87">
        <f>SUMPRODUCT($I7:$I9,K7:K9)</f>
        <v>24.341268855424779</v>
      </c>
      <c r="L11" s="87">
        <f>SUMPRODUCT($I7:$I9,L7:L9)</f>
        <v>1.1197526502784574</v>
      </c>
      <c r="M11" s="87">
        <f>SUMPRODUCT($I7:$I9,M7:M9)</f>
        <v>0</v>
      </c>
      <c r="N11" s="87">
        <f>SUM(N7:N10)</f>
        <v>54.33567088517843</v>
      </c>
      <c r="O11" s="2"/>
    </row>
    <row r="12" spans="1:15" ht="13.8" thickTop="1" x14ac:dyDescent="0.25">
      <c r="A12" s="11"/>
      <c r="B12" s="41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1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4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4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1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1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1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1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1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1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1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1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1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1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1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1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1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1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1400_001" display="SU_1400_001"/>
    <hyperlink ref="F7" location="SU_A1400" display="Front Pullrod"/>
    <hyperlink ref="F9:F10" location="SU_1400_001" display="SU_1400_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8"/>
  <sheetViews>
    <sheetView tabSelected="1" zoomScale="75" zoomScaleNormal="75" zoomScaleSheetLayoutView="80" workbookViewId="0">
      <selection activeCell="L6" sqref="L6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88" t="s">
        <v>0</v>
      </c>
      <c r="B2" s="16" t="s">
        <v>40</v>
      </c>
      <c r="C2" s="55"/>
      <c r="D2" s="55"/>
      <c r="E2" s="55" t="s">
        <v>62</v>
      </c>
      <c r="F2" s="55"/>
      <c r="G2" s="55"/>
      <c r="H2" s="55"/>
      <c r="I2" s="55"/>
      <c r="J2" s="88" t="s">
        <v>1</v>
      </c>
      <c r="K2" s="78">
        <v>81</v>
      </c>
      <c r="L2" s="55"/>
      <c r="M2" s="88" t="s">
        <v>2</v>
      </c>
      <c r="N2" s="86">
        <f>SU_A1400_pa+SU_A1400_m+SU_A1400_p+SU_A1400_f</f>
        <v>27.167835442589219</v>
      </c>
      <c r="O2" s="61"/>
    </row>
    <row r="3" spans="1:15" x14ac:dyDescent="0.3">
      <c r="A3" s="88" t="s">
        <v>3</v>
      </c>
      <c r="B3" s="16" t="s">
        <v>63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88" t="s">
        <v>4</v>
      </c>
      <c r="N3" s="76">
        <v>2</v>
      </c>
      <c r="O3" s="61"/>
    </row>
    <row r="4" spans="1:15" x14ac:dyDescent="0.3">
      <c r="A4" s="88" t="s">
        <v>5</v>
      </c>
      <c r="B4" s="56" t="s">
        <v>94</v>
      </c>
      <c r="C4" s="126"/>
      <c r="D4" s="55"/>
      <c r="E4" s="55"/>
      <c r="F4" s="55"/>
      <c r="G4" s="55"/>
      <c r="H4" s="55"/>
      <c r="I4" s="55"/>
      <c r="J4" s="89" t="s">
        <v>6</v>
      </c>
      <c r="K4" s="55"/>
      <c r="L4" s="55"/>
      <c r="M4" s="55"/>
      <c r="N4" s="55"/>
      <c r="O4" s="61"/>
    </row>
    <row r="5" spans="1:15" x14ac:dyDescent="0.3">
      <c r="A5" s="88" t="s">
        <v>7</v>
      </c>
      <c r="B5" s="18" t="s">
        <v>95</v>
      </c>
      <c r="C5" s="55"/>
      <c r="D5" s="55"/>
      <c r="E5" s="55"/>
      <c r="F5" s="55"/>
      <c r="G5" s="55"/>
      <c r="H5" s="55"/>
      <c r="I5" s="55"/>
      <c r="J5" s="89" t="s">
        <v>8</v>
      </c>
      <c r="K5" s="55"/>
      <c r="L5" s="55"/>
      <c r="M5" s="88" t="s">
        <v>9</v>
      </c>
      <c r="N5" s="73">
        <f>N2*SU_A1400_q</f>
        <v>54.335670885178438</v>
      </c>
      <c r="O5" s="61"/>
    </row>
    <row r="6" spans="1:15" x14ac:dyDescent="0.3">
      <c r="A6" s="88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89" t="s">
        <v>12</v>
      </c>
      <c r="K6" s="55"/>
      <c r="L6" s="55"/>
      <c r="M6" s="55"/>
      <c r="N6" s="55"/>
      <c r="O6" s="61"/>
    </row>
    <row r="7" spans="1:15" x14ac:dyDescent="0.3">
      <c r="A7" s="88" t="s">
        <v>13</v>
      </c>
      <c r="B7" s="16" t="s">
        <v>130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27" t="s">
        <v>14</v>
      </c>
      <c r="B9" s="127" t="s">
        <v>15</v>
      </c>
      <c r="C9" s="127" t="s">
        <v>16</v>
      </c>
      <c r="D9" s="127" t="s">
        <v>17</v>
      </c>
      <c r="E9" s="127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9">
        <v>10</v>
      </c>
      <c r="B10" s="208" t="s">
        <v>97</v>
      </c>
      <c r="C10" s="31">
        <f>'SU 1400 001'!N2</f>
        <v>9.0687098494115101</v>
      </c>
      <c r="D10" s="128">
        <v>1</v>
      </c>
      <c r="E10" s="31">
        <f>C10*D10</f>
        <v>9.0687098494115101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9">
        <v>20</v>
      </c>
      <c r="B11" s="208" t="s">
        <v>98</v>
      </c>
      <c r="C11" s="31">
        <f>'SU 1400 002'!N2</f>
        <v>1.6908095579918243</v>
      </c>
      <c r="D11" s="128">
        <v>2</v>
      </c>
      <c r="E11" s="207">
        <f t="shared" ref="E11:E12" si="0">C11*D11</f>
        <v>3.3816191159836486</v>
      </c>
      <c r="F11" s="55"/>
      <c r="G11" s="55"/>
      <c r="H11" s="55"/>
      <c r="I11" s="55"/>
      <c r="J11" s="55"/>
      <c r="K11" s="55"/>
      <c r="L11" s="55"/>
      <c r="M11" s="55"/>
      <c r="N11" s="55"/>
      <c r="O11" s="61"/>
    </row>
    <row r="12" spans="1:15" x14ac:dyDescent="0.3">
      <c r="A12" s="19">
        <v>30</v>
      </c>
      <c r="B12" s="208" t="s">
        <v>74</v>
      </c>
      <c r="C12" s="31">
        <f>'SU 1400 003'!N2</f>
        <v>0.26540753801370742</v>
      </c>
      <c r="D12" s="19">
        <v>4</v>
      </c>
      <c r="E12" s="207">
        <f t="shared" si="0"/>
        <v>1.0616301520548297</v>
      </c>
      <c r="F12" s="56"/>
      <c r="G12" s="56"/>
      <c r="H12" s="56"/>
      <c r="I12" s="56"/>
      <c r="J12" s="56"/>
      <c r="K12" s="56"/>
      <c r="L12" s="56"/>
      <c r="M12" s="56"/>
      <c r="N12" s="56"/>
      <c r="O12" s="63"/>
    </row>
    <row r="13" spans="1:15" x14ac:dyDescent="0.3">
      <c r="A13" s="62"/>
      <c r="B13" s="55"/>
      <c r="C13" s="55"/>
      <c r="D13" s="92" t="s">
        <v>18</v>
      </c>
      <c r="E13" s="93">
        <f>SUM(E10:E12)</f>
        <v>13.511959117449988</v>
      </c>
      <c r="F13" s="56"/>
      <c r="G13" s="56"/>
      <c r="H13" s="56"/>
      <c r="I13" s="56"/>
      <c r="J13" s="56"/>
      <c r="K13" s="56"/>
      <c r="L13" s="56"/>
      <c r="M13" s="56"/>
      <c r="N13" s="56"/>
      <c r="O13" s="61"/>
    </row>
    <row r="14" spans="1:15" x14ac:dyDescent="0.3">
      <c r="A14" s="62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61"/>
    </row>
    <row r="15" spans="1:15" x14ac:dyDescent="0.3">
      <c r="A15" s="88" t="s">
        <v>14</v>
      </c>
      <c r="B15" s="88" t="s">
        <v>19</v>
      </c>
      <c r="C15" s="88" t="s">
        <v>20</v>
      </c>
      <c r="D15" s="88" t="s">
        <v>21</v>
      </c>
      <c r="E15" s="88" t="s">
        <v>22</v>
      </c>
      <c r="F15" s="88" t="s">
        <v>23</v>
      </c>
      <c r="G15" s="88" t="s">
        <v>24</v>
      </c>
      <c r="H15" s="88" t="s">
        <v>25</v>
      </c>
      <c r="I15" s="88" t="s">
        <v>26</v>
      </c>
      <c r="J15" s="88" t="s">
        <v>27</v>
      </c>
      <c r="K15" s="88" t="s">
        <v>28</v>
      </c>
      <c r="L15" s="88" t="s">
        <v>29</v>
      </c>
      <c r="M15" s="88" t="s">
        <v>17</v>
      </c>
      <c r="N15" s="88" t="s">
        <v>18</v>
      </c>
      <c r="O15" s="61"/>
    </row>
    <row r="16" spans="1:15" x14ac:dyDescent="0.3">
      <c r="A16" s="71">
        <v>10</v>
      </c>
      <c r="B16" s="195" t="s">
        <v>79</v>
      </c>
      <c r="C16" s="195" t="s">
        <v>81</v>
      </c>
      <c r="D16" s="194">
        <f>0.02*E16^2+1.22</f>
        <v>2.5</v>
      </c>
      <c r="E16" s="195">
        <v>8</v>
      </c>
      <c r="F16" s="195" t="s">
        <v>30</v>
      </c>
      <c r="G16" s="195"/>
      <c r="H16" s="197"/>
      <c r="I16" s="199" t="s">
        <v>80</v>
      </c>
      <c r="J16" s="198"/>
      <c r="K16" s="197"/>
      <c r="L16" s="197"/>
      <c r="M16" s="198">
        <v>1</v>
      </c>
      <c r="N16" s="196">
        <f>D16*M16</f>
        <v>2.5</v>
      </c>
      <c r="O16" s="61"/>
    </row>
    <row r="17" spans="1:15" s="23" customFormat="1" x14ac:dyDescent="0.3">
      <c r="A17" s="71">
        <v>20</v>
      </c>
      <c r="B17" s="195" t="s">
        <v>79</v>
      </c>
      <c r="C17" s="195" t="s">
        <v>82</v>
      </c>
      <c r="D17" s="203">
        <f>0.02*E17^2+1.22</f>
        <v>2.5</v>
      </c>
      <c r="E17" s="195">
        <v>8</v>
      </c>
      <c r="F17" s="195" t="s">
        <v>30</v>
      </c>
      <c r="G17" s="195"/>
      <c r="H17" s="197"/>
      <c r="I17" s="201" t="s">
        <v>80</v>
      </c>
      <c r="J17" s="198"/>
      <c r="K17" s="197"/>
      <c r="L17" s="200"/>
      <c r="M17" s="198">
        <v>1</v>
      </c>
      <c r="N17" s="202">
        <f>D17*M17</f>
        <v>2.5</v>
      </c>
      <c r="O17" s="65"/>
    </row>
    <row r="18" spans="1:15" x14ac:dyDescent="0.3">
      <c r="A18" s="66"/>
      <c r="B18" s="193" t="s">
        <v>86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88" t="s">
        <v>18</v>
      </c>
      <c r="N18" s="90">
        <f>SUM(N16:N17)</f>
        <v>5</v>
      </c>
      <c r="O18" s="61"/>
    </row>
    <row r="19" spans="1:15" x14ac:dyDescent="0.3">
      <c r="A19" s="62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1"/>
    </row>
    <row r="20" spans="1:15" s="26" customFormat="1" x14ac:dyDescent="0.3">
      <c r="A20" s="88" t="s">
        <v>14</v>
      </c>
      <c r="B20" s="88" t="s">
        <v>31</v>
      </c>
      <c r="C20" s="88" t="s">
        <v>20</v>
      </c>
      <c r="D20" s="88" t="s">
        <v>21</v>
      </c>
      <c r="E20" s="88" t="s">
        <v>32</v>
      </c>
      <c r="F20" s="88" t="s">
        <v>17</v>
      </c>
      <c r="G20" s="88" t="s">
        <v>33</v>
      </c>
      <c r="H20" s="88" t="s">
        <v>34</v>
      </c>
      <c r="I20" s="88" t="s">
        <v>18</v>
      </c>
      <c r="J20" s="25"/>
      <c r="K20" s="25"/>
      <c r="L20" s="25"/>
      <c r="M20" s="25"/>
      <c r="N20" s="25"/>
      <c r="O20" s="67"/>
    </row>
    <row r="21" spans="1:15" x14ac:dyDescent="0.3">
      <c r="A21" s="71">
        <v>10</v>
      </c>
      <c r="B21" s="234" t="s">
        <v>99</v>
      </c>
      <c r="C21" s="230" t="s">
        <v>100</v>
      </c>
      <c r="D21" s="233">
        <v>0.02</v>
      </c>
      <c r="E21" s="230" t="s">
        <v>101</v>
      </c>
      <c r="F21" s="231">
        <v>6.6</v>
      </c>
      <c r="G21" s="227"/>
      <c r="H21" s="231">
        <v>1</v>
      </c>
      <c r="I21" s="233">
        <f>D21*F21*H21</f>
        <v>0.13200000000000001</v>
      </c>
      <c r="J21" s="55"/>
      <c r="K21" s="55"/>
      <c r="L21" s="55"/>
      <c r="M21" s="55"/>
      <c r="N21" s="55"/>
      <c r="O21" s="61"/>
    </row>
    <row r="22" spans="1:15" x14ac:dyDescent="0.3">
      <c r="A22" s="71">
        <f>A21+10</f>
        <v>20</v>
      </c>
      <c r="B22" s="234" t="s">
        <v>99</v>
      </c>
      <c r="C22" s="230" t="s">
        <v>102</v>
      </c>
      <c r="D22" s="233">
        <v>0.02</v>
      </c>
      <c r="E22" s="230" t="s">
        <v>101</v>
      </c>
      <c r="F22" s="231">
        <v>6.6</v>
      </c>
      <c r="G22" s="231"/>
      <c r="H22" s="231">
        <v>1</v>
      </c>
      <c r="I22" s="233">
        <f t="shared" ref="I22:I23" si="1">D22*F22*H22</f>
        <v>0.13200000000000001</v>
      </c>
      <c r="J22" s="55"/>
      <c r="K22" s="55"/>
      <c r="L22" s="55"/>
      <c r="M22" s="55"/>
      <c r="N22" s="55"/>
      <c r="O22" s="61"/>
    </row>
    <row r="23" spans="1:15" x14ac:dyDescent="0.3">
      <c r="A23" s="71">
        <f t="shared" ref="A23:A36" si="2">A22+10</f>
        <v>30</v>
      </c>
      <c r="B23" s="235" t="s">
        <v>103</v>
      </c>
      <c r="C23" s="232" t="s">
        <v>104</v>
      </c>
      <c r="D23" s="229">
        <v>0.02</v>
      </c>
      <c r="E23" s="232" t="s">
        <v>105</v>
      </c>
      <c r="F23" s="231">
        <v>6.6</v>
      </c>
      <c r="G23" s="232"/>
      <c r="H23" s="232">
        <v>1</v>
      </c>
      <c r="I23" s="233">
        <f t="shared" si="1"/>
        <v>0.13200000000000001</v>
      </c>
      <c r="J23" s="55"/>
      <c r="K23" s="55"/>
      <c r="L23" s="55"/>
      <c r="M23" s="55"/>
      <c r="N23" s="55"/>
      <c r="O23" s="61"/>
    </row>
    <row r="24" spans="1:15" x14ac:dyDescent="0.3">
      <c r="A24" s="71">
        <f t="shared" si="2"/>
        <v>40</v>
      </c>
      <c r="B24" s="209" t="s">
        <v>64</v>
      </c>
      <c r="C24" s="191" t="s">
        <v>83</v>
      </c>
      <c r="D24" s="229">
        <v>0.12</v>
      </c>
      <c r="E24" s="71" t="s">
        <v>35</v>
      </c>
      <c r="F24" s="71">
        <v>2</v>
      </c>
      <c r="G24" s="71"/>
      <c r="H24" s="71">
        <v>1</v>
      </c>
      <c r="I24" s="233">
        <f t="shared" ref="I24" si="3">D24*F24*H24</f>
        <v>0.24</v>
      </c>
      <c r="J24" s="55"/>
      <c r="K24" s="55"/>
      <c r="L24" s="55"/>
      <c r="M24" s="55"/>
      <c r="N24" s="55"/>
      <c r="O24" s="61"/>
    </row>
    <row r="25" spans="1:15" x14ac:dyDescent="0.3">
      <c r="A25" s="71">
        <f t="shared" si="2"/>
        <v>50</v>
      </c>
      <c r="B25" s="192" t="s">
        <v>84</v>
      </c>
      <c r="C25" s="191" t="s">
        <v>106</v>
      </c>
      <c r="D25" s="72">
        <v>0.5</v>
      </c>
      <c r="E25" s="190" t="s">
        <v>35</v>
      </c>
      <c r="F25" s="71">
        <v>2</v>
      </c>
      <c r="G25" s="71"/>
      <c r="H25" s="71">
        <v>1</v>
      </c>
      <c r="I25" s="233">
        <f>D25*F25*H25</f>
        <v>1</v>
      </c>
      <c r="J25" s="55"/>
      <c r="K25" s="55"/>
      <c r="L25" s="55"/>
      <c r="M25" s="55"/>
      <c r="N25" s="55"/>
      <c r="O25" s="61"/>
    </row>
    <row r="26" spans="1:15" x14ac:dyDescent="0.3">
      <c r="A26" s="71">
        <f t="shared" si="2"/>
        <v>60</v>
      </c>
      <c r="B26" s="192" t="s">
        <v>85</v>
      </c>
      <c r="C26" s="191" t="s">
        <v>66</v>
      </c>
      <c r="D26" s="72">
        <v>1.5</v>
      </c>
      <c r="E26" s="71" t="s">
        <v>35</v>
      </c>
      <c r="F26" s="71">
        <v>2</v>
      </c>
      <c r="G26" s="71"/>
      <c r="H26" s="71">
        <v>1</v>
      </c>
      <c r="I26" s="233">
        <f>D26*F26*H26</f>
        <v>3</v>
      </c>
      <c r="J26" s="55"/>
      <c r="K26" s="55"/>
      <c r="L26" s="55"/>
      <c r="M26" s="55"/>
      <c r="N26" s="55"/>
      <c r="O26" s="61"/>
    </row>
    <row r="27" spans="1:15" x14ac:dyDescent="0.3">
      <c r="A27" s="71">
        <f t="shared" si="2"/>
        <v>70</v>
      </c>
      <c r="B27" s="192" t="s">
        <v>67</v>
      </c>
      <c r="C27" s="191" t="s">
        <v>66</v>
      </c>
      <c r="D27" s="72">
        <v>0.25</v>
      </c>
      <c r="E27" s="71" t="s">
        <v>35</v>
      </c>
      <c r="F27" s="71">
        <v>2</v>
      </c>
      <c r="G27" s="71"/>
      <c r="H27" s="71">
        <v>1</v>
      </c>
      <c r="I27" s="233">
        <f>D27*F27*H27</f>
        <v>0.5</v>
      </c>
      <c r="J27" s="55"/>
      <c r="K27" s="55"/>
      <c r="L27" s="55"/>
      <c r="M27" s="55"/>
      <c r="N27" s="55"/>
      <c r="O27" s="61"/>
    </row>
    <row r="28" spans="1:15" x14ac:dyDescent="0.3">
      <c r="A28" s="71">
        <f t="shared" si="2"/>
        <v>80</v>
      </c>
      <c r="B28" s="191" t="s">
        <v>87</v>
      </c>
      <c r="C28" s="191" t="s">
        <v>89</v>
      </c>
      <c r="D28" s="189">
        <v>0.06</v>
      </c>
      <c r="E28" s="188" t="s">
        <v>35</v>
      </c>
      <c r="F28" s="188">
        <v>2</v>
      </c>
      <c r="G28" s="188"/>
      <c r="H28" s="188">
        <v>1</v>
      </c>
      <c r="I28" s="233">
        <f>D28*F28*H28</f>
        <v>0.12</v>
      </c>
      <c r="J28" s="55"/>
      <c r="K28" s="55"/>
      <c r="L28" s="55"/>
      <c r="M28" s="55"/>
      <c r="N28" s="55"/>
      <c r="O28" s="61"/>
    </row>
    <row r="29" spans="1:15" x14ac:dyDescent="0.3">
      <c r="A29" s="71">
        <f t="shared" si="2"/>
        <v>90</v>
      </c>
      <c r="B29" s="191" t="s">
        <v>87</v>
      </c>
      <c r="C29" s="191" t="s">
        <v>68</v>
      </c>
      <c r="D29" s="189">
        <v>0.06</v>
      </c>
      <c r="E29" s="188" t="s">
        <v>35</v>
      </c>
      <c r="F29" s="188">
        <v>2</v>
      </c>
      <c r="G29" s="188"/>
      <c r="H29" s="188">
        <v>1</v>
      </c>
      <c r="I29" s="233">
        <f>D29*F29*H29</f>
        <v>0.12</v>
      </c>
      <c r="J29" s="55"/>
      <c r="K29" s="55"/>
      <c r="L29" s="55"/>
      <c r="M29" s="55"/>
      <c r="N29" s="55"/>
      <c r="O29" s="61"/>
    </row>
    <row r="30" spans="1:15" x14ac:dyDescent="0.3">
      <c r="A30" s="71">
        <f t="shared" si="2"/>
        <v>100</v>
      </c>
      <c r="B30" s="192" t="s">
        <v>64</v>
      </c>
      <c r="C30" s="191" t="s">
        <v>107</v>
      </c>
      <c r="D30" s="189">
        <v>0.12</v>
      </c>
      <c r="E30" s="188" t="s">
        <v>35</v>
      </c>
      <c r="F30" s="188">
        <v>1</v>
      </c>
      <c r="G30" s="188"/>
      <c r="H30" s="188">
        <v>1</v>
      </c>
      <c r="I30" s="233">
        <f>D30*F30*H30</f>
        <v>0.12</v>
      </c>
      <c r="J30" s="55"/>
      <c r="K30" s="55"/>
      <c r="L30" s="55"/>
      <c r="M30" s="55"/>
      <c r="N30" s="55"/>
      <c r="O30" s="61"/>
    </row>
    <row r="31" spans="1:15" x14ac:dyDescent="0.3">
      <c r="A31" s="71">
        <f t="shared" si="2"/>
        <v>110</v>
      </c>
      <c r="B31" s="188" t="s">
        <v>87</v>
      </c>
      <c r="C31" s="191" t="s">
        <v>90</v>
      </c>
      <c r="D31" s="189">
        <v>0.06</v>
      </c>
      <c r="E31" s="188" t="s">
        <v>35</v>
      </c>
      <c r="F31" s="188">
        <v>2</v>
      </c>
      <c r="G31" s="188"/>
      <c r="H31" s="188">
        <v>1</v>
      </c>
      <c r="I31" s="233">
        <f>D31*F31*H31</f>
        <v>0.12</v>
      </c>
      <c r="J31" s="55"/>
      <c r="K31" s="55"/>
      <c r="L31" s="55"/>
      <c r="M31" s="55"/>
      <c r="N31" s="55"/>
      <c r="O31" s="61"/>
    </row>
    <row r="32" spans="1:15" s="17" customFormat="1" x14ac:dyDescent="0.3">
      <c r="A32" s="71">
        <f t="shared" si="2"/>
        <v>120</v>
      </c>
      <c r="B32" s="188" t="s">
        <v>87</v>
      </c>
      <c r="C32" s="191" t="s">
        <v>91</v>
      </c>
      <c r="D32" s="189">
        <v>0.06</v>
      </c>
      <c r="E32" s="188" t="s">
        <v>35</v>
      </c>
      <c r="F32" s="188">
        <v>2</v>
      </c>
      <c r="G32" s="188"/>
      <c r="H32" s="188">
        <v>1</v>
      </c>
      <c r="I32" s="233">
        <f>D32*F32*H32</f>
        <v>0.12</v>
      </c>
      <c r="J32" s="56"/>
      <c r="K32" s="56"/>
      <c r="L32" s="56"/>
      <c r="M32" s="56"/>
      <c r="N32" s="56"/>
      <c r="O32" s="64"/>
    </row>
    <row r="33" spans="1:15" s="26" customFormat="1" x14ac:dyDescent="0.3">
      <c r="A33" s="71">
        <f t="shared" si="2"/>
        <v>130</v>
      </c>
      <c r="B33" s="192" t="s">
        <v>64</v>
      </c>
      <c r="C33" s="191" t="s">
        <v>108</v>
      </c>
      <c r="D33" s="189">
        <v>0.12</v>
      </c>
      <c r="E33" s="188" t="s">
        <v>35</v>
      </c>
      <c r="F33" s="188">
        <v>1</v>
      </c>
      <c r="G33" s="188"/>
      <c r="H33" s="188">
        <v>1</v>
      </c>
      <c r="I33" s="233">
        <f>D33*F33*H33</f>
        <v>0.12</v>
      </c>
      <c r="J33" s="56"/>
      <c r="K33" s="56"/>
      <c r="L33" s="56"/>
      <c r="M33" s="56"/>
      <c r="N33" s="56"/>
      <c r="O33" s="67"/>
    </row>
    <row r="34" spans="1:15" s="26" customFormat="1" x14ac:dyDescent="0.3">
      <c r="A34" s="71">
        <f t="shared" si="2"/>
        <v>140</v>
      </c>
      <c r="B34" s="192" t="s">
        <v>64</v>
      </c>
      <c r="C34" s="191" t="s">
        <v>88</v>
      </c>
      <c r="D34" s="189">
        <v>0.12</v>
      </c>
      <c r="E34" s="188" t="s">
        <v>35</v>
      </c>
      <c r="F34" s="188">
        <v>2</v>
      </c>
      <c r="G34" s="188"/>
      <c r="H34" s="188">
        <v>1</v>
      </c>
      <c r="I34" s="233">
        <f>D34*F34*H34</f>
        <v>0.24</v>
      </c>
      <c r="J34" s="56"/>
      <c r="K34" s="56"/>
      <c r="L34" s="56"/>
      <c r="M34" s="56"/>
      <c r="N34" s="56"/>
      <c r="O34" s="67"/>
    </row>
    <row r="35" spans="1:15" s="17" customFormat="1" ht="14.4" customHeight="1" x14ac:dyDescent="0.3">
      <c r="A35" s="71">
        <f t="shared" si="2"/>
        <v>150</v>
      </c>
      <c r="B35" s="192" t="s">
        <v>65</v>
      </c>
      <c r="C35" s="191" t="s">
        <v>66</v>
      </c>
      <c r="D35" s="189">
        <v>0.75</v>
      </c>
      <c r="E35" s="188" t="s">
        <v>35</v>
      </c>
      <c r="F35" s="188">
        <v>2</v>
      </c>
      <c r="G35" s="188"/>
      <c r="H35" s="188">
        <v>1</v>
      </c>
      <c r="I35" s="233">
        <f>D35*F35*H35</f>
        <v>1.5</v>
      </c>
      <c r="J35" s="56"/>
      <c r="K35" s="56"/>
      <c r="L35" s="56"/>
      <c r="M35" s="56"/>
      <c r="N35" s="56"/>
      <c r="O35" s="64"/>
    </row>
    <row r="36" spans="1:15" s="17" customFormat="1" ht="14.4" customHeight="1" x14ac:dyDescent="0.3">
      <c r="A36" s="71">
        <f t="shared" si="2"/>
        <v>160</v>
      </c>
      <c r="B36" s="192" t="s">
        <v>67</v>
      </c>
      <c r="C36" s="191" t="s">
        <v>66</v>
      </c>
      <c r="D36" s="189">
        <v>0.25</v>
      </c>
      <c r="E36" s="188" t="s">
        <v>35</v>
      </c>
      <c r="F36" s="188">
        <v>2</v>
      </c>
      <c r="G36" s="188"/>
      <c r="H36" s="188">
        <v>1</v>
      </c>
      <c r="I36" s="233">
        <f>D36*F36*H36</f>
        <v>0.5</v>
      </c>
      <c r="J36" s="56"/>
      <c r="K36" s="56"/>
      <c r="L36" s="56"/>
      <c r="M36" s="56"/>
      <c r="N36" s="56"/>
      <c r="O36" s="64"/>
    </row>
    <row r="37" spans="1:15" x14ac:dyDescent="0.3">
      <c r="A37" s="66"/>
      <c r="B37" s="25"/>
      <c r="C37" s="25"/>
      <c r="D37" s="25"/>
      <c r="E37" s="25"/>
      <c r="F37" s="25"/>
      <c r="G37" s="25"/>
      <c r="H37" s="91" t="s">
        <v>18</v>
      </c>
      <c r="I37" s="90">
        <f>SUM(I21:I36)</f>
        <v>8.0960000000000001</v>
      </c>
      <c r="J37" s="55"/>
      <c r="K37" s="55"/>
      <c r="L37" s="55"/>
      <c r="M37" s="55"/>
      <c r="N37" s="55"/>
      <c r="O37" s="61"/>
    </row>
    <row r="38" spans="1:15" x14ac:dyDescent="0.3">
      <c r="A38" s="62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61"/>
    </row>
    <row r="39" spans="1:15" x14ac:dyDescent="0.3">
      <c r="A39" s="88" t="s">
        <v>14</v>
      </c>
      <c r="B39" s="88" t="s">
        <v>36</v>
      </c>
      <c r="C39" s="88" t="s">
        <v>20</v>
      </c>
      <c r="D39" s="88" t="s">
        <v>21</v>
      </c>
      <c r="E39" s="88" t="s">
        <v>22</v>
      </c>
      <c r="F39" s="88" t="s">
        <v>23</v>
      </c>
      <c r="G39" s="88" t="s">
        <v>24</v>
      </c>
      <c r="H39" s="88" t="s">
        <v>25</v>
      </c>
      <c r="I39" s="88" t="s">
        <v>17</v>
      </c>
      <c r="J39" s="88" t="s">
        <v>18</v>
      </c>
      <c r="K39" s="55"/>
      <c r="L39" s="55"/>
      <c r="M39" s="55"/>
      <c r="N39" s="55"/>
      <c r="O39" s="61"/>
    </row>
    <row r="40" spans="1:15" x14ac:dyDescent="0.3">
      <c r="A40" s="71">
        <v>10</v>
      </c>
      <c r="B40" s="71" t="s">
        <v>37</v>
      </c>
      <c r="C40" s="71" t="s">
        <v>109</v>
      </c>
      <c r="D40" s="74">
        <f>0.8/105154*E40^2*G40*SQRT(G40)+0.003*EXP(0.319*E40)</f>
        <v>0.18547981844542938</v>
      </c>
      <c r="E40" s="75">
        <v>8</v>
      </c>
      <c r="F40" s="75" t="s">
        <v>30</v>
      </c>
      <c r="G40" s="75">
        <v>45</v>
      </c>
      <c r="H40" s="75" t="s">
        <v>30</v>
      </c>
      <c r="I40" s="76">
        <v>1</v>
      </c>
      <c r="J40" s="72">
        <f>D40*I40</f>
        <v>0.18547981844542938</v>
      </c>
      <c r="K40" s="55"/>
      <c r="L40" s="55"/>
      <c r="M40" s="55"/>
      <c r="N40" s="55"/>
      <c r="O40" s="61"/>
    </row>
    <row r="41" spans="1:15" x14ac:dyDescent="0.3">
      <c r="A41" s="71">
        <f>A40+10</f>
        <v>20</v>
      </c>
      <c r="B41" s="71" t="s">
        <v>37</v>
      </c>
      <c r="C41" s="71" t="s">
        <v>110</v>
      </c>
      <c r="D41" s="74">
        <f>0.8/105154*E41^2*G41*SQRT(G41)+0.003*EXP(0.319*E41)</f>
        <v>0.18547981844542938</v>
      </c>
      <c r="E41" s="75">
        <v>8</v>
      </c>
      <c r="F41" s="75" t="s">
        <v>30</v>
      </c>
      <c r="G41" s="75">
        <v>45</v>
      </c>
      <c r="H41" s="75" t="s">
        <v>30</v>
      </c>
      <c r="I41" s="76">
        <v>1</v>
      </c>
      <c r="J41" s="72">
        <f t="shared" ref="J41:J44" si="4">D41*I41</f>
        <v>0.18547981844542938</v>
      </c>
      <c r="K41" s="55"/>
      <c r="L41" s="55"/>
      <c r="M41" s="55"/>
      <c r="N41" s="55"/>
      <c r="O41" s="61"/>
    </row>
    <row r="42" spans="1:15" x14ac:dyDescent="0.3">
      <c r="A42" s="71">
        <f t="shared" ref="A42:A44" si="5">A41+10</f>
        <v>30</v>
      </c>
      <c r="B42" s="71" t="s">
        <v>38</v>
      </c>
      <c r="C42" s="71"/>
      <c r="D42" s="74">
        <v>0.01</v>
      </c>
      <c r="E42" s="71">
        <v>8</v>
      </c>
      <c r="F42" s="77" t="s">
        <v>35</v>
      </c>
      <c r="G42" s="71"/>
      <c r="H42" s="71"/>
      <c r="I42" s="76">
        <v>4</v>
      </c>
      <c r="J42" s="72">
        <f t="shared" si="4"/>
        <v>0.04</v>
      </c>
      <c r="K42" s="55"/>
      <c r="L42" s="55"/>
      <c r="M42" s="55"/>
      <c r="N42" s="55"/>
      <c r="O42" s="61"/>
    </row>
    <row r="43" spans="1:15" x14ac:dyDescent="0.3">
      <c r="A43" s="71">
        <f t="shared" si="5"/>
        <v>40</v>
      </c>
      <c r="B43" s="71" t="s">
        <v>39</v>
      </c>
      <c r="C43" s="71" t="s">
        <v>92</v>
      </c>
      <c r="D43" s="74">
        <f>0.009*EXP(0.2*E43)</f>
        <v>2.9881052304628931E-2</v>
      </c>
      <c r="E43" s="71">
        <v>6</v>
      </c>
      <c r="F43" s="77" t="s">
        <v>30</v>
      </c>
      <c r="G43" s="71"/>
      <c r="H43" s="71"/>
      <c r="I43" s="76">
        <v>2</v>
      </c>
      <c r="J43" s="72">
        <f t="shared" si="4"/>
        <v>5.9762104609257863E-2</v>
      </c>
      <c r="K43" s="55"/>
      <c r="L43" s="55"/>
      <c r="M43" s="55"/>
      <c r="N43" s="55"/>
      <c r="O43" s="61"/>
    </row>
    <row r="44" spans="1:15" x14ac:dyDescent="0.3">
      <c r="A44" s="71">
        <f t="shared" si="5"/>
        <v>50</v>
      </c>
      <c r="B44" s="71" t="s">
        <v>39</v>
      </c>
      <c r="C44" s="71" t="s">
        <v>93</v>
      </c>
      <c r="D44" s="74">
        <f>0.009*EXP(0.2*E44)</f>
        <v>4.4577291819556032E-2</v>
      </c>
      <c r="E44" s="71">
        <v>8</v>
      </c>
      <c r="F44" s="77" t="s">
        <v>30</v>
      </c>
      <c r="G44" s="71"/>
      <c r="H44" s="71"/>
      <c r="I44" s="76">
        <v>2</v>
      </c>
      <c r="J44" s="72">
        <f t="shared" si="4"/>
        <v>8.9154583639112064E-2</v>
      </c>
      <c r="K44" s="55"/>
      <c r="L44" s="55"/>
      <c r="M44" s="55"/>
      <c r="N44" s="55"/>
      <c r="O44" s="61"/>
    </row>
    <row r="45" spans="1:15" x14ac:dyDescent="0.3">
      <c r="A45" s="66"/>
      <c r="B45" s="25"/>
      <c r="C45" s="25"/>
      <c r="D45" s="25"/>
      <c r="E45" s="25"/>
      <c r="F45" s="25"/>
      <c r="G45" s="25"/>
      <c r="H45" s="25"/>
      <c r="I45" s="91" t="s">
        <v>18</v>
      </c>
      <c r="J45" s="90">
        <f>SUM(J40:J44)</f>
        <v>0.55987632513922869</v>
      </c>
      <c r="K45" s="55"/>
      <c r="L45" s="55"/>
      <c r="M45" s="55"/>
      <c r="N45" s="55"/>
      <c r="O45" s="61"/>
    </row>
    <row r="46" spans="1:15" x14ac:dyDescent="0.3">
      <c r="A46" s="62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61"/>
    </row>
    <row r="47" spans="1:15" ht="15" thickBot="1" x14ac:dyDescent="0.35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70"/>
    </row>
    <row r="48" spans="1:15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</sheetData>
  <hyperlinks>
    <hyperlink ref="B12" location="SU_1400_003" display="Spacer"/>
    <hyperlink ref="B10" location="SU_1400_001" display="Pullrod tube"/>
    <hyperlink ref="B11" location="SU_1400_002" display="Pullrod inser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79"/>
  <sheetViews>
    <sheetView zoomScale="70" zoomScaleNormal="70" workbookViewId="0">
      <selection activeCell="B6" sqref="B6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1.6640625" customWidth="1"/>
    <col min="10" max="10" width="13.5546875" customWidth="1"/>
  </cols>
  <sheetData>
    <row r="2" spans="1:14" x14ac:dyDescent="0.3">
      <c r="A2" s="151" t="s">
        <v>0</v>
      </c>
      <c r="B2" s="16" t="s">
        <v>40</v>
      </c>
      <c r="C2" s="134"/>
      <c r="D2" s="134"/>
      <c r="E2" s="134"/>
      <c r="F2" s="133" t="s">
        <v>62</v>
      </c>
      <c r="G2" s="134"/>
      <c r="H2" s="134"/>
      <c r="I2" s="134"/>
      <c r="J2" s="152" t="s">
        <v>1</v>
      </c>
      <c r="K2" s="135">
        <v>81</v>
      </c>
      <c r="L2" s="134"/>
      <c r="M2" s="151" t="s">
        <v>16</v>
      </c>
      <c r="N2" s="138">
        <f>SU_1400_001_m+SU_1400_001_p</f>
        <v>9.0687098494115101</v>
      </c>
    </row>
    <row r="3" spans="1:14" x14ac:dyDescent="0.3">
      <c r="A3" s="150" t="s">
        <v>3</v>
      </c>
      <c r="B3" s="16" t="str">
        <f>'SU A1400'!B3</f>
        <v>Suspension &amp; Shocks</v>
      </c>
      <c r="C3" s="134"/>
      <c r="D3" s="151" t="s">
        <v>6</v>
      </c>
      <c r="E3" s="82"/>
      <c r="F3" s="134"/>
      <c r="G3" s="134"/>
      <c r="H3" s="134"/>
      <c r="I3" s="134"/>
      <c r="J3" s="134"/>
      <c r="K3" s="134"/>
      <c r="L3" s="134"/>
      <c r="M3" s="150" t="s">
        <v>4</v>
      </c>
      <c r="N3" s="137">
        <v>2</v>
      </c>
    </row>
    <row r="4" spans="1:14" x14ac:dyDescent="0.3">
      <c r="A4" s="150" t="s">
        <v>5</v>
      </c>
      <c r="B4" s="81" t="str">
        <f>'SU A1400'!B4</f>
        <v>Front Pullrod</v>
      </c>
      <c r="C4" s="134"/>
      <c r="D4" s="150" t="s">
        <v>8</v>
      </c>
      <c r="E4" s="134"/>
      <c r="F4" s="134"/>
      <c r="G4" s="134"/>
      <c r="H4" s="134"/>
      <c r="I4" s="134"/>
      <c r="J4" s="151" t="s">
        <v>6</v>
      </c>
      <c r="K4" s="134"/>
      <c r="L4" s="134"/>
      <c r="M4" s="134"/>
      <c r="N4" s="134"/>
    </row>
    <row r="5" spans="1:14" x14ac:dyDescent="0.3">
      <c r="A5" s="150" t="s">
        <v>15</v>
      </c>
      <c r="B5" s="125" t="s">
        <v>97</v>
      </c>
      <c r="C5" s="134"/>
      <c r="D5" s="150" t="s">
        <v>12</v>
      </c>
      <c r="E5" s="134"/>
      <c r="F5" s="134"/>
      <c r="G5" s="134"/>
      <c r="H5" s="134"/>
      <c r="I5" s="134"/>
      <c r="J5" s="150" t="s">
        <v>8</v>
      </c>
      <c r="K5" s="134"/>
      <c r="L5" s="134"/>
      <c r="M5" s="151" t="s">
        <v>9</v>
      </c>
      <c r="N5" s="138">
        <f>N2*SU_1400_001_q</f>
        <v>18.13741969882302</v>
      </c>
    </row>
    <row r="6" spans="1:14" x14ac:dyDescent="0.3">
      <c r="A6" s="150" t="s">
        <v>7</v>
      </c>
      <c r="B6" s="124" t="s">
        <v>116</v>
      </c>
      <c r="C6" s="134"/>
      <c r="D6" s="134"/>
      <c r="E6" s="134"/>
      <c r="F6" s="134"/>
      <c r="G6" s="134"/>
      <c r="H6" s="134"/>
      <c r="I6" s="134"/>
      <c r="J6" s="150" t="s">
        <v>12</v>
      </c>
      <c r="K6" s="134"/>
      <c r="L6" s="134"/>
      <c r="M6" s="134"/>
      <c r="N6" s="134"/>
    </row>
    <row r="7" spans="1:14" x14ac:dyDescent="0.3">
      <c r="A7" s="150" t="s">
        <v>10</v>
      </c>
      <c r="B7" s="16" t="s">
        <v>11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</row>
    <row r="8" spans="1:14" x14ac:dyDescent="0.3">
      <c r="A8" s="150" t="s">
        <v>13</v>
      </c>
      <c r="B8" s="1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</row>
    <row r="9" spans="1:14" x14ac:dyDescent="0.3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</row>
    <row r="10" spans="1:14" x14ac:dyDescent="0.3">
      <c r="A10" s="145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4" t="s">
        <v>23</v>
      </c>
      <c r="G10" s="144" t="s">
        <v>24</v>
      </c>
      <c r="H10" s="144" t="s">
        <v>25</v>
      </c>
      <c r="I10" s="144" t="s">
        <v>26</v>
      </c>
      <c r="J10" s="144" t="s">
        <v>27</v>
      </c>
      <c r="K10" s="144" t="s">
        <v>28</v>
      </c>
      <c r="L10" s="144" t="s">
        <v>29</v>
      </c>
      <c r="M10" s="144" t="s">
        <v>17</v>
      </c>
      <c r="N10" s="144" t="s">
        <v>18</v>
      </c>
    </row>
    <row r="11" spans="1:14" ht="15" customHeight="1" x14ac:dyDescent="0.3">
      <c r="A11" s="155">
        <v>10</v>
      </c>
      <c r="B11" s="156" t="s">
        <v>111</v>
      </c>
      <c r="C11" s="157" t="s">
        <v>112</v>
      </c>
      <c r="D11" s="141">
        <v>200</v>
      </c>
      <c r="E11" s="154">
        <f>J11*K11*L11</f>
        <v>4.0305377108495605E-2</v>
      </c>
      <c r="F11" s="142" t="s">
        <v>70</v>
      </c>
      <c r="G11" s="142"/>
      <c r="H11" s="148"/>
      <c r="I11" s="149" t="s">
        <v>113</v>
      </c>
      <c r="J11" s="149">
        <f>PI()*((8*10^-3)^2-(6*10^-3)^2)</f>
        <v>8.7964594300514196E-5</v>
      </c>
      <c r="K11" s="153">
        <v>0.28999999999999998</v>
      </c>
      <c r="L11" s="147">
        <v>1580</v>
      </c>
      <c r="M11" s="147">
        <v>1</v>
      </c>
      <c r="N11" s="141">
        <f>D11*E11</f>
        <v>8.0610754216991207</v>
      </c>
    </row>
    <row r="12" spans="1:14" x14ac:dyDescent="0.3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40" t="s">
        <v>18</v>
      </c>
      <c r="N12" s="146">
        <f>N11</f>
        <v>8.0610754216991207</v>
      </c>
    </row>
    <row r="13" spans="1:14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</row>
    <row r="14" spans="1:14" x14ac:dyDescent="0.3">
      <c r="A14" s="145" t="s">
        <v>14</v>
      </c>
      <c r="B14" s="144" t="s">
        <v>31</v>
      </c>
      <c r="C14" s="144" t="s">
        <v>20</v>
      </c>
      <c r="D14" s="144" t="s">
        <v>21</v>
      </c>
      <c r="E14" s="144" t="s">
        <v>32</v>
      </c>
      <c r="F14" s="144" t="s">
        <v>17</v>
      </c>
      <c r="G14" s="144" t="s">
        <v>33</v>
      </c>
      <c r="H14" s="144" t="s">
        <v>34</v>
      </c>
      <c r="I14" s="144" t="s">
        <v>18</v>
      </c>
      <c r="J14" s="136"/>
      <c r="K14" s="136"/>
      <c r="L14" s="136"/>
      <c r="M14" s="136"/>
      <c r="N14" s="136"/>
    </row>
    <row r="15" spans="1:14" x14ac:dyDescent="0.3">
      <c r="A15" s="143">
        <v>10</v>
      </c>
      <c r="B15" s="237" t="s">
        <v>114</v>
      </c>
      <c r="C15" s="236" t="s">
        <v>115</v>
      </c>
      <c r="D15" s="253">
        <v>25</v>
      </c>
      <c r="E15" s="237" t="s">
        <v>70</v>
      </c>
      <c r="F15" s="210">
        <f>E11</f>
        <v>4.0305377108495605E-2</v>
      </c>
      <c r="G15" s="249"/>
      <c r="H15" s="249"/>
      <c r="I15" s="241">
        <f>D15*F15</f>
        <v>1.0076344277123901</v>
      </c>
      <c r="J15" s="134"/>
      <c r="K15" s="134"/>
      <c r="L15" s="134"/>
      <c r="M15" s="134"/>
      <c r="N15" s="134"/>
    </row>
    <row r="16" spans="1:14" x14ac:dyDescent="0.3">
      <c r="A16" s="136"/>
      <c r="B16" s="136"/>
      <c r="C16" s="136"/>
      <c r="D16" s="136"/>
      <c r="E16" s="136"/>
      <c r="F16" s="136"/>
      <c r="G16" s="136"/>
      <c r="H16" s="140" t="s">
        <v>18</v>
      </c>
      <c r="I16" s="139">
        <f>I15</f>
        <v>1.0076344277123901</v>
      </c>
      <c r="J16" s="136"/>
      <c r="K16" s="136"/>
      <c r="L16" s="136"/>
      <c r="M16" s="136"/>
      <c r="N16" s="136"/>
    </row>
    <row r="17" spans="1:14" x14ac:dyDescent="0.3">
      <c r="A17" s="134"/>
      <c r="B17" s="134"/>
      <c r="C17" s="134"/>
      <c r="D17" s="134"/>
      <c r="E17" s="134"/>
      <c r="F17" s="134"/>
      <c r="G17" s="134"/>
      <c r="H17" s="135"/>
      <c r="I17" s="138"/>
      <c r="J17" s="134"/>
      <c r="K17" s="134"/>
      <c r="L17" s="134"/>
      <c r="M17" s="134"/>
      <c r="N17" s="134"/>
    </row>
    <row r="18" spans="1:14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</row>
    <row r="19" spans="1:14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</row>
    <row r="20" spans="1:14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</row>
    <row r="21" spans="1:14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</row>
    <row r="22" spans="1:14" x14ac:dyDescent="0.3">
      <c r="A22" s="16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</row>
    <row r="23" spans="1:14" x14ac:dyDescent="0.3">
      <c r="A23" s="16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</row>
    <row r="24" spans="1:14" x14ac:dyDescent="0.3">
      <c r="A24" s="81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</row>
    <row r="25" spans="1:14" x14ac:dyDescent="0.3">
      <c r="A25" s="18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</row>
    <row r="26" spans="1:14" x14ac:dyDescent="0.3">
      <c r="A26" s="2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</row>
    <row r="27" spans="1:14" x14ac:dyDescent="0.3">
      <c r="A27" s="16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</row>
    <row r="28" spans="1:14" x14ac:dyDescent="0.3">
      <c r="A28" s="16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</row>
    <row r="29" spans="1:14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</row>
    <row r="30" spans="1:14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</row>
    <row r="31" spans="1:14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</row>
    <row r="32" spans="1:14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</row>
    <row r="33" spans="1:14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</row>
    <row r="34" spans="1:14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4" x14ac:dyDescent="0.3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</row>
    <row r="36" spans="1:14" x14ac:dyDescent="0.3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</row>
    <row r="37" spans="1:14" x14ac:dyDescent="0.3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</row>
    <row r="38" spans="1:14" x14ac:dyDescent="0.3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</row>
    <row r="39" spans="1:14" x14ac:dyDescent="0.3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</row>
    <row r="40" spans="1:14" x14ac:dyDescent="0.3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</row>
    <row r="41" spans="1:14" x14ac:dyDescent="0.3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</row>
    <row r="42" spans="1:14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</row>
    <row r="43" spans="1:14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</row>
    <row r="44" spans="1:14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</row>
    <row r="45" spans="1:14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</row>
    <row r="46" spans="1:14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</row>
    <row r="47" spans="1:14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</row>
    <row r="48" spans="1:14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</row>
    <row r="49" spans="1:14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</row>
    <row r="50" spans="1:14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</row>
    <row r="51" spans="1:14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</row>
    <row r="52" spans="1:14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</row>
    <row r="53" spans="1:14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</row>
    <row r="54" spans="1:14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</row>
    <row r="55" spans="1:14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</row>
    <row r="56" spans="1:14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</row>
    <row r="57" spans="1:14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</row>
    <row r="58" spans="1:14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1:14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1:14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</row>
    <row r="61" spans="1:14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</row>
    <row r="62" spans="1:14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</row>
    <row r="63" spans="1:14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</row>
    <row r="64" spans="1:14" x14ac:dyDescent="0.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</row>
    <row r="65" spans="1:14" x14ac:dyDescent="0.3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</row>
    <row r="66" spans="1:14" x14ac:dyDescent="0.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</row>
    <row r="67" spans="1:14" x14ac:dyDescent="0.3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</row>
    <row r="68" spans="1:14" x14ac:dyDescent="0.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</row>
    <row r="69" spans="1:14" x14ac:dyDescent="0.3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</row>
    <row r="70" spans="1:14" x14ac:dyDescent="0.3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</row>
    <row r="71" spans="1:14" x14ac:dyDescent="0.3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</row>
    <row r="72" spans="1:14" x14ac:dyDescent="0.3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</row>
    <row r="73" spans="1:14" x14ac:dyDescent="0.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x14ac:dyDescent="0.3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</row>
    <row r="75" spans="1:14" x14ac:dyDescent="0.3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</row>
    <row r="76" spans="1:14" x14ac:dyDescent="0.3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</row>
    <row r="77" spans="1:14" x14ac:dyDescent="0.3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</row>
    <row r="78" spans="1:14" x14ac:dyDescent="0.3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</row>
    <row r="79" spans="1:14" x14ac:dyDescent="0.3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</row>
    <row r="80" spans="1:14" x14ac:dyDescent="0.3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</row>
    <row r="81" spans="1:14" x14ac:dyDescent="0.3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</row>
    <row r="82" spans="1:14" x14ac:dyDescent="0.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</row>
    <row r="83" spans="1:14" x14ac:dyDescent="0.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</row>
    <row r="84" spans="1:14" x14ac:dyDescent="0.3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</row>
    <row r="85" spans="1:14" x14ac:dyDescent="0.3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</row>
    <row r="86" spans="1:14" x14ac:dyDescent="0.3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</row>
    <row r="87" spans="1:14" x14ac:dyDescent="0.3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</row>
    <row r="88" spans="1:14" x14ac:dyDescent="0.3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</row>
    <row r="89" spans="1:14" x14ac:dyDescent="0.3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</row>
    <row r="90" spans="1:14" x14ac:dyDescent="0.3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</row>
    <row r="91" spans="1:14" x14ac:dyDescent="0.3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</row>
    <row r="92" spans="1:14" x14ac:dyDescent="0.3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</row>
    <row r="93" spans="1:14" x14ac:dyDescent="0.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</row>
    <row r="94" spans="1:14" x14ac:dyDescent="0.3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</row>
    <row r="95" spans="1:14" x14ac:dyDescent="0.3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</row>
    <row r="96" spans="1:14" x14ac:dyDescent="0.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</row>
    <row r="97" spans="1:14" x14ac:dyDescent="0.3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</row>
    <row r="98" spans="1:14" x14ac:dyDescent="0.3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</row>
    <row r="99" spans="1:14" x14ac:dyDescent="0.3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</row>
    <row r="100" spans="1:14" x14ac:dyDescent="0.3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</row>
    <row r="101" spans="1:14" x14ac:dyDescent="0.3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</row>
    <row r="102" spans="1:14" x14ac:dyDescent="0.3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</row>
    <row r="103" spans="1:14" x14ac:dyDescent="0.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</row>
    <row r="104" spans="1:14" x14ac:dyDescent="0.3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</row>
    <row r="105" spans="1:14" x14ac:dyDescent="0.3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</row>
    <row r="106" spans="1:14" x14ac:dyDescent="0.3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</row>
    <row r="107" spans="1:14" x14ac:dyDescent="0.3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</row>
    <row r="108" spans="1:14" x14ac:dyDescent="0.3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</row>
    <row r="109" spans="1:14" x14ac:dyDescent="0.3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</row>
    <row r="110" spans="1:14" x14ac:dyDescent="0.3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</row>
    <row r="111" spans="1:14" x14ac:dyDescent="0.3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</row>
    <row r="112" spans="1:14" x14ac:dyDescent="0.3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</row>
    <row r="113" spans="1:14" x14ac:dyDescent="0.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</row>
    <row r="114" spans="1:14" x14ac:dyDescent="0.3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</row>
    <row r="115" spans="1:14" x14ac:dyDescent="0.3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</row>
    <row r="116" spans="1:14" x14ac:dyDescent="0.3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</row>
    <row r="117" spans="1:14" x14ac:dyDescent="0.3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</row>
    <row r="118" spans="1:14" x14ac:dyDescent="0.3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</row>
    <row r="119" spans="1:14" x14ac:dyDescent="0.3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</row>
    <row r="120" spans="1:14" x14ac:dyDescent="0.3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</row>
    <row r="121" spans="1:14" x14ac:dyDescent="0.3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</row>
    <row r="122" spans="1:14" x14ac:dyDescent="0.3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</row>
    <row r="123" spans="1:14" x14ac:dyDescent="0.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</row>
    <row r="124" spans="1:14" x14ac:dyDescent="0.3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</row>
    <row r="125" spans="1:14" x14ac:dyDescent="0.3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</row>
    <row r="126" spans="1:14" x14ac:dyDescent="0.3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</row>
    <row r="127" spans="1:14" x14ac:dyDescent="0.3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</row>
    <row r="128" spans="1:14" x14ac:dyDescent="0.3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</row>
    <row r="129" spans="1:14" x14ac:dyDescent="0.3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</row>
    <row r="130" spans="1:14" x14ac:dyDescent="0.3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x14ac:dyDescent="0.3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 x14ac:dyDescent="0.3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 x14ac:dyDescent="0.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</row>
    <row r="134" spans="1:14" x14ac:dyDescent="0.3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</row>
    <row r="135" spans="1:14" x14ac:dyDescent="0.3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</row>
    <row r="136" spans="1:14" x14ac:dyDescent="0.3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</row>
    <row r="137" spans="1:14" x14ac:dyDescent="0.3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x14ac:dyDescent="0.3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</row>
    <row r="139" spans="1:14" x14ac:dyDescent="0.3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</row>
    <row r="140" spans="1:14" x14ac:dyDescent="0.3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</row>
    <row r="141" spans="1:14" x14ac:dyDescent="0.3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</row>
    <row r="142" spans="1:14" x14ac:dyDescent="0.3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</row>
    <row r="143" spans="1:14" x14ac:dyDescent="0.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</row>
    <row r="144" spans="1:14" x14ac:dyDescent="0.3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</row>
    <row r="145" spans="1:14" x14ac:dyDescent="0.3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x14ac:dyDescent="0.3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</row>
    <row r="147" spans="1:14" x14ac:dyDescent="0.3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</row>
    <row r="148" spans="1:14" x14ac:dyDescent="0.3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</row>
    <row r="149" spans="1:14" x14ac:dyDescent="0.3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</row>
    <row r="150" spans="1:14" x14ac:dyDescent="0.3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</row>
    <row r="151" spans="1:14" x14ac:dyDescent="0.3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</row>
    <row r="152" spans="1:14" x14ac:dyDescent="0.3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</row>
    <row r="153" spans="1:14" x14ac:dyDescent="0.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</row>
    <row r="154" spans="1:14" x14ac:dyDescent="0.3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</row>
    <row r="155" spans="1:14" x14ac:dyDescent="0.3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</row>
    <row r="156" spans="1:14" x14ac:dyDescent="0.3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</row>
    <row r="157" spans="1:14" x14ac:dyDescent="0.3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</row>
    <row r="158" spans="1:14" x14ac:dyDescent="0.3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</row>
    <row r="159" spans="1:14" x14ac:dyDescent="0.3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</row>
    <row r="160" spans="1:14" x14ac:dyDescent="0.3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</row>
    <row r="161" spans="1:14" x14ac:dyDescent="0.3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</row>
    <row r="162" spans="1:14" x14ac:dyDescent="0.3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</row>
    <row r="163" spans="1:14" x14ac:dyDescent="0.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</row>
    <row r="164" spans="1:14" x14ac:dyDescent="0.3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</row>
    <row r="165" spans="1:14" x14ac:dyDescent="0.3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</row>
    <row r="166" spans="1:14" x14ac:dyDescent="0.3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</row>
    <row r="167" spans="1:14" x14ac:dyDescent="0.3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</row>
    <row r="168" spans="1:14" x14ac:dyDescent="0.3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</row>
    <row r="169" spans="1:14" x14ac:dyDescent="0.3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</row>
    <row r="170" spans="1:14" x14ac:dyDescent="0.3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</row>
    <row r="171" spans="1:14" x14ac:dyDescent="0.3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</row>
    <row r="172" spans="1:14" x14ac:dyDescent="0.3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</row>
    <row r="173" spans="1:14" x14ac:dyDescent="0.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</row>
    <row r="174" spans="1:14" x14ac:dyDescent="0.3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</row>
    <row r="175" spans="1:14" x14ac:dyDescent="0.3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</row>
    <row r="176" spans="1:14" x14ac:dyDescent="0.3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</row>
    <row r="177" spans="1:14" x14ac:dyDescent="0.3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</row>
    <row r="178" spans="1:14" x14ac:dyDescent="0.3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</row>
    <row r="179" spans="1:14" x14ac:dyDescent="0.3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</row>
    <row r="180" spans="1:14" x14ac:dyDescent="0.3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</row>
    <row r="181" spans="1:14" x14ac:dyDescent="0.3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</row>
    <row r="182" spans="1:14" x14ac:dyDescent="0.3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</row>
    <row r="183" spans="1:14" x14ac:dyDescent="0.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</row>
    <row r="184" spans="1:14" x14ac:dyDescent="0.3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</row>
    <row r="185" spans="1:14" x14ac:dyDescent="0.3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</row>
    <row r="186" spans="1:14" x14ac:dyDescent="0.3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</row>
    <row r="187" spans="1:14" x14ac:dyDescent="0.3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</row>
    <row r="188" spans="1:14" x14ac:dyDescent="0.3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</row>
    <row r="189" spans="1:14" x14ac:dyDescent="0.3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</row>
    <row r="190" spans="1:14" x14ac:dyDescent="0.3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</row>
    <row r="191" spans="1:14" x14ac:dyDescent="0.3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</row>
    <row r="192" spans="1:14" x14ac:dyDescent="0.3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</row>
    <row r="193" spans="1:14" x14ac:dyDescent="0.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</row>
    <row r="194" spans="1:14" x14ac:dyDescent="0.3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</row>
    <row r="195" spans="1:14" x14ac:dyDescent="0.3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</row>
    <row r="196" spans="1:14" x14ac:dyDescent="0.3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</row>
    <row r="197" spans="1:14" x14ac:dyDescent="0.3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</row>
    <row r="198" spans="1:14" x14ac:dyDescent="0.3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</row>
    <row r="199" spans="1:14" x14ac:dyDescent="0.3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</row>
    <row r="200" spans="1:14" x14ac:dyDescent="0.3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</row>
    <row r="201" spans="1:14" x14ac:dyDescent="0.3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</row>
    <row r="202" spans="1:14" x14ac:dyDescent="0.3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</row>
    <row r="203" spans="1:14" x14ac:dyDescent="0.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</row>
    <row r="204" spans="1:14" x14ac:dyDescent="0.3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</row>
    <row r="205" spans="1:14" x14ac:dyDescent="0.3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</row>
    <row r="206" spans="1:14" x14ac:dyDescent="0.3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</row>
    <row r="207" spans="1:14" x14ac:dyDescent="0.3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</row>
    <row r="208" spans="1:14" x14ac:dyDescent="0.3">
      <c r="A208" s="134"/>
      <c r="B208" s="134"/>
      <c r="C208" s="134"/>
      <c r="D208" s="134"/>
      <c r="E208" s="134"/>
      <c r="F208" s="134"/>
      <c r="G208" s="134"/>
      <c r="H208" s="134"/>
      <c r="I208" s="134"/>
      <c r="J208" s="132"/>
      <c r="K208" s="132"/>
      <c r="L208" s="132"/>
      <c r="M208" s="132"/>
      <c r="N208" s="132"/>
    </row>
    <row r="209" spans="1:9" x14ac:dyDescent="0.3">
      <c r="A209" s="134"/>
      <c r="B209" s="134"/>
      <c r="C209" s="134"/>
      <c r="D209" s="134"/>
      <c r="E209" s="134"/>
      <c r="F209" s="134"/>
      <c r="G209" s="134"/>
      <c r="H209" s="134"/>
      <c r="I209" s="134"/>
    </row>
    <row r="210" spans="1:9" x14ac:dyDescent="0.3">
      <c r="A210" s="134"/>
      <c r="B210" s="134"/>
      <c r="C210" s="134"/>
      <c r="D210" s="134"/>
      <c r="E210" s="134"/>
      <c r="F210" s="134"/>
      <c r="G210" s="134"/>
      <c r="H210" s="134"/>
      <c r="I210" s="134"/>
    </row>
    <row r="211" spans="1:9" x14ac:dyDescent="0.3">
      <c r="A211" s="134"/>
      <c r="B211" s="134"/>
      <c r="C211" s="134"/>
      <c r="D211" s="134"/>
      <c r="E211" s="134"/>
      <c r="F211" s="134"/>
      <c r="G211" s="134"/>
      <c r="H211" s="134"/>
      <c r="I211" s="134"/>
    </row>
    <row r="212" spans="1:9" x14ac:dyDescent="0.3">
      <c r="A212" s="134"/>
      <c r="B212" s="134"/>
      <c r="C212" s="134"/>
      <c r="D212" s="134"/>
      <c r="E212" s="134"/>
      <c r="F212" s="134"/>
      <c r="G212" s="134"/>
      <c r="H212" s="134"/>
      <c r="I212" s="134"/>
    </row>
    <row r="213" spans="1:9" x14ac:dyDescent="0.3">
      <c r="A213" s="134"/>
      <c r="B213" s="134"/>
      <c r="C213" s="134"/>
      <c r="D213" s="134"/>
      <c r="E213" s="134"/>
      <c r="F213" s="134"/>
      <c r="G213" s="134"/>
      <c r="H213" s="134"/>
      <c r="I213" s="134"/>
    </row>
    <row r="214" spans="1:9" x14ac:dyDescent="0.3">
      <c r="A214" s="134"/>
      <c r="B214" s="134"/>
      <c r="C214" s="134"/>
      <c r="D214" s="134"/>
      <c r="E214" s="134"/>
      <c r="F214" s="134"/>
      <c r="G214" s="134"/>
      <c r="H214" s="134"/>
      <c r="I214" s="134"/>
    </row>
    <row r="215" spans="1:9" x14ac:dyDescent="0.3">
      <c r="A215" s="134"/>
      <c r="B215" s="134"/>
      <c r="C215" s="134"/>
      <c r="D215" s="134"/>
      <c r="E215" s="134"/>
      <c r="F215" s="134"/>
      <c r="G215" s="134"/>
      <c r="H215" s="134"/>
      <c r="I215" s="134"/>
    </row>
    <row r="216" spans="1:9" x14ac:dyDescent="0.3">
      <c r="A216" s="134"/>
      <c r="B216" s="134"/>
      <c r="C216" s="134"/>
      <c r="D216" s="134"/>
      <c r="E216" s="134"/>
      <c r="F216" s="134"/>
      <c r="G216" s="134"/>
      <c r="H216" s="134"/>
      <c r="I216" s="134"/>
    </row>
    <row r="217" spans="1:9" x14ac:dyDescent="0.3">
      <c r="A217" s="134"/>
      <c r="B217" s="134"/>
      <c r="C217" s="134"/>
      <c r="D217" s="134"/>
      <c r="E217" s="134"/>
      <c r="F217" s="134"/>
      <c r="G217" s="134"/>
      <c r="H217" s="134"/>
      <c r="I217" s="134"/>
    </row>
    <row r="218" spans="1:9" x14ac:dyDescent="0.3">
      <c r="A218" s="134"/>
      <c r="B218" s="134"/>
      <c r="C218" s="134"/>
      <c r="D218" s="134"/>
      <c r="E218" s="134"/>
      <c r="F218" s="134"/>
      <c r="G218" s="134"/>
      <c r="H218" s="134"/>
      <c r="I218" s="134"/>
    </row>
    <row r="219" spans="1:9" x14ac:dyDescent="0.3">
      <c r="A219" s="134"/>
      <c r="B219" s="134"/>
      <c r="C219" s="134"/>
      <c r="D219" s="134"/>
      <c r="E219" s="134"/>
      <c r="F219" s="134"/>
      <c r="G219" s="134"/>
      <c r="H219" s="134"/>
      <c r="I219" s="134"/>
    </row>
    <row r="220" spans="1:9" x14ac:dyDescent="0.3">
      <c r="A220" s="134"/>
      <c r="B220" s="134"/>
      <c r="C220" s="134"/>
      <c r="D220" s="134"/>
      <c r="E220" s="134"/>
      <c r="F220" s="134"/>
      <c r="G220" s="134"/>
      <c r="H220" s="134"/>
      <c r="I220" s="134"/>
    </row>
    <row r="221" spans="1:9" x14ac:dyDescent="0.3">
      <c r="A221" s="134"/>
      <c r="B221" s="134"/>
      <c r="C221" s="134"/>
      <c r="D221" s="134"/>
      <c r="E221" s="134"/>
      <c r="F221" s="134"/>
      <c r="G221" s="134"/>
      <c r="H221" s="134"/>
      <c r="I221" s="134"/>
    </row>
    <row r="222" spans="1:9" x14ac:dyDescent="0.3">
      <c r="A222" s="134"/>
      <c r="B222" s="134"/>
      <c r="C222" s="134"/>
      <c r="D222" s="134"/>
      <c r="E222" s="134"/>
      <c r="F222" s="134"/>
      <c r="G222" s="134"/>
      <c r="H222" s="134"/>
      <c r="I222" s="134"/>
    </row>
    <row r="223" spans="1:9" x14ac:dyDescent="0.3">
      <c r="A223" s="134"/>
      <c r="B223" s="134"/>
      <c r="C223" s="134"/>
      <c r="D223" s="134"/>
      <c r="E223" s="134"/>
      <c r="F223" s="134"/>
      <c r="G223" s="134"/>
      <c r="H223" s="134"/>
      <c r="I223" s="134"/>
    </row>
    <row r="224" spans="1:9" x14ac:dyDescent="0.3">
      <c r="A224" s="134"/>
      <c r="B224" s="134"/>
      <c r="C224" s="134"/>
      <c r="D224" s="134"/>
      <c r="E224" s="134"/>
      <c r="F224" s="134"/>
      <c r="G224" s="134"/>
      <c r="H224" s="134"/>
      <c r="I224" s="134"/>
    </row>
    <row r="225" spans="1:9" x14ac:dyDescent="0.3">
      <c r="A225" s="134"/>
      <c r="B225" s="134"/>
      <c r="C225" s="134"/>
      <c r="D225" s="134"/>
      <c r="E225" s="134"/>
      <c r="F225" s="134"/>
      <c r="G225" s="134"/>
      <c r="H225" s="134"/>
      <c r="I225" s="134"/>
    </row>
    <row r="226" spans="1:9" x14ac:dyDescent="0.3">
      <c r="A226" s="134"/>
      <c r="B226" s="134"/>
      <c r="C226" s="134"/>
      <c r="D226" s="134"/>
      <c r="E226" s="134"/>
      <c r="F226" s="134"/>
      <c r="G226" s="134"/>
      <c r="H226" s="134"/>
      <c r="I226" s="134"/>
    </row>
    <row r="227" spans="1:9" x14ac:dyDescent="0.3">
      <c r="A227" s="134"/>
      <c r="B227" s="134"/>
      <c r="C227" s="134"/>
      <c r="D227" s="134"/>
      <c r="E227" s="134"/>
      <c r="F227" s="134"/>
      <c r="G227" s="134"/>
      <c r="H227" s="134"/>
      <c r="I227" s="134"/>
    </row>
    <row r="228" spans="1:9" x14ac:dyDescent="0.3">
      <c r="A228" s="134"/>
      <c r="B228" s="134"/>
      <c r="C228" s="134"/>
      <c r="D228" s="134"/>
      <c r="E228" s="134"/>
      <c r="F228" s="134"/>
      <c r="G228" s="134"/>
      <c r="H228" s="134"/>
      <c r="I228" s="134"/>
    </row>
    <row r="229" spans="1:9" x14ac:dyDescent="0.3">
      <c r="A229" s="134"/>
      <c r="B229" s="134"/>
      <c r="C229" s="134"/>
      <c r="D229" s="134"/>
      <c r="E229" s="134"/>
      <c r="F229" s="134"/>
      <c r="G229" s="134"/>
      <c r="H229" s="134"/>
      <c r="I229" s="134"/>
    </row>
    <row r="230" spans="1:9" x14ac:dyDescent="0.3">
      <c r="A230" s="134"/>
      <c r="B230" s="134"/>
      <c r="C230" s="134"/>
      <c r="D230" s="134"/>
      <c r="E230" s="134"/>
      <c r="F230" s="134"/>
      <c r="G230" s="134"/>
      <c r="H230" s="134"/>
      <c r="I230" s="134"/>
    </row>
    <row r="231" spans="1:9" x14ac:dyDescent="0.3">
      <c r="A231" s="134"/>
      <c r="B231" s="134"/>
      <c r="C231" s="134"/>
      <c r="D231" s="134"/>
      <c r="E231" s="134"/>
      <c r="F231" s="134"/>
      <c r="G231" s="134"/>
      <c r="H231" s="134"/>
      <c r="I231" s="134"/>
    </row>
    <row r="232" spans="1:9" x14ac:dyDescent="0.3">
      <c r="A232" s="134"/>
      <c r="B232" s="134"/>
      <c r="C232" s="134"/>
      <c r="D232" s="134"/>
      <c r="E232" s="134"/>
      <c r="F232" s="134"/>
      <c r="G232" s="134"/>
      <c r="H232" s="134"/>
      <c r="I232" s="134"/>
    </row>
    <row r="233" spans="1:9" x14ac:dyDescent="0.3">
      <c r="A233" s="134"/>
      <c r="B233" s="134"/>
      <c r="C233" s="134"/>
      <c r="D233" s="134"/>
      <c r="E233" s="134"/>
      <c r="F233" s="134"/>
      <c r="G233" s="134"/>
      <c r="H233" s="134"/>
      <c r="I233" s="134"/>
    </row>
    <row r="234" spans="1:9" x14ac:dyDescent="0.3">
      <c r="A234" s="134"/>
      <c r="B234" s="134"/>
      <c r="C234" s="134"/>
      <c r="D234" s="134"/>
      <c r="E234" s="134"/>
      <c r="F234" s="134"/>
      <c r="G234" s="134"/>
      <c r="H234" s="134"/>
      <c r="I234" s="134"/>
    </row>
    <row r="235" spans="1:9" x14ac:dyDescent="0.3">
      <c r="A235" s="134"/>
      <c r="B235" s="134"/>
      <c r="C235" s="134"/>
      <c r="D235" s="134"/>
      <c r="E235" s="134"/>
      <c r="F235" s="134"/>
      <c r="G235" s="134"/>
      <c r="H235" s="134"/>
      <c r="I235" s="134"/>
    </row>
    <row r="236" spans="1:9" x14ac:dyDescent="0.3">
      <c r="A236" s="134"/>
      <c r="B236" s="134"/>
      <c r="C236" s="134"/>
      <c r="D236" s="134"/>
      <c r="E236" s="134"/>
      <c r="F236" s="134"/>
      <c r="G236" s="134"/>
      <c r="H236" s="134"/>
      <c r="I236" s="134"/>
    </row>
    <row r="237" spans="1:9" x14ac:dyDescent="0.3">
      <c r="A237" s="134"/>
      <c r="B237" s="134"/>
      <c r="C237" s="134"/>
      <c r="D237" s="134"/>
      <c r="E237" s="134"/>
      <c r="F237" s="134"/>
      <c r="G237" s="134"/>
      <c r="H237" s="134"/>
      <c r="I237" s="134"/>
    </row>
    <row r="238" spans="1:9" x14ac:dyDescent="0.3">
      <c r="A238" s="134"/>
      <c r="B238" s="134"/>
      <c r="C238" s="134"/>
      <c r="D238" s="134"/>
      <c r="E238" s="134"/>
      <c r="F238" s="134"/>
      <c r="G238" s="134"/>
      <c r="H238" s="134"/>
      <c r="I238" s="134"/>
    </row>
    <row r="239" spans="1:9" x14ac:dyDescent="0.3">
      <c r="A239" s="134"/>
      <c r="B239" s="134"/>
      <c r="C239" s="134"/>
      <c r="D239" s="134"/>
      <c r="E239" s="134"/>
      <c r="F239" s="134"/>
      <c r="G239" s="134"/>
      <c r="H239" s="134"/>
      <c r="I239" s="134"/>
    </row>
    <row r="240" spans="1:9" x14ac:dyDescent="0.3">
      <c r="A240" s="134"/>
      <c r="B240" s="134"/>
      <c r="C240" s="134"/>
      <c r="D240" s="134"/>
      <c r="E240" s="134"/>
      <c r="F240" s="134"/>
      <c r="G240" s="134"/>
      <c r="H240" s="134"/>
      <c r="I240" s="134"/>
    </row>
    <row r="241" spans="1:9" x14ac:dyDescent="0.3">
      <c r="A241" s="134"/>
      <c r="B241" s="134"/>
      <c r="C241" s="134"/>
      <c r="D241" s="134"/>
      <c r="E241" s="134"/>
      <c r="F241" s="134"/>
      <c r="G241" s="134"/>
      <c r="H241" s="134"/>
      <c r="I241" s="134"/>
    </row>
    <row r="242" spans="1:9" x14ac:dyDescent="0.3">
      <c r="A242" s="134"/>
      <c r="B242" s="134"/>
      <c r="C242" s="134"/>
      <c r="D242" s="134"/>
      <c r="E242" s="134"/>
      <c r="F242" s="134"/>
      <c r="G242" s="134"/>
      <c r="H242" s="134"/>
      <c r="I242" s="134"/>
    </row>
    <row r="243" spans="1:9" x14ac:dyDescent="0.3">
      <c r="A243" s="134"/>
      <c r="B243" s="134"/>
      <c r="C243" s="134"/>
      <c r="D243" s="134"/>
      <c r="E243" s="134"/>
      <c r="F243" s="134"/>
      <c r="G243" s="134"/>
      <c r="H243" s="134"/>
      <c r="I243" s="134"/>
    </row>
    <row r="244" spans="1:9" x14ac:dyDescent="0.3">
      <c r="A244" s="134"/>
      <c r="B244" s="134"/>
      <c r="C244" s="134"/>
      <c r="D244" s="134"/>
      <c r="E244" s="134"/>
      <c r="F244" s="134"/>
      <c r="G244" s="134"/>
      <c r="H244" s="134"/>
      <c r="I244" s="134"/>
    </row>
    <row r="245" spans="1:9" x14ac:dyDescent="0.3">
      <c r="A245" s="134"/>
      <c r="B245" s="134"/>
      <c r="C245" s="134"/>
      <c r="D245" s="134"/>
      <c r="E245" s="134"/>
      <c r="F245" s="134"/>
      <c r="G245" s="134"/>
      <c r="H245" s="134"/>
      <c r="I245" s="134"/>
    </row>
    <row r="246" spans="1:9" x14ac:dyDescent="0.3">
      <c r="A246" s="134"/>
      <c r="B246" s="134"/>
      <c r="C246" s="134"/>
      <c r="D246" s="134"/>
      <c r="E246" s="134"/>
      <c r="F246" s="134"/>
      <c r="G246" s="134"/>
      <c r="H246" s="134"/>
      <c r="I246" s="134"/>
    </row>
    <row r="247" spans="1:9" x14ac:dyDescent="0.3">
      <c r="A247" s="134"/>
      <c r="B247" s="134"/>
      <c r="C247" s="134"/>
      <c r="D247" s="134"/>
      <c r="E247" s="134"/>
      <c r="F247" s="134"/>
      <c r="G247" s="134"/>
      <c r="H247" s="134"/>
      <c r="I247" s="134"/>
    </row>
    <row r="248" spans="1:9" x14ac:dyDescent="0.3">
      <c r="A248" s="134"/>
      <c r="B248" s="134"/>
      <c r="C248" s="134"/>
      <c r="D248" s="134"/>
      <c r="E248" s="134"/>
      <c r="F248" s="134"/>
      <c r="G248" s="134"/>
      <c r="H248" s="134"/>
      <c r="I248" s="134"/>
    </row>
    <row r="249" spans="1:9" x14ac:dyDescent="0.3">
      <c r="A249" s="134"/>
      <c r="B249" s="134"/>
      <c r="C249" s="134"/>
      <c r="D249" s="134"/>
      <c r="E249" s="134"/>
      <c r="F249" s="134"/>
      <c r="G249" s="134"/>
      <c r="H249" s="134"/>
      <c r="I249" s="134"/>
    </row>
    <row r="250" spans="1:9" x14ac:dyDescent="0.3">
      <c r="A250" s="134"/>
      <c r="B250" s="134"/>
      <c r="C250" s="134"/>
      <c r="D250" s="134"/>
      <c r="E250" s="134"/>
      <c r="F250" s="134"/>
      <c r="G250" s="134"/>
      <c r="H250" s="134"/>
      <c r="I250" s="134"/>
    </row>
    <row r="251" spans="1:9" x14ac:dyDescent="0.3">
      <c r="A251" s="134"/>
      <c r="B251" s="134"/>
      <c r="C251" s="134"/>
      <c r="D251" s="134"/>
      <c r="E251" s="134"/>
      <c r="F251" s="134"/>
      <c r="G251" s="134"/>
      <c r="H251" s="134"/>
      <c r="I251" s="134"/>
    </row>
    <row r="252" spans="1:9" x14ac:dyDescent="0.3">
      <c r="A252" s="134"/>
      <c r="B252" s="134"/>
      <c r="C252" s="134"/>
      <c r="D252" s="134"/>
      <c r="E252" s="134"/>
      <c r="F252" s="134"/>
      <c r="G252" s="134"/>
      <c r="H252" s="134"/>
      <c r="I252" s="134"/>
    </row>
    <row r="253" spans="1:9" x14ac:dyDescent="0.3">
      <c r="A253" s="134"/>
      <c r="B253" s="134"/>
      <c r="C253" s="134"/>
      <c r="D253" s="134"/>
      <c r="E253" s="134"/>
      <c r="F253" s="134"/>
      <c r="G253" s="134"/>
      <c r="H253" s="134"/>
      <c r="I253" s="134"/>
    </row>
    <row r="254" spans="1:9" x14ac:dyDescent="0.3">
      <c r="A254" s="134"/>
      <c r="B254" s="134"/>
      <c r="C254" s="134"/>
      <c r="D254" s="134"/>
      <c r="E254" s="134"/>
      <c r="F254" s="134"/>
      <c r="G254" s="134"/>
      <c r="H254" s="134"/>
      <c r="I254" s="134"/>
    </row>
    <row r="255" spans="1:9" x14ac:dyDescent="0.3">
      <c r="A255" s="134"/>
      <c r="B255" s="134"/>
      <c r="C255" s="134"/>
      <c r="D255" s="134"/>
      <c r="E255" s="134"/>
      <c r="F255" s="134"/>
      <c r="G255" s="134"/>
      <c r="H255" s="134"/>
      <c r="I255" s="134"/>
    </row>
    <row r="256" spans="1:9" x14ac:dyDescent="0.3">
      <c r="A256" s="134"/>
      <c r="B256" s="134"/>
      <c r="C256" s="134"/>
      <c r="D256" s="134"/>
      <c r="E256" s="134"/>
      <c r="F256" s="134"/>
      <c r="G256" s="134"/>
      <c r="H256" s="134"/>
      <c r="I256" s="134"/>
    </row>
    <row r="257" spans="1:9" x14ac:dyDescent="0.3">
      <c r="A257" s="134"/>
      <c r="B257" s="134"/>
      <c r="C257" s="134"/>
      <c r="D257" s="134"/>
      <c r="E257" s="134"/>
      <c r="F257" s="134"/>
      <c r="G257" s="134"/>
      <c r="H257" s="134"/>
      <c r="I257" s="134"/>
    </row>
    <row r="258" spans="1:9" x14ac:dyDescent="0.3">
      <c r="A258" s="134"/>
      <c r="B258" s="134"/>
      <c r="C258" s="134"/>
      <c r="D258" s="134"/>
      <c r="E258" s="134"/>
      <c r="F258" s="134"/>
      <c r="G258" s="134"/>
      <c r="H258" s="134"/>
      <c r="I258" s="134"/>
    </row>
    <row r="259" spans="1:9" x14ac:dyDescent="0.3">
      <c r="A259" s="134"/>
      <c r="B259" s="134"/>
      <c r="C259" s="134"/>
      <c r="D259" s="134"/>
      <c r="E259" s="134"/>
      <c r="F259" s="134"/>
      <c r="G259" s="134"/>
      <c r="H259" s="134"/>
      <c r="I259" s="134"/>
    </row>
    <row r="260" spans="1:9" x14ac:dyDescent="0.3">
      <c r="A260" s="134"/>
      <c r="B260" s="134"/>
      <c r="C260" s="134"/>
      <c r="D260" s="134"/>
      <c r="E260" s="134"/>
      <c r="F260" s="134"/>
      <c r="G260" s="134"/>
      <c r="H260" s="134"/>
      <c r="I260" s="134"/>
    </row>
    <row r="261" spans="1:9" x14ac:dyDescent="0.3">
      <c r="A261" s="134"/>
      <c r="B261" s="134"/>
      <c r="C261" s="134"/>
      <c r="D261" s="134"/>
      <c r="E261" s="134"/>
      <c r="F261" s="134"/>
      <c r="G261" s="134"/>
      <c r="H261" s="134"/>
      <c r="I261" s="134"/>
    </row>
    <row r="262" spans="1:9" x14ac:dyDescent="0.3">
      <c r="A262" s="134"/>
      <c r="B262" s="134"/>
      <c r="C262" s="134"/>
      <c r="D262" s="134"/>
      <c r="E262" s="134"/>
      <c r="F262" s="134"/>
      <c r="G262" s="134"/>
      <c r="H262" s="134"/>
      <c r="I262" s="134"/>
    </row>
    <row r="263" spans="1:9" x14ac:dyDescent="0.3">
      <c r="A263" s="134"/>
      <c r="B263" s="134"/>
      <c r="C263" s="134"/>
      <c r="D263" s="134"/>
      <c r="E263" s="134"/>
      <c r="F263" s="134"/>
      <c r="G263" s="134"/>
      <c r="H263" s="134"/>
      <c r="I263" s="134"/>
    </row>
    <row r="264" spans="1:9" x14ac:dyDescent="0.3">
      <c r="A264" s="134"/>
      <c r="B264" s="134"/>
      <c r="C264" s="134"/>
      <c r="D264" s="134"/>
      <c r="E264" s="134"/>
      <c r="F264" s="134"/>
      <c r="G264" s="134"/>
      <c r="H264" s="134"/>
      <c r="I264" s="134"/>
    </row>
    <row r="265" spans="1:9" x14ac:dyDescent="0.3">
      <c r="A265" s="134"/>
      <c r="B265" s="134"/>
      <c r="C265" s="134"/>
      <c r="D265" s="134"/>
      <c r="E265" s="134"/>
      <c r="F265" s="134"/>
      <c r="G265" s="134"/>
      <c r="H265" s="134"/>
      <c r="I265" s="134"/>
    </row>
    <row r="266" spans="1:9" x14ac:dyDescent="0.3">
      <c r="A266" s="134"/>
      <c r="B266" s="134"/>
      <c r="C266" s="134"/>
      <c r="D266" s="134"/>
      <c r="E266" s="134"/>
      <c r="F266" s="134"/>
      <c r="G266" s="134"/>
      <c r="H266" s="134"/>
      <c r="I266" s="134"/>
    </row>
    <row r="267" spans="1:9" x14ac:dyDescent="0.3">
      <c r="A267" s="134"/>
      <c r="B267" s="134"/>
      <c r="C267" s="134"/>
      <c r="D267" s="134"/>
      <c r="E267" s="134"/>
      <c r="F267" s="134"/>
      <c r="G267" s="134"/>
      <c r="H267" s="134"/>
      <c r="I267" s="134"/>
    </row>
    <row r="268" spans="1:9" x14ac:dyDescent="0.3">
      <c r="A268" s="134"/>
      <c r="B268" s="134"/>
      <c r="C268" s="134"/>
      <c r="D268" s="134"/>
      <c r="E268" s="134"/>
      <c r="F268" s="134"/>
      <c r="G268" s="134"/>
      <c r="H268" s="134"/>
      <c r="I268" s="134"/>
    </row>
    <row r="269" spans="1:9" x14ac:dyDescent="0.3">
      <c r="A269" s="134"/>
      <c r="B269" s="134"/>
      <c r="C269" s="134"/>
      <c r="D269" s="134"/>
      <c r="E269" s="134"/>
      <c r="F269" s="134"/>
      <c r="G269" s="134"/>
      <c r="H269" s="134"/>
      <c r="I269" s="134"/>
    </row>
    <row r="270" spans="1:9" x14ac:dyDescent="0.3">
      <c r="A270" s="134"/>
      <c r="B270" s="134"/>
      <c r="C270" s="134"/>
      <c r="D270" s="134"/>
      <c r="E270" s="134"/>
      <c r="F270" s="134"/>
      <c r="G270" s="134"/>
      <c r="H270" s="134"/>
      <c r="I270" s="134"/>
    </row>
    <row r="271" spans="1:9" x14ac:dyDescent="0.3">
      <c r="A271" s="134"/>
      <c r="B271" s="134"/>
      <c r="C271" s="134"/>
      <c r="D271" s="134"/>
      <c r="E271" s="134"/>
      <c r="F271" s="134"/>
      <c r="G271" s="134"/>
      <c r="H271" s="134"/>
      <c r="I271" s="134"/>
    </row>
    <row r="272" spans="1:9" x14ac:dyDescent="0.3">
      <c r="A272" s="134"/>
      <c r="B272" s="134"/>
      <c r="C272" s="134"/>
      <c r="D272" s="134"/>
      <c r="E272" s="134"/>
      <c r="F272" s="134"/>
      <c r="G272" s="134"/>
      <c r="H272" s="134"/>
      <c r="I272" s="134"/>
    </row>
    <row r="273" spans="1:9" x14ac:dyDescent="0.3">
      <c r="A273" s="134"/>
      <c r="B273" s="134"/>
      <c r="C273" s="134"/>
      <c r="D273" s="134"/>
      <c r="E273" s="134"/>
      <c r="F273" s="134"/>
      <c r="G273" s="134"/>
      <c r="H273" s="134"/>
      <c r="I273" s="134"/>
    </row>
    <row r="274" spans="1:9" x14ac:dyDescent="0.3">
      <c r="A274" s="134"/>
      <c r="B274" s="134"/>
      <c r="C274" s="134"/>
      <c r="D274" s="134"/>
      <c r="E274" s="134"/>
      <c r="F274" s="134"/>
      <c r="G274" s="134"/>
      <c r="H274" s="134"/>
      <c r="I274" s="134"/>
    </row>
    <row r="275" spans="1:9" x14ac:dyDescent="0.3">
      <c r="A275" s="134"/>
      <c r="B275" s="134"/>
      <c r="C275" s="134"/>
      <c r="D275" s="134"/>
      <c r="E275" s="134"/>
      <c r="F275" s="134"/>
      <c r="G275" s="134"/>
      <c r="H275" s="134"/>
      <c r="I275" s="134"/>
    </row>
    <row r="276" spans="1:9" x14ac:dyDescent="0.3">
      <c r="A276" s="134"/>
      <c r="B276" s="134"/>
      <c r="C276" s="134"/>
      <c r="D276" s="134"/>
      <c r="E276" s="134"/>
      <c r="F276" s="134"/>
      <c r="G276" s="134"/>
      <c r="H276" s="134"/>
      <c r="I276" s="134"/>
    </row>
    <row r="277" spans="1:9" x14ac:dyDescent="0.3">
      <c r="A277" s="134"/>
      <c r="B277" s="134"/>
      <c r="C277" s="134"/>
      <c r="D277" s="134"/>
      <c r="E277" s="134"/>
      <c r="F277" s="134"/>
      <c r="G277" s="134"/>
      <c r="H277" s="134"/>
      <c r="I277" s="134"/>
    </row>
    <row r="278" spans="1:9" x14ac:dyDescent="0.3">
      <c r="A278" s="134"/>
      <c r="B278" s="134"/>
      <c r="C278" s="134"/>
      <c r="D278" s="134"/>
      <c r="E278" s="134"/>
      <c r="F278" s="134"/>
      <c r="G278" s="134"/>
      <c r="H278" s="134"/>
      <c r="I278" s="134"/>
    </row>
    <row r="279" spans="1:9" x14ac:dyDescent="0.3">
      <c r="A279" s="134"/>
      <c r="B279" s="134"/>
      <c r="C279" s="134"/>
      <c r="D279" s="134"/>
      <c r="E279" s="134"/>
      <c r="F279" s="134"/>
      <c r="G279" s="134"/>
      <c r="H279" s="134"/>
      <c r="I279" s="134"/>
    </row>
  </sheetData>
  <hyperlinks>
    <hyperlink ref="F2" location="BOM!A1" display="Back to BOM"/>
    <hyperlink ref="B4" location="BR_A0001" display="BR_A0001"/>
    <hyperlink ref="B6" location="SU_A1400" display="SU 15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"/>
  <sheetViews>
    <sheetView zoomScale="70" zoomScaleNormal="70" workbookViewId="0">
      <selection activeCell="B6" sqref="B6"/>
    </sheetView>
  </sheetViews>
  <sheetFormatPr baseColWidth="10" defaultRowHeight="14.4" x14ac:dyDescent="0.3"/>
  <cols>
    <col min="2" max="2" width="38.44140625" customWidth="1"/>
    <col min="3" max="3" width="30.6640625" customWidth="1"/>
    <col min="7" max="7" width="35" customWidth="1"/>
    <col min="9" max="9" width="24.44140625" customWidth="1"/>
  </cols>
  <sheetData>
    <row r="1" spans="1:15" x14ac:dyDescent="0.3">
      <c r="A1" s="271"/>
      <c r="B1" s="270"/>
      <c r="C1" s="270"/>
      <c r="D1" s="270"/>
      <c r="E1" s="270"/>
      <c r="F1" s="270"/>
      <c r="G1" s="270"/>
      <c r="H1" s="270"/>
      <c r="I1" s="270"/>
      <c r="J1" s="224"/>
      <c r="K1" s="270"/>
      <c r="L1" s="270"/>
      <c r="M1" s="270"/>
      <c r="N1" s="270"/>
      <c r="O1" s="269"/>
    </row>
    <row r="2" spans="1:15" x14ac:dyDescent="0.3">
      <c r="A2" s="223" t="s">
        <v>0</v>
      </c>
      <c r="B2" s="16" t="s">
        <v>40</v>
      </c>
      <c r="C2" s="222"/>
      <c r="D2" s="222"/>
      <c r="E2" s="222"/>
      <c r="F2" s="214" t="s">
        <v>62</v>
      </c>
      <c r="G2" s="222"/>
      <c r="H2" s="222"/>
      <c r="I2" s="222"/>
      <c r="J2" s="152" t="s">
        <v>1</v>
      </c>
      <c r="K2" s="216">
        <v>81</v>
      </c>
      <c r="L2" s="222"/>
      <c r="M2" s="151" t="s">
        <v>16</v>
      </c>
      <c r="N2" s="205">
        <f>SU_1400_002_m+SU_1400_002_p</f>
        <v>1.6908095579918243</v>
      </c>
      <c r="O2" s="221"/>
    </row>
    <row r="3" spans="1:15" x14ac:dyDescent="0.3">
      <c r="A3" s="220" t="s">
        <v>3</v>
      </c>
      <c r="B3" s="16" t="s">
        <v>63</v>
      </c>
      <c r="C3" s="222"/>
      <c r="D3" s="151" t="s">
        <v>6</v>
      </c>
      <c r="E3" s="264"/>
      <c r="F3" s="222"/>
      <c r="G3" s="222"/>
      <c r="H3" s="222"/>
      <c r="I3" s="222"/>
      <c r="J3" s="222"/>
      <c r="K3" s="222"/>
      <c r="L3" s="222"/>
      <c r="M3" s="150" t="s">
        <v>4</v>
      </c>
      <c r="N3" s="258">
        <v>4</v>
      </c>
      <c r="O3" s="221"/>
    </row>
    <row r="4" spans="1:15" x14ac:dyDescent="0.3">
      <c r="A4" s="220" t="s">
        <v>5</v>
      </c>
      <c r="B4" s="264" t="s">
        <v>94</v>
      </c>
      <c r="C4" s="222"/>
      <c r="D4" s="150" t="s">
        <v>8</v>
      </c>
      <c r="E4" s="222"/>
      <c r="F4" s="222"/>
      <c r="G4" s="222"/>
      <c r="H4" s="222"/>
      <c r="I4" s="222"/>
      <c r="J4" s="151" t="s">
        <v>6</v>
      </c>
      <c r="K4" s="222"/>
      <c r="L4" s="222"/>
      <c r="M4" s="222"/>
      <c r="N4" s="222"/>
      <c r="O4" s="221"/>
    </row>
    <row r="5" spans="1:15" x14ac:dyDescent="0.3">
      <c r="A5" s="220" t="s">
        <v>15</v>
      </c>
      <c r="B5" s="125" t="s">
        <v>98</v>
      </c>
      <c r="C5" s="222"/>
      <c r="D5" s="150" t="s">
        <v>12</v>
      </c>
      <c r="E5" s="222"/>
      <c r="F5" s="222"/>
      <c r="G5" s="222"/>
      <c r="H5" s="222"/>
      <c r="I5" s="222"/>
      <c r="J5" s="150" t="s">
        <v>8</v>
      </c>
      <c r="K5" s="222"/>
      <c r="L5" s="222"/>
      <c r="M5" s="151" t="s">
        <v>9</v>
      </c>
      <c r="N5" s="205">
        <f>N2*SU_1400_002_q</f>
        <v>6.7632382319672972</v>
      </c>
      <c r="O5" s="221"/>
    </row>
    <row r="6" spans="1:15" x14ac:dyDescent="0.3">
      <c r="A6" s="220" t="s">
        <v>7</v>
      </c>
      <c r="B6" s="124" t="s">
        <v>129</v>
      </c>
      <c r="C6" s="222"/>
      <c r="D6" s="222"/>
      <c r="E6" s="222"/>
      <c r="F6" s="222"/>
      <c r="G6" s="222"/>
      <c r="H6" s="222"/>
      <c r="I6" s="222"/>
      <c r="J6" s="150" t="s">
        <v>12</v>
      </c>
      <c r="K6" s="222"/>
      <c r="L6" s="222"/>
      <c r="M6" s="222"/>
      <c r="N6" s="222"/>
      <c r="O6" s="221"/>
    </row>
    <row r="7" spans="1:15" x14ac:dyDescent="0.3">
      <c r="A7" s="220" t="s">
        <v>10</v>
      </c>
      <c r="B7" s="16" t="s">
        <v>11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1"/>
    </row>
    <row r="8" spans="1:15" x14ac:dyDescent="0.3">
      <c r="A8" s="220" t="s">
        <v>13</v>
      </c>
      <c r="B8" s="16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1"/>
    </row>
    <row r="9" spans="1:15" x14ac:dyDescent="0.3">
      <c r="A9" s="215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1"/>
    </row>
    <row r="10" spans="1:15" x14ac:dyDescent="0.3">
      <c r="A10" s="21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4" t="s">
        <v>23</v>
      </c>
      <c r="G10" s="144" t="s">
        <v>24</v>
      </c>
      <c r="H10" s="144" t="s">
        <v>25</v>
      </c>
      <c r="I10" s="144" t="s">
        <v>26</v>
      </c>
      <c r="J10" s="144" t="s">
        <v>27</v>
      </c>
      <c r="K10" s="144" t="s">
        <v>28</v>
      </c>
      <c r="L10" s="144" t="s">
        <v>29</v>
      </c>
      <c r="M10" s="144" t="s">
        <v>17</v>
      </c>
      <c r="N10" s="144" t="s">
        <v>18</v>
      </c>
      <c r="O10" s="221"/>
    </row>
    <row r="11" spans="1:15" ht="16.2" customHeight="1" x14ac:dyDescent="0.3">
      <c r="A11" s="247">
        <v>10</v>
      </c>
      <c r="B11" s="246" t="s">
        <v>117</v>
      </c>
      <c r="C11" s="254" t="s">
        <v>118</v>
      </c>
      <c r="D11" s="245">
        <v>2.25</v>
      </c>
      <c r="E11" s="219">
        <f>J11*K11*L11</f>
        <v>6.9915359107477468E-2</v>
      </c>
      <c r="F11" s="219" t="s">
        <v>70</v>
      </c>
      <c r="G11" s="240"/>
      <c r="H11" s="242"/>
      <c r="I11" s="226" t="s">
        <v>126</v>
      </c>
      <c r="J11" s="251">
        <f>PI()*(9*10^-3)^2</f>
        <v>2.5446900494077327E-4</v>
      </c>
      <c r="K11" s="243">
        <v>3.5000000000000003E-2</v>
      </c>
      <c r="L11" s="242">
        <v>7850</v>
      </c>
      <c r="M11" s="244">
        <v>1</v>
      </c>
      <c r="N11" s="250">
        <f>D11*E11*M11</f>
        <v>0.15730955799182431</v>
      </c>
      <c r="O11" s="267"/>
    </row>
    <row r="12" spans="1:15" x14ac:dyDescent="0.3">
      <c r="A12" s="228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140" t="s">
        <v>18</v>
      </c>
      <c r="N12" s="146">
        <f>N11</f>
        <v>0.15730955799182431</v>
      </c>
      <c r="O12" s="221"/>
    </row>
    <row r="13" spans="1:15" x14ac:dyDescent="0.3">
      <c r="A13" s="213" t="s">
        <v>14</v>
      </c>
      <c r="B13" s="144" t="s">
        <v>31</v>
      </c>
      <c r="C13" s="144" t="s">
        <v>20</v>
      </c>
      <c r="D13" s="144" t="s">
        <v>21</v>
      </c>
      <c r="E13" s="144" t="s">
        <v>32</v>
      </c>
      <c r="F13" s="144" t="s">
        <v>17</v>
      </c>
      <c r="G13" s="144" t="s">
        <v>33</v>
      </c>
      <c r="H13" s="144" t="s">
        <v>34</v>
      </c>
      <c r="I13" s="144" t="s">
        <v>18</v>
      </c>
      <c r="J13" s="211"/>
      <c r="K13" s="211"/>
      <c r="L13" s="211"/>
      <c r="M13" s="211"/>
      <c r="N13" s="211"/>
      <c r="O13" s="221"/>
    </row>
    <row r="14" spans="1:15" ht="15" customHeight="1" x14ac:dyDescent="0.3">
      <c r="A14" s="204">
        <v>10</v>
      </c>
      <c r="B14" s="239" t="s">
        <v>41</v>
      </c>
      <c r="C14" s="238" t="s">
        <v>119</v>
      </c>
      <c r="D14" s="245">
        <v>1.3</v>
      </c>
      <c r="E14" s="239" t="s">
        <v>32</v>
      </c>
      <c r="F14" s="256">
        <v>1</v>
      </c>
      <c r="G14" s="225" t="s">
        <v>127</v>
      </c>
      <c r="H14" s="256">
        <v>0.25</v>
      </c>
      <c r="I14" s="255">
        <f>D14*F14*H14</f>
        <v>0.32500000000000001</v>
      </c>
      <c r="J14" s="261"/>
      <c r="K14" s="261"/>
      <c r="L14" s="261"/>
      <c r="M14" s="261"/>
      <c r="N14" s="261"/>
      <c r="O14" s="268"/>
    </row>
    <row r="15" spans="1:15" ht="13.2" customHeight="1" x14ac:dyDescent="0.3">
      <c r="A15" s="204">
        <v>20</v>
      </c>
      <c r="B15" s="239" t="s">
        <v>76</v>
      </c>
      <c r="C15" s="238" t="s">
        <v>120</v>
      </c>
      <c r="D15" s="245">
        <v>0.04</v>
      </c>
      <c r="E15" s="239" t="s">
        <v>73</v>
      </c>
      <c r="F15" s="256">
        <v>5.5</v>
      </c>
      <c r="G15" s="256" t="s">
        <v>72</v>
      </c>
      <c r="H15" s="256">
        <v>3</v>
      </c>
      <c r="I15" s="255">
        <f t="shared" ref="I15:I18" si="0">D15*F15*H15</f>
        <v>0.66</v>
      </c>
      <c r="J15" s="261"/>
      <c r="K15" s="261"/>
      <c r="L15" s="261"/>
      <c r="M15" s="261"/>
      <c r="N15" s="261"/>
      <c r="O15" s="268"/>
    </row>
    <row r="16" spans="1:15" ht="14.4" customHeight="1" x14ac:dyDescent="0.3">
      <c r="A16" s="247">
        <v>30</v>
      </c>
      <c r="B16" s="240" t="s">
        <v>121</v>
      </c>
      <c r="C16" s="248" t="s">
        <v>122</v>
      </c>
      <c r="D16" s="245">
        <v>0.65</v>
      </c>
      <c r="E16" s="240" t="s">
        <v>32</v>
      </c>
      <c r="F16" s="252">
        <v>1</v>
      </c>
      <c r="G16" s="239" t="s">
        <v>127</v>
      </c>
      <c r="H16" s="256">
        <v>0.25</v>
      </c>
      <c r="I16" s="255">
        <f t="shared" si="0"/>
        <v>0.16250000000000001</v>
      </c>
      <c r="J16" s="263"/>
      <c r="K16" s="263"/>
      <c r="L16" s="263"/>
      <c r="M16" s="263"/>
      <c r="N16" s="263"/>
      <c r="O16" s="272"/>
    </row>
    <row r="17" spans="1:15" ht="16.8" customHeight="1" x14ac:dyDescent="0.3">
      <c r="A17" s="204">
        <v>40</v>
      </c>
      <c r="B17" s="239" t="s">
        <v>76</v>
      </c>
      <c r="C17" s="238" t="s">
        <v>123</v>
      </c>
      <c r="D17" s="245">
        <v>0.04</v>
      </c>
      <c r="E17" s="239" t="s">
        <v>73</v>
      </c>
      <c r="F17" s="256">
        <v>0.3</v>
      </c>
      <c r="G17" s="256" t="s">
        <v>72</v>
      </c>
      <c r="H17" s="256">
        <v>3</v>
      </c>
      <c r="I17" s="255">
        <f t="shared" si="0"/>
        <v>3.6000000000000004E-2</v>
      </c>
      <c r="J17" s="260"/>
      <c r="K17" s="260"/>
      <c r="L17" s="260"/>
      <c r="M17" s="260"/>
      <c r="N17" s="260"/>
      <c r="O17" s="268"/>
    </row>
    <row r="18" spans="1:15" ht="15" customHeight="1" x14ac:dyDescent="0.3">
      <c r="A18" s="204">
        <v>50</v>
      </c>
      <c r="B18" s="248" t="s">
        <v>124</v>
      </c>
      <c r="C18" s="248" t="s">
        <v>125</v>
      </c>
      <c r="D18" s="245">
        <v>0.35</v>
      </c>
      <c r="E18" s="240" t="s">
        <v>128</v>
      </c>
      <c r="F18" s="252">
        <v>1</v>
      </c>
      <c r="G18" s="257"/>
      <c r="H18" s="256">
        <v>1</v>
      </c>
      <c r="I18" s="255">
        <f t="shared" si="0"/>
        <v>0.35</v>
      </c>
      <c r="J18" s="262"/>
      <c r="K18" s="262"/>
      <c r="L18" s="262"/>
      <c r="M18" s="262"/>
      <c r="N18" s="262"/>
      <c r="O18" s="275"/>
    </row>
    <row r="19" spans="1:15" x14ac:dyDescent="0.3">
      <c r="A19" s="228"/>
      <c r="B19" s="211"/>
      <c r="C19" s="211"/>
      <c r="D19" s="211"/>
      <c r="E19" s="211"/>
      <c r="F19" s="211"/>
      <c r="G19" s="211"/>
      <c r="H19" s="140" t="s">
        <v>18</v>
      </c>
      <c r="I19" s="139">
        <f>SUM(I14:I18)</f>
        <v>1.5335000000000001</v>
      </c>
      <c r="J19" s="211"/>
      <c r="K19" s="211"/>
      <c r="L19" s="211"/>
      <c r="M19" s="211"/>
      <c r="N19" s="211"/>
      <c r="O19" s="221"/>
    </row>
    <row r="20" spans="1:15" x14ac:dyDescent="0.3">
      <c r="A20" s="274"/>
      <c r="B20" s="260"/>
      <c r="C20" s="260"/>
      <c r="D20" s="260"/>
      <c r="E20" s="260"/>
      <c r="F20" s="260"/>
      <c r="G20" s="260"/>
      <c r="H20" s="260"/>
      <c r="I20" s="262"/>
      <c r="J20" s="260"/>
      <c r="K20" s="260"/>
      <c r="L20" s="260"/>
      <c r="M20" s="260"/>
      <c r="N20" s="260"/>
      <c r="O20" s="268"/>
    </row>
    <row r="21" spans="1:15" ht="15" thickBot="1" x14ac:dyDescent="0.35">
      <c r="A21" s="273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6"/>
    </row>
  </sheetData>
  <hyperlinks>
    <hyperlink ref="F2" location="BOM!A1" display="Back to BOM"/>
    <hyperlink ref="B4" location="BR_A0001" display="BR_A0001"/>
    <hyperlink ref="B6" location="SU_A1400" display="SU 1500 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zoomScale="70" zoomScaleNormal="70" workbookViewId="0">
      <selection activeCell="N3" sqref="N3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5.33203125" customWidth="1"/>
    <col min="7" max="7" width="43.33203125" customWidth="1"/>
    <col min="9" max="9" width="27.44140625" customWidth="1"/>
  </cols>
  <sheetData>
    <row r="1" spans="1:16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6" x14ac:dyDescent="0.3">
      <c r="A2" s="94" t="s">
        <v>0</v>
      </c>
      <c r="B2" s="16" t="s">
        <v>40</v>
      </c>
      <c r="C2" s="55"/>
      <c r="D2" s="55"/>
      <c r="E2" s="55"/>
      <c r="F2" s="55"/>
      <c r="G2" s="55" t="s">
        <v>62</v>
      </c>
      <c r="H2" s="55"/>
      <c r="I2" s="55"/>
      <c r="J2" s="95" t="s">
        <v>1</v>
      </c>
      <c r="K2" s="78">
        <v>81</v>
      </c>
      <c r="L2" s="55"/>
      <c r="M2" s="94" t="s">
        <v>16</v>
      </c>
      <c r="N2" s="72">
        <f>SU_1400_003_m+SU_1400_003_p</f>
        <v>0.26540753801370742</v>
      </c>
      <c r="O2" s="61"/>
    </row>
    <row r="3" spans="1:16" x14ac:dyDescent="0.3">
      <c r="A3" s="94" t="s">
        <v>3</v>
      </c>
      <c r="B3" s="16" t="str">
        <f>'SU A1400'!B3</f>
        <v>Suspension &amp; Shocks</v>
      </c>
      <c r="C3" s="55"/>
      <c r="D3" s="94" t="s">
        <v>6</v>
      </c>
      <c r="E3" s="82"/>
      <c r="F3" s="55"/>
      <c r="G3" s="55"/>
      <c r="H3" s="55"/>
      <c r="I3" s="55"/>
      <c r="J3" s="55"/>
      <c r="K3" s="55"/>
      <c r="L3" s="55"/>
      <c r="M3" s="94" t="s">
        <v>4</v>
      </c>
      <c r="N3" s="76">
        <v>8</v>
      </c>
      <c r="O3" s="61"/>
    </row>
    <row r="4" spans="1:16" x14ac:dyDescent="0.3">
      <c r="A4" s="94" t="s">
        <v>5</v>
      </c>
      <c r="B4" s="81" t="str">
        <f>'SU A1400'!B4</f>
        <v>Front Pullrod</v>
      </c>
      <c r="C4" s="55"/>
      <c r="D4" s="94" t="s">
        <v>8</v>
      </c>
      <c r="E4" s="55"/>
      <c r="F4" s="55"/>
      <c r="G4" s="55"/>
      <c r="H4" s="55"/>
      <c r="I4" s="55"/>
      <c r="J4" s="96" t="s">
        <v>6</v>
      </c>
      <c r="K4" s="55"/>
      <c r="L4" s="55"/>
      <c r="M4" s="55"/>
      <c r="N4" s="55"/>
      <c r="O4" s="61"/>
    </row>
    <row r="5" spans="1:16" x14ac:dyDescent="0.3">
      <c r="A5" s="94" t="s">
        <v>15</v>
      </c>
      <c r="B5" s="27" t="s">
        <v>74</v>
      </c>
      <c r="C5" s="55"/>
      <c r="D5" s="94" t="s">
        <v>12</v>
      </c>
      <c r="E5" s="55"/>
      <c r="F5" s="55"/>
      <c r="G5" s="55"/>
      <c r="H5" s="55"/>
      <c r="I5" s="55"/>
      <c r="J5" s="96" t="s">
        <v>8</v>
      </c>
      <c r="K5" s="55"/>
      <c r="L5" s="55"/>
      <c r="M5" s="94" t="s">
        <v>9</v>
      </c>
      <c r="N5" s="72">
        <f>N3*N2</f>
        <v>2.1232603041096594</v>
      </c>
      <c r="O5" s="61"/>
    </row>
    <row r="6" spans="1:16" x14ac:dyDescent="0.3">
      <c r="A6" s="94" t="s">
        <v>7</v>
      </c>
      <c r="B6" s="124" t="s">
        <v>96</v>
      </c>
      <c r="C6" s="55"/>
      <c r="D6" s="55"/>
      <c r="E6" s="55"/>
      <c r="F6" s="55"/>
      <c r="G6" s="55"/>
      <c r="H6" s="55"/>
      <c r="I6" s="55"/>
      <c r="J6" s="96" t="s">
        <v>12</v>
      </c>
      <c r="K6" s="55"/>
      <c r="L6" s="55"/>
      <c r="M6" s="55"/>
      <c r="N6" s="55"/>
      <c r="O6" s="61"/>
    </row>
    <row r="7" spans="1:16" x14ac:dyDescent="0.3">
      <c r="A7" s="94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6" x14ac:dyDescent="0.3">
      <c r="A8" s="94" t="s">
        <v>13</v>
      </c>
      <c r="B8" s="16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6" x14ac:dyDescent="0.3">
      <c r="A9" s="79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6" x14ac:dyDescent="0.3">
      <c r="A10" s="97" t="s">
        <v>14</v>
      </c>
      <c r="B10" s="98" t="s">
        <v>19</v>
      </c>
      <c r="C10" s="98" t="s">
        <v>20</v>
      </c>
      <c r="D10" s="98" t="s">
        <v>21</v>
      </c>
      <c r="E10" s="98" t="s">
        <v>22</v>
      </c>
      <c r="F10" s="99" t="s">
        <v>23</v>
      </c>
      <c r="G10" s="99" t="s">
        <v>24</v>
      </c>
      <c r="H10" s="99" t="s">
        <v>25</v>
      </c>
      <c r="I10" s="99" t="s">
        <v>26</v>
      </c>
      <c r="J10" s="99" t="s">
        <v>27</v>
      </c>
      <c r="K10" s="99" t="s">
        <v>28</v>
      </c>
      <c r="L10" s="99" t="s">
        <v>29</v>
      </c>
      <c r="M10" s="99" t="s">
        <v>17</v>
      </c>
      <c r="N10" s="99" t="s">
        <v>18</v>
      </c>
      <c r="O10" s="61"/>
    </row>
    <row r="11" spans="1:16" x14ac:dyDescent="0.3">
      <c r="A11" s="80">
        <v>10</v>
      </c>
      <c r="B11" s="29" t="s">
        <v>69</v>
      </c>
      <c r="C11" s="21" t="s">
        <v>75</v>
      </c>
      <c r="D11" s="31">
        <v>2.25</v>
      </c>
      <c r="E11" s="158">
        <f>L11*J11*K11</f>
        <v>9.4700168949810714E-3</v>
      </c>
      <c r="F11" s="21" t="s">
        <v>70</v>
      </c>
      <c r="G11" s="21"/>
      <c r="H11" s="20"/>
      <c r="I11" s="166" t="s">
        <v>77</v>
      </c>
      <c r="J11" s="123">
        <f>PI()*(8*10^-3)^2</f>
        <v>2.0106192982974675E-4</v>
      </c>
      <c r="K11" s="22">
        <v>6.0000000000000001E-3</v>
      </c>
      <c r="L11" s="30">
        <v>7850</v>
      </c>
      <c r="M11" s="24">
        <v>1</v>
      </c>
      <c r="N11" s="31">
        <f>IF(J11="",D11*M11,D11*J11*K11*L11*M11)</f>
        <v>2.1307538013707411E-2</v>
      </c>
      <c r="O11" s="65"/>
      <c r="P11" s="23"/>
    </row>
    <row r="12" spans="1:16" x14ac:dyDescent="0.3">
      <c r="A12" s="6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0" t="s">
        <v>18</v>
      </c>
      <c r="N12" s="101">
        <f>SUM(N11:N11)</f>
        <v>2.1307538013707411E-2</v>
      </c>
      <c r="O12" s="61"/>
    </row>
    <row r="13" spans="1:16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6" x14ac:dyDescent="0.3">
      <c r="A14" s="102" t="s">
        <v>14</v>
      </c>
      <c r="B14" s="99" t="s">
        <v>31</v>
      </c>
      <c r="C14" s="99" t="s">
        <v>20</v>
      </c>
      <c r="D14" s="99" t="s">
        <v>21</v>
      </c>
      <c r="E14" s="99" t="s">
        <v>32</v>
      </c>
      <c r="F14" s="99" t="s">
        <v>17</v>
      </c>
      <c r="G14" s="99" t="s">
        <v>33</v>
      </c>
      <c r="H14" s="99" t="s">
        <v>34</v>
      </c>
      <c r="I14" s="99" t="s">
        <v>18</v>
      </c>
      <c r="J14" s="25"/>
      <c r="K14" s="25"/>
      <c r="L14" s="25"/>
      <c r="M14" s="25"/>
      <c r="N14" s="25"/>
      <c r="O14" s="61"/>
    </row>
    <row r="15" spans="1:16" x14ac:dyDescent="0.3">
      <c r="A15" s="131">
        <v>10</v>
      </c>
      <c r="B15" s="130" t="s">
        <v>71</v>
      </c>
      <c r="C15" s="130"/>
      <c r="D15" s="129">
        <v>1.3</v>
      </c>
      <c r="E15" s="130" t="s">
        <v>35</v>
      </c>
      <c r="F15" s="130">
        <v>1</v>
      </c>
      <c r="G15" s="130" t="s">
        <v>78</v>
      </c>
      <c r="H15" s="130">
        <f>1/8</f>
        <v>0.125</v>
      </c>
      <c r="I15" s="129">
        <f>D15*F15*H15</f>
        <v>0.16250000000000001</v>
      </c>
      <c r="J15" s="57"/>
      <c r="K15" s="57"/>
      <c r="L15" s="57"/>
      <c r="M15" s="57"/>
      <c r="N15" s="57"/>
      <c r="O15" s="67"/>
      <c r="P15" s="26"/>
    </row>
    <row r="16" spans="1:16" x14ac:dyDescent="0.3">
      <c r="A16" s="131">
        <v>20</v>
      </c>
      <c r="B16" s="130" t="s">
        <v>76</v>
      </c>
      <c r="C16" s="130"/>
      <c r="D16" s="129">
        <v>0.04</v>
      </c>
      <c r="E16" s="130" t="s">
        <v>73</v>
      </c>
      <c r="F16" s="130">
        <v>0.68</v>
      </c>
      <c r="G16" s="130" t="s">
        <v>72</v>
      </c>
      <c r="H16" s="130">
        <v>3</v>
      </c>
      <c r="I16" s="129">
        <f>D16*F16*H16</f>
        <v>8.1600000000000006E-2</v>
      </c>
      <c r="J16" s="55"/>
      <c r="K16" s="55"/>
      <c r="L16" s="55"/>
      <c r="M16" s="55"/>
      <c r="N16" s="55"/>
      <c r="O16" s="61"/>
    </row>
    <row r="17" spans="1:16" x14ac:dyDescent="0.3">
      <c r="A17" s="66"/>
      <c r="B17" s="25"/>
      <c r="C17" s="25"/>
      <c r="D17" s="25"/>
      <c r="E17" s="25"/>
      <c r="F17" s="25"/>
      <c r="G17" s="25"/>
      <c r="H17" s="103" t="s">
        <v>18</v>
      </c>
      <c r="I17" s="101">
        <f>SUM(I15:I16)</f>
        <v>0.24410000000000001</v>
      </c>
      <c r="J17" s="25"/>
      <c r="K17" s="25"/>
      <c r="L17" s="25"/>
      <c r="M17" s="25"/>
      <c r="N17" s="25"/>
      <c r="O17" s="61"/>
    </row>
    <row r="18" spans="1:16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22" spans="1:16" x14ac:dyDescent="0.3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</row>
    <row r="23" spans="1:16" x14ac:dyDescent="0.3">
      <c r="A23" s="176"/>
      <c r="B23" s="167"/>
      <c r="C23" s="161"/>
      <c r="D23" s="161"/>
      <c r="E23" s="161"/>
      <c r="F23" s="161"/>
      <c r="G23" s="160"/>
      <c r="H23" s="161"/>
      <c r="I23" s="161"/>
      <c r="J23" s="161"/>
      <c r="K23" s="177"/>
      <c r="L23" s="162"/>
      <c r="M23" s="161"/>
      <c r="N23" s="167"/>
      <c r="O23" s="163"/>
      <c r="P23" s="176"/>
    </row>
    <row r="24" spans="1:16" x14ac:dyDescent="0.3">
      <c r="A24" s="176"/>
      <c r="B24" s="167"/>
      <c r="C24" s="161"/>
      <c r="D24" s="178"/>
      <c r="E24" s="160"/>
      <c r="F24" s="161"/>
      <c r="G24" s="161"/>
      <c r="H24" s="161"/>
      <c r="I24" s="161"/>
      <c r="J24" s="161"/>
      <c r="K24" s="161"/>
      <c r="L24" s="161"/>
      <c r="M24" s="161"/>
      <c r="N24" s="167"/>
      <c r="O24" s="164"/>
      <c r="P24" s="176"/>
    </row>
    <row r="25" spans="1:16" x14ac:dyDescent="0.3">
      <c r="A25" s="176"/>
      <c r="B25" s="167"/>
      <c r="C25" s="160"/>
      <c r="D25" s="161"/>
      <c r="E25" s="167"/>
      <c r="F25" s="161"/>
      <c r="G25" s="161"/>
      <c r="H25" s="161"/>
      <c r="I25" s="161"/>
      <c r="J25" s="161"/>
      <c r="K25" s="167"/>
      <c r="L25" s="161"/>
      <c r="M25" s="161"/>
      <c r="N25" s="161"/>
      <c r="O25" s="159"/>
      <c r="P25" s="176"/>
    </row>
    <row r="26" spans="1:16" x14ac:dyDescent="0.3">
      <c r="A26" s="176"/>
      <c r="B26" s="167"/>
      <c r="C26" s="169"/>
      <c r="D26" s="161"/>
      <c r="E26" s="167"/>
      <c r="F26" s="161"/>
      <c r="G26" s="161"/>
      <c r="H26" s="161"/>
      <c r="I26" s="161"/>
      <c r="J26" s="161"/>
      <c r="K26" s="167"/>
      <c r="L26" s="161"/>
      <c r="M26" s="161"/>
      <c r="N26" s="167"/>
      <c r="O26" s="163"/>
      <c r="P26" s="176"/>
    </row>
    <row r="27" spans="1:16" x14ac:dyDescent="0.3">
      <c r="A27" s="176"/>
      <c r="B27" s="167"/>
      <c r="C27" s="165"/>
      <c r="D27" s="161"/>
      <c r="E27" s="161"/>
      <c r="F27" s="161"/>
      <c r="G27" s="161"/>
      <c r="H27" s="161"/>
      <c r="I27" s="161"/>
      <c r="J27" s="161"/>
      <c r="K27" s="167"/>
      <c r="L27" s="161"/>
      <c r="M27" s="161"/>
      <c r="N27" s="161"/>
      <c r="O27" s="161"/>
      <c r="P27" s="176"/>
    </row>
    <row r="28" spans="1:16" x14ac:dyDescent="0.3">
      <c r="A28" s="176"/>
      <c r="B28" s="167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76"/>
    </row>
    <row r="29" spans="1:16" x14ac:dyDescent="0.3">
      <c r="A29" s="176"/>
      <c r="B29" s="167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76"/>
    </row>
    <row r="30" spans="1:16" x14ac:dyDescent="0.3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</row>
    <row r="31" spans="1:16" x14ac:dyDescent="0.3">
      <c r="A31" s="17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76"/>
    </row>
    <row r="32" spans="1:16" x14ac:dyDescent="0.3">
      <c r="A32" s="176"/>
      <c r="B32" s="161"/>
      <c r="C32" s="161"/>
      <c r="D32" s="161"/>
      <c r="E32" s="172"/>
      <c r="F32" s="179"/>
      <c r="G32" s="161"/>
      <c r="H32" s="161"/>
      <c r="I32" s="173"/>
      <c r="J32" s="180"/>
      <c r="K32" s="174"/>
      <c r="L32" s="181"/>
      <c r="M32" s="182"/>
      <c r="N32" s="182"/>
      <c r="O32" s="163"/>
      <c r="P32" s="176"/>
    </row>
    <row r="33" spans="1:16" x14ac:dyDescent="0.3">
      <c r="A33" s="17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83"/>
      <c r="O33" s="184"/>
      <c r="P33" s="176"/>
    </row>
    <row r="34" spans="1:16" x14ac:dyDescent="0.3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</row>
    <row r="35" spans="1:16" x14ac:dyDescent="0.3">
      <c r="A35" s="17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76"/>
    </row>
    <row r="36" spans="1:16" x14ac:dyDescent="0.3">
      <c r="A36" s="176"/>
      <c r="B36" s="161"/>
      <c r="C36" s="175"/>
      <c r="D36" s="185"/>
      <c r="E36" s="172"/>
      <c r="F36" s="161"/>
      <c r="G36" s="161"/>
      <c r="H36" s="171"/>
      <c r="I36" s="186"/>
      <c r="J36" s="172"/>
      <c r="K36" s="159"/>
      <c r="L36" s="159"/>
      <c r="M36" s="159"/>
      <c r="N36" s="159"/>
      <c r="O36" s="159"/>
      <c r="P36" s="176"/>
    </row>
    <row r="37" spans="1:16" x14ac:dyDescent="0.3">
      <c r="A37" s="176"/>
      <c r="B37" s="161"/>
      <c r="C37" s="175"/>
      <c r="D37" s="185"/>
      <c r="E37" s="172"/>
      <c r="F37" s="161"/>
      <c r="G37" s="186"/>
      <c r="H37" s="171"/>
      <c r="I37" s="161"/>
      <c r="J37" s="172"/>
      <c r="K37" s="159"/>
      <c r="L37" s="159"/>
      <c r="M37" s="159"/>
      <c r="N37" s="159"/>
      <c r="O37" s="159"/>
      <c r="P37" s="176"/>
    </row>
    <row r="38" spans="1:16" x14ac:dyDescent="0.3">
      <c r="A38" s="176"/>
      <c r="B38" s="167"/>
      <c r="C38" s="167"/>
      <c r="D38" s="167"/>
      <c r="E38" s="167"/>
      <c r="F38" s="167"/>
      <c r="G38" s="167"/>
      <c r="H38" s="167"/>
      <c r="I38" s="183"/>
      <c r="J38" s="184"/>
      <c r="K38" s="167"/>
      <c r="L38" s="167"/>
      <c r="M38" s="167"/>
      <c r="N38" s="167"/>
      <c r="O38" s="167"/>
      <c r="P38" s="176"/>
    </row>
    <row r="39" spans="1:16" x14ac:dyDescent="0.3">
      <c r="A39" s="176"/>
      <c r="B39" s="159"/>
      <c r="C39" s="159"/>
      <c r="D39" s="159"/>
      <c r="E39" s="159"/>
      <c r="F39" s="159"/>
      <c r="G39" s="159"/>
      <c r="H39" s="159"/>
      <c r="I39" s="162"/>
      <c r="J39" s="168"/>
      <c r="K39" s="159"/>
      <c r="L39" s="161"/>
      <c r="M39" s="161"/>
      <c r="N39" s="161"/>
      <c r="O39" s="161"/>
      <c r="P39" s="176"/>
    </row>
    <row r="40" spans="1:16" x14ac:dyDescent="0.3"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</row>
  </sheetData>
  <hyperlinks>
    <hyperlink ref="B6" location="SU_A1400" display="SU 1400 003"/>
    <hyperlink ref="B4" location="BR_A0001" display="BR_A000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22</vt:i4>
      </vt:variant>
    </vt:vector>
  </HeadingPairs>
  <TitlesOfParts>
    <vt:vector size="27" baseType="lpstr">
      <vt:lpstr>BOM</vt:lpstr>
      <vt:lpstr>SU A1400</vt:lpstr>
      <vt:lpstr>SU 1400 001</vt:lpstr>
      <vt:lpstr>SU 1400 002</vt:lpstr>
      <vt:lpstr>SU 1400 003</vt:lpstr>
      <vt:lpstr>BOM!Car</vt:lpstr>
      <vt:lpstr>BOM!CompCode</vt:lpstr>
      <vt:lpstr>BOM!Impression_des_titres</vt:lpstr>
      <vt:lpstr>SU_1400_001</vt:lpstr>
      <vt:lpstr>SU_1400_001_m</vt:lpstr>
      <vt:lpstr>SU_1400_001_p</vt:lpstr>
      <vt:lpstr>SU_1400_001_q</vt:lpstr>
      <vt:lpstr>SU_1400_002</vt:lpstr>
      <vt:lpstr>SU_1400_002_m</vt:lpstr>
      <vt:lpstr>SU_1400_002_p</vt:lpstr>
      <vt:lpstr>SU_1400_002_q</vt:lpstr>
      <vt:lpstr>SU_1400_003</vt:lpstr>
      <vt:lpstr>SU_1400_003_m</vt:lpstr>
      <vt:lpstr>SU_1400_003_p</vt:lpstr>
      <vt:lpstr>SU_1400_003_q</vt:lpstr>
      <vt:lpstr>SU_A1400</vt:lpstr>
      <vt:lpstr>SU_A1400_f</vt:lpstr>
      <vt:lpstr>SU_A1400_m</vt:lpstr>
      <vt:lpstr>SU_A1400_p</vt:lpstr>
      <vt:lpstr>SU_A1400_pa</vt:lpstr>
      <vt:lpstr>SU_A1400_q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2018-05-01T00:58:34Z</dcterms:modified>
  <dc:language>fr-FR</dc:language>
</cp:coreProperties>
</file>