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EPSA\SU - Suspension\Cost\"/>
    </mc:Choice>
  </mc:AlternateContent>
  <bookViews>
    <workbookView xWindow="4740" yWindow="60" windowWidth="16380" windowHeight="8196" activeTab="1"/>
  </bookViews>
  <sheets>
    <sheet name="BOM" sheetId="8" r:id="rId1"/>
    <sheet name="SU A1500" sheetId="1" r:id="rId2"/>
    <sheet name="SU 1500 001" sheetId="11" r:id="rId3"/>
    <sheet name="dSU 1500 001" sheetId="14" r:id="rId4"/>
    <sheet name="SU 1500 002" sheetId="10" r:id="rId5"/>
  </sheets>
  <definedNames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tgrvf">#REF!</definedName>
    <definedName name="btvfcds">#REF!</definedName>
    <definedName name="Car" localSheetId="0">BOM!$B$4</definedName>
    <definedName name="Car">#REF!</definedName>
    <definedName name="CompCode" localSheetId="0">BOM!$B$2</definedName>
    <definedName name="CompCode">#REF!</definedName>
    <definedName name="cwlkvclwekjc">#REF!</definedName>
    <definedName name="dede">#REF!</definedName>
    <definedName name="dqwdqd">#REF!</definedName>
    <definedName name="dSU_1500_001">'dSU 1500 001'!$B$1</definedName>
    <definedName name="eded">#REF!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0">BOM!$6:$6</definedName>
    <definedName name="nbtgv">#REF!</definedName>
    <definedName name="process">#REF!</definedName>
    <definedName name="Process_P1">#REF!</definedName>
    <definedName name="Processes" localSheetId="0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SU_1500_001">'SU 1500 001'!$B$6</definedName>
    <definedName name="SU_1500_001_m">'SU 1500 001'!$N$12</definedName>
    <definedName name="SU_1500_001_p">'SU 1500 001'!$I$18</definedName>
    <definedName name="SU_1500_001_q">'SU 1500 001'!$N$3</definedName>
    <definedName name="SU_1500_002">'SU 1500 002'!$B$6</definedName>
    <definedName name="SU_1500_002_m">'SU 1500 002'!$N$12</definedName>
    <definedName name="SU_1500_002_p">'SU 1500 002'!$I$17</definedName>
    <definedName name="SU_1500_002_q">'SU 1500 002'!$N$3</definedName>
    <definedName name="SU_A1500">'SU A1500'!$B$5</definedName>
    <definedName name="SU_A1500_f">'SU A1500'!$J$41</definedName>
    <definedName name="SU_A1500_m">'SU A1500'!$N$17</definedName>
    <definedName name="SU_A1500_p">'SU A1500'!$I$33</definedName>
    <definedName name="SU_A1500_pa">'SU A1500'!$E$12</definedName>
    <definedName name="SU_A1500_q">'SU A1500'!$N$3</definedName>
    <definedName name="SU_A1500_t">'SU A1500'!#REF!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0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0">BOM!$A$1:$N$10</definedName>
  </definedNames>
  <calcPr calcId="152511" iterateDelta="1E-4"/>
</workbook>
</file>

<file path=xl/calcChain.xml><?xml version="1.0" encoding="utf-8"?>
<calcChain xmlns="http://schemas.openxmlformats.org/spreadsheetml/2006/main">
  <c r="I17" i="11" l="1"/>
  <c r="I16" i="11"/>
  <c r="K9" i="8" l="1"/>
  <c r="J9" i="8"/>
  <c r="I9" i="8"/>
  <c r="J8" i="8"/>
  <c r="I8" i="8"/>
  <c r="F9" i="8"/>
  <c r="F8" i="8"/>
  <c r="C9" i="8"/>
  <c r="C8" i="8"/>
  <c r="C7" i="8"/>
  <c r="L7" i="8" l="1"/>
  <c r="K7" i="8"/>
  <c r="J7" i="8"/>
  <c r="I7" i="8"/>
  <c r="D39" i="1" l="1"/>
  <c r="D40" i="1"/>
  <c r="J40" i="1" s="1"/>
  <c r="J38" i="1"/>
  <c r="J39" i="1"/>
  <c r="D37" i="1"/>
  <c r="J37" i="1" s="1"/>
  <c r="A37" i="1"/>
  <c r="A38" i="1" s="1"/>
  <c r="A39" i="1" s="1"/>
  <c r="A40" i="1" s="1"/>
  <c r="I25" i="1"/>
  <c r="I26" i="1"/>
  <c r="I27" i="1"/>
  <c r="I28" i="1"/>
  <c r="I29" i="1"/>
  <c r="I30" i="1"/>
  <c r="I31" i="1"/>
  <c r="I32" i="1"/>
  <c r="A28" i="1"/>
  <c r="A29" i="1" s="1"/>
  <c r="A30" i="1" s="1"/>
  <c r="A31" i="1" s="1"/>
  <c r="A32" i="1" s="1"/>
  <c r="I21" i="1"/>
  <c r="I22" i="1"/>
  <c r="I23" i="1"/>
  <c r="I24" i="1"/>
  <c r="A27" i="1"/>
  <c r="A26" i="1"/>
  <c r="I20" i="1"/>
  <c r="D16" i="1"/>
  <c r="N16" i="1" s="1"/>
  <c r="D15" i="1"/>
  <c r="N15" i="1" s="1"/>
  <c r="C11" i="1"/>
  <c r="N2" i="10"/>
  <c r="I15" i="11"/>
  <c r="E11" i="11"/>
  <c r="J11" i="11"/>
  <c r="H15" i="10"/>
  <c r="J11" i="10"/>
  <c r="I33" i="1" l="1"/>
  <c r="B4" i="10" l="1"/>
  <c r="E11" i="1" l="1"/>
  <c r="I18" i="11" l="1"/>
  <c r="N11" i="11"/>
  <c r="N12" i="11" s="1"/>
  <c r="B4" i="11"/>
  <c r="B3" i="11"/>
  <c r="N5" i="10"/>
  <c r="I16" i="10"/>
  <c r="I15" i="10"/>
  <c r="N11" i="10"/>
  <c r="N12" i="10" s="1"/>
  <c r="B3" i="10"/>
  <c r="K8" i="8" l="1"/>
  <c r="N2" i="11"/>
  <c r="E11" i="10"/>
  <c r="I17" i="10"/>
  <c r="D36" i="1"/>
  <c r="J36" i="1" s="1"/>
  <c r="N5" i="11" l="1"/>
  <c r="C10" i="1"/>
  <c r="B8" i="8"/>
  <c r="B10" i="8" l="1"/>
  <c r="B9" i="8"/>
  <c r="B7" i="8"/>
  <c r="H9" i="8" l="1"/>
  <c r="N9" i="8" s="1"/>
  <c r="L10" i="8"/>
  <c r="J41" i="1" l="1"/>
  <c r="K10" i="8"/>
  <c r="M10" i="8"/>
  <c r="N17" i="1"/>
  <c r="H7" i="8" l="1"/>
  <c r="N7" i="8" s="1"/>
  <c r="H8" i="8"/>
  <c r="N8" i="8" s="1"/>
  <c r="J10" i="8"/>
  <c r="O1" i="8"/>
  <c r="E10" i="1"/>
  <c r="E12" i="1" s="1"/>
  <c r="N2" i="1" l="1"/>
  <c r="N5" i="1" s="1"/>
  <c r="N10" i="8"/>
</calcChain>
</file>

<file path=xl/sharedStrings.xml><?xml version="1.0" encoding="utf-8"?>
<sst xmlns="http://schemas.openxmlformats.org/spreadsheetml/2006/main" count="280" uniqueCount="118">
  <si>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</si>
  <si>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</si>
  <si>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</si>
  <si>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</si>
  <si>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</si>
  <si>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</si>
  <si>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</si>
  <si>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</si>
  <si>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</si>
  <si>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</si>
  <si>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</si>
  <si>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</si>
  <si>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</si>
  <si>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</si>
  <si>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</si>
  <si>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</si>
  <si>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</si>
  <si>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</si>
  <si>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</si>
  <si>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</si>
  <si>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</si>
  <si>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</si>
  <si>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</si>
  <si>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</si>
  <si>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</si>
  <si>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</si>
  <si>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</si>
  <si>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</si>
  <si>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</si>
  <si>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</si>
  <si>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</si>
  <si>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</si>
  <si>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</si>
  <si>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</si>
  <si>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</si>
  <si>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</si>
  <si>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</si>
  <si>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Bolt,Grade 8.8 (SAE)</t>
  </si>
  <si>
    <t>Washer, Grade 8.8 (SAE 5)</t>
  </si>
  <si>
    <t>Nut, Grade 8.8 (SAE 5)</t>
  </si>
  <si>
    <t>Ecole Centrale de Lyon</t>
  </si>
  <si>
    <t>Machining Setup, Install and remove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</si>
  <si>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</si>
  <si>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</si>
  <si>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</si>
  <si>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</si>
  <si>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</si>
  <si>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</si>
  <si>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</si>
  <si>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</si>
  <si>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</si>
  <si>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</si>
  <si>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</si>
  <si>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</si>
  <si>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</si>
  <si>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</si>
  <si>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</si>
  <si>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</si>
  <si>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</si>
  <si>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</si>
  <si>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</si>
  <si>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Drawing</t>
  </si>
  <si>
    <t>FSAEI</t>
  </si>
  <si>
    <t>Back to BOM</t>
  </si>
  <si>
    <t>Suspension &amp; Shocks</t>
  </si>
  <si>
    <t>Hand - Start Only</t>
  </si>
  <si>
    <t>Ratchet &lt;= 25.4 mm</t>
  </si>
  <si>
    <t>Thighten the M8 nuts</t>
  </si>
  <si>
    <t>Reaction tool &lt;= 25.4 mm</t>
  </si>
  <si>
    <t>Put the washers of the rocker in place</t>
  </si>
  <si>
    <t>Steel, Mild</t>
  </si>
  <si>
    <t>kg</t>
  </si>
  <si>
    <t>Machining setup, install and remove</t>
  </si>
  <si>
    <t>Material - Steel</t>
  </si>
  <si>
    <t>Machining (turning)</t>
  </si>
  <si>
    <t>Machining removal</t>
  </si>
  <si>
    <t>cm^3</t>
  </si>
  <si>
    <t>Drawing part:</t>
  </si>
  <si>
    <t>2 parts made from a single machine setup</t>
  </si>
  <si>
    <t>Rear Pushrod</t>
  </si>
  <si>
    <t>SU A1500</t>
  </si>
  <si>
    <t>Rear Pushrod, right and left are symetric</t>
  </si>
  <si>
    <t>Steel cyclinder for pushrod</t>
  </si>
  <si>
    <t>Spacer</t>
  </si>
  <si>
    <t>Material for Part</t>
  </si>
  <si>
    <t>Machining</t>
  </si>
  <si>
    <t>Cylindrical 16 mm diameter</t>
  </si>
  <si>
    <t>8 parts made from a single machine setup</t>
  </si>
  <si>
    <t>Steel, alloy</t>
  </si>
  <si>
    <t>Round area, outside diameter 15 mm</t>
  </si>
  <si>
    <t>Material for part</t>
  </si>
  <si>
    <t>SU 1500 001</t>
  </si>
  <si>
    <t>Steel cylinder for pushrod</t>
  </si>
  <si>
    <t>SU 1500 002</t>
  </si>
  <si>
    <t>Rod End, Industrial</t>
  </si>
  <si>
    <t>Balls Diameter</t>
  </si>
  <si>
    <t>Right-hand rod end for pushrod extremities</t>
  </si>
  <si>
    <t>Left-hand rod end for pushrod extremities</t>
  </si>
  <si>
    <t>Put a nut on the rod end</t>
  </si>
  <si>
    <t>Hand, Loose &lt;= 25.4 mm</t>
  </si>
  <si>
    <t>Screwing by hand the rod end in the steel cylinder</t>
  </si>
  <si>
    <t>Wrench &lt;= 25.4 mm</t>
  </si>
  <si>
    <t>Attention: L'an dernier ils ont utilisé ce matérial, mais en commentaire sur la tblMaterial, il y écrit "not for suspension". À voir donc…</t>
  </si>
  <si>
    <t>Assemble, 1kg, Loose</t>
  </si>
  <si>
    <t>Put the nuts into the bolts</t>
  </si>
  <si>
    <t>Put the spacers of the rocker in place</t>
  </si>
  <si>
    <t>Bolt pushrod into the rocker</t>
  </si>
  <si>
    <t>Put the spacers of the A-arm in place</t>
  </si>
  <si>
    <t>Put the washers of the A-arm in place</t>
  </si>
  <si>
    <t>Bolt pushrod into the A-Arm</t>
  </si>
  <si>
    <t>Pushrod to rocker fixing bolt</t>
  </si>
  <si>
    <t>Pushrod to A-arm fixing bolt</t>
  </si>
  <si>
    <t>To tighten the rod ends</t>
  </si>
  <si>
    <t>To tighten the bolts</t>
  </si>
  <si>
    <t>Tapping holes</t>
  </si>
  <si>
    <t>hole</t>
  </si>
  <si>
    <t>Drill &amp; Tap</t>
  </si>
  <si>
    <t>Material removal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</si>
</sst>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_(* #,##0.000_);_(* \(#,##0.000\);_(* \-??_);_(@_)"/>
    <numFmt numFmtId="168" formatCode="_-[$$-409]* #,##0.00_ ;_-[$$-409]* \-#,##0.00,;_-[$$-409]* \-??_ ;_-@_ "/>
    <numFmt numFmtId="169" formatCode="_(&quot;$&quot;* #,##0.00_);_(&quot;$&quot;* \(#,##0.00\);_(&quot;$&quot;* &quot;-&quot;??_);_(@_)"/>
    <numFmt numFmtId="170" formatCode="_(* #,##0.00_);_(* \(#,##0.00\);_(* &quot;-&quot;??_);_(@_)"/>
    <numFmt numFmtId="171" formatCode="_-[$$-409]* #,##0.00_ ;_-[$$-409]* \-#,##0.00\ ;_-[$$-409]* &quot;-&quot;??_ ;_-@_ "/>
    <numFmt numFmtId="172" formatCode="&quot;$&quot;#,##0.00"/>
    <numFmt numFmtId="173" formatCode="0.0"/>
    <numFmt numFmtId="174" formatCode="#,##0.000"/>
    <numFmt numFmtId="175" formatCode="_(\$* #,##0.00_);_(\$* \(#,##0.000\);_(\$* \-??_);_(@_)"/>
    <numFmt numFmtId="176" formatCode="_-* #,##0.000_-;\-* #,##0.000_-;_-* &quot;-&quot;??_-;_-@_-"/>
    <numFmt numFmtId="177" formatCode="\$#,##0.00,;&quot;($&quot;#,##0.00\)"/>
    <numFmt numFmtId="178" formatCode="0.00000000"/>
    <numFmt numFmtId="179" formatCode="_(* #,##0_);_(* \(#,##0\);_(* &quot;-&quot;??_);_(@_)"/>
    <numFmt numFmtId="180" formatCode="0.000"/>
    <numFmt numFmtId="181" formatCode="_-* #,##0.0000\ _€_-;\-* #,##0.0000\ _€_-;_-* &quot;-&quot;????????\ _€_-;_-@_-"/>
  </numFmts>
  <fonts count="3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2"/>
      <color rgb="FF9C6500"/>
      <name val="Calibri"/>
      <family val="2"/>
      <scheme val="minor"/>
    </font>
    <font>
      <sz val="10"/>
      <name val="MS Sans Serif"/>
      <family val="2"/>
    </font>
    <font>
      <sz val="12"/>
      <color rgb="FF006100"/>
      <name val="Calibri"/>
      <family val="2"/>
      <scheme val="minor"/>
    </font>
    <font>
      <b/>
      <sz val="11"/>
      <name val="Calibri"/>
      <family val="2"/>
    </font>
    <font>
      <b/>
      <sz val="11"/>
      <color rgb="FFFF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FFFF00"/>
        <bgColor rgb="FFFCD5B5"/>
      </patternFill>
    </fill>
    <fill>
      <patternFill patternType="solid">
        <fgColor rgb="FFFFFF66"/>
        <bgColor rgb="FFFAC090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EB9C"/>
      </patternFill>
    </fill>
    <fill>
      <patternFill patternType="solid">
        <fgColor rgb="FFFFFC00"/>
        <bgColor rgb="FFCCCCFF"/>
      </patternFill>
    </fill>
  </fills>
  <borders count="43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FFFFFF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57">
    <xf numFmtId="0" fontId="0" fillId="0" borderId="0"/>
    <xf numFmtId="0" fontId="10" fillId="0" borderId="0"/>
    <xf numFmtId="169" fontId="10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9" fillId="2" borderId="6">
      <alignment vertical="center" wrapText="1"/>
    </xf>
    <xf numFmtId="170" fontId="10" fillId="0" borderId="0" applyFont="0" applyFill="0" applyBorder="0" applyAlignment="0" applyProtection="0"/>
    <xf numFmtId="0" fontId="5" fillId="0" borderId="0"/>
    <xf numFmtId="166" fontId="8" fillId="0" borderId="1">
      <alignment vertical="center" wrapText="1"/>
    </xf>
    <xf numFmtId="0" fontId="21" fillId="0" borderId="0" applyNumberForma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0" fontId="22" fillId="0" borderId="0" applyNumberFormat="0" applyFill="0" applyBorder="0" applyAlignment="0" applyProtection="0"/>
    <xf numFmtId="172" fontId="8" fillId="0" borderId="1">
      <alignment vertical="center" wrapText="1"/>
    </xf>
    <xf numFmtId="0" fontId="8" fillId="0" borderId="0"/>
    <xf numFmtId="44" fontId="8" fillId="0" borderId="0" applyFont="0" applyFill="0" applyBorder="0" applyAlignment="0" applyProtection="0"/>
    <xf numFmtId="0" fontId="25" fillId="0" borderId="0"/>
    <xf numFmtId="43" fontId="18" fillId="0" borderId="0" applyFont="0" applyFill="0" applyBorder="0" applyAlignment="0" applyProtection="0"/>
    <xf numFmtId="43" fontId="3" fillId="0" borderId="0" applyFont="0" applyFill="0" applyBorder="0" applyAlignment="0" applyProtection="0"/>
    <xf numFmtId="169" fontId="18" fillId="0" borderId="0" applyFont="0" applyFill="0" applyBorder="0" applyAlignment="0" applyProtection="0"/>
    <xf numFmtId="0" fontId="27" fillId="11" borderId="0" applyNumberFormat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" fillId="0" borderId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28" fillId="0" borderId="0"/>
    <xf numFmtId="169" fontId="28" fillId="0" borderId="0" applyFont="0" applyFill="0" applyBorder="0" applyAlignment="0" applyProtection="0"/>
    <xf numFmtId="0" fontId="3" fillId="0" borderId="0"/>
    <xf numFmtId="165" fontId="18" fillId="0" borderId="0" applyFill="0" applyBorder="0" applyAlignment="0" applyProtection="0"/>
    <xf numFmtId="169" fontId="10" fillId="0" borderId="0" applyFont="0" applyFill="0" applyBorder="0" applyAlignment="0" applyProtection="0"/>
    <xf numFmtId="0" fontId="10" fillId="0" borderId="0"/>
    <xf numFmtId="0" fontId="18" fillId="0" borderId="0"/>
    <xf numFmtId="164" fontId="18" fillId="0" borderId="0" applyFill="0" applyBorder="0" applyAlignment="0" applyProtection="0"/>
    <xf numFmtId="0" fontId="29" fillId="2" borderId="0" applyNumberFormat="0" applyBorder="0" applyAlignment="0" applyProtection="0"/>
    <xf numFmtId="0" fontId="18" fillId="0" borderId="0"/>
    <xf numFmtId="177" fontId="18" fillId="0" borderId="35">
      <alignment vertical="center" wrapText="1"/>
    </xf>
    <xf numFmtId="173" fontId="8" fillId="0" borderId="1">
      <alignment vertical="center" wrapText="1"/>
    </xf>
    <xf numFmtId="43" fontId="18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44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" fillId="0" borderId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2" fillId="0" borderId="0"/>
    <xf numFmtId="43" fontId="18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212">
    <xf numFmtId="0" fontId="0" fillId="0" borderId="0" xfId="0"/>
    <xf numFmtId="18" fontId="14" fillId="0" borderId="7" xfId="1" applyNumberFormat="1" applyFont="1" applyFill="1" applyBorder="1" applyAlignment="1" applyProtection="1">
      <protection locked="0"/>
    </xf>
    <xf numFmtId="0" fontId="14" fillId="0" borderId="7" xfId="1" applyFont="1" applyFill="1" applyBorder="1" applyAlignment="1">
      <alignment horizontal="center"/>
    </xf>
    <xf numFmtId="170" fontId="14" fillId="0" borderId="7" xfId="5" applyFont="1" applyFill="1" applyBorder="1" applyProtection="1">
      <protection locked="0"/>
    </xf>
    <xf numFmtId="0" fontId="14" fillId="0" borderId="7" xfId="1" applyFont="1" applyFill="1" applyBorder="1" applyAlignment="1" applyProtection="1">
      <alignment horizontal="center"/>
      <protection locked="0"/>
    </xf>
    <xf numFmtId="0" fontId="14" fillId="0" borderId="7" xfId="1" applyFont="1" applyFill="1" applyBorder="1" applyProtection="1">
      <protection locked="0"/>
    </xf>
    <xf numFmtId="170" fontId="11" fillId="0" borderId="0" xfId="5" applyFont="1"/>
    <xf numFmtId="0" fontId="11" fillId="0" borderId="0" xfId="1" applyFont="1" applyProtection="1">
      <protection locked="0"/>
    </xf>
    <xf numFmtId="170" fontId="10" fillId="0" borderId="0" xfId="5" applyFont="1"/>
    <xf numFmtId="0" fontId="11" fillId="0" borderId="0" xfId="1" applyFont="1"/>
    <xf numFmtId="0" fontId="13" fillId="0" borderId="0" xfId="1" applyFont="1"/>
    <xf numFmtId="0" fontId="10" fillId="0" borderId="0" xfId="1" applyFont="1" applyProtection="1">
      <protection locked="0"/>
    </xf>
    <xf numFmtId="0" fontId="10" fillId="0" borderId="0" xfId="1" applyFont="1" applyFill="1"/>
    <xf numFmtId="0" fontId="10" fillId="0" borderId="0" xfId="1" applyFont="1"/>
    <xf numFmtId="0" fontId="5" fillId="0" borderId="0" xfId="6" applyBorder="1"/>
    <xf numFmtId="0" fontId="5" fillId="0" borderId="0" xfId="6"/>
    <xf numFmtId="0" fontId="7" fillId="0" borderId="0" xfId="0" applyFont="1" applyBorder="1"/>
    <xf numFmtId="0" fontId="0" fillId="0" borderId="0" xfId="0" applyFont="1"/>
    <xf numFmtId="0" fontId="7" fillId="0" borderId="0" xfId="0" applyFont="1" applyBorder="1" applyAlignment="1">
      <alignment horizontal="left"/>
    </xf>
    <xf numFmtId="0" fontId="7" fillId="0" borderId="3" xfId="0" applyFont="1" applyBorder="1"/>
    <xf numFmtId="164" fontId="7" fillId="0" borderId="3" xfId="7" applyNumberFormat="1" applyFont="1" applyBorder="1" applyAlignment="1" applyProtection="1"/>
    <xf numFmtId="0" fontId="7" fillId="0" borderId="3" xfId="0" applyFont="1" applyBorder="1" applyAlignment="1"/>
    <xf numFmtId="167" fontId="7" fillId="0" borderId="3" xfId="7" applyNumberFormat="1" applyFont="1" applyBorder="1" applyAlignment="1" applyProtection="1"/>
    <xf numFmtId="0" fontId="0" fillId="0" borderId="0" xfId="0" applyAlignment="1"/>
    <xf numFmtId="2" fontId="7" fillId="0" borderId="3" xfId="7" applyNumberFormat="1" applyFont="1" applyBorder="1" applyAlignment="1" applyProtection="1"/>
    <xf numFmtId="0" fontId="6" fillId="0" borderId="0" xfId="0" applyFont="1" applyBorder="1"/>
    <xf numFmtId="0" fontId="0" fillId="0" borderId="0" xfId="0" applyAlignment="1">
      <alignment wrapText="1"/>
    </xf>
    <xf numFmtId="49" fontId="7" fillId="0" borderId="0" xfId="0" applyNumberFormat="1" applyFont="1" applyBorder="1" applyAlignment="1">
      <alignment horizontal="left"/>
    </xf>
    <xf numFmtId="0" fontId="6" fillId="0" borderId="4" xfId="0" applyFont="1" applyBorder="1"/>
    <xf numFmtId="0" fontId="7" fillId="0" borderId="3" xfId="0" applyFont="1" applyBorder="1" applyAlignment="1" applyProtection="1"/>
    <xf numFmtId="3" fontId="0" fillId="0" borderId="3" xfId="0" applyNumberFormat="1" applyBorder="1" applyAlignment="1"/>
    <xf numFmtId="165" fontId="7" fillId="0" borderId="3" xfId="7" applyNumberFormat="1" applyFont="1" applyBorder="1" applyAlignment="1" applyProtection="1"/>
    <xf numFmtId="0" fontId="15" fillId="0" borderId="0" xfId="1" applyFont="1" applyAlignment="1">
      <alignment horizontal="center"/>
    </xf>
    <xf numFmtId="0" fontId="16" fillId="0" borderId="0" xfId="1" applyFont="1"/>
    <xf numFmtId="0" fontId="19" fillId="0" borderId="0" xfId="6" applyFont="1" applyFill="1" applyBorder="1"/>
    <xf numFmtId="0" fontId="5" fillId="0" borderId="0" xfId="6" applyFill="1"/>
    <xf numFmtId="0" fontId="5" fillId="0" borderId="0" xfId="6" applyFill="1" applyBorder="1"/>
    <xf numFmtId="0" fontId="5" fillId="0" borderId="0" xfId="6" applyFont="1"/>
    <xf numFmtId="0" fontId="5" fillId="0" borderId="0" xfId="6" applyFont="1" applyFill="1" applyBorder="1"/>
    <xf numFmtId="0" fontId="5" fillId="0" borderId="0" xfId="6" applyFont="1" applyFill="1"/>
    <xf numFmtId="0" fontId="14" fillId="0" borderId="7" xfId="1" applyFont="1" applyFill="1" applyBorder="1" applyAlignment="1">
      <alignment horizontal="left"/>
    </xf>
    <xf numFmtId="0" fontId="12" fillId="0" borderId="0" xfId="1" applyFont="1"/>
    <xf numFmtId="0" fontId="17" fillId="0" borderId="0" xfId="1" applyFont="1"/>
    <xf numFmtId="0" fontId="19" fillId="3" borderId="0" xfId="6" applyFont="1" applyFill="1" applyBorder="1" applyAlignment="1"/>
    <xf numFmtId="170" fontId="10" fillId="0" borderId="0" xfId="1" applyNumberFormat="1" applyFont="1"/>
    <xf numFmtId="0" fontId="15" fillId="0" borderId="8" xfId="1" applyFont="1" applyBorder="1" applyAlignment="1">
      <alignment horizontal="center" wrapText="1"/>
    </xf>
    <xf numFmtId="2" fontId="15" fillId="0" borderId="8" xfId="1" applyNumberFormat="1" applyFont="1" applyBorder="1" applyAlignment="1">
      <alignment horizontal="center" wrapText="1"/>
    </xf>
    <xf numFmtId="170" fontId="15" fillId="0" borderId="8" xfId="5" applyFont="1" applyBorder="1" applyAlignment="1">
      <alignment horizontal="center" wrapText="1"/>
    </xf>
    <xf numFmtId="0" fontId="20" fillId="4" borderId="9" xfId="6" applyFont="1" applyFill="1" applyBorder="1"/>
    <xf numFmtId="0" fontId="20" fillId="4" borderId="11" xfId="6" applyFont="1" applyFill="1" applyBorder="1"/>
    <xf numFmtId="0" fontId="20" fillId="4" borderId="10" xfId="6" applyFont="1" applyFill="1" applyBorder="1"/>
    <xf numFmtId="0" fontId="20" fillId="4" borderId="12" xfId="6" applyFont="1" applyFill="1" applyBorder="1"/>
    <xf numFmtId="0" fontId="5" fillId="5" borderId="14" xfId="6" quotePrefix="1" applyFill="1" applyBorder="1" applyAlignment="1">
      <alignment horizontal="left"/>
    </xf>
    <xf numFmtId="2" fontId="5" fillId="6" borderId="15" xfId="6" quotePrefix="1" applyNumberFormat="1" applyFill="1" applyBorder="1" applyAlignment="1">
      <alignment horizontal="right"/>
    </xf>
    <xf numFmtId="0" fontId="20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7" fillId="0" borderId="20" xfId="7" applyNumberFormat="1" applyFont="1" applyBorder="1" applyAlignment="1"/>
    <xf numFmtId="0" fontId="0" fillId="0" borderId="20" xfId="0" applyFont="1" applyBorder="1"/>
    <xf numFmtId="0" fontId="0" fillId="0" borderId="20" xfId="0" applyBorder="1" applyAlignment="1"/>
    <xf numFmtId="0" fontId="6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7" fillId="0" borderId="16" xfId="0" applyFont="1" applyBorder="1"/>
    <xf numFmtId="165" fontId="7" fillId="0" borderId="16" xfId="7" applyNumberFormat="1" applyFont="1" applyBorder="1" applyAlignment="1" applyProtection="1"/>
    <xf numFmtId="2" fontId="7" fillId="0" borderId="16" xfId="7" applyNumberFormat="1" applyFont="1" applyBorder="1" applyAlignment="1" applyProtection="1"/>
    <xf numFmtId="168" fontId="7" fillId="0" borderId="16" xfId="0" applyNumberFormat="1" applyFont="1" applyBorder="1"/>
    <xf numFmtId="0" fontId="7" fillId="0" borderId="16" xfId="7" applyNumberFormat="1" applyFont="1" applyBorder="1" applyAlignment="1" applyProtection="1">
      <alignment vertical="center" wrapText="1"/>
    </xf>
    <xf numFmtId="37" fontId="7" fillId="0" borderId="16" xfId="7" applyNumberFormat="1" applyFont="1" applyBorder="1" applyAlignment="1" applyProtection="1"/>
    <xf numFmtId="39" fontId="7" fillId="0" borderId="16" xfId="7" applyNumberFormat="1" applyFont="1" applyBorder="1" applyAlignment="1" applyProtection="1"/>
    <xf numFmtId="0" fontId="7" fillId="0" borderId="16" xfId="0" applyFont="1" applyBorder="1" applyAlignment="1">
      <alignment horizontal="right"/>
    </xf>
    <xf numFmtId="0" fontId="6" fillId="0" borderId="27" xfId="0" applyFont="1" applyBorder="1"/>
    <xf numFmtId="0" fontId="7" fillId="0" borderId="22" xfId="0" applyFont="1" applyBorder="1" applyAlignment="1"/>
    <xf numFmtId="0" fontId="21" fillId="0" borderId="0" xfId="8" applyBorder="1"/>
    <xf numFmtId="0" fontId="21" fillId="0" borderId="0" xfId="8"/>
    <xf numFmtId="0" fontId="5" fillId="5" borderId="14" xfId="6" quotePrefix="1" applyFont="1" applyFill="1" applyBorder="1" applyAlignment="1">
      <alignment horizontal="left"/>
    </xf>
    <xf numFmtId="0" fontId="4" fillId="5" borderId="14" xfId="6" applyFont="1" applyFill="1" applyBorder="1"/>
    <xf numFmtId="0" fontId="4" fillId="5" borderId="13" xfId="6" applyFont="1" applyFill="1" applyBorder="1"/>
    <xf numFmtId="171" fontId="7" fillId="0" borderId="16" xfId="7" applyNumberFormat="1" applyFont="1" applyBorder="1" applyAlignment="1" applyProtection="1"/>
    <xf numFmtId="171" fontId="14" fillId="0" borderId="7" xfId="1" applyNumberFormat="1" applyFont="1" applyFill="1" applyBorder="1" applyAlignment="1">
      <alignment horizontal="right"/>
    </xf>
    <xf numFmtId="0" fontId="6" fillId="7" borderId="16" xfId="0" applyFont="1" applyFill="1" applyBorder="1"/>
    <xf numFmtId="0" fontId="6" fillId="7" borderId="0" xfId="0" applyFont="1" applyFill="1" applyBorder="1"/>
    <xf numFmtId="165" fontId="6" fillId="7" borderId="16" xfId="0" applyNumberFormat="1" applyFont="1" applyFill="1" applyBorder="1"/>
    <xf numFmtId="0" fontId="6" fillId="7" borderId="16" xfId="0" applyFont="1" applyFill="1" applyBorder="1" applyAlignment="1">
      <alignment horizontal="right"/>
    </xf>
    <xf numFmtId="0" fontId="6" fillId="7" borderId="26" xfId="0" applyFont="1" applyFill="1" applyBorder="1" applyAlignment="1">
      <alignment horizontal="right"/>
    </xf>
    <xf numFmtId="165" fontId="6" fillId="7" borderId="26" xfId="0" applyNumberFormat="1" applyFont="1" applyFill="1" applyBorder="1"/>
    <xf numFmtId="0" fontId="6" fillId="8" borderId="16" xfId="0" applyFont="1" applyFill="1" applyBorder="1"/>
    <xf numFmtId="0" fontId="6" fillId="8" borderId="16" xfId="0" applyFont="1" applyFill="1" applyBorder="1" applyAlignment="1">
      <alignment horizontal="left"/>
    </xf>
    <xf numFmtId="0" fontId="6" fillId="8" borderId="2" xfId="0" applyFont="1" applyFill="1" applyBorder="1"/>
    <xf numFmtId="0" fontId="6" fillId="8" borderId="28" xfId="0" applyFont="1" applyFill="1" applyBorder="1"/>
    <xf numFmtId="0" fontId="6" fillId="8" borderId="5" xfId="0" applyFont="1" applyFill="1" applyBorder="1"/>
    <xf numFmtId="0" fontId="6" fillId="8" borderId="3" xfId="0" applyFont="1" applyFill="1" applyBorder="1"/>
    <xf numFmtId="0" fontId="6" fillId="8" borderId="3" xfId="0" applyFont="1" applyFill="1" applyBorder="1" applyAlignment="1">
      <alignment horizontal="right"/>
    </xf>
    <xf numFmtId="165" fontId="6" fillId="8" borderId="5" xfId="0" applyNumberFormat="1" applyFont="1" applyFill="1" applyBorder="1"/>
    <xf numFmtId="0" fontId="6" fillId="8" borderId="22" xfId="0" applyFont="1" applyFill="1" applyBorder="1"/>
    <xf numFmtId="0" fontId="6" fillId="8" borderId="5" xfId="0" applyFont="1" applyFill="1" applyBorder="1" applyAlignment="1">
      <alignment horizontal="right"/>
    </xf>
    <xf numFmtId="0" fontId="14" fillId="9" borderId="3" xfId="1" applyFont="1" applyFill="1" applyBorder="1" applyProtection="1">
      <protection locked="0"/>
    </xf>
    <xf numFmtId="0" fontId="14" fillId="9" borderId="3" xfId="1" applyFont="1" applyFill="1" applyBorder="1" applyAlignment="1">
      <alignment horizontal="left"/>
    </xf>
    <xf numFmtId="18" fontId="14" fillId="9" borderId="3" xfId="1" applyNumberFormat="1" applyFont="1" applyFill="1" applyBorder="1" applyAlignment="1" applyProtection="1">
      <protection locked="0"/>
    </xf>
    <xf numFmtId="0" fontId="21" fillId="9" borderId="3" xfId="8" applyFill="1" applyBorder="1" applyAlignment="1">
      <alignment horizontal="left"/>
    </xf>
    <xf numFmtId="171" fontId="14" fillId="9" borderId="3" xfId="5" applyNumberFormat="1" applyFont="1" applyFill="1" applyBorder="1" applyProtection="1">
      <protection locked="0"/>
    </xf>
    <xf numFmtId="37" fontId="14" fillId="9" borderId="3" xfId="1" applyNumberFormat="1" applyFont="1" applyFill="1" applyBorder="1" applyAlignment="1" applyProtection="1">
      <alignment horizontal="center"/>
      <protection locked="0"/>
    </xf>
    <xf numFmtId="171" fontId="14" fillId="9" borderId="3" xfId="1" applyNumberFormat="1" applyFont="1" applyFill="1" applyBorder="1" applyAlignment="1" applyProtection="1">
      <alignment horizontal="center"/>
      <protection locked="0"/>
    </xf>
    <xf numFmtId="171" fontId="14" fillId="9" borderId="3" xfId="1" applyNumberFormat="1" applyFont="1" applyFill="1" applyBorder="1" applyAlignment="1">
      <alignment horizontal="right"/>
    </xf>
    <xf numFmtId="0" fontId="14" fillId="9" borderId="3" xfId="1" applyFont="1" applyFill="1" applyBorder="1" applyAlignment="1">
      <alignment horizontal="center"/>
    </xf>
    <xf numFmtId="0" fontId="14" fillId="10" borderId="3" xfId="1" applyFont="1" applyFill="1" applyBorder="1" applyProtection="1">
      <protection locked="0"/>
    </xf>
    <xf numFmtId="0" fontId="14" fillId="10" borderId="3" xfId="1" applyFont="1" applyFill="1" applyBorder="1" applyAlignment="1">
      <alignment horizontal="left"/>
    </xf>
    <xf numFmtId="18" fontId="14" fillId="10" borderId="3" xfId="1" applyNumberFormat="1" applyFont="1" applyFill="1" applyBorder="1" applyAlignment="1" applyProtection="1">
      <protection locked="0"/>
    </xf>
    <xf numFmtId="0" fontId="21" fillId="10" borderId="3" xfId="8" applyFill="1" applyBorder="1" applyAlignment="1">
      <alignment horizontal="left"/>
    </xf>
    <xf numFmtId="171" fontId="14" fillId="10" borderId="3" xfId="5" applyNumberFormat="1" applyFont="1" applyFill="1" applyBorder="1" applyProtection="1">
      <protection locked="0"/>
    </xf>
    <xf numFmtId="37" fontId="14" fillId="10" borderId="3" xfId="1" applyNumberFormat="1" applyFont="1" applyFill="1" applyBorder="1" applyAlignment="1" applyProtection="1">
      <alignment horizontal="center"/>
      <protection locked="0"/>
    </xf>
    <xf numFmtId="171" fontId="14" fillId="10" borderId="3" xfId="1" applyNumberFormat="1" applyFont="1" applyFill="1" applyBorder="1" applyAlignment="1" applyProtection="1">
      <alignment horizontal="center"/>
      <protection locked="0"/>
    </xf>
    <xf numFmtId="171" fontId="14" fillId="10" borderId="3" xfId="1" applyNumberFormat="1" applyFont="1" applyFill="1" applyBorder="1" applyAlignment="1">
      <alignment horizontal="right"/>
    </xf>
    <xf numFmtId="0" fontId="14" fillId="10" borderId="3" xfId="1" applyFont="1" applyFill="1" applyBorder="1" applyAlignment="1">
      <alignment horizontal="center"/>
    </xf>
    <xf numFmtId="0" fontId="14" fillId="10" borderId="3" xfId="1" applyFont="1" applyFill="1" applyBorder="1" applyAlignment="1" applyProtection="1">
      <alignment horizontal="center"/>
      <protection locked="0"/>
    </xf>
    <xf numFmtId="178" fontId="7" fillId="0" borderId="3" xfId="7" applyNumberFormat="1" applyFont="1" applyBorder="1" applyAlignment="1" applyProtection="1"/>
    <xf numFmtId="49" fontId="21" fillId="0" borderId="0" xfId="8" applyNumberFormat="1" applyBorder="1" applyAlignment="1">
      <alignment horizontal="left"/>
    </xf>
    <xf numFmtId="0" fontId="7" fillId="0" borderId="0" xfId="7" applyNumberFormat="1" applyFont="1" applyBorder="1" applyAlignment="1" applyProtection="1"/>
    <xf numFmtId="0" fontId="21" fillId="0" borderId="0" xfId="8" applyNumberFormat="1" applyBorder="1" applyAlignment="1" applyProtection="1"/>
    <xf numFmtId="0" fontId="21" fillId="0" borderId="3" xfId="8" applyNumberFormat="1" applyBorder="1" applyAlignment="1" applyProtection="1"/>
    <xf numFmtId="0" fontId="7" fillId="0" borderId="29" xfId="0" applyFont="1" applyBorder="1"/>
    <xf numFmtId="0" fontId="6" fillId="7" borderId="29" xfId="0" applyFont="1" applyFill="1" applyBorder="1"/>
    <xf numFmtId="37" fontId="7" fillId="0" borderId="3" xfId="0" applyNumberFormat="1" applyFont="1" applyBorder="1"/>
    <xf numFmtId="165" fontId="26" fillId="0" borderId="31" xfId="28" applyNumberFormat="1" applyFont="1" applyBorder="1"/>
    <xf numFmtId="0" fontId="26" fillId="0" borderId="31" xfId="28" applyFont="1" applyBorder="1"/>
    <xf numFmtId="0" fontId="26" fillId="0" borderId="32" xfId="28" applyFont="1" applyBorder="1"/>
    <xf numFmtId="0" fontId="3" fillId="0" borderId="0" xfId="28"/>
    <xf numFmtId="0" fontId="22" fillId="0" borderId="0" xfId="11"/>
    <xf numFmtId="0" fontId="26" fillId="0" borderId="0" xfId="28" applyFont="1"/>
    <xf numFmtId="0" fontId="26" fillId="0" borderId="0" xfId="28" applyFont="1" applyAlignment="1">
      <alignment horizontal="right"/>
    </xf>
    <xf numFmtId="0" fontId="24" fillId="0" borderId="0" xfId="28" applyFont="1"/>
    <xf numFmtId="37" fontId="26" fillId="0" borderId="0" xfId="28" applyNumberFormat="1" applyFont="1"/>
    <xf numFmtId="165" fontId="26" fillId="0" borderId="0" xfId="28" applyNumberFormat="1" applyFont="1"/>
    <xf numFmtId="165" fontId="24" fillId="12" borderId="31" xfId="28" applyNumberFormat="1" applyFont="1" applyFill="1" applyBorder="1"/>
    <xf numFmtId="0" fontId="24" fillId="12" borderId="32" xfId="28" applyFont="1" applyFill="1" applyBorder="1" applyAlignment="1">
      <alignment horizontal="right"/>
    </xf>
    <xf numFmtId="165" fontId="26" fillId="0" borderId="31" xfId="28" applyNumberFormat="1" applyFont="1" applyBorder="1"/>
    <xf numFmtId="0" fontId="26" fillId="0" borderId="31" xfId="28" applyFont="1" applyBorder="1"/>
    <xf numFmtId="0" fontId="24" fillId="12" borderId="33" xfId="28" applyFont="1" applyFill="1" applyBorder="1"/>
    <xf numFmtId="0" fontId="24" fillId="12" borderId="34" xfId="28" applyFont="1" applyFill="1" applyBorder="1"/>
    <xf numFmtId="175" fontId="24" fillId="12" borderId="31" xfId="28" applyNumberFormat="1" applyFont="1" applyFill="1" applyBorder="1"/>
    <xf numFmtId="0" fontId="26" fillId="0" borderId="31" xfId="28" applyNumberFormat="1" applyFont="1" applyBorder="1"/>
    <xf numFmtId="164" fontId="26" fillId="0" borderId="31" xfId="28" applyNumberFormat="1" applyFont="1" applyBorder="1"/>
    <xf numFmtId="11" fontId="26" fillId="0" borderId="31" xfId="28" applyNumberFormat="1" applyFont="1" applyBorder="1"/>
    <xf numFmtId="0" fontId="24" fillId="12" borderId="30" xfId="28" applyFont="1" applyFill="1" applyBorder="1"/>
    <xf numFmtId="0" fontId="24" fillId="12" borderId="2" xfId="28" applyFont="1" applyFill="1" applyBorder="1"/>
    <xf numFmtId="0" fontId="24" fillId="12" borderId="2" xfId="28" applyFont="1" applyFill="1" applyBorder="1" applyAlignment="1">
      <alignment horizontal="left"/>
    </xf>
    <xf numFmtId="174" fontId="26" fillId="0" borderId="31" xfId="28" applyNumberFormat="1" applyFont="1" applyBorder="1"/>
    <xf numFmtId="176" fontId="26" fillId="0" borderId="31" xfId="28" applyNumberFormat="1" applyFont="1" applyBorder="1"/>
    <xf numFmtId="0" fontId="26" fillId="0" borderId="36" xfId="28" applyFont="1" applyBorder="1"/>
    <xf numFmtId="0" fontId="23" fillId="0" borderId="37" xfId="0" applyFont="1" applyFill="1" applyBorder="1" applyAlignment="1" applyProtection="1">
      <alignment vertical="center" wrapText="1"/>
    </xf>
    <xf numFmtId="0" fontId="26" fillId="0" borderId="38" xfId="28" applyFont="1" applyBorder="1"/>
    <xf numFmtId="181" fontId="7" fillId="0" borderId="3" xfId="0" applyNumberFormat="1" applyFont="1" applyBorder="1" applyAlignment="1"/>
    <xf numFmtId="0" fontId="2" fillId="0" borderId="0" xfId="42" applyFill="1" applyBorder="1"/>
    <xf numFmtId="0" fontId="22" fillId="0" borderId="0" xfId="11" applyFill="1" applyBorder="1"/>
    <xf numFmtId="0" fontId="23" fillId="0" borderId="0" xfId="32" applyFont="1" applyFill="1" applyBorder="1"/>
    <xf numFmtId="0" fontId="23" fillId="0" borderId="0" xfId="32" applyFont="1" applyFill="1" applyBorder="1" applyAlignment="1">
      <alignment horizontal="right"/>
    </xf>
    <xf numFmtId="165" fontId="23" fillId="0" borderId="0" xfId="29" applyNumberFormat="1" applyFont="1" applyFill="1" applyBorder="1" applyAlignment="1" applyProtection="1"/>
    <xf numFmtId="37" fontId="23" fillId="0" borderId="0" xfId="33" applyNumberFormat="1" applyFont="1" applyFill="1" applyBorder="1" applyAlignment="1" applyProtection="1"/>
    <xf numFmtId="0" fontId="23" fillId="0" borderId="0" xfId="32" applyFont="1" applyFill="1" applyBorder="1" applyAlignment="1">
      <alignment horizontal="left"/>
    </xf>
    <xf numFmtId="11" fontId="23" fillId="0" borderId="39" xfId="32" applyNumberFormat="1" applyFont="1" applyFill="1" applyBorder="1"/>
    <xf numFmtId="0" fontId="30" fillId="0" borderId="0" xfId="32" applyFont="1" applyFill="1" applyBorder="1"/>
    <xf numFmtId="165" fontId="23" fillId="0" borderId="0" xfId="32" applyNumberFormat="1" applyFont="1" applyFill="1" applyBorder="1"/>
    <xf numFmtId="0" fontId="18" fillId="0" borderId="0" xfId="32" applyFont="1" applyFill="1" applyBorder="1"/>
    <xf numFmtId="0" fontId="23" fillId="0" borderId="0" xfId="32" applyFont="1"/>
    <xf numFmtId="0" fontId="23" fillId="0" borderId="0" xfId="32" applyFont="1" applyFill="1" applyBorder="1" applyAlignment="1">
      <alignment wrapText="1"/>
    </xf>
    <xf numFmtId="165" fontId="23" fillId="0" borderId="0" xfId="29" applyFont="1" applyFill="1" applyBorder="1" applyAlignment="1" applyProtection="1"/>
    <xf numFmtId="164" fontId="23" fillId="0" borderId="0" xfId="33" applyFont="1" applyFill="1" applyBorder="1" applyAlignment="1" applyProtection="1"/>
    <xf numFmtId="11" fontId="23" fillId="0" borderId="0" xfId="33" applyNumberFormat="1" applyFont="1" applyFill="1" applyBorder="1" applyAlignment="1" applyProtection="1"/>
    <xf numFmtId="0" fontId="18" fillId="0" borderId="0" xfId="15" applyFont="1" applyFill="1" applyBorder="1" applyAlignment="1">
      <alignment wrapText="1"/>
    </xf>
    <xf numFmtId="0" fontId="0" fillId="0" borderId="0" xfId="0" applyFill="1" applyBorder="1"/>
    <xf numFmtId="0" fontId="30" fillId="0" borderId="0" xfId="32" applyFont="1" applyFill="1" applyBorder="1" applyAlignment="1">
      <alignment horizontal="left"/>
    </xf>
    <xf numFmtId="0" fontId="26" fillId="0" borderId="0" xfId="42" applyFont="1" applyFill="1" applyBorder="1" applyAlignment="1">
      <alignment horizontal="right"/>
    </xf>
    <xf numFmtId="180" fontId="23" fillId="0" borderId="0" xfId="32" applyNumberFormat="1" applyFont="1" applyFill="1" applyBorder="1"/>
    <xf numFmtId="11" fontId="23" fillId="0" borderId="0" xfId="32" applyNumberFormat="1" applyFont="1" applyFill="1" applyBorder="1"/>
    <xf numFmtId="174" fontId="23" fillId="0" borderId="0" xfId="33" applyNumberFormat="1" applyFont="1" applyFill="1" applyBorder="1" applyAlignment="1" applyProtection="1"/>
    <xf numFmtId="0" fontId="23" fillId="0" borderId="0" xfId="33" applyNumberFormat="1" applyFont="1" applyFill="1" applyBorder="1" applyAlignment="1" applyProtection="1"/>
    <xf numFmtId="0" fontId="30" fillId="0" borderId="0" xfId="32" applyFont="1" applyFill="1" applyBorder="1" applyAlignment="1">
      <alignment horizontal="right"/>
    </xf>
    <xf numFmtId="165" fontId="30" fillId="0" borderId="0" xfId="32" applyNumberFormat="1" applyFont="1" applyFill="1" applyBorder="1"/>
    <xf numFmtId="0" fontId="23" fillId="0" borderId="0" xfId="32" applyNumberFormat="1" applyFont="1" applyFill="1" applyBorder="1"/>
    <xf numFmtId="2" fontId="23" fillId="0" borderId="0" xfId="32" applyNumberFormat="1" applyFont="1" applyFill="1" applyBorder="1"/>
    <xf numFmtId="49" fontId="21" fillId="10" borderId="3" xfId="8" applyNumberFormat="1" applyFill="1" applyBorder="1" applyAlignment="1">
      <alignment horizontal="left"/>
    </xf>
    <xf numFmtId="0" fontId="7" fillId="0" borderId="3" xfId="51" applyFont="1" applyFill="1" applyBorder="1"/>
    <xf numFmtId="169" fontId="7" fillId="0" borderId="3" xfId="18" applyFont="1" applyFill="1" applyBorder="1"/>
    <xf numFmtId="0" fontId="7" fillId="0" borderId="16" xfId="7" applyNumberFormat="1" applyFont="1" applyBorder="1" applyAlignment="1">
      <alignment wrapText="1"/>
    </xf>
    <xf numFmtId="0" fontId="7" fillId="0" borderId="3" xfId="51" applyNumberFormat="1" applyFont="1" applyFill="1" applyBorder="1"/>
    <xf numFmtId="0" fontId="7" fillId="0" borderId="3" xfId="15" applyFont="1" applyFill="1" applyBorder="1" applyAlignment="1">
      <alignment wrapText="1"/>
    </xf>
    <xf numFmtId="0" fontId="31" fillId="0" borderId="0" xfId="0" applyFont="1" applyBorder="1"/>
    <xf numFmtId="169" fontId="23" fillId="0" borderId="3" xfId="18" applyFont="1" applyFill="1" applyBorder="1"/>
    <xf numFmtId="0" fontId="23" fillId="0" borderId="3" xfId="51" applyFont="1" applyFill="1" applyBorder="1"/>
    <xf numFmtId="169" fontId="23" fillId="0" borderId="3" xfId="18" applyNumberFormat="1" applyFont="1" applyFill="1" applyBorder="1"/>
    <xf numFmtId="43" fontId="23" fillId="0" borderId="3" xfId="16" applyFont="1" applyFill="1" applyBorder="1"/>
    <xf numFmtId="179" fontId="23" fillId="0" borderId="3" xfId="16" applyNumberFormat="1" applyFont="1" applyFill="1" applyBorder="1"/>
    <xf numFmtId="11" fontId="23" fillId="0" borderId="3" xfId="51" applyNumberFormat="1" applyFont="1" applyFill="1" applyBorder="1"/>
    <xf numFmtId="11" fontId="23" fillId="0" borderId="3" xfId="16" applyNumberFormat="1" applyFont="1" applyFill="1" applyBorder="1"/>
    <xf numFmtId="2" fontId="23" fillId="0" borderId="3" xfId="18" applyNumberFormat="1" applyFont="1" applyFill="1" applyBorder="1"/>
    <xf numFmtId="169" fontId="23" fillId="0" borderId="3" xfId="18" applyNumberFormat="1" applyFont="1" applyFill="1" applyBorder="1"/>
    <xf numFmtId="169" fontId="23" fillId="0" borderId="3" xfId="18" applyFont="1" applyFill="1" applyBorder="1"/>
    <xf numFmtId="0" fontId="24" fillId="12" borderId="41" xfId="28" applyFont="1" applyFill="1" applyBorder="1"/>
    <xf numFmtId="0" fontId="24" fillId="12" borderId="42" xfId="28" applyFont="1" applyFill="1" applyBorder="1"/>
    <xf numFmtId="0" fontId="26" fillId="0" borderId="40" xfId="28" applyFont="1" applyBorder="1"/>
    <xf numFmtId="165" fontId="26" fillId="0" borderId="40" xfId="28" applyNumberFormat="1" applyFont="1" applyBorder="1"/>
    <xf numFmtId="0" fontId="18" fillId="0" borderId="40" xfId="15" applyFont="1" applyFill="1" applyBorder="1" applyAlignment="1">
      <alignment wrapText="1"/>
    </xf>
    <xf numFmtId="44" fontId="1" fillId="0" borderId="40" xfId="56" applyFont="1" applyBorder="1"/>
    <xf numFmtId="0" fontId="0" fillId="0" borderId="40" xfId="0" applyBorder="1"/>
  </cellXfs>
  <cellStyles count="57">
    <cellStyle name="Comma 2" xfId="5"/>
    <cellStyle name="Comma 2 2" xfId="21"/>
    <cellStyle name="Comma 2 2 2" xfId="46"/>
    <cellStyle name="Comma 2 3" xfId="10"/>
    <cellStyle name="Cost_Green" xfId="4"/>
    <cellStyle name="Currency 2" xfId="2"/>
    <cellStyle name="Currency 2 2" xfId="30"/>
    <cellStyle name="Excel Built-in Explanatory Text" xfId="36"/>
    <cellStyle name="Lien hypertexte" xfId="8" builtinId="8"/>
    <cellStyle name="Lien hypertexte 2" xfId="11"/>
    <cellStyle name="Milliers 2" xfId="16"/>
    <cellStyle name="Milliers 2 2" xfId="38"/>
    <cellStyle name="Milliers 2 2 2" xfId="52"/>
    <cellStyle name="Milliers 3" xfId="22"/>
    <cellStyle name="Milliers 3 2" xfId="20"/>
    <cellStyle name="Milliers 3 2 2" xfId="45"/>
    <cellStyle name="Milliers 3 3" xfId="47"/>
    <cellStyle name="Milliers 4" xfId="33"/>
    <cellStyle name="Milliers 5" xfId="17"/>
    <cellStyle name="Milliers 6" xfId="44"/>
    <cellStyle name="Monétaire" xfId="56" builtinId="4"/>
    <cellStyle name="Monétaire 10" xfId="18"/>
    <cellStyle name="Monétaire 10 2" xfId="29"/>
    <cellStyle name="Monétaire 2" xfId="3"/>
    <cellStyle name="Monétaire 2 3" xfId="25"/>
    <cellStyle name="Monétaire 2 3 2" xfId="50"/>
    <cellStyle name="Monétaire 2 3 3" xfId="40"/>
    <cellStyle name="Monétaire 2 3 3 2" xfId="54"/>
    <cellStyle name="Monétaire 3" xfId="14"/>
    <cellStyle name="Monétaire 3 2" xfId="43"/>
    <cellStyle name="Monétaire 35" xfId="27"/>
    <cellStyle name="Monétaire 4 3" xfId="39"/>
    <cellStyle name="Monétaire 4 3 2" xfId="53"/>
    <cellStyle name="Monétaire 7" xfId="24"/>
    <cellStyle name="Monétaire 7 2" xfId="49"/>
    <cellStyle name="Neutre 2" xfId="19"/>
    <cellStyle name="Normal" xfId="0" builtinId="0"/>
    <cellStyle name="Normal 10" xfId="35"/>
    <cellStyle name="Normal 2" xfId="1"/>
    <cellStyle name="Normal 2 2" xfId="31"/>
    <cellStyle name="Normal 2 2 4" xfId="28"/>
    <cellStyle name="Normal 2 2 4 2" xfId="51"/>
    <cellStyle name="Normal 2 2 4 4" xfId="23"/>
    <cellStyle name="Normal 2 2 4 4 2" xfId="48"/>
    <cellStyle name="Normal 3" xfId="6"/>
    <cellStyle name="Normal 3 2" xfId="32"/>
    <cellStyle name="Normal 4" xfId="13"/>
    <cellStyle name="Normal 5" xfId="9"/>
    <cellStyle name="Normal 6" xfId="26"/>
    <cellStyle name="Normal 7" xfId="42"/>
    <cellStyle name="Normal_Sheet1" xfId="15"/>
    <cellStyle name="Pourcentage 2" xfId="41"/>
    <cellStyle name="Pourcentage 3" xfId="55"/>
    <cellStyle name="Satisfaisant 2" xfId="34"/>
    <cellStyle name="Style 1" xfId="12"/>
    <cellStyle name="Style 1 2" xfId="37"/>
    <cellStyle name="TableStyleLight1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66"/>
      <color rgb="FFFFFF00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dSU_1500_00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975360</xdr:colOff>
      <xdr:row>1</xdr:row>
      <xdr:rowOff>45720</xdr:rowOff>
    </xdr:from>
    <xdr:to>
      <xdr:col>6</xdr:col>
      <xdr:colOff>2141220</xdr:colOff>
      <xdr:row>5</xdr:row>
      <xdr:rowOff>115729</xdr:rowOff>
    </xdr:to>
    <xdr:pic>
      <xdr:nvPicPr>
        <xdr:cNvPr id="3" name="Imag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5800" y="228600"/>
          <a:ext cx="1165860" cy="8015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1</xdr:row>
      <xdr:rowOff>99061</xdr:rowOff>
    </xdr:from>
    <xdr:to>
      <xdr:col>6</xdr:col>
      <xdr:colOff>217791</xdr:colOff>
      <xdr:row>20</xdr:row>
      <xdr:rowOff>68580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281941"/>
          <a:ext cx="4888851" cy="34442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1872343</xdr:colOff>
      <xdr:row>1</xdr:row>
      <xdr:rowOff>54429</xdr:rowOff>
    </xdr:from>
    <xdr:to>
      <xdr:col>6</xdr:col>
      <xdr:colOff>2873829</xdr:colOff>
      <xdr:row>6</xdr:row>
      <xdr:rowOff>178130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0" y="239486"/>
          <a:ext cx="1001486" cy="10489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56"/>
  <sheetViews>
    <sheetView zoomScaleNormal="100" workbookViewId="0">
      <pane xSplit="3" ySplit="6" topLeftCell="F7" activePane="bottomRight" state="frozen"/>
      <selection activeCell="H10" sqref="H10"/>
      <selection pane="topRight" activeCell="H10" sqref="H10"/>
      <selection pane="bottomLeft" activeCell="H10" sqref="H10"/>
      <selection pane="bottomRight" activeCell="F15" sqref="F15"/>
    </sheetView>
  </sheetViews>
  <sheetFormatPr baseColWidth="10" defaultColWidth="9.109375" defaultRowHeight="13.2" x14ac:dyDescent="0.25"/>
  <cols>
    <col min="1" max="1" width="17.44140625" style="9" bestFit="1" customWidth="1"/>
    <col min="2" max="2" width="28.6640625" style="13" bestFit="1" customWidth="1"/>
    <col min="3" max="3" width="20.21875" style="9" customWidth="1"/>
    <col min="4" max="4" width="10" style="9" bestFit="1" customWidth="1"/>
    <col min="5" max="5" width="23" style="9" customWidth="1"/>
    <col min="6" max="6" width="25.33203125" style="41" customWidth="1"/>
    <col min="7" max="7" width="14" style="9" customWidth="1"/>
    <col min="8" max="8" width="11" style="9" bestFit="1" customWidth="1"/>
    <col min="9" max="13" width="10.44140625" style="6" customWidth="1"/>
    <col min="14" max="14" width="9.6640625" style="9" bestFit="1" customWidth="1"/>
    <col min="15" max="15" width="11.109375" style="13" customWidth="1"/>
    <col min="16" max="16384" width="9.109375" style="13"/>
  </cols>
  <sheetData>
    <row r="1" spans="1:15" ht="15" thickBot="1" x14ac:dyDescent="0.35">
      <c r="A1" s="51" t="s">
        <v>0</v>
      </c>
      <c r="B1" s="85" t="s">
        <v>40</v>
      </c>
      <c r="D1" s="42"/>
      <c r="M1" s="54" t="s">
        <v>42</v>
      </c>
      <c r="N1" s="43"/>
      <c r="O1" s="53" t="e">
        <f>#REF!</f>
        <v>#REF!</v>
      </c>
    </row>
    <row r="2" spans="1:15" s="15" customFormat="1" ht="15" thickBot="1" x14ac:dyDescent="0.35">
      <c r="A2" s="49" t="s">
        <v>43</v>
      </c>
      <c r="B2" s="84" t="s">
        <v>62</v>
      </c>
      <c r="C2" s="14"/>
      <c r="F2" s="37"/>
    </row>
    <row r="3" spans="1:15" s="15" customFormat="1" ht="15.6" thickTop="1" thickBot="1" x14ac:dyDescent="0.35">
      <c r="A3" s="50" t="s">
        <v>44</v>
      </c>
      <c r="B3" s="52">
        <v>2018</v>
      </c>
      <c r="C3" s="14"/>
      <c r="F3" s="37"/>
    </row>
    <row r="4" spans="1:15" s="15" customFormat="1" ht="15.6" thickTop="1" thickBot="1" x14ac:dyDescent="0.35">
      <c r="A4" s="48" t="s">
        <v>1</v>
      </c>
      <c r="B4" s="83">
        <v>81</v>
      </c>
      <c r="C4" s="14"/>
      <c r="D4" s="42" t="s">
        <v>45</v>
      </c>
      <c r="F4" s="37"/>
    </row>
    <row r="5" spans="1:15" s="35" customFormat="1" ht="15" thickTop="1" x14ac:dyDescent="0.3">
      <c r="A5" s="34"/>
      <c r="B5" s="38"/>
      <c r="C5" s="36"/>
      <c r="F5" s="39"/>
    </row>
    <row r="6" spans="1:15" s="33" customFormat="1" ht="49.5" customHeight="1" x14ac:dyDescent="0.25">
      <c r="A6" s="32" t="s">
        <v>46</v>
      </c>
      <c r="B6" s="45" t="s">
        <v>47</v>
      </c>
      <c r="C6" s="45" t="s">
        <v>48</v>
      </c>
      <c r="D6" s="45" t="s">
        <v>49</v>
      </c>
      <c r="E6" s="45" t="s">
        <v>50</v>
      </c>
      <c r="F6" s="45" t="s">
        <v>51</v>
      </c>
      <c r="G6" s="45" t="s">
        <v>52</v>
      </c>
      <c r="H6" s="47" t="s">
        <v>53</v>
      </c>
      <c r="I6" s="45" t="s">
        <v>17</v>
      </c>
      <c r="J6" s="45" t="s">
        <v>54</v>
      </c>
      <c r="K6" s="45" t="s">
        <v>55</v>
      </c>
      <c r="L6" s="45" t="s">
        <v>56</v>
      </c>
      <c r="M6" s="45" t="s">
        <v>57</v>
      </c>
      <c r="N6" s="46" t="s">
        <v>58</v>
      </c>
      <c r="O6" s="45" t="s">
        <v>59</v>
      </c>
    </row>
    <row r="7" spans="1:15" ht="14.4" x14ac:dyDescent="0.3">
      <c r="A7" s="104"/>
      <c r="B7" s="105" t="str">
        <f>'SU A1500'!B3</f>
        <v>Suspension &amp; Shocks</v>
      </c>
      <c r="C7" s="106" t="str">
        <f>SU_A1500</f>
        <v>SU A1500</v>
      </c>
      <c r="D7" s="106" t="s">
        <v>11</v>
      </c>
      <c r="E7" s="106"/>
      <c r="F7" s="107" t="s">
        <v>79</v>
      </c>
      <c r="G7" s="106"/>
      <c r="H7" s="108">
        <f t="shared" ref="H7:H9" si="0">SUM(J7:M7)</f>
        <v>13.25987632513923</v>
      </c>
      <c r="I7" s="109">
        <f>SU_A1500_q</f>
        <v>2</v>
      </c>
      <c r="J7" s="110">
        <f>SU_A1500_m</f>
        <v>5</v>
      </c>
      <c r="K7" s="110">
        <f>SU_A1500_p</f>
        <v>7.7000000000000011</v>
      </c>
      <c r="L7" s="110">
        <f>SU_A1500_f</f>
        <v>0.55987632513922869</v>
      </c>
      <c r="M7" s="110">
        <v>0</v>
      </c>
      <c r="N7" s="111">
        <f t="shared" ref="N7:N9" si="1">H7*I7</f>
        <v>26.519752650278459</v>
      </c>
      <c r="O7" s="112"/>
    </row>
    <row r="8" spans="1:15" ht="14.4" x14ac:dyDescent="0.3">
      <c r="A8" s="113"/>
      <c r="B8" s="114" t="str">
        <f>'SU A1500'!B3</f>
        <v>Suspension &amp; Shocks</v>
      </c>
      <c r="C8" s="107" t="str">
        <f>SU_1500_001</f>
        <v>SU 1500 001</v>
      </c>
      <c r="D8" s="115" t="s">
        <v>11</v>
      </c>
      <c r="E8" s="115" t="s">
        <v>79</v>
      </c>
      <c r="F8" s="116" t="str">
        <f>'SU 1500 001'!B5</f>
        <v>Steel cylinder for pushrod</v>
      </c>
      <c r="G8" s="115"/>
      <c r="H8" s="117">
        <f t="shared" si="0"/>
        <v>1.4513899941560895</v>
      </c>
      <c r="I8" s="118">
        <f>SU_1500_001_q</f>
        <v>2</v>
      </c>
      <c r="J8" s="119">
        <f>SU_1500_001_m</f>
        <v>0.10138999415608932</v>
      </c>
      <c r="K8" s="119">
        <f>SU_1500_001_p</f>
        <v>1.35</v>
      </c>
      <c r="L8" s="119">
        <v>0</v>
      </c>
      <c r="M8" s="119">
        <v>0</v>
      </c>
      <c r="N8" s="120">
        <f t="shared" si="1"/>
        <v>2.902779988312179</v>
      </c>
      <c r="O8" s="121"/>
    </row>
    <row r="9" spans="1:15" ht="15" thickBot="1" x14ac:dyDescent="0.35">
      <c r="A9" s="113"/>
      <c r="B9" s="114" t="str">
        <f>'SU A1500'!$B$3</f>
        <v>Suspension &amp; Shocks</v>
      </c>
      <c r="C9" s="107" t="str">
        <f>SU_1500_002</f>
        <v>SU 1500 002</v>
      </c>
      <c r="D9" s="115" t="s">
        <v>11</v>
      </c>
      <c r="E9" s="115" t="s">
        <v>79</v>
      </c>
      <c r="F9" s="188" t="str">
        <f>'SU 1500 002'!B5</f>
        <v>Spacer</v>
      </c>
      <c r="G9" s="115"/>
      <c r="H9" s="117">
        <f t="shared" si="0"/>
        <v>0.26540753801370742</v>
      </c>
      <c r="I9" s="122">
        <f>SU_1500_002_q</f>
        <v>8</v>
      </c>
      <c r="J9" s="119">
        <f>SU_1500_002_m</f>
        <v>2.1307538013707411E-2</v>
      </c>
      <c r="K9" s="119">
        <f>SU_1500_002_p</f>
        <v>0.24410000000000001</v>
      </c>
      <c r="L9" s="119">
        <v>0</v>
      </c>
      <c r="M9" s="119">
        <v>0</v>
      </c>
      <c r="N9" s="120">
        <f t="shared" si="1"/>
        <v>2.1232603041096594</v>
      </c>
      <c r="O9" s="121"/>
    </row>
    <row r="10" spans="1:15" s="12" customFormat="1" ht="15" thickTop="1" thickBot="1" x14ac:dyDescent="0.3">
      <c r="A10" s="5"/>
      <c r="B10" s="40" t="str">
        <f>'SU A1500'!B3</f>
        <v>Suspension &amp; Shocks</v>
      </c>
      <c r="C10" s="1"/>
      <c r="D10" s="1"/>
      <c r="E10" s="1"/>
      <c r="F10" s="40" t="s">
        <v>60</v>
      </c>
      <c r="G10" s="1"/>
      <c r="H10" s="3"/>
      <c r="I10" s="4"/>
      <c r="J10" s="87">
        <f>SUMPRODUCT($I7:$I9,J7:J9)</f>
        <v>10.373240292421837</v>
      </c>
      <c r="K10" s="87">
        <f>SUMPRODUCT($I7:$I9,K7:K9)</f>
        <v>20.052800000000001</v>
      </c>
      <c r="L10" s="87">
        <f>SUMPRODUCT($I7:$I9,L7:L9)</f>
        <v>1.1197526502784574</v>
      </c>
      <c r="M10" s="87">
        <f>SUMPRODUCT($I7:$I9,M7:M9)</f>
        <v>0</v>
      </c>
      <c r="N10" s="87">
        <f>SUM(N7:N9)</f>
        <v>31.545792942700299</v>
      </c>
      <c r="O10" s="2"/>
    </row>
    <row r="11" spans="1:15" ht="13.8" thickTop="1" x14ac:dyDescent="0.25">
      <c r="A11" s="11"/>
      <c r="B11" s="41"/>
      <c r="C11" s="13"/>
      <c r="D11" s="13"/>
      <c r="E11" s="13"/>
      <c r="F11" s="13"/>
      <c r="G11" s="13"/>
      <c r="H11" s="8"/>
      <c r="I11" s="13"/>
      <c r="J11" s="13"/>
      <c r="K11" s="13"/>
      <c r="L11" s="13"/>
      <c r="M11" s="13"/>
      <c r="N11" s="13"/>
    </row>
    <row r="12" spans="1:15" x14ac:dyDescent="0.25">
      <c r="A12" s="11"/>
      <c r="B12" s="41"/>
      <c r="C12" s="13"/>
      <c r="D12" s="13"/>
      <c r="E12" s="13"/>
      <c r="F12" s="13"/>
      <c r="G12" s="13"/>
      <c r="H12" s="8"/>
      <c r="I12" s="13"/>
      <c r="J12" s="13"/>
      <c r="K12" s="13"/>
      <c r="L12" s="13"/>
      <c r="M12" s="13"/>
      <c r="N12" s="13"/>
    </row>
    <row r="13" spans="1:15" x14ac:dyDescent="0.25">
      <c r="A13" s="11"/>
      <c r="B13" s="11"/>
      <c r="D13" s="13"/>
      <c r="E13" s="13"/>
      <c r="G13" s="13"/>
      <c r="H13" s="13"/>
      <c r="I13" s="8"/>
      <c r="J13" s="8"/>
      <c r="K13" s="8"/>
      <c r="L13" s="8"/>
      <c r="M13" s="8"/>
      <c r="N13" s="13"/>
    </row>
    <row r="14" spans="1:15" x14ac:dyDescent="0.25">
      <c r="A14" s="11"/>
      <c r="B14" s="11"/>
      <c r="D14" s="13"/>
      <c r="E14" s="13"/>
      <c r="G14" s="13"/>
      <c r="H14" s="13"/>
      <c r="I14" s="8"/>
      <c r="J14" s="8"/>
      <c r="K14" s="8"/>
      <c r="L14" s="8"/>
      <c r="M14" s="8"/>
      <c r="N14" s="44"/>
    </row>
    <row r="15" spans="1:15" x14ac:dyDescent="0.25">
      <c r="A15" s="11"/>
      <c r="B15" s="11"/>
      <c r="D15" s="13"/>
      <c r="E15" s="13"/>
      <c r="G15" s="13"/>
      <c r="H15" s="13"/>
      <c r="I15" s="8"/>
      <c r="J15" s="8"/>
      <c r="K15" s="8"/>
      <c r="L15" s="8"/>
      <c r="M15" s="8"/>
      <c r="N15" s="13"/>
    </row>
    <row r="16" spans="1:15" x14ac:dyDescent="0.25">
      <c r="A16" s="11"/>
      <c r="B16" s="11"/>
      <c r="D16" s="13"/>
      <c r="E16" s="13"/>
      <c r="G16" s="13"/>
      <c r="H16" s="13"/>
      <c r="I16" s="8"/>
      <c r="J16" s="8"/>
      <c r="K16" s="8"/>
      <c r="L16" s="8"/>
      <c r="M16" s="8"/>
      <c r="N16" s="44"/>
    </row>
    <row r="17" spans="1:14" x14ac:dyDescent="0.25">
      <c r="A17" s="11"/>
      <c r="B17" s="11"/>
      <c r="D17" s="13"/>
      <c r="E17" s="13"/>
      <c r="G17" s="13"/>
      <c r="H17" s="13"/>
      <c r="I17" s="8"/>
      <c r="J17" s="8"/>
      <c r="K17" s="8"/>
      <c r="L17" s="8"/>
      <c r="M17" s="8"/>
      <c r="N17" s="13"/>
    </row>
    <row r="18" spans="1:14" x14ac:dyDescent="0.25">
      <c r="A18" s="11"/>
      <c r="B18" s="11"/>
      <c r="D18" s="13"/>
      <c r="E18" s="13"/>
      <c r="G18" s="13"/>
      <c r="H18" s="13"/>
      <c r="I18" s="8"/>
      <c r="J18" s="8"/>
      <c r="K18" s="8"/>
      <c r="L18" s="8"/>
      <c r="M18" s="8"/>
      <c r="N18" s="13"/>
    </row>
    <row r="19" spans="1:14" x14ac:dyDescent="0.25">
      <c r="A19" s="11"/>
      <c r="B19" s="11"/>
      <c r="D19" s="13"/>
      <c r="E19" s="13"/>
      <c r="G19" s="13"/>
      <c r="H19" s="13"/>
      <c r="I19" s="8"/>
      <c r="J19" s="8"/>
      <c r="K19" s="8"/>
      <c r="L19" s="8"/>
      <c r="M19" s="8"/>
      <c r="N19" s="13"/>
    </row>
    <row r="20" spans="1:14" x14ac:dyDescent="0.25">
      <c r="A20" s="11"/>
      <c r="B20" s="11"/>
      <c r="D20" s="13"/>
      <c r="E20" s="13"/>
      <c r="G20" s="13"/>
      <c r="H20" s="13"/>
      <c r="I20" s="8"/>
      <c r="J20" s="8"/>
      <c r="K20" s="8"/>
      <c r="L20" s="8"/>
      <c r="M20" s="8"/>
      <c r="N20" s="13"/>
    </row>
    <row r="21" spans="1:14" x14ac:dyDescent="0.25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4" x14ac:dyDescent="0.25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13"/>
    </row>
    <row r="23" spans="1:14" x14ac:dyDescent="0.25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4" x14ac:dyDescent="0.25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13"/>
    </row>
    <row r="25" spans="1:14" x14ac:dyDescent="0.25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4" x14ac:dyDescent="0.25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4" x14ac:dyDescent="0.25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4" x14ac:dyDescent="0.25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4" x14ac:dyDescent="0.25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4" x14ac:dyDescent="0.25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4" x14ac:dyDescent="0.25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4" x14ac:dyDescent="0.25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25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25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5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25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5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25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25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x14ac:dyDescent="0.25">
      <c r="A40" s="11"/>
      <c r="B40" s="11"/>
      <c r="D40" s="13"/>
      <c r="E40" s="13"/>
      <c r="G40" s="13"/>
      <c r="H40" s="13"/>
      <c r="I40" s="8"/>
      <c r="J40" s="8"/>
      <c r="K40" s="8"/>
      <c r="L40" s="8"/>
      <c r="M40" s="8"/>
      <c r="N40" s="13"/>
    </row>
    <row r="41" spans="1:14" s="9" customFormat="1" x14ac:dyDescent="0.25">
      <c r="A41" s="7"/>
      <c r="B41" s="11"/>
      <c r="F41" s="41"/>
      <c r="I41" s="6"/>
      <c r="J41" s="6"/>
      <c r="K41" s="6"/>
      <c r="L41" s="6"/>
      <c r="M41" s="6"/>
    </row>
    <row r="42" spans="1:14" s="9" customFormat="1" x14ac:dyDescent="0.25">
      <c r="A42" s="7"/>
      <c r="B42" s="11"/>
      <c r="F42" s="41"/>
      <c r="I42" s="6"/>
      <c r="J42" s="6"/>
      <c r="K42" s="6"/>
      <c r="L42" s="6"/>
      <c r="M42" s="6"/>
    </row>
    <row r="43" spans="1:14" s="9" customFormat="1" x14ac:dyDescent="0.25">
      <c r="A43" s="7"/>
      <c r="B43" s="11"/>
      <c r="F43" s="41"/>
      <c r="I43" s="6"/>
      <c r="J43" s="6"/>
      <c r="K43" s="6"/>
      <c r="L43" s="6"/>
      <c r="M43" s="6"/>
    </row>
    <row r="44" spans="1:14" s="9" customFormat="1" x14ac:dyDescent="0.25">
      <c r="A44" s="7"/>
      <c r="B44" s="11"/>
      <c r="F44" s="41"/>
      <c r="I44" s="6"/>
      <c r="J44" s="6"/>
      <c r="K44" s="6"/>
      <c r="L44" s="6"/>
      <c r="M44" s="6"/>
    </row>
    <row r="45" spans="1:14" s="9" customFormat="1" x14ac:dyDescent="0.25">
      <c r="A45" s="7"/>
      <c r="B45" s="11"/>
      <c r="F45" s="41"/>
      <c r="I45" s="6"/>
      <c r="J45" s="6"/>
      <c r="K45" s="6"/>
      <c r="L45" s="6"/>
      <c r="M45" s="6"/>
    </row>
    <row r="46" spans="1:14" s="9" customFormat="1" x14ac:dyDescent="0.25">
      <c r="A46" s="7"/>
      <c r="B46" s="11"/>
      <c r="F46" s="41"/>
      <c r="I46" s="6"/>
      <c r="J46" s="6"/>
      <c r="K46" s="6"/>
      <c r="L46" s="6"/>
      <c r="M46" s="6"/>
    </row>
    <row r="47" spans="1:14" s="9" customFormat="1" x14ac:dyDescent="0.25">
      <c r="A47" s="7"/>
      <c r="B47" s="11"/>
      <c r="F47" s="41"/>
      <c r="I47" s="6"/>
      <c r="J47" s="6"/>
      <c r="K47" s="6"/>
      <c r="L47" s="6"/>
      <c r="M47" s="6"/>
    </row>
    <row r="48" spans="1:14" s="9" customFormat="1" x14ac:dyDescent="0.25">
      <c r="A48" s="7"/>
      <c r="B48" s="11"/>
      <c r="F48" s="41"/>
      <c r="I48" s="6"/>
      <c r="J48" s="6"/>
      <c r="K48" s="6"/>
      <c r="L48" s="6"/>
      <c r="M48" s="6"/>
    </row>
    <row r="49" spans="1:14" s="9" customFormat="1" x14ac:dyDescent="0.25">
      <c r="A49" s="7"/>
      <c r="B49" s="11"/>
      <c r="F49" s="41"/>
      <c r="I49" s="6"/>
      <c r="J49" s="6"/>
      <c r="K49" s="6"/>
      <c r="L49" s="6"/>
      <c r="M49" s="6"/>
    </row>
    <row r="50" spans="1:14" s="9" customFormat="1" x14ac:dyDescent="0.25">
      <c r="A50" s="7"/>
      <c r="B50" s="11"/>
      <c r="F50" s="41"/>
      <c r="I50" s="6"/>
      <c r="J50" s="6"/>
      <c r="K50" s="6"/>
      <c r="L50" s="6"/>
      <c r="M50" s="6"/>
    </row>
    <row r="51" spans="1:14" s="10" customFormat="1" x14ac:dyDescent="0.25">
      <c r="A51" s="7"/>
      <c r="B51" s="11"/>
      <c r="C51" s="9"/>
      <c r="D51" s="9"/>
      <c r="E51" s="9"/>
      <c r="F51" s="41"/>
      <c r="G51" s="9"/>
      <c r="H51" s="9"/>
      <c r="I51" s="6"/>
      <c r="J51" s="6"/>
      <c r="K51" s="6"/>
      <c r="L51" s="6"/>
      <c r="M51" s="6"/>
      <c r="N51" s="9"/>
    </row>
    <row r="52" spans="1:14" s="10" customFormat="1" x14ac:dyDescent="0.25">
      <c r="A52" s="7"/>
      <c r="B52" s="11"/>
      <c r="C52" s="9"/>
      <c r="D52" s="9"/>
      <c r="E52" s="9"/>
      <c r="F52" s="41"/>
      <c r="G52" s="9"/>
      <c r="H52" s="9"/>
      <c r="I52" s="6"/>
      <c r="J52" s="6"/>
      <c r="K52" s="6"/>
      <c r="L52" s="6"/>
      <c r="M52" s="6"/>
      <c r="N52" s="9"/>
    </row>
    <row r="53" spans="1:14" s="10" customFormat="1" x14ac:dyDescent="0.25">
      <c r="A53" s="7"/>
      <c r="B53" s="11"/>
      <c r="C53" s="9"/>
      <c r="D53" s="9"/>
      <c r="E53" s="9"/>
      <c r="F53" s="41"/>
      <c r="G53" s="9"/>
      <c r="H53" s="9"/>
      <c r="I53" s="6"/>
      <c r="J53" s="6"/>
      <c r="K53" s="6"/>
      <c r="L53" s="6"/>
      <c r="M53" s="6"/>
      <c r="N53" s="9"/>
    </row>
    <row r="54" spans="1:14" s="10" customFormat="1" x14ac:dyDescent="0.25">
      <c r="A54" s="7"/>
      <c r="B54" s="11"/>
      <c r="C54" s="9"/>
      <c r="D54" s="9"/>
      <c r="E54" s="9"/>
      <c r="F54" s="41"/>
      <c r="G54" s="9"/>
      <c r="H54" s="9"/>
      <c r="I54" s="6"/>
      <c r="J54" s="6"/>
      <c r="K54" s="6"/>
      <c r="L54" s="6"/>
      <c r="M54" s="6"/>
      <c r="N54" s="9"/>
    </row>
    <row r="55" spans="1:14" s="10" customFormat="1" x14ac:dyDescent="0.25">
      <c r="A55" s="7"/>
      <c r="B55" s="11"/>
      <c r="C55" s="9"/>
      <c r="D55" s="9"/>
      <c r="E55" s="9"/>
      <c r="F55" s="41"/>
      <c r="G55" s="9"/>
      <c r="H55" s="9"/>
      <c r="I55" s="6"/>
      <c r="J55" s="6"/>
      <c r="K55" s="6"/>
      <c r="L55" s="6"/>
      <c r="M55" s="6"/>
      <c r="N55" s="9"/>
    </row>
    <row r="56" spans="1:14" s="10" customFormat="1" x14ac:dyDescent="0.25">
      <c r="A56" s="7"/>
      <c r="B56" s="11"/>
      <c r="C56" s="9"/>
      <c r="D56" s="9"/>
      <c r="E56" s="9"/>
      <c r="F56" s="41"/>
      <c r="G56" s="9"/>
      <c r="H56" s="9"/>
      <c r="I56" s="6"/>
      <c r="J56" s="6"/>
      <c r="K56" s="6"/>
      <c r="L56" s="6"/>
      <c r="M56" s="6"/>
      <c r="N56" s="9"/>
    </row>
    <row r="57" spans="1:14" s="10" customFormat="1" x14ac:dyDescent="0.25">
      <c r="A57" s="7"/>
      <c r="B57" s="11"/>
      <c r="C57" s="9"/>
      <c r="D57" s="9"/>
      <c r="E57" s="9"/>
      <c r="F57" s="41"/>
      <c r="G57" s="9"/>
      <c r="H57" s="9"/>
      <c r="I57" s="6"/>
      <c r="J57" s="6"/>
      <c r="K57" s="6"/>
      <c r="L57" s="6"/>
      <c r="M57" s="6"/>
      <c r="N57" s="9"/>
    </row>
    <row r="58" spans="1:14" s="10" customFormat="1" x14ac:dyDescent="0.25">
      <c r="A58" s="7"/>
      <c r="B58" s="11"/>
      <c r="C58" s="9"/>
      <c r="D58" s="9"/>
      <c r="E58" s="9"/>
      <c r="F58" s="41"/>
      <c r="G58" s="9"/>
      <c r="H58" s="9"/>
      <c r="I58" s="6"/>
      <c r="J58" s="6"/>
      <c r="K58" s="6"/>
      <c r="L58" s="6"/>
      <c r="M58" s="6"/>
      <c r="N58" s="9"/>
    </row>
    <row r="59" spans="1:14" s="10" customFormat="1" x14ac:dyDescent="0.25">
      <c r="A59" s="7"/>
      <c r="B59" s="11"/>
      <c r="C59" s="9"/>
      <c r="D59" s="9"/>
      <c r="E59" s="9"/>
      <c r="F59" s="41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5">
      <c r="A60" s="7"/>
      <c r="B60" s="11"/>
      <c r="C60" s="9"/>
      <c r="D60" s="9"/>
      <c r="E60" s="9"/>
      <c r="F60" s="41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5">
      <c r="A61" s="7"/>
      <c r="B61" s="11"/>
      <c r="C61" s="9"/>
      <c r="D61" s="9"/>
      <c r="E61" s="9"/>
      <c r="F61" s="41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5">
      <c r="A62" s="7"/>
      <c r="B62" s="11"/>
      <c r="C62" s="9"/>
      <c r="D62" s="9"/>
      <c r="E62" s="9"/>
      <c r="F62" s="41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5">
      <c r="A63" s="7"/>
      <c r="B63" s="11"/>
      <c r="C63" s="9"/>
      <c r="D63" s="9"/>
      <c r="E63" s="9"/>
      <c r="F63" s="41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5">
      <c r="A64" s="7"/>
      <c r="B64" s="11"/>
      <c r="C64" s="9"/>
      <c r="D64" s="9"/>
      <c r="E64" s="9"/>
      <c r="F64" s="41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5">
      <c r="A65" s="7"/>
      <c r="B65" s="11"/>
      <c r="C65" s="9"/>
      <c r="D65" s="9"/>
      <c r="E65" s="9"/>
      <c r="F65" s="41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5">
      <c r="A66" s="7"/>
      <c r="B66" s="11"/>
      <c r="C66" s="9"/>
      <c r="D66" s="9"/>
      <c r="E66" s="9"/>
      <c r="F66" s="41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5">
      <c r="A67" s="7"/>
      <c r="B67" s="11"/>
      <c r="C67" s="9"/>
      <c r="D67" s="9"/>
      <c r="E67" s="9"/>
      <c r="F67" s="41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5">
      <c r="A68" s="7"/>
      <c r="B68" s="11"/>
      <c r="C68" s="9"/>
      <c r="D68" s="9"/>
      <c r="E68" s="9"/>
      <c r="F68" s="41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5">
      <c r="A69" s="7"/>
      <c r="B69" s="11"/>
      <c r="C69" s="9"/>
      <c r="D69" s="9"/>
      <c r="E69" s="9"/>
      <c r="F69" s="41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5">
      <c r="A70" s="7"/>
      <c r="B70" s="11"/>
      <c r="C70" s="9"/>
      <c r="D70" s="9"/>
      <c r="E70" s="9"/>
      <c r="F70" s="41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5">
      <c r="A71" s="7"/>
      <c r="B71" s="11"/>
      <c r="C71" s="9"/>
      <c r="D71" s="9"/>
      <c r="E71" s="9"/>
      <c r="F71" s="41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5">
      <c r="A72" s="7"/>
      <c r="B72" s="11"/>
      <c r="C72" s="9"/>
      <c r="D72" s="9"/>
      <c r="E72" s="9"/>
      <c r="F72" s="41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5">
      <c r="A73" s="7"/>
      <c r="B73" s="11"/>
      <c r="C73" s="9"/>
      <c r="D73" s="9"/>
      <c r="E73" s="9"/>
      <c r="F73" s="41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5">
      <c r="A74" s="7"/>
      <c r="B74" s="11"/>
      <c r="C74" s="9"/>
      <c r="D74" s="9"/>
      <c r="E74" s="9"/>
      <c r="F74" s="41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5">
      <c r="A75" s="7"/>
      <c r="B75" s="11"/>
      <c r="C75" s="9"/>
      <c r="D75" s="9"/>
      <c r="E75" s="9"/>
      <c r="F75" s="41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5">
      <c r="A76" s="7"/>
      <c r="B76" s="11"/>
      <c r="C76" s="9"/>
      <c r="D76" s="9"/>
      <c r="E76" s="9"/>
      <c r="F76" s="41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5">
      <c r="A77" s="7"/>
      <c r="B77" s="11"/>
      <c r="C77" s="9"/>
      <c r="D77" s="9"/>
      <c r="E77" s="9"/>
      <c r="F77" s="41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5">
      <c r="A78" s="7"/>
      <c r="B78" s="11"/>
      <c r="C78" s="9"/>
      <c r="D78" s="9"/>
      <c r="E78" s="9"/>
      <c r="F78" s="41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5">
      <c r="A79" s="7"/>
      <c r="B79" s="11"/>
      <c r="C79" s="9"/>
      <c r="D79" s="9"/>
      <c r="E79" s="9"/>
      <c r="F79" s="41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5">
      <c r="A80" s="7"/>
      <c r="B80" s="11"/>
      <c r="C80" s="9"/>
      <c r="D80" s="9"/>
      <c r="E80" s="9"/>
      <c r="F80" s="41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5">
      <c r="A81" s="7"/>
      <c r="B81" s="11"/>
      <c r="C81" s="9"/>
      <c r="D81" s="9"/>
      <c r="E81" s="9"/>
      <c r="F81" s="41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5">
      <c r="A82" s="7"/>
      <c r="B82" s="11"/>
      <c r="C82" s="9"/>
      <c r="D82" s="9"/>
      <c r="E82" s="9"/>
      <c r="F82" s="41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5">
      <c r="A83" s="7"/>
      <c r="B83" s="11"/>
      <c r="C83" s="9"/>
      <c r="D83" s="9"/>
      <c r="E83" s="9"/>
      <c r="F83" s="41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5">
      <c r="A84" s="7"/>
      <c r="B84" s="11"/>
      <c r="C84" s="9"/>
      <c r="D84" s="9"/>
      <c r="E84" s="9"/>
      <c r="F84" s="41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5">
      <c r="A85" s="7"/>
      <c r="B85" s="11"/>
      <c r="C85" s="9"/>
      <c r="D85" s="9"/>
      <c r="E85" s="9"/>
      <c r="F85" s="41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5">
      <c r="A86" s="7"/>
      <c r="B86" s="11"/>
      <c r="C86" s="9"/>
      <c r="D86" s="9"/>
      <c r="E86" s="9"/>
      <c r="F86" s="41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5">
      <c r="A87" s="7"/>
      <c r="B87" s="11"/>
      <c r="C87" s="9"/>
      <c r="D87" s="9"/>
      <c r="E87" s="9"/>
      <c r="F87" s="41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5">
      <c r="A88" s="7"/>
      <c r="B88" s="11"/>
      <c r="C88" s="9"/>
      <c r="D88" s="9"/>
      <c r="E88" s="9"/>
      <c r="F88" s="41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5">
      <c r="A89" s="7"/>
      <c r="B89" s="11"/>
      <c r="C89" s="9"/>
      <c r="D89" s="9"/>
      <c r="E89" s="9"/>
      <c r="F89" s="41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5">
      <c r="A90" s="7"/>
      <c r="B90" s="11"/>
      <c r="C90" s="9"/>
      <c r="D90" s="9"/>
      <c r="E90" s="9"/>
      <c r="F90" s="41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5">
      <c r="A91" s="7"/>
      <c r="B91" s="11"/>
      <c r="C91" s="9"/>
      <c r="D91" s="9"/>
      <c r="E91" s="9"/>
      <c r="F91" s="41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5">
      <c r="A92" s="7"/>
      <c r="B92" s="11"/>
      <c r="C92" s="9"/>
      <c r="D92" s="9"/>
      <c r="E92" s="9"/>
      <c r="F92" s="41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5">
      <c r="A93" s="7"/>
      <c r="B93" s="11"/>
      <c r="C93" s="9"/>
      <c r="D93" s="9"/>
      <c r="E93" s="9"/>
      <c r="F93" s="41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5">
      <c r="A94" s="7"/>
      <c r="B94" s="11"/>
      <c r="C94" s="9"/>
      <c r="D94" s="9"/>
      <c r="E94" s="9"/>
      <c r="F94" s="41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5">
      <c r="A95" s="7"/>
      <c r="B95" s="11"/>
      <c r="C95" s="9"/>
      <c r="D95" s="9"/>
      <c r="E95" s="9"/>
      <c r="F95" s="41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5">
      <c r="A96" s="7"/>
      <c r="B96" s="11"/>
      <c r="C96" s="9"/>
      <c r="D96" s="9"/>
      <c r="E96" s="9"/>
      <c r="F96" s="41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5">
      <c r="A97" s="7"/>
      <c r="B97" s="11"/>
      <c r="C97" s="9"/>
      <c r="D97" s="9"/>
      <c r="E97" s="9"/>
      <c r="F97" s="41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5">
      <c r="A98" s="7"/>
      <c r="B98" s="11"/>
      <c r="C98" s="9"/>
      <c r="D98" s="9"/>
      <c r="E98" s="9"/>
      <c r="F98" s="41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5">
      <c r="A99" s="7"/>
      <c r="B99" s="11"/>
      <c r="C99" s="9"/>
      <c r="D99" s="9"/>
      <c r="E99" s="9"/>
      <c r="F99" s="41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5">
      <c r="A100" s="7"/>
      <c r="B100" s="11"/>
      <c r="C100" s="9"/>
      <c r="D100" s="9"/>
      <c r="E100" s="9"/>
      <c r="F100" s="41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5">
      <c r="A101" s="7"/>
      <c r="B101" s="11"/>
      <c r="C101" s="9"/>
      <c r="D101" s="9"/>
      <c r="E101" s="9"/>
      <c r="F101" s="41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5">
      <c r="A102" s="7"/>
      <c r="B102" s="11"/>
      <c r="C102" s="9"/>
      <c r="D102" s="9"/>
      <c r="E102" s="9"/>
      <c r="F102" s="41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5">
      <c r="A103" s="7"/>
      <c r="B103" s="11"/>
      <c r="C103" s="9"/>
      <c r="D103" s="9"/>
      <c r="E103" s="9"/>
      <c r="F103" s="41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5">
      <c r="A104" s="7"/>
      <c r="B104" s="11"/>
      <c r="C104" s="9"/>
      <c r="D104" s="9"/>
      <c r="E104" s="9"/>
      <c r="F104" s="41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5">
      <c r="A105" s="7"/>
      <c r="B105" s="11"/>
      <c r="C105" s="9"/>
      <c r="D105" s="9"/>
      <c r="E105" s="9"/>
      <c r="F105" s="41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5">
      <c r="A106" s="7"/>
      <c r="B106" s="11"/>
      <c r="C106" s="9"/>
      <c r="D106" s="9"/>
      <c r="E106" s="9"/>
      <c r="F106" s="41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5">
      <c r="A107" s="7"/>
      <c r="B107" s="11"/>
      <c r="C107" s="9"/>
      <c r="D107" s="9"/>
      <c r="E107" s="9"/>
      <c r="F107" s="41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5">
      <c r="A108" s="7"/>
      <c r="B108" s="11"/>
      <c r="C108" s="9"/>
      <c r="D108" s="9"/>
      <c r="E108" s="9"/>
      <c r="F108" s="41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5">
      <c r="A109" s="7"/>
      <c r="B109" s="11"/>
      <c r="C109" s="9"/>
      <c r="D109" s="9"/>
      <c r="E109" s="9"/>
      <c r="F109" s="41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5">
      <c r="A110" s="7"/>
      <c r="B110" s="11"/>
      <c r="C110" s="9"/>
      <c r="D110" s="9"/>
      <c r="E110" s="9"/>
      <c r="F110" s="41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5">
      <c r="A111" s="7"/>
      <c r="B111" s="11"/>
      <c r="C111" s="9"/>
      <c r="D111" s="9"/>
      <c r="E111" s="9"/>
      <c r="F111" s="41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5">
      <c r="A112" s="7"/>
      <c r="B112" s="11"/>
      <c r="C112" s="9"/>
      <c r="D112" s="9"/>
      <c r="E112" s="9"/>
      <c r="F112" s="41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5">
      <c r="A113" s="7"/>
      <c r="B113" s="11"/>
      <c r="C113" s="9"/>
      <c r="D113" s="9"/>
      <c r="E113" s="9"/>
      <c r="F113" s="41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5">
      <c r="A114" s="7"/>
      <c r="B114" s="11"/>
      <c r="C114" s="9"/>
      <c r="D114" s="9"/>
      <c r="E114" s="9"/>
      <c r="F114" s="41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5">
      <c r="A115" s="7"/>
      <c r="B115" s="11"/>
      <c r="C115" s="9"/>
      <c r="D115" s="9"/>
      <c r="E115" s="9"/>
      <c r="F115" s="41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5">
      <c r="A116" s="7"/>
      <c r="B116" s="11"/>
      <c r="C116" s="9"/>
      <c r="D116" s="9"/>
      <c r="E116" s="9"/>
      <c r="F116" s="41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5">
      <c r="A117" s="7"/>
      <c r="B117" s="11"/>
      <c r="C117" s="9"/>
      <c r="D117" s="9"/>
      <c r="E117" s="9"/>
      <c r="F117" s="41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5">
      <c r="A118" s="7"/>
      <c r="B118" s="11"/>
      <c r="C118" s="9"/>
      <c r="D118" s="9"/>
      <c r="E118" s="9"/>
      <c r="F118" s="41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5">
      <c r="A119" s="7"/>
      <c r="B119" s="11"/>
      <c r="C119" s="9"/>
      <c r="D119" s="9"/>
      <c r="E119" s="9"/>
      <c r="F119" s="41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5">
      <c r="A120" s="7"/>
      <c r="B120" s="11"/>
      <c r="C120" s="9"/>
      <c r="D120" s="9"/>
      <c r="E120" s="9"/>
      <c r="F120" s="41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5">
      <c r="A121" s="7"/>
      <c r="B121" s="11"/>
      <c r="C121" s="9"/>
      <c r="D121" s="9"/>
      <c r="E121" s="9"/>
      <c r="F121" s="41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5">
      <c r="A122" s="7"/>
      <c r="B122" s="11"/>
      <c r="C122" s="9"/>
      <c r="D122" s="9"/>
      <c r="E122" s="9"/>
      <c r="F122" s="41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5">
      <c r="A123" s="7"/>
      <c r="B123" s="11"/>
      <c r="C123" s="9"/>
      <c r="D123" s="9"/>
      <c r="E123" s="9"/>
      <c r="F123" s="41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5">
      <c r="A124" s="7"/>
      <c r="B124" s="11"/>
      <c r="C124" s="9"/>
      <c r="D124" s="9"/>
      <c r="E124" s="9"/>
      <c r="F124" s="41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5">
      <c r="A125" s="7"/>
      <c r="B125" s="11"/>
      <c r="C125" s="9"/>
      <c r="D125" s="9"/>
      <c r="E125" s="9"/>
      <c r="F125" s="41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5">
      <c r="A126" s="7"/>
      <c r="B126" s="11"/>
      <c r="C126" s="9"/>
      <c r="D126" s="9"/>
      <c r="E126" s="9"/>
      <c r="F126" s="41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5">
      <c r="A127" s="7"/>
      <c r="B127" s="11"/>
      <c r="C127" s="9"/>
      <c r="D127" s="9"/>
      <c r="E127" s="9"/>
      <c r="F127" s="41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5">
      <c r="A128" s="7"/>
      <c r="B128" s="11"/>
      <c r="C128" s="9"/>
      <c r="D128" s="9"/>
      <c r="E128" s="9"/>
      <c r="F128" s="41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5">
      <c r="A129" s="7"/>
      <c r="B129" s="11"/>
      <c r="C129" s="9"/>
      <c r="D129" s="9"/>
      <c r="E129" s="9"/>
      <c r="F129" s="41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5">
      <c r="A130" s="7"/>
      <c r="B130" s="11"/>
      <c r="C130" s="9"/>
      <c r="D130" s="9"/>
      <c r="E130" s="9"/>
      <c r="F130" s="41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5">
      <c r="A131" s="7"/>
      <c r="B131" s="11"/>
      <c r="C131" s="9"/>
      <c r="D131" s="9"/>
      <c r="E131" s="9"/>
      <c r="F131" s="41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5">
      <c r="A132" s="7"/>
      <c r="B132" s="11"/>
      <c r="C132" s="9"/>
      <c r="D132" s="9"/>
      <c r="E132" s="9"/>
      <c r="F132" s="41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5">
      <c r="A133" s="7"/>
      <c r="B133" s="11"/>
      <c r="C133" s="9"/>
      <c r="D133" s="9"/>
      <c r="E133" s="9"/>
      <c r="F133" s="41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5">
      <c r="A134" s="7"/>
      <c r="B134" s="11"/>
      <c r="C134" s="9"/>
      <c r="D134" s="9"/>
      <c r="E134" s="9"/>
      <c r="F134" s="41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5">
      <c r="A135" s="7"/>
      <c r="B135" s="11"/>
      <c r="C135" s="9"/>
      <c r="D135" s="9"/>
      <c r="E135" s="9"/>
      <c r="F135" s="41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5">
      <c r="A136" s="7"/>
      <c r="B136" s="11"/>
      <c r="C136" s="9"/>
      <c r="D136" s="9"/>
      <c r="E136" s="9"/>
      <c r="F136" s="41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5">
      <c r="A137" s="7"/>
      <c r="B137" s="11"/>
      <c r="C137" s="9"/>
      <c r="D137" s="9"/>
      <c r="E137" s="9"/>
      <c r="F137" s="41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5">
      <c r="A138" s="7"/>
      <c r="B138" s="11"/>
      <c r="C138" s="9"/>
      <c r="D138" s="9"/>
      <c r="E138" s="9"/>
      <c r="F138" s="41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5">
      <c r="A139" s="7"/>
      <c r="B139" s="11"/>
      <c r="C139" s="9"/>
      <c r="D139" s="9"/>
      <c r="E139" s="9"/>
      <c r="F139" s="41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5">
      <c r="A140" s="7"/>
      <c r="B140" s="11"/>
      <c r="C140" s="9"/>
      <c r="D140" s="9"/>
      <c r="E140" s="9"/>
      <c r="F140" s="41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5">
      <c r="A141" s="7"/>
      <c r="B141" s="11"/>
      <c r="C141" s="9"/>
      <c r="D141" s="9"/>
      <c r="E141" s="9"/>
      <c r="F141" s="41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5">
      <c r="A142" s="7"/>
      <c r="B142" s="11"/>
      <c r="C142" s="9"/>
      <c r="D142" s="9"/>
      <c r="E142" s="9"/>
      <c r="F142" s="41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5">
      <c r="A143" s="7"/>
      <c r="B143" s="11"/>
      <c r="C143" s="9"/>
      <c r="D143" s="9"/>
      <c r="E143" s="9"/>
      <c r="F143" s="41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5">
      <c r="A144" s="7"/>
      <c r="B144" s="11"/>
      <c r="C144" s="9"/>
      <c r="D144" s="9"/>
      <c r="E144" s="9"/>
      <c r="F144" s="41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5">
      <c r="A145" s="7"/>
      <c r="B145" s="11"/>
      <c r="C145" s="9"/>
      <c r="D145" s="9"/>
      <c r="E145" s="9"/>
      <c r="F145" s="41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5">
      <c r="A146" s="7"/>
      <c r="B146" s="11"/>
      <c r="C146" s="9"/>
      <c r="D146" s="9"/>
      <c r="E146" s="9"/>
      <c r="F146" s="41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5">
      <c r="A147" s="7"/>
      <c r="B147" s="11"/>
      <c r="C147" s="9"/>
      <c r="D147" s="9"/>
      <c r="E147" s="9"/>
      <c r="F147" s="41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5">
      <c r="A148" s="7"/>
      <c r="B148" s="11"/>
      <c r="C148" s="9"/>
      <c r="D148" s="9"/>
      <c r="E148" s="9"/>
      <c r="F148" s="41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5">
      <c r="A149" s="7"/>
      <c r="B149" s="11"/>
      <c r="C149" s="9"/>
      <c r="D149" s="9"/>
      <c r="E149" s="9"/>
      <c r="F149" s="41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5">
      <c r="A150" s="7"/>
      <c r="B150" s="11"/>
      <c r="C150" s="9"/>
      <c r="D150" s="9"/>
      <c r="E150" s="9"/>
      <c r="F150" s="41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5">
      <c r="A151" s="7"/>
      <c r="B151" s="11"/>
      <c r="C151" s="9"/>
      <c r="D151" s="9"/>
      <c r="E151" s="9"/>
      <c r="F151" s="41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5">
      <c r="A152" s="7"/>
      <c r="B152" s="11"/>
      <c r="C152" s="9"/>
      <c r="D152" s="9"/>
      <c r="E152" s="9"/>
      <c r="F152" s="41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5">
      <c r="A153" s="7"/>
      <c r="B153" s="11"/>
      <c r="C153" s="9"/>
      <c r="D153" s="9"/>
      <c r="E153" s="9"/>
      <c r="F153" s="41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5">
      <c r="A154" s="7"/>
      <c r="B154" s="11"/>
      <c r="C154" s="9"/>
      <c r="D154" s="9"/>
      <c r="E154" s="9"/>
      <c r="F154" s="41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5">
      <c r="A155" s="7"/>
      <c r="B155" s="11"/>
      <c r="C155" s="9"/>
      <c r="D155" s="9"/>
      <c r="E155" s="9"/>
      <c r="F155" s="41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5">
      <c r="A156" s="7"/>
      <c r="B156" s="11"/>
      <c r="C156" s="9"/>
      <c r="D156" s="9"/>
      <c r="E156" s="9"/>
      <c r="F156" s="41"/>
      <c r="G156" s="9"/>
      <c r="H156" s="9"/>
      <c r="I156" s="6"/>
      <c r="J156" s="6"/>
      <c r="K156" s="6"/>
      <c r="L156" s="6"/>
      <c r="M156" s="6"/>
      <c r="N156" s="9"/>
    </row>
  </sheetData>
  <hyperlinks>
    <hyperlink ref="F7" location="SU_A1500" display="Rear Pushrod"/>
    <hyperlink ref="F8" location="SU_1500_001" display="SU_1500_001"/>
    <hyperlink ref="F9" location="SU_1500_002" display="SU_1500_002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44"/>
  <sheetViews>
    <sheetView tabSelected="1" zoomScale="75" zoomScaleNormal="75" zoomScaleSheetLayoutView="80" workbookViewId="0">
      <selection activeCell="B5" sqref="B5"/>
    </sheetView>
  </sheetViews>
  <sheetFormatPr baseColWidth="10" defaultColWidth="9.109375" defaultRowHeight="14.4" x14ac:dyDescent="0.3"/>
  <cols>
    <col min="1" max="1" width="11.44140625"/>
    <col min="2" max="2" width="35.21875" customWidth="1"/>
    <col min="3" max="3" width="45.88671875" customWidth="1"/>
    <col min="4" max="4" width="11.44140625"/>
    <col min="5" max="5" width="13.109375"/>
    <col min="6" max="7" width="11.44140625"/>
    <col min="8" max="8" width="15.6640625"/>
    <col min="9" max="9" width="15.44140625"/>
    <col min="10" max="12" width="11.44140625"/>
    <col min="13" max="13" width="15.33203125"/>
    <col min="14" max="14" width="13" bestFit="1" customWidth="1"/>
    <col min="15" max="15" width="5.33203125" customWidth="1"/>
    <col min="16" max="1025" width="11.44140625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88" t="s">
        <v>0</v>
      </c>
      <c r="B2" s="16" t="s">
        <v>40</v>
      </c>
      <c r="C2" s="55"/>
      <c r="D2" s="55"/>
      <c r="E2" s="55" t="s">
        <v>63</v>
      </c>
      <c r="F2" s="55"/>
      <c r="G2" s="55"/>
      <c r="H2" s="55"/>
      <c r="I2" s="55"/>
      <c r="J2" s="88" t="s">
        <v>1</v>
      </c>
      <c r="K2" s="78">
        <v>81</v>
      </c>
      <c r="L2" s="55"/>
      <c r="M2" s="88" t="s">
        <v>2</v>
      </c>
      <c r="N2" s="86">
        <f>SU_A1500_pa+SU_A1500_m+SU_A1500_p+SU_A1500_f</f>
        <v>15.772896471350148</v>
      </c>
      <c r="O2" s="61"/>
    </row>
    <row r="3" spans="1:15" x14ac:dyDescent="0.3">
      <c r="A3" s="88" t="s">
        <v>3</v>
      </c>
      <c r="B3" s="16" t="s">
        <v>64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88" t="s">
        <v>4</v>
      </c>
      <c r="N3" s="76">
        <v>2</v>
      </c>
      <c r="O3" s="61"/>
    </row>
    <row r="4" spans="1:15" x14ac:dyDescent="0.3">
      <c r="A4" s="88" t="s">
        <v>5</v>
      </c>
      <c r="B4" s="56" t="s">
        <v>79</v>
      </c>
      <c r="C4" s="126"/>
      <c r="D4" s="55"/>
      <c r="E4" s="55"/>
      <c r="F4" s="55"/>
      <c r="G4" s="55"/>
      <c r="H4" s="55"/>
      <c r="I4" s="55"/>
      <c r="J4" s="89" t="s">
        <v>6</v>
      </c>
      <c r="K4" s="55"/>
      <c r="L4" s="55"/>
      <c r="M4" s="55"/>
      <c r="N4" s="55"/>
      <c r="O4" s="61"/>
    </row>
    <row r="5" spans="1:15" x14ac:dyDescent="0.3">
      <c r="A5" s="88" t="s">
        <v>7</v>
      </c>
      <c r="B5" s="18" t="s">
        <v>80</v>
      </c>
      <c r="C5" s="55"/>
      <c r="D5" s="55"/>
      <c r="E5" s="55"/>
      <c r="F5" s="55"/>
      <c r="G5" s="55"/>
      <c r="H5" s="55"/>
      <c r="I5" s="55"/>
      <c r="J5" s="89" t="s">
        <v>8</v>
      </c>
      <c r="K5" s="55"/>
      <c r="L5" s="55"/>
      <c r="M5" s="88" t="s">
        <v>9</v>
      </c>
      <c r="N5" s="73">
        <f>N2*SU_A1500_q</f>
        <v>31.545792942700295</v>
      </c>
      <c r="O5" s="61"/>
    </row>
    <row r="6" spans="1:15" x14ac:dyDescent="0.3">
      <c r="A6" s="88" t="s">
        <v>10</v>
      </c>
      <c r="B6" s="16" t="s">
        <v>11</v>
      </c>
      <c r="C6" s="55"/>
      <c r="D6" s="55"/>
      <c r="E6" s="55"/>
      <c r="F6" s="55"/>
      <c r="G6" s="55"/>
      <c r="H6" s="55"/>
      <c r="I6" s="55"/>
      <c r="J6" s="89" t="s">
        <v>12</v>
      </c>
      <c r="K6" s="55"/>
      <c r="L6" s="55"/>
      <c r="M6" s="55"/>
      <c r="N6" s="55"/>
      <c r="O6" s="61"/>
    </row>
    <row r="7" spans="1:15" x14ac:dyDescent="0.3">
      <c r="A7" s="88" t="s">
        <v>13</v>
      </c>
      <c r="B7" s="16" t="s">
        <v>81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62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129" t="s">
        <v>14</v>
      </c>
      <c r="B9" s="129" t="s">
        <v>15</v>
      </c>
      <c r="C9" s="129" t="s">
        <v>16</v>
      </c>
      <c r="D9" s="129" t="s">
        <v>17</v>
      </c>
      <c r="E9" s="129" t="s">
        <v>18</v>
      </c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9">
        <v>10</v>
      </c>
      <c r="B10" s="127" t="s">
        <v>82</v>
      </c>
      <c r="C10" s="31">
        <f>'SU 1500 001'!N2</f>
        <v>1.4513899941560895</v>
      </c>
      <c r="D10" s="130">
        <v>1</v>
      </c>
      <c r="E10" s="31">
        <f>C10*D10</f>
        <v>1.4513899941560895</v>
      </c>
      <c r="F10" s="55"/>
      <c r="G10" s="55"/>
      <c r="H10" s="55"/>
      <c r="I10" s="55"/>
      <c r="J10" s="55"/>
      <c r="K10" s="55"/>
      <c r="L10" s="55"/>
      <c r="M10" s="55"/>
      <c r="N10" s="55"/>
      <c r="O10" s="61"/>
    </row>
    <row r="11" spans="1:15" x14ac:dyDescent="0.3">
      <c r="A11" s="19">
        <v>20</v>
      </c>
      <c r="B11" s="127" t="s">
        <v>83</v>
      </c>
      <c r="C11" s="31">
        <f>'SU 1500 002'!N2</f>
        <v>0.26540753801370742</v>
      </c>
      <c r="D11" s="19">
        <v>4</v>
      </c>
      <c r="E11" s="31">
        <f>C11*D11</f>
        <v>1.0616301520548297</v>
      </c>
      <c r="F11" s="56"/>
      <c r="G11" s="56"/>
      <c r="H11" s="56"/>
      <c r="I11" s="56"/>
      <c r="J11" s="56"/>
      <c r="K11" s="56"/>
      <c r="L11" s="56"/>
      <c r="M11" s="56"/>
      <c r="N11" s="56"/>
      <c r="O11" s="63"/>
    </row>
    <row r="12" spans="1:15" x14ac:dyDescent="0.3">
      <c r="A12" s="62"/>
      <c r="B12" s="55"/>
      <c r="C12" s="55"/>
      <c r="D12" s="92" t="s">
        <v>18</v>
      </c>
      <c r="E12" s="93">
        <f>SUM(E10:E11)</f>
        <v>2.513020146210919</v>
      </c>
      <c r="F12" s="56"/>
      <c r="G12" s="56"/>
      <c r="H12" s="56"/>
      <c r="I12" s="56"/>
      <c r="J12" s="56"/>
      <c r="K12" s="56"/>
      <c r="L12" s="56"/>
      <c r="M12" s="56"/>
      <c r="N12" s="56"/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88" t="s">
        <v>14</v>
      </c>
      <c r="B14" s="88" t="s">
        <v>19</v>
      </c>
      <c r="C14" s="88" t="s">
        <v>20</v>
      </c>
      <c r="D14" s="88" t="s">
        <v>21</v>
      </c>
      <c r="E14" s="88" t="s">
        <v>22</v>
      </c>
      <c r="F14" s="88" t="s">
        <v>23</v>
      </c>
      <c r="G14" s="88" t="s">
        <v>24</v>
      </c>
      <c r="H14" s="88" t="s">
        <v>25</v>
      </c>
      <c r="I14" s="88" t="s">
        <v>26</v>
      </c>
      <c r="J14" s="88" t="s">
        <v>27</v>
      </c>
      <c r="K14" s="88" t="s">
        <v>28</v>
      </c>
      <c r="L14" s="88" t="s">
        <v>29</v>
      </c>
      <c r="M14" s="88" t="s">
        <v>17</v>
      </c>
      <c r="N14" s="88" t="s">
        <v>18</v>
      </c>
      <c r="O14" s="61"/>
    </row>
    <row r="15" spans="1:15" x14ac:dyDescent="0.3">
      <c r="A15" s="71">
        <v>10</v>
      </c>
      <c r="B15" s="196" t="s">
        <v>94</v>
      </c>
      <c r="C15" s="196" t="s">
        <v>96</v>
      </c>
      <c r="D15" s="195">
        <f>0.02*E15^2+1.22</f>
        <v>2.5</v>
      </c>
      <c r="E15" s="196">
        <v>8</v>
      </c>
      <c r="F15" s="196" t="s">
        <v>30</v>
      </c>
      <c r="G15" s="196"/>
      <c r="H15" s="198"/>
      <c r="I15" s="200" t="s">
        <v>95</v>
      </c>
      <c r="J15" s="199"/>
      <c r="K15" s="198"/>
      <c r="L15" s="198"/>
      <c r="M15" s="199">
        <v>1</v>
      </c>
      <c r="N15" s="197">
        <f>D15*M15</f>
        <v>2.5</v>
      </c>
      <c r="O15" s="61"/>
    </row>
    <row r="16" spans="1:15" s="23" customFormat="1" x14ac:dyDescent="0.3">
      <c r="A16" s="71">
        <v>20</v>
      </c>
      <c r="B16" s="196" t="s">
        <v>94</v>
      </c>
      <c r="C16" s="196" t="s">
        <v>97</v>
      </c>
      <c r="D16" s="204">
        <f>0.02*E16^2+1.22</f>
        <v>2.5</v>
      </c>
      <c r="E16" s="196">
        <v>8</v>
      </c>
      <c r="F16" s="196" t="s">
        <v>30</v>
      </c>
      <c r="G16" s="196"/>
      <c r="H16" s="198"/>
      <c r="I16" s="202" t="s">
        <v>95</v>
      </c>
      <c r="J16" s="199"/>
      <c r="K16" s="198"/>
      <c r="L16" s="201"/>
      <c r="M16" s="199">
        <v>1</v>
      </c>
      <c r="N16" s="203">
        <f>D16*M16</f>
        <v>2.5</v>
      </c>
      <c r="O16" s="65"/>
    </row>
    <row r="17" spans="1:15" x14ac:dyDescent="0.3">
      <c r="A17" s="66"/>
      <c r="B17" s="194" t="s">
        <v>102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88" t="s">
        <v>18</v>
      </c>
      <c r="N17" s="90">
        <f>SUM(N15:N16)</f>
        <v>5</v>
      </c>
      <c r="O17" s="61"/>
    </row>
    <row r="18" spans="1:15" x14ac:dyDescent="0.3">
      <c r="A18" s="62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61"/>
    </row>
    <row r="19" spans="1:15" s="26" customFormat="1" x14ac:dyDescent="0.3">
      <c r="A19" s="88" t="s">
        <v>14</v>
      </c>
      <c r="B19" s="88" t="s">
        <v>31</v>
      </c>
      <c r="C19" s="88" t="s">
        <v>20</v>
      </c>
      <c r="D19" s="88" t="s">
        <v>21</v>
      </c>
      <c r="E19" s="88" t="s">
        <v>32</v>
      </c>
      <c r="F19" s="88" t="s">
        <v>17</v>
      </c>
      <c r="G19" s="88" t="s">
        <v>33</v>
      </c>
      <c r="H19" s="88" t="s">
        <v>34</v>
      </c>
      <c r="I19" s="88" t="s">
        <v>18</v>
      </c>
      <c r="J19" s="25"/>
      <c r="K19" s="25"/>
      <c r="L19" s="25"/>
      <c r="M19" s="25"/>
      <c r="N19" s="25"/>
      <c r="O19" s="67"/>
    </row>
    <row r="20" spans="1:15" x14ac:dyDescent="0.3">
      <c r="A20" s="71">
        <v>10</v>
      </c>
      <c r="B20" s="193" t="s">
        <v>65</v>
      </c>
      <c r="C20" s="192" t="s">
        <v>98</v>
      </c>
      <c r="D20" s="72">
        <v>0.12</v>
      </c>
      <c r="E20" s="71" t="s">
        <v>35</v>
      </c>
      <c r="F20" s="71">
        <v>2</v>
      </c>
      <c r="G20" s="71"/>
      <c r="H20" s="71">
        <v>1</v>
      </c>
      <c r="I20" s="72">
        <f>D20*F20*H20</f>
        <v>0.24</v>
      </c>
      <c r="J20" s="55"/>
      <c r="K20" s="55"/>
      <c r="L20" s="55"/>
      <c r="M20" s="55"/>
      <c r="N20" s="55"/>
      <c r="O20" s="61"/>
    </row>
    <row r="21" spans="1:15" x14ac:dyDescent="0.3">
      <c r="A21" s="71">
        <v>20</v>
      </c>
      <c r="B21" s="193" t="s">
        <v>99</v>
      </c>
      <c r="C21" s="192" t="s">
        <v>100</v>
      </c>
      <c r="D21" s="72">
        <v>0.5</v>
      </c>
      <c r="E21" s="191" t="s">
        <v>35</v>
      </c>
      <c r="F21" s="71">
        <v>2</v>
      </c>
      <c r="G21" s="71"/>
      <c r="H21" s="71">
        <v>1</v>
      </c>
      <c r="I21" s="72">
        <f t="shared" ref="I21:I32" si="0">D21*F21*H21</f>
        <v>1</v>
      </c>
      <c r="J21" s="55"/>
      <c r="K21" s="55"/>
      <c r="L21" s="55"/>
      <c r="M21" s="55"/>
      <c r="N21" s="55"/>
      <c r="O21" s="61"/>
    </row>
    <row r="22" spans="1:15" x14ac:dyDescent="0.3">
      <c r="A22" s="71">
        <v>30</v>
      </c>
      <c r="B22" s="193" t="s">
        <v>101</v>
      </c>
      <c r="C22" s="192" t="s">
        <v>67</v>
      </c>
      <c r="D22" s="72">
        <v>1.5</v>
      </c>
      <c r="E22" s="71" t="s">
        <v>35</v>
      </c>
      <c r="F22" s="71">
        <v>2</v>
      </c>
      <c r="G22" s="71"/>
      <c r="H22" s="71">
        <v>1</v>
      </c>
      <c r="I22" s="72">
        <f t="shared" si="0"/>
        <v>3</v>
      </c>
      <c r="J22" s="55"/>
      <c r="K22" s="55"/>
      <c r="L22" s="55"/>
      <c r="M22" s="55"/>
      <c r="N22" s="55"/>
      <c r="O22" s="61"/>
    </row>
    <row r="23" spans="1:15" s="17" customFormat="1" x14ac:dyDescent="0.3">
      <c r="A23" s="71">
        <v>40</v>
      </c>
      <c r="B23" s="193" t="s">
        <v>68</v>
      </c>
      <c r="C23" s="192" t="s">
        <v>67</v>
      </c>
      <c r="D23" s="72">
        <v>0.25</v>
      </c>
      <c r="E23" s="71" t="s">
        <v>35</v>
      </c>
      <c r="F23" s="71">
        <v>2</v>
      </c>
      <c r="G23" s="71"/>
      <c r="H23" s="71">
        <v>1</v>
      </c>
      <c r="I23" s="72">
        <f t="shared" si="0"/>
        <v>0.5</v>
      </c>
      <c r="J23" s="56"/>
      <c r="K23" s="56"/>
      <c r="L23" s="56"/>
      <c r="M23" s="56"/>
      <c r="N23" s="56"/>
      <c r="O23" s="64"/>
    </row>
    <row r="24" spans="1:15" s="26" customFormat="1" x14ac:dyDescent="0.3">
      <c r="A24" s="71">
        <v>50</v>
      </c>
      <c r="B24" s="192" t="s">
        <v>103</v>
      </c>
      <c r="C24" s="192" t="s">
        <v>105</v>
      </c>
      <c r="D24" s="190">
        <v>0.06</v>
      </c>
      <c r="E24" s="189" t="s">
        <v>35</v>
      </c>
      <c r="F24" s="189">
        <v>2</v>
      </c>
      <c r="G24" s="189"/>
      <c r="H24" s="189">
        <v>1</v>
      </c>
      <c r="I24" s="72">
        <f t="shared" si="0"/>
        <v>0.12</v>
      </c>
      <c r="J24" s="56"/>
      <c r="K24" s="56"/>
      <c r="L24" s="56"/>
      <c r="M24" s="56"/>
      <c r="N24" s="56"/>
      <c r="O24" s="67"/>
    </row>
    <row r="25" spans="1:15" s="26" customFormat="1" x14ac:dyDescent="0.3">
      <c r="A25" s="128">
        <v>60</v>
      </c>
      <c r="B25" s="192" t="s">
        <v>103</v>
      </c>
      <c r="C25" s="192" t="s">
        <v>69</v>
      </c>
      <c r="D25" s="190">
        <v>0.06</v>
      </c>
      <c r="E25" s="189" t="s">
        <v>35</v>
      </c>
      <c r="F25" s="189">
        <v>2</v>
      </c>
      <c r="G25" s="189"/>
      <c r="H25" s="189">
        <v>1</v>
      </c>
      <c r="I25" s="72">
        <f t="shared" si="0"/>
        <v>0.12</v>
      </c>
      <c r="J25" s="56"/>
      <c r="K25" s="56"/>
      <c r="L25" s="56"/>
      <c r="M25" s="56"/>
      <c r="N25" s="56"/>
      <c r="O25" s="67"/>
    </row>
    <row r="26" spans="1:15" s="17" customFormat="1" ht="14.4" customHeight="1" x14ac:dyDescent="0.3">
      <c r="A26" s="128">
        <f>A25+10</f>
        <v>70</v>
      </c>
      <c r="B26" s="193" t="s">
        <v>65</v>
      </c>
      <c r="C26" s="192" t="s">
        <v>106</v>
      </c>
      <c r="D26" s="190">
        <v>0.12</v>
      </c>
      <c r="E26" s="189" t="s">
        <v>35</v>
      </c>
      <c r="F26" s="189">
        <v>1</v>
      </c>
      <c r="G26" s="189"/>
      <c r="H26" s="189">
        <v>1</v>
      </c>
      <c r="I26" s="72">
        <f t="shared" si="0"/>
        <v>0.12</v>
      </c>
      <c r="J26" s="56"/>
      <c r="K26" s="56"/>
      <c r="L26" s="56"/>
      <c r="M26" s="56"/>
      <c r="N26" s="56"/>
      <c r="O26" s="64"/>
    </row>
    <row r="27" spans="1:15" s="17" customFormat="1" ht="14.4" customHeight="1" x14ac:dyDescent="0.3">
      <c r="A27" s="128">
        <f t="shared" ref="A27:A32" si="1">A26+10</f>
        <v>80</v>
      </c>
      <c r="B27" s="189" t="s">
        <v>103</v>
      </c>
      <c r="C27" s="192" t="s">
        <v>107</v>
      </c>
      <c r="D27" s="190">
        <v>0.06</v>
      </c>
      <c r="E27" s="189" t="s">
        <v>35</v>
      </c>
      <c r="F27" s="189">
        <v>2</v>
      </c>
      <c r="G27" s="189"/>
      <c r="H27" s="189">
        <v>1</v>
      </c>
      <c r="I27" s="72">
        <f t="shared" si="0"/>
        <v>0.12</v>
      </c>
      <c r="J27" s="56"/>
      <c r="K27" s="56"/>
      <c r="L27" s="56"/>
      <c r="M27" s="56"/>
      <c r="N27" s="56"/>
      <c r="O27" s="64"/>
    </row>
    <row r="28" spans="1:15" s="17" customFormat="1" ht="14.4" customHeight="1" x14ac:dyDescent="0.3">
      <c r="A28" s="128">
        <f t="shared" si="1"/>
        <v>90</v>
      </c>
      <c r="B28" s="189" t="s">
        <v>103</v>
      </c>
      <c r="C28" s="192" t="s">
        <v>108</v>
      </c>
      <c r="D28" s="190">
        <v>0.06</v>
      </c>
      <c r="E28" s="189" t="s">
        <v>35</v>
      </c>
      <c r="F28" s="189">
        <v>2</v>
      </c>
      <c r="G28" s="189"/>
      <c r="H28" s="189">
        <v>1</v>
      </c>
      <c r="I28" s="72">
        <f t="shared" si="0"/>
        <v>0.12</v>
      </c>
      <c r="J28" s="56"/>
      <c r="K28" s="56"/>
      <c r="L28" s="56"/>
      <c r="M28" s="56"/>
      <c r="N28" s="56"/>
      <c r="O28" s="64"/>
    </row>
    <row r="29" spans="1:15" s="17" customFormat="1" ht="14.4" customHeight="1" x14ac:dyDescent="0.3">
      <c r="A29" s="128">
        <f t="shared" si="1"/>
        <v>100</v>
      </c>
      <c r="B29" s="193" t="s">
        <v>65</v>
      </c>
      <c r="C29" s="192" t="s">
        <v>109</v>
      </c>
      <c r="D29" s="190">
        <v>0.12</v>
      </c>
      <c r="E29" s="189" t="s">
        <v>35</v>
      </c>
      <c r="F29" s="189">
        <v>1</v>
      </c>
      <c r="G29" s="189"/>
      <c r="H29" s="189">
        <v>1</v>
      </c>
      <c r="I29" s="72">
        <f t="shared" si="0"/>
        <v>0.12</v>
      </c>
      <c r="J29" s="56"/>
      <c r="K29" s="56"/>
      <c r="L29" s="56"/>
      <c r="M29" s="56"/>
      <c r="N29" s="56"/>
      <c r="O29" s="64"/>
    </row>
    <row r="30" spans="1:15" s="17" customFormat="1" ht="14.4" customHeight="1" x14ac:dyDescent="0.3">
      <c r="A30" s="128">
        <f t="shared" si="1"/>
        <v>110</v>
      </c>
      <c r="B30" s="193" t="s">
        <v>65</v>
      </c>
      <c r="C30" s="192" t="s">
        <v>104</v>
      </c>
      <c r="D30" s="190">
        <v>0.12</v>
      </c>
      <c r="E30" s="189" t="s">
        <v>35</v>
      </c>
      <c r="F30" s="189">
        <v>2</v>
      </c>
      <c r="G30" s="189"/>
      <c r="H30" s="189">
        <v>1</v>
      </c>
      <c r="I30" s="72">
        <f t="shared" si="0"/>
        <v>0.24</v>
      </c>
      <c r="J30" s="56"/>
      <c r="K30" s="56"/>
      <c r="L30" s="56"/>
      <c r="M30" s="56"/>
      <c r="N30" s="56"/>
      <c r="O30" s="64"/>
    </row>
    <row r="31" spans="1:15" s="17" customFormat="1" ht="14.4" customHeight="1" x14ac:dyDescent="0.3">
      <c r="A31" s="128">
        <f t="shared" si="1"/>
        <v>120</v>
      </c>
      <c r="B31" s="193" t="s">
        <v>66</v>
      </c>
      <c r="C31" s="192" t="s">
        <v>67</v>
      </c>
      <c r="D31" s="190">
        <v>0.75</v>
      </c>
      <c r="E31" s="189" t="s">
        <v>35</v>
      </c>
      <c r="F31" s="189">
        <v>2</v>
      </c>
      <c r="G31" s="189"/>
      <c r="H31" s="189">
        <v>1</v>
      </c>
      <c r="I31" s="72">
        <f t="shared" si="0"/>
        <v>1.5</v>
      </c>
      <c r="J31" s="56"/>
      <c r="K31" s="56"/>
      <c r="L31" s="56"/>
      <c r="M31" s="56"/>
      <c r="N31" s="56"/>
      <c r="O31" s="64"/>
    </row>
    <row r="32" spans="1:15" s="17" customFormat="1" ht="14.4" customHeight="1" x14ac:dyDescent="0.3">
      <c r="A32" s="128">
        <f t="shared" si="1"/>
        <v>130</v>
      </c>
      <c r="B32" s="193" t="s">
        <v>68</v>
      </c>
      <c r="C32" s="192" t="s">
        <v>67</v>
      </c>
      <c r="D32" s="190">
        <v>0.25</v>
      </c>
      <c r="E32" s="189" t="s">
        <v>35</v>
      </c>
      <c r="F32" s="189">
        <v>2</v>
      </c>
      <c r="G32" s="189"/>
      <c r="H32" s="189">
        <v>1</v>
      </c>
      <c r="I32" s="72">
        <f t="shared" si="0"/>
        <v>0.5</v>
      </c>
      <c r="J32" s="56"/>
      <c r="K32" s="56"/>
      <c r="L32" s="56"/>
      <c r="M32" s="56"/>
      <c r="N32" s="56"/>
      <c r="O32" s="64"/>
    </row>
    <row r="33" spans="1:15" x14ac:dyDescent="0.3">
      <c r="A33" s="66"/>
      <c r="B33" s="25"/>
      <c r="C33" s="25"/>
      <c r="D33" s="25"/>
      <c r="E33" s="25"/>
      <c r="F33" s="25"/>
      <c r="G33" s="25"/>
      <c r="H33" s="91" t="s">
        <v>18</v>
      </c>
      <c r="I33" s="90">
        <f>SUM(I20:I32)</f>
        <v>7.7000000000000011</v>
      </c>
      <c r="J33" s="55"/>
      <c r="K33" s="55"/>
      <c r="L33" s="55"/>
      <c r="M33" s="55"/>
      <c r="N33" s="55"/>
      <c r="O33" s="61"/>
    </row>
    <row r="34" spans="1:15" x14ac:dyDescent="0.3">
      <c r="A34" s="62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61"/>
    </row>
    <row r="35" spans="1:15" x14ac:dyDescent="0.3">
      <c r="A35" s="88" t="s">
        <v>14</v>
      </c>
      <c r="B35" s="88" t="s">
        <v>36</v>
      </c>
      <c r="C35" s="88" t="s">
        <v>20</v>
      </c>
      <c r="D35" s="88" t="s">
        <v>21</v>
      </c>
      <c r="E35" s="88" t="s">
        <v>22</v>
      </c>
      <c r="F35" s="88" t="s">
        <v>23</v>
      </c>
      <c r="G35" s="88" t="s">
        <v>24</v>
      </c>
      <c r="H35" s="88" t="s">
        <v>25</v>
      </c>
      <c r="I35" s="88" t="s">
        <v>17</v>
      </c>
      <c r="J35" s="88" t="s">
        <v>18</v>
      </c>
      <c r="K35" s="55"/>
      <c r="L35" s="55"/>
      <c r="M35" s="55"/>
      <c r="N35" s="55"/>
      <c r="O35" s="61"/>
    </row>
    <row r="36" spans="1:15" x14ac:dyDescent="0.3">
      <c r="A36" s="71">
        <v>10</v>
      </c>
      <c r="B36" s="71" t="s">
        <v>37</v>
      </c>
      <c r="C36" s="71" t="s">
        <v>110</v>
      </c>
      <c r="D36" s="74">
        <f>0.8/105154*E36^2*G36*SQRT(G36)+0.003*EXP(0.319*E36)</f>
        <v>0.18547981844542938</v>
      </c>
      <c r="E36" s="75">
        <v>8</v>
      </c>
      <c r="F36" s="75" t="s">
        <v>30</v>
      </c>
      <c r="G36" s="75">
        <v>45</v>
      </c>
      <c r="H36" s="75" t="s">
        <v>30</v>
      </c>
      <c r="I36" s="76">
        <v>1</v>
      </c>
      <c r="J36" s="72">
        <f>D36*I36</f>
        <v>0.18547981844542938</v>
      </c>
      <c r="K36" s="55"/>
      <c r="L36" s="55"/>
      <c r="M36" s="55"/>
      <c r="N36" s="55"/>
      <c r="O36" s="61"/>
    </row>
    <row r="37" spans="1:15" x14ac:dyDescent="0.3">
      <c r="A37" s="71">
        <f>A36+10</f>
        <v>20</v>
      </c>
      <c r="B37" s="71" t="s">
        <v>37</v>
      </c>
      <c r="C37" s="71" t="s">
        <v>111</v>
      </c>
      <c r="D37" s="74">
        <f>0.8/105154*E37^2*G37*SQRT(G37)+0.003*EXP(0.319*E37)</f>
        <v>0.18547981844542938</v>
      </c>
      <c r="E37" s="75">
        <v>8</v>
      </c>
      <c r="F37" s="75" t="s">
        <v>30</v>
      </c>
      <c r="G37" s="75">
        <v>45</v>
      </c>
      <c r="H37" s="75" t="s">
        <v>30</v>
      </c>
      <c r="I37" s="76">
        <v>1</v>
      </c>
      <c r="J37" s="72">
        <f t="shared" ref="J37:J40" si="2">D37*I37</f>
        <v>0.18547981844542938</v>
      </c>
      <c r="K37" s="55"/>
      <c r="L37" s="55"/>
      <c r="M37" s="55"/>
      <c r="N37" s="55"/>
      <c r="O37" s="61"/>
    </row>
    <row r="38" spans="1:15" x14ac:dyDescent="0.3">
      <c r="A38" s="71">
        <f t="shared" ref="A38:A40" si="3">A37+10</f>
        <v>30</v>
      </c>
      <c r="B38" s="71" t="s">
        <v>38</v>
      </c>
      <c r="C38" s="71"/>
      <c r="D38" s="74">
        <v>0.01</v>
      </c>
      <c r="E38" s="71">
        <v>8</v>
      </c>
      <c r="F38" s="77" t="s">
        <v>35</v>
      </c>
      <c r="G38" s="71"/>
      <c r="H38" s="71"/>
      <c r="I38" s="76">
        <v>4</v>
      </c>
      <c r="J38" s="72">
        <f t="shared" si="2"/>
        <v>0.04</v>
      </c>
      <c r="K38" s="55"/>
      <c r="L38" s="55"/>
      <c r="M38" s="55"/>
      <c r="N38" s="55"/>
      <c r="O38" s="61"/>
    </row>
    <row r="39" spans="1:15" x14ac:dyDescent="0.3">
      <c r="A39" s="71">
        <f t="shared" si="3"/>
        <v>40</v>
      </c>
      <c r="B39" s="71" t="s">
        <v>39</v>
      </c>
      <c r="C39" s="71" t="s">
        <v>112</v>
      </c>
      <c r="D39" s="74">
        <f>0.009*EXP(0.2*E39)</f>
        <v>2.9881052304628931E-2</v>
      </c>
      <c r="E39" s="71">
        <v>6</v>
      </c>
      <c r="F39" s="77" t="s">
        <v>30</v>
      </c>
      <c r="G39" s="71"/>
      <c r="H39" s="71"/>
      <c r="I39" s="76">
        <v>2</v>
      </c>
      <c r="J39" s="72">
        <f t="shared" si="2"/>
        <v>5.9762104609257863E-2</v>
      </c>
      <c r="K39" s="55"/>
      <c r="L39" s="55"/>
      <c r="M39" s="55"/>
      <c r="N39" s="55"/>
      <c r="O39" s="61"/>
    </row>
    <row r="40" spans="1:15" x14ac:dyDescent="0.3">
      <c r="A40" s="71">
        <f t="shared" si="3"/>
        <v>50</v>
      </c>
      <c r="B40" s="71" t="s">
        <v>39</v>
      </c>
      <c r="C40" s="71" t="s">
        <v>113</v>
      </c>
      <c r="D40" s="74">
        <f>0.009*EXP(0.2*E40)</f>
        <v>4.4577291819556032E-2</v>
      </c>
      <c r="E40" s="71">
        <v>8</v>
      </c>
      <c r="F40" s="77" t="s">
        <v>30</v>
      </c>
      <c r="G40" s="71"/>
      <c r="H40" s="71"/>
      <c r="I40" s="76">
        <v>2</v>
      </c>
      <c r="J40" s="72">
        <f t="shared" si="2"/>
        <v>8.9154583639112064E-2</v>
      </c>
      <c r="K40" s="55"/>
      <c r="L40" s="55"/>
      <c r="M40" s="55"/>
      <c r="N40" s="55"/>
      <c r="O40" s="61"/>
    </row>
    <row r="41" spans="1:15" x14ac:dyDescent="0.3">
      <c r="A41" s="66"/>
      <c r="B41" s="25"/>
      <c r="C41" s="25"/>
      <c r="D41" s="25"/>
      <c r="E41" s="25"/>
      <c r="F41" s="25"/>
      <c r="G41" s="25"/>
      <c r="H41" s="25"/>
      <c r="I41" s="91" t="s">
        <v>18</v>
      </c>
      <c r="J41" s="90">
        <f>SUM(J36:J40)</f>
        <v>0.55987632513922869</v>
      </c>
      <c r="K41" s="55"/>
      <c r="L41" s="55"/>
      <c r="M41" s="55"/>
      <c r="N41" s="55"/>
      <c r="O41" s="61"/>
    </row>
    <row r="42" spans="1:15" x14ac:dyDescent="0.3">
      <c r="A42" s="62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61"/>
    </row>
    <row r="43" spans="1:15" ht="15" thickBot="1" x14ac:dyDescent="0.35">
      <c r="A43" s="68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70"/>
    </row>
    <row r="44" spans="1:15" x14ac:dyDescent="0.3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</row>
  </sheetData>
  <hyperlinks>
    <hyperlink ref="B10" location="SU_1500_001" display="Steel cyclinder for pushrod"/>
    <hyperlink ref="B11" location="SU_1500_002" display="Spacer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4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N281"/>
  <sheetViews>
    <sheetView zoomScale="70" zoomScaleNormal="70" workbookViewId="0">
      <selection activeCell="I18" sqref="I18"/>
    </sheetView>
  </sheetViews>
  <sheetFormatPr baseColWidth="10" defaultRowHeight="14.4" x14ac:dyDescent="0.3"/>
  <cols>
    <col min="2" max="2" width="31.88671875" customWidth="1"/>
    <col min="3" max="3" width="28.77734375" customWidth="1"/>
    <col min="7" max="7" width="40.21875" customWidth="1"/>
    <col min="9" max="9" width="31.6640625" customWidth="1"/>
    <col min="10" max="10" width="13.5546875" customWidth="1"/>
  </cols>
  <sheetData>
    <row r="2" spans="1:14" x14ac:dyDescent="0.3">
      <c r="A2" s="152" t="s">
        <v>0</v>
      </c>
      <c r="B2" s="16" t="s">
        <v>40</v>
      </c>
      <c r="C2" s="136"/>
      <c r="D2" s="136"/>
      <c r="E2" s="136"/>
      <c r="F2" s="135" t="s">
        <v>63</v>
      </c>
      <c r="G2" s="136"/>
      <c r="H2" s="136"/>
      <c r="I2" s="136"/>
      <c r="J2" s="153" t="s">
        <v>1</v>
      </c>
      <c r="K2" s="137">
        <v>81</v>
      </c>
      <c r="L2" s="136"/>
      <c r="M2" s="152" t="s">
        <v>16</v>
      </c>
      <c r="N2" s="140">
        <f>SU_1500_001_m+SU_1500_001_p</f>
        <v>1.4513899941560895</v>
      </c>
    </row>
    <row r="3" spans="1:14" x14ac:dyDescent="0.3">
      <c r="A3" s="151" t="s">
        <v>3</v>
      </c>
      <c r="B3" s="16" t="str">
        <f>'SU A1500'!B3</f>
        <v>Suspension &amp; Shocks</v>
      </c>
      <c r="C3" s="136"/>
      <c r="D3" s="152" t="s">
        <v>6</v>
      </c>
      <c r="E3" s="82" t="s">
        <v>61</v>
      </c>
      <c r="F3" s="136"/>
      <c r="G3" s="136"/>
      <c r="H3" s="136"/>
      <c r="I3" s="136"/>
      <c r="J3" s="136"/>
      <c r="K3" s="136"/>
      <c r="L3" s="136"/>
      <c r="M3" s="151" t="s">
        <v>4</v>
      </c>
      <c r="N3" s="139">
        <v>2</v>
      </c>
    </row>
    <row r="4" spans="1:14" x14ac:dyDescent="0.3">
      <c r="A4" s="151" t="s">
        <v>5</v>
      </c>
      <c r="B4" s="81" t="str">
        <f>'SU A1500'!B4</f>
        <v>Rear Pushrod</v>
      </c>
      <c r="C4" s="136"/>
      <c r="D4" s="151" t="s">
        <v>8</v>
      </c>
      <c r="E4" s="136"/>
      <c r="F4" s="136"/>
      <c r="G4" s="136"/>
      <c r="H4" s="136"/>
      <c r="I4" s="136"/>
      <c r="J4" s="152" t="s">
        <v>6</v>
      </c>
      <c r="K4" s="136"/>
      <c r="L4" s="136"/>
      <c r="M4" s="136"/>
      <c r="N4" s="136"/>
    </row>
    <row r="5" spans="1:14" x14ac:dyDescent="0.3">
      <c r="A5" s="151" t="s">
        <v>15</v>
      </c>
      <c r="B5" s="125" t="s">
        <v>92</v>
      </c>
      <c r="C5" s="136"/>
      <c r="D5" s="151" t="s">
        <v>12</v>
      </c>
      <c r="E5" s="136"/>
      <c r="F5" s="136"/>
      <c r="G5" s="136"/>
      <c r="H5" s="136"/>
      <c r="I5" s="136"/>
      <c r="J5" s="151" t="s">
        <v>8</v>
      </c>
      <c r="K5" s="136"/>
      <c r="L5" s="136"/>
      <c r="M5" s="152" t="s">
        <v>9</v>
      </c>
      <c r="N5" s="140">
        <f>N2*SU_1500_001_q</f>
        <v>2.902779988312179</v>
      </c>
    </row>
    <row r="6" spans="1:14" x14ac:dyDescent="0.3">
      <c r="A6" s="151" t="s">
        <v>7</v>
      </c>
      <c r="B6" s="124" t="s">
        <v>91</v>
      </c>
      <c r="C6" s="136"/>
      <c r="D6" s="136"/>
      <c r="E6" s="136"/>
      <c r="F6" s="136"/>
      <c r="G6" s="136"/>
      <c r="H6" s="136"/>
      <c r="I6" s="136"/>
      <c r="J6" s="151" t="s">
        <v>12</v>
      </c>
      <c r="K6" s="136"/>
      <c r="L6" s="136"/>
      <c r="M6" s="136"/>
      <c r="N6" s="136"/>
    </row>
    <row r="7" spans="1:14" x14ac:dyDescent="0.3">
      <c r="A7" s="151" t="s">
        <v>10</v>
      </c>
      <c r="B7" s="16" t="s">
        <v>11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</row>
    <row r="8" spans="1:14" x14ac:dyDescent="0.3">
      <c r="A8" s="151" t="s">
        <v>13</v>
      </c>
      <c r="B8" s="1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</row>
    <row r="9" spans="1:14" x14ac:dyDescent="0.3">
      <c r="A9" s="136"/>
      <c r="B9" s="136"/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</row>
    <row r="10" spans="1:14" x14ac:dyDescent="0.3">
      <c r="A10" s="146" t="s">
        <v>14</v>
      </c>
      <c r="B10" s="145" t="s">
        <v>19</v>
      </c>
      <c r="C10" s="145" t="s">
        <v>20</v>
      </c>
      <c r="D10" s="145" t="s">
        <v>21</v>
      </c>
      <c r="E10" s="145" t="s">
        <v>22</v>
      </c>
      <c r="F10" s="145" t="s">
        <v>23</v>
      </c>
      <c r="G10" s="145" t="s">
        <v>24</v>
      </c>
      <c r="H10" s="145" t="s">
        <v>25</v>
      </c>
      <c r="I10" s="145" t="s">
        <v>26</v>
      </c>
      <c r="J10" s="145" t="s">
        <v>27</v>
      </c>
      <c r="K10" s="145" t="s">
        <v>28</v>
      </c>
      <c r="L10" s="145" t="s">
        <v>29</v>
      </c>
      <c r="M10" s="145" t="s">
        <v>17</v>
      </c>
      <c r="N10" s="145" t="s">
        <v>18</v>
      </c>
    </row>
    <row r="11" spans="1:14" ht="15" customHeight="1" x14ac:dyDescent="0.3">
      <c r="A11" s="156">
        <v>10</v>
      </c>
      <c r="B11" s="157" t="s">
        <v>88</v>
      </c>
      <c r="C11" s="158" t="s">
        <v>90</v>
      </c>
      <c r="D11" s="143">
        <v>2.25</v>
      </c>
      <c r="E11" s="155">
        <f>J11*K11*L11</f>
        <v>4.5062219624928589E-2</v>
      </c>
      <c r="F11" s="144" t="s">
        <v>71</v>
      </c>
      <c r="G11" s="144"/>
      <c r="H11" s="149"/>
      <c r="I11" s="150" t="s">
        <v>89</v>
      </c>
      <c r="J11" s="150">
        <f>PI()*(7.5*10^-3)^2</f>
        <v>1.7671458676442585E-4</v>
      </c>
      <c r="K11" s="154">
        <v>0.03</v>
      </c>
      <c r="L11" s="148">
        <v>8500</v>
      </c>
      <c r="M11" s="148">
        <v>1</v>
      </c>
      <c r="N11" s="143">
        <f>D11*E11</f>
        <v>0.10138999415608932</v>
      </c>
    </row>
    <row r="12" spans="1:14" x14ac:dyDescent="0.3">
      <c r="A12" s="138"/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42" t="s">
        <v>18</v>
      </c>
      <c r="N12" s="147">
        <f>N11</f>
        <v>0.10138999415608932</v>
      </c>
    </row>
    <row r="13" spans="1:14" x14ac:dyDescent="0.3">
      <c r="A13" s="136"/>
      <c r="B13" s="136"/>
      <c r="C13" s="136"/>
      <c r="D13" s="136"/>
      <c r="E13" s="136"/>
      <c r="F13" s="136"/>
      <c r="G13" s="136"/>
      <c r="H13" s="136"/>
      <c r="I13" s="136"/>
      <c r="J13" s="136"/>
      <c r="K13" s="136"/>
      <c r="L13" s="136"/>
      <c r="M13" s="136"/>
      <c r="N13" s="136"/>
    </row>
    <row r="14" spans="1:14" x14ac:dyDescent="0.3">
      <c r="A14" s="205" t="s">
        <v>14</v>
      </c>
      <c r="B14" s="206" t="s">
        <v>31</v>
      </c>
      <c r="C14" s="206" t="s">
        <v>20</v>
      </c>
      <c r="D14" s="206" t="s">
        <v>21</v>
      </c>
      <c r="E14" s="206" t="s">
        <v>32</v>
      </c>
      <c r="F14" s="206" t="s">
        <v>17</v>
      </c>
      <c r="G14" s="206" t="s">
        <v>33</v>
      </c>
      <c r="H14" s="206" t="s">
        <v>34</v>
      </c>
      <c r="I14" s="206" t="s">
        <v>18</v>
      </c>
      <c r="J14" s="138"/>
      <c r="K14" s="138"/>
      <c r="L14" s="138"/>
      <c r="M14" s="138"/>
      <c r="N14" s="138"/>
    </row>
    <row r="15" spans="1:14" x14ac:dyDescent="0.3">
      <c r="A15" s="207">
        <v>10</v>
      </c>
      <c r="B15" s="207" t="s">
        <v>41</v>
      </c>
      <c r="C15" s="207"/>
      <c r="D15" s="208">
        <v>1.3</v>
      </c>
      <c r="E15" s="207" t="s">
        <v>35</v>
      </c>
      <c r="F15" s="207">
        <v>1</v>
      </c>
      <c r="G15" s="207" t="s">
        <v>78</v>
      </c>
      <c r="H15" s="207">
        <v>0.5</v>
      </c>
      <c r="I15" s="208">
        <f>D15*H15*F15</f>
        <v>0.65</v>
      </c>
      <c r="J15" s="136"/>
      <c r="K15" s="136"/>
      <c r="L15" s="136"/>
      <c r="M15" s="136"/>
      <c r="N15" s="136"/>
    </row>
    <row r="16" spans="1:14" x14ac:dyDescent="0.3">
      <c r="A16" s="207">
        <v>20</v>
      </c>
      <c r="B16" s="207" t="s">
        <v>74</v>
      </c>
      <c r="C16" s="207" t="s">
        <v>75</v>
      </c>
      <c r="D16" s="208">
        <v>0.04</v>
      </c>
      <c r="E16" s="207" t="s">
        <v>76</v>
      </c>
      <c r="F16" s="207">
        <v>1.04</v>
      </c>
      <c r="G16" s="207" t="s">
        <v>73</v>
      </c>
      <c r="H16" s="207">
        <v>3</v>
      </c>
      <c r="I16" s="208">
        <f>D16*F16*H16</f>
        <v>0.12480000000000002</v>
      </c>
      <c r="J16" s="136"/>
      <c r="K16" s="136"/>
      <c r="L16" s="136"/>
      <c r="M16" s="136"/>
      <c r="N16" s="136"/>
    </row>
    <row r="17" spans="1:14" x14ac:dyDescent="0.3">
      <c r="A17" s="207">
        <v>30</v>
      </c>
      <c r="B17" s="209" t="s">
        <v>114</v>
      </c>
      <c r="C17" s="210" t="s">
        <v>117</v>
      </c>
      <c r="D17" s="208">
        <v>0.35</v>
      </c>
      <c r="E17" s="209" t="s">
        <v>115</v>
      </c>
      <c r="F17" s="209">
        <v>2</v>
      </c>
      <c r="G17" s="209" t="s">
        <v>116</v>
      </c>
      <c r="H17" s="211">
        <v>1</v>
      </c>
      <c r="I17" s="208">
        <f>D17*F17*H17</f>
        <v>0.7</v>
      </c>
      <c r="J17" s="136"/>
      <c r="K17" s="136"/>
      <c r="L17" s="136"/>
      <c r="M17" s="136"/>
      <c r="N17" s="136"/>
    </row>
    <row r="18" spans="1:14" x14ac:dyDescent="0.3">
      <c r="A18" s="138"/>
      <c r="B18" s="138"/>
      <c r="C18" s="138"/>
      <c r="D18" s="138"/>
      <c r="E18" s="138"/>
      <c r="F18" s="138"/>
      <c r="G18" s="138"/>
      <c r="H18" s="142" t="s">
        <v>18</v>
      </c>
      <c r="I18" s="141">
        <f>I15+I17</f>
        <v>1.35</v>
      </c>
      <c r="J18" s="138"/>
      <c r="K18" s="138"/>
      <c r="L18" s="138"/>
      <c r="M18" s="138"/>
      <c r="N18" s="138"/>
    </row>
    <row r="19" spans="1:14" x14ac:dyDescent="0.3">
      <c r="A19" s="136"/>
      <c r="B19" s="136"/>
      <c r="C19" s="136"/>
      <c r="D19" s="136"/>
      <c r="E19" s="136"/>
      <c r="F19" s="136"/>
      <c r="G19" s="136"/>
      <c r="H19" s="137"/>
      <c r="I19" s="140"/>
      <c r="J19" s="136"/>
      <c r="K19" s="136"/>
      <c r="L19" s="136"/>
      <c r="M19" s="136"/>
      <c r="N19" s="136"/>
    </row>
    <row r="20" spans="1:14" x14ac:dyDescent="0.3">
      <c r="A20" s="136"/>
      <c r="B20" s="136"/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6"/>
    </row>
    <row r="21" spans="1:14" x14ac:dyDescent="0.3">
      <c r="A21" s="136"/>
      <c r="B21" s="136"/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6"/>
      <c r="N21" s="136"/>
    </row>
    <row r="22" spans="1:14" x14ac:dyDescent="0.3">
      <c r="A22" s="136"/>
      <c r="B22" s="136"/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  <c r="N22" s="136"/>
    </row>
    <row r="23" spans="1:14" x14ac:dyDescent="0.3">
      <c r="A23" s="136"/>
      <c r="B23" s="136"/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</row>
    <row r="24" spans="1:14" x14ac:dyDescent="0.3">
      <c r="A24" s="16"/>
      <c r="B24" s="136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</row>
    <row r="25" spans="1:14" x14ac:dyDescent="0.3">
      <c r="A25" s="16"/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</row>
    <row r="26" spans="1:14" x14ac:dyDescent="0.3">
      <c r="A26" s="81"/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</row>
    <row r="27" spans="1:14" x14ac:dyDescent="0.3">
      <c r="A27" s="18"/>
      <c r="B27" s="136"/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</row>
    <row r="28" spans="1:14" x14ac:dyDescent="0.3">
      <c r="A28" s="27"/>
      <c r="B28" s="136"/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</row>
    <row r="29" spans="1:14" x14ac:dyDescent="0.3">
      <c r="A29" s="16"/>
      <c r="B29" s="136"/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</row>
    <row r="30" spans="1:14" x14ac:dyDescent="0.3">
      <c r="A30" s="16"/>
      <c r="B30" s="136"/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</row>
    <row r="31" spans="1:14" x14ac:dyDescent="0.3">
      <c r="A31" s="136"/>
      <c r="B31" s="136"/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</row>
    <row r="32" spans="1:14" x14ac:dyDescent="0.3">
      <c r="A32" s="136"/>
      <c r="B32" s="136"/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</row>
    <row r="33" spans="1:14" x14ac:dyDescent="0.3">
      <c r="A33" s="136"/>
      <c r="B33" s="136"/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</row>
    <row r="34" spans="1:14" x14ac:dyDescent="0.3">
      <c r="A34" s="136"/>
      <c r="B34" s="136"/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</row>
    <row r="35" spans="1:14" x14ac:dyDescent="0.3">
      <c r="A35" s="136"/>
      <c r="B35" s="136"/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  <c r="N35" s="136"/>
    </row>
    <row r="36" spans="1:14" x14ac:dyDescent="0.3">
      <c r="A36" s="136"/>
      <c r="B36" s="136"/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</row>
    <row r="37" spans="1:14" x14ac:dyDescent="0.3">
      <c r="A37" s="136"/>
      <c r="B37" s="136"/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</row>
    <row r="38" spans="1:14" x14ac:dyDescent="0.3">
      <c r="A38" s="136"/>
      <c r="B38" s="136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</row>
    <row r="39" spans="1:14" x14ac:dyDescent="0.3">
      <c r="A39" s="136"/>
      <c r="B39" s="136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</row>
    <row r="40" spans="1:14" x14ac:dyDescent="0.3">
      <c r="A40" s="136"/>
      <c r="B40" s="136"/>
      <c r="C40" s="136"/>
      <c r="D40" s="136"/>
      <c r="E40" s="136"/>
      <c r="F40" s="136"/>
      <c r="G40" s="136"/>
      <c r="H40" s="136"/>
      <c r="I40" s="136"/>
      <c r="J40" s="136"/>
      <c r="K40" s="136"/>
      <c r="L40" s="136"/>
      <c r="M40" s="136"/>
      <c r="N40" s="136"/>
    </row>
    <row r="41" spans="1:14" x14ac:dyDescent="0.3">
      <c r="A41" s="136"/>
      <c r="B41" s="136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</row>
    <row r="42" spans="1:14" x14ac:dyDescent="0.3">
      <c r="A42" s="136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</row>
    <row r="43" spans="1:14" x14ac:dyDescent="0.3">
      <c r="A43" s="136"/>
      <c r="B43" s="136"/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</row>
    <row r="44" spans="1:14" x14ac:dyDescent="0.3">
      <c r="A44" s="136"/>
      <c r="B44" s="136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</row>
    <row r="45" spans="1:14" x14ac:dyDescent="0.3">
      <c r="A45" s="136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</row>
    <row r="46" spans="1:14" x14ac:dyDescent="0.3">
      <c r="A46" s="136"/>
      <c r="B46" s="136"/>
      <c r="C46" s="136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</row>
    <row r="47" spans="1:14" x14ac:dyDescent="0.3">
      <c r="A47" s="136"/>
      <c r="B47" s="136"/>
      <c r="C47" s="136"/>
      <c r="D47" s="136"/>
      <c r="E47" s="136"/>
      <c r="F47" s="136"/>
      <c r="G47" s="136"/>
      <c r="H47" s="136"/>
      <c r="I47" s="136"/>
      <c r="J47" s="136"/>
      <c r="K47" s="136"/>
      <c r="L47" s="136"/>
      <c r="M47" s="136"/>
      <c r="N47" s="136"/>
    </row>
    <row r="48" spans="1:14" x14ac:dyDescent="0.3">
      <c r="A48" s="136"/>
      <c r="B48" s="136"/>
      <c r="C48" s="136"/>
      <c r="D48" s="136"/>
      <c r="E48" s="136"/>
      <c r="F48" s="136"/>
      <c r="G48" s="136"/>
      <c r="H48" s="136"/>
      <c r="I48" s="136"/>
      <c r="J48" s="136"/>
      <c r="K48" s="136"/>
      <c r="L48" s="136"/>
      <c r="M48" s="136"/>
      <c r="N48" s="136"/>
    </row>
    <row r="49" spans="1:14" x14ac:dyDescent="0.3">
      <c r="A49" s="136"/>
      <c r="B49" s="136"/>
      <c r="C49" s="136"/>
      <c r="D49" s="136"/>
      <c r="E49" s="136"/>
      <c r="F49" s="136"/>
      <c r="G49" s="136"/>
      <c r="H49" s="136"/>
      <c r="I49" s="136"/>
      <c r="J49" s="136"/>
      <c r="K49" s="136"/>
      <c r="L49" s="136"/>
      <c r="M49" s="136"/>
      <c r="N49" s="136"/>
    </row>
    <row r="50" spans="1:14" x14ac:dyDescent="0.3">
      <c r="A50" s="136"/>
      <c r="B50" s="136"/>
      <c r="C50" s="136"/>
      <c r="D50" s="136"/>
      <c r="E50" s="136"/>
      <c r="F50" s="136"/>
      <c r="G50" s="136"/>
      <c r="H50" s="136"/>
      <c r="I50" s="136"/>
      <c r="J50" s="136"/>
      <c r="K50" s="136"/>
      <c r="L50" s="136"/>
      <c r="M50" s="136"/>
      <c r="N50" s="136"/>
    </row>
    <row r="51" spans="1:14" x14ac:dyDescent="0.3">
      <c r="A51" s="136"/>
      <c r="B51" s="136"/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36"/>
    </row>
    <row r="52" spans="1:14" x14ac:dyDescent="0.3">
      <c r="A52" s="136"/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136"/>
    </row>
    <row r="53" spans="1:14" x14ac:dyDescent="0.3">
      <c r="A53" s="136"/>
      <c r="B53" s="136"/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</row>
    <row r="54" spans="1:14" x14ac:dyDescent="0.3">
      <c r="A54" s="136"/>
      <c r="B54" s="136"/>
      <c r="C54" s="136"/>
      <c r="D54" s="136"/>
      <c r="E54" s="136"/>
      <c r="F54" s="136"/>
      <c r="G54" s="136"/>
      <c r="H54" s="136"/>
      <c r="I54" s="136"/>
      <c r="J54" s="136"/>
      <c r="K54" s="136"/>
      <c r="L54" s="136"/>
      <c r="M54" s="136"/>
      <c r="N54" s="136"/>
    </row>
    <row r="55" spans="1:14" x14ac:dyDescent="0.3">
      <c r="A55" s="136"/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136"/>
    </row>
    <row r="56" spans="1:14" x14ac:dyDescent="0.3">
      <c r="A56" s="136"/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136"/>
    </row>
    <row r="57" spans="1:14" x14ac:dyDescent="0.3">
      <c r="A57" s="136"/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136"/>
    </row>
    <row r="58" spans="1:14" x14ac:dyDescent="0.3">
      <c r="A58" s="136"/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136"/>
    </row>
    <row r="59" spans="1:14" x14ac:dyDescent="0.3">
      <c r="A59" s="136"/>
      <c r="B59" s="136"/>
      <c r="C59" s="136"/>
      <c r="D59" s="136"/>
      <c r="E59" s="136"/>
      <c r="F59" s="136"/>
      <c r="G59" s="136"/>
      <c r="H59" s="136"/>
      <c r="I59" s="136"/>
      <c r="J59" s="136"/>
      <c r="K59" s="136"/>
      <c r="L59" s="136"/>
      <c r="M59" s="136"/>
      <c r="N59" s="136"/>
    </row>
    <row r="60" spans="1:14" x14ac:dyDescent="0.3">
      <c r="A60" s="136"/>
      <c r="B60" s="136"/>
      <c r="C60" s="136"/>
      <c r="D60" s="136"/>
      <c r="E60" s="136"/>
      <c r="F60" s="136"/>
      <c r="G60" s="136"/>
      <c r="H60" s="136"/>
      <c r="I60" s="136"/>
      <c r="J60" s="136"/>
      <c r="K60" s="136"/>
      <c r="L60" s="136"/>
      <c r="M60" s="136"/>
      <c r="N60" s="136"/>
    </row>
    <row r="61" spans="1:14" x14ac:dyDescent="0.3">
      <c r="A61" s="136"/>
      <c r="B61" s="136"/>
      <c r="C61" s="136"/>
      <c r="D61" s="136"/>
      <c r="E61" s="136"/>
      <c r="F61" s="136"/>
      <c r="G61" s="136"/>
      <c r="H61" s="136"/>
      <c r="I61" s="136"/>
      <c r="J61" s="136"/>
      <c r="K61" s="136"/>
      <c r="L61" s="136"/>
      <c r="M61" s="136"/>
      <c r="N61" s="136"/>
    </row>
    <row r="62" spans="1:14" x14ac:dyDescent="0.3">
      <c r="A62" s="136"/>
      <c r="B62" s="136"/>
      <c r="C62" s="136"/>
      <c r="D62" s="136"/>
      <c r="E62" s="136"/>
      <c r="F62" s="136"/>
      <c r="G62" s="136"/>
      <c r="H62" s="136"/>
      <c r="I62" s="136"/>
      <c r="J62" s="136"/>
      <c r="K62" s="136"/>
      <c r="L62" s="136"/>
      <c r="M62" s="136"/>
      <c r="N62" s="136"/>
    </row>
    <row r="63" spans="1:14" x14ac:dyDescent="0.3">
      <c r="A63" s="136"/>
      <c r="B63" s="136"/>
      <c r="C63" s="136"/>
      <c r="D63" s="136"/>
      <c r="E63" s="136"/>
      <c r="F63" s="136"/>
      <c r="G63" s="136"/>
      <c r="H63" s="136"/>
      <c r="I63" s="136"/>
      <c r="J63" s="136"/>
      <c r="K63" s="136"/>
      <c r="L63" s="136"/>
      <c r="M63" s="136"/>
      <c r="N63" s="136"/>
    </row>
    <row r="64" spans="1:14" x14ac:dyDescent="0.3">
      <c r="A64" s="136"/>
      <c r="B64" s="136"/>
      <c r="C64" s="136"/>
      <c r="D64" s="136"/>
      <c r="E64" s="136"/>
      <c r="F64" s="136"/>
      <c r="G64" s="136"/>
      <c r="H64" s="136"/>
      <c r="I64" s="136"/>
      <c r="J64" s="136"/>
      <c r="K64" s="136"/>
      <c r="L64" s="136"/>
      <c r="M64" s="136"/>
      <c r="N64" s="136"/>
    </row>
    <row r="65" spans="1:14" x14ac:dyDescent="0.3">
      <c r="A65" s="136"/>
      <c r="B65" s="136"/>
      <c r="C65" s="136"/>
      <c r="D65" s="136"/>
      <c r="E65" s="136"/>
      <c r="F65" s="136"/>
      <c r="G65" s="136"/>
      <c r="H65" s="136"/>
      <c r="I65" s="136"/>
      <c r="J65" s="136"/>
      <c r="K65" s="136"/>
      <c r="L65" s="136"/>
      <c r="M65" s="136"/>
      <c r="N65" s="136"/>
    </row>
    <row r="66" spans="1:14" x14ac:dyDescent="0.3">
      <c r="A66" s="136"/>
      <c r="B66" s="136"/>
      <c r="C66" s="136"/>
      <c r="D66" s="136"/>
      <c r="E66" s="136"/>
      <c r="F66" s="136"/>
      <c r="G66" s="136"/>
      <c r="H66" s="136"/>
      <c r="I66" s="136"/>
      <c r="J66" s="136"/>
      <c r="K66" s="136"/>
      <c r="L66" s="136"/>
      <c r="M66" s="136"/>
      <c r="N66" s="136"/>
    </row>
    <row r="67" spans="1:14" x14ac:dyDescent="0.3">
      <c r="A67" s="136"/>
      <c r="B67" s="136"/>
      <c r="C67" s="136"/>
      <c r="D67" s="136"/>
      <c r="E67" s="136"/>
      <c r="F67" s="136"/>
      <c r="G67" s="136"/>
      <c r="H67" s="136"/>
      <c r="I67" s="136"/>
      <c r="J67" s="136"/>
      <c r="K67" s="136"/>
      <c r="L67" s="136"/>
      <c r="M67" s="136"/>
      <c r="N67" s="136"/>
    </row>
    <row r="68" spans="1:14" x14ac:dyDescent="0.3">
      <c r="A68" s="136"/>
      <c r="B68" s="136"/>
      <c r="C68" s="136"/>
      <c r="D68" s="136"/>
      <c r="E68" s="136"/>
      <c r="F68" s="136"/>
      <c r="G68" s="136"/>
      <c r="H68" s="136"/>
      <c r="I68" s="136"/>
      <c r="J68" s="136"/>
      <c r="K68" s="136"/>
      <c r="L68" s="136"/>
      <c r="M68" s="136"/>
      <c r="N68" s="136"/>
    </row>
    <row r="69" spans="1:14" x14ac:dyDescent="0.3">
      <c r="A69" s="136"/>
      <c r="B69" s="136"/>
      <c r="C69" s="136"/>
      <c r="D69" s="136"/>
      <c r="E69" s="136"/>
      <c r="F69" s="136"/>
      <c r="G69" s="136"/>
      <c r="H69" s="136"/>
      <c r="I69" s="136"/>
      <c r="J69" s="136"/>
      <c r="K69" s="136"/>
      <c r="L69" s="136"/>
      <c r="M69" s="136"/>
      <c r="N69" s="136"/>
    </row>
    <row r="70" spans="1:14" x14ac:dyDescent="0.3">
      <c r="A70" s="136"/>
      <c r="B70" s="136"/>
      <c r="C70" s="136"/>
      <c r="D70" s="136"/>
      <c r="E70" s="136"/>
      <c r="F70" s="136"/>
      <c r="G70" s="136"/>
      <c r="H70" s="136"/>
      <c r="I70" s="136"/>
      <c r="J70" s="136"/>
      <c r="K70" s="136"/>
      <c r="L70" s="136"/>
      <c r="M70" s="136"/>
      <c r="N70" s="136"/>
    </row>
    <row r="71" spans="1:14" x14ac:dyDescent="0.3">
      <c r="A71" s="136"/>
      <c r="B71" s="136"/>
      <c r="C71" s="136"/>
      <c r="D71" s="136"/>
      <c r="E71" s="136"/>
      <c r="F71" s="136"/>
      <c r="G71" s="136"/>
      <c r="H71" s="136"/>
      <c r="I71" s="136"/>
      <c r="J71" s="136"/>
      <c r="K71" s="136"/>
      <c r="L71" s="136"/>
      <c r="M71" s="136"/>
      <c r="N71" s="136"/>
    </row>
    <row r="72" spans="1:14" x14ac:dyDescent="0.3">
      <c r="A72" s="136"/>
      <c r="B72" s="136"/>
      <c r="C72" s="136"/>
      <c r="D72" s="136"/>
      <c r="E72" s="136"/>
      <c r="F72" s="136"/>
      <c r="G72" s="136"/>
      <c r="H72" s="136"/>
      <c r="I72" s="136"/>
      <c r="J72" s="136"/>
      <c r="K72" s="136"/>
      <c r="L72" s="136"/>
      <c r="M72" s="136"/>
      <c r="N72" s="136"/>
    </row>
    <row r="73" spans="1:14" x14ac:dyDescent="0.3">
      <c r="A73" s="136"/>
      <c r="B73" s="136"/>
      <c r="C73" s="136"/>
      <c r="D73" s="136"/>
      <c r="E73" s="136"/>
      <c r="F73" s="136"/>
      <c r="G73" s="136"/>
      <c r="H73" s="136"/>
      <c r="I73" s="136"/>
      <c r="J73" s="136"/>
      <c r="K73" s="136"/>
      <c r="L73" s="136"/>
      <c r="M73" s="136"/>
      <c r="N73" s="136"/>
    </row>
    <row r="74" spans="1:14" x14ac:dyDescent="0.3">
      <c r="A74" s="136"/>
      <c r="B74" s="136"/>
      <c r="C74" s="136"/>
      <c r="D74" s="136"/>
      <c r="E74" s="136"/>
      <c r="F74" s="136"/>
      <c r="G74" s="136"/>
      <c r="H74" s="136"/>
      <c r="I74" s="136"/>
      <c r="J74" s="136"/>
      <c r="K74" s="136"/>
      <c r="L74" s="136"/>
      <c r="M74" s="136"/>
      <c r="N74" s="136"/>
    </row>
    <row r="75" spans="1:14" x14ac:dyDescent="0.3">
      <c r="A75" s="136"/>
      <c r="B75" s="136"/>
      <c r="C75" s="136"/>
      <c r="D75" s="136"/>
      <c r="E75" s="136"/>
      <c r="F75" s="136"/>
      <c r="G75" s="136"/>
      <c r="H75" s="136"/>
      <c r="I75" s="136"/>
      <c r="J75" s="136"/>
      <c r="K75" s="136"/>
      <c r="L75" s="136"/>
      <c r="M75" s="136"/>
      <c r="N75" s="136"/>
    </row>
    <row r="76" spans="1:14" x14ac:dyDescent="0.3">
      <c r="A76" s="136"/>
      <c r="B76" s="136"/>
      <c r="C76" s="136"/>
      <c r="D76" s="136"/>
      <c r="E76" s="136"/>
      <c r="F76" s="136"/>
      <c r="G76" s="136"/>
      <c r="H76" s="136"/>
      <c r="I76" s="136"/>
      <c r="J76" s="136"/>
      <c r="K76" s="136"/>
      <c r="L76" s="136"/>
      <c r="M76" s="136"/>
      <c r="N76" s="136"/>
    </row>
    <row r="77" spans="1:14" x14ac:dyDescent="0.3">
      <c r="A77" s="136"/>
      <c r="B77" s="136"/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</row>
    <row r="78" spans="1:14" x14ac:dyDescent="0.3">
      <c r="A78" s="136"/>
      <c r="B78" s="136"/>
      <c r="C78" s="136"/>
      <c r="D78" s="136"/>
      <c r="E78" s="136"/>
      <c r="F78" s="136"/>
      <c r="G78" s="136"/>
      <c r="H78" s="136"/>
      <c r="I78" s="136"/>
      <c r="J78" s="136"/>
      <c r="K78" s="136"/>
      <c r="L78" s="136"/>
      <c r="M78" s="136"/>
      <c r="N78" s="136"/>
    </row>
    <row r="79" spans="1:14" x14ac:dyDescent="0.3">
      <c r="A79" s="136"/>
      <c r="B79" s="136"/>
      <c r="C79" s="136"/>
      <c r="D79" s="136"/>
      <c r="E79" s="136"/>
      <c r="F79" s="136"/>
      <c r="G79" s="136"/>
      <c r="H79" s="136"/>
      <c r="I79" s="136"/>
      <c r="J79" s="136"/>
      <c r="K79" s="136"/>
      <c r="L79" s="136"/>
      <c r="M79" s="136"/>
      <c r="N79" s="136"/>
    </row>
    <row r="80" spans="1:14" x14ac:dyDescent="0.3">
      <c r="A80" s="136"/>
      <c r="B80" s="136"/>
      <c r="C80" s="136"/>
      <c r="D80" s="136"/>
      <c r="E80" s="136"/>
      <c r="F80" s="136"/>
      <c r="G80" s="136"/>
      <c r="H80" s="136"/>
      <c r="I80" s="136"/>
      <c r="J80" s="136"/>
      <c r="K80" s="136"/>
      <c r="L80" s="136"/>
      <c r="M80" s="136"/>
      <c r="N80" s="136"/>
    </row>
    <row r="81" spans="1:14" x14ac:dyDescent="0.3">
      <c r="A81" s="136"/>
      <c r="B81" s="136"/>
      <c r="C81" s="136"/>
      <c r="D81" s="136"/>
      <c r="E81" s="136"/>
      <c r="F81" s="136"/>
      <c r="G81" s="136"/>
      <c r="H81" s="136"/>
      <c r="I81" s="136"/>
      <c r="J81" s="136"/>
      <c r="K81" s="136"/>
      <c r="L81" s="136"/>
      <c r="M81" s="136"/>
      <c r="N81" s="136"/>
    </row>
    <row r="82" spans="1:14" x14ac:dyDescent="0.3">
      <c r="A82" s="136"/>
      <c r="B82" s="136"/>
      <c r="C82" s="136"/>
      <c r="D82" s="136"/>
      <c r="E82" s="136"/>
      <c r="F82" s="136"/>
      <c r="G82" s="136"/>
      <c r="H82" s="136"/>
      <c r="I82" s="136"/>
      <c r="J82" s="136"/>
      <c r="K82" s="136"/>
      <c r="L82" s="136"/>
      <c r="M82" s="136"/>
      <c r="N82" s="136"/>
    </row>
    <row r="83" spans="1:14" x14ac:dyDescent="0.3">
      <c r="A83" s="136"/>
      <c r="B83" s="136"/>
      <c r="C83" s="136"/>
      <c r="D83" s="136"/>
      <c r="E83" s="136"/>
      <c r="F83" s="136"/>
      <c r="G83" s="136"/>
      <c r="H83" s="136"/>
      <c r="I83" s="136"/>
      <c r="J83" s="136"/>
      <c r="K83" s="136"/>
      <c r="L83" s="136"/>
      <c r="M83" s="136"/>
      <c r="N83" s="136"/>
    </row>
    <row r="84" spans="1:14" x14ac:dyDescent="0.3">
      <c r="A84" s="136"/>
      <c r="B84" s="136"/>
      <c r="C84" s="136"/>
      <c r="D84" s="136"/>
      <c r="E84" s="136"/>
      <c r="F84" s="136"/>
      <c r="G84" s="136"/>
      <c r="H84" s="136"/>
      <c r="I84" s="136"/>
      <c r="J84" s="136"/>
      <c r="K84" s="136"/>
      <c r="L84" s="136"/>
      <c r="M84" s="136"/>
      <c r="N84" s="136"/>
    </row>
    <row r="85" spans="1:14" x14ac:dyDescent="0.3">
      <c r="A85" s="136"/>
      <c r="B85" s="136"/>
      <c r="C85" s="136"/>
      <c r="D85" s="136"/>
      <c r="E85" s="136"/>
      <c r="F85" s="136"/>
      <c r="G85" s="136"/>
      <c r="H85" s="136"/>
      <c r="I85" s="136"/>
      <c r="J85" s="136"/>
      <c r="K85" s="136"/>
      <c r="L85" s="136"/>
      <c r="M85" s="136"/>
      <c r="N85" s="136"/>
    </row>
    <row r="86" spans="1:14" x14ac:dyDescent="0.3">
      <c r="A86" s="136"/>
      <c r="B86" s="136"/>
      <c r="C86" s="136"/>
      <c r="D86" s="136"/>
      <c r="E86" s="136"/>
      <c r="F86" s="136"/>
      <c r="G86" s="136"/>
      <c r="H86" s="136"/>
      <c r="I86" s="136"/>
      <c r="J86" s="136"/>
      <c r="K86" s="136"/>
      <c r="L86" s="136"/>
      <c r="M86" s="136"/>
      <c r="N86" s="136"/>
    </row>
    <row r="87" spans="1:14" x14ac:dyDescent="0.3">
      <c r="A87" s="136"/>
      <c r="B87" s="136"/>
      <c r="C87" s="136"/>
      <c r="D87" s="136"/>
      <c r="E87" s="136"/>
      <c r="F87" s="136"/>
      <c r="G87" s="136"/>
      <c r="H87" s="136"/>
      <c r="I87" s="136"/>
      <c r="J87" s="136"/>
      <c r="K87" s="136"/>
      <c r="L87" s="136"/>
      <c r="M87" s="136"/>
      <c r="N87" s="136"/>
    </row>
    <row r="88" spans="1:14" x14ac:dyDescent="0.3">
      <c r="A88" s="136"/>
      <c r="B88" s="136"/>
      <c r="C88" s="136"/>
      <c r="D88" s="136"/>
      <c r="E88" s="136"/>
      <c r="F88" s="136"/>
      <c r="G88" s="136"/>
      <c r="H88" s="136"/>
      <c r="I88" s="136"/>
      <c r="J88" s="136"/>
      <c r="K88" s="136"/>
      <c r="L88" s="136"/>
      <c r="M88" s="136"/>
      <c r="N88" s="136"/>
    </row>
    <row r="89" spans="1:14" x14ac:dyDescent="0.3">
      <c r="A89" s="136"/>
      <c r="B89" s="136"/>
      <c r="C89" s="136"/>
      <c r="D89" s="136"/>
      <c r="E89" s="136"/>
      <c r="F89" s="136"/>
      <c r="G89" s="136"/>
      <c r="H89" s="136"/>
      <c r="I89" s="136"/>
      <c r="J89" s="136"/>
      <c r="K89" s="136"/>
      <c r="L89" s="136"/>
      <c r="M89" s="136"/>
      <c r="N89" s="136"/>
    </row>
    <row r="90" spans="1:14" x14ac:dyDescent="0.3">
      <c r="A90" s="136"/>
      <c r="B90" s="136"/>
      <c r="C90" s="136"/>
      <c r="D90" s="136"/>
      <c r="E90" s="136"/>
      <c r="F90" s="136"/>
      <c r="G90" s="136"/>
      <c r="H90" s="136"/>
      <c r="I90" s="136"/>
      <c r="J90" s="136"/>
      <c r="K90" s="136"/>
      <c r="L90" s="136"/>
      <c r="M90" s="136"/>
      <c r="N90" s="136"/>
    </row>
    <row r="91" spans="1:14" x14ac:dyDescent="0.3">
      <c r="A91" s="136"/>
      <c r="B91" s="136"/>
      <c r="C91" s="136"/>
      <c r="D91" s="136"/>
      <c r="E91" s="136"/>
      <c r="F91" s="136"/>
      <c r="G91" s="136"/>
      <c r="H91" s="136"/>
      <c r="I91" s="136"/>
      <c r="J91" s="136"/>
      <c r="K91" s="136"/>
      <c r="L91" s="136"/>
      <c r="M91" s="136"/>
      <c r="N91" s="136"/>
    </row>
    <row r="92" spans="1:14" x14ac:dyDescent="0.3">
      <c r="A92" s="136"/>
      <c r="B92" s="136"/>
      <c r="C92" s="136"/>
      <c r="D92" s="136"/>
      <c r="E92" s="136"/>
      <c r="F92" s="136"/>
      <c r="G92" s="136"/>
      <c r="H92" s="136"/>
      <c r="I92" s="136"/>
      <c r="J92" s="136"/>
      <c r="K92" s="136"/>
      <c r="L92" s="136"/>
      <c r="M92" s="136"/>
      <c r="N92" s="136"/>
    </row>
    <row r="93" spans="1:14" x14ac:dyDescent="0.3">
      <c r="A93" s="136"/>
      <c r="B93" s="136"/>
      <c r="C93" s="136"/>
      <c r="D93" s="136"/>
      <c r="E93" s="136"/>
      <c r="F93" s="136"/>
      <c r="G93" s="136"/>
      <c r="H93" s="136"/>
      <c r="I93" s="136"/>
      <c r="J93" s="136"/>
      <c r="K93" s="136"/>
      <c r="L93" s="136"/>
      <c r="M93" s="136"/>
      <c r="N93" s="136"/>
    </row>
    <row r="94" spans="1:14" x14ac:dyDescent="0.3">
      <c r="A94" s="136"/>
      <c r="B94" s="136"/>
      <c r="C94" s="136"/>
      <c r="D94" s="136"/>
      <c r="E94" s="136"/>
      <c r="F94" s="136"/>
      <c r="G94" s="136"/>
      <c r="H94" s="136"/>
      <c r="I94" s="136"/>
      <c r="J94" s="136"/>
      <c r="K94" s="136"/>
      <c r="L94" s="136"/>
      <c r="M94" s="136"/>
      <c r="N94" s="136"/>
    </row>
    <row r="95" spans="1:14" x14ac:dyDescent="0.3">
      <c r="A95" s="136"/>
      <c r="B95" s="136"/>
      <c r="C95" s="136"/>
      <c r="D95" s="136"/>
      <c r="E95" s="136"/>
      <c r="F95" s="136"/>
      <c r="G95" s="136"/>
      <c r="H95" s="136"/>
      <c r="I95" s="136"/>
      <c r="J95" s="136"/>
      <c r="K95" s="136"/>
      <c r="L95" s="136"/>
      <c r="M95" s="136"/>
      <c r="N95" s="136"/>
    </row>
    <row r="96" spans="1:14" x14ac:dyDescent="0.3">
      <c r="A96" s="136"/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</row>
    <row r="97" spans="1:14" x14ac:dyDescent="0.3">
      <c r="A97" s="136"/>
      <c r="B97" s="136"/>
      <c r="C97" s="136"/>
      <c r="D97" s="136"/>
      <c r="E97" s="136"/>
      <c r="F97" s="136"/>
      <c r="G97" s="136"/>
      <c r="H97" s="136"/>
      <c r="I97" s="136"/>
      <c r="J97" s="136"/>
      <c r="K97" s="136"/>
      <c r="L97" s="136"/>
      <c r="M97" s="136"/>
      <c r="N97" s="136"/>
    </row>
    <row r="98" spans="1:14" x14ac:dyDescent="0.3">
      <c r="A98" s="136"/>
      <c r="B98" s="136"/>
      <c r="C98" s="136"/>
      <c r="D98" s="136"/>
      <c r="E98" s="136"/>
      <c r="F98" s="136"/>
      <c r="G98" s="136"/>
      <c r="H98" s="136"/>
      <c r="I98" s="136"/>
      <c r="J98" s="136"/>
      <c r="K98" s="136"/>
      <c r="L98" s="136"/>
      <c r="M98" s="136"/>
      <c r="N98" s="136"/>
    </row>
    <row r="99" spans="1:14" x14ac:dyDescent="0.3">
      <c r="A99" s="136"/>
      <c r="B99" s="136"/>
      <c r="C99" s="136"/>
      <c r="D99" s="136"/>
      <c r="E99" s="136"/>
      <c r="F99" s="136"/>
      <c r="G99" s="136"/>
      <c r="H99" s="136"/>
      <c r="I99" s="136"/>
      <c r="J99" s="136"/>
      <c r="K99" s="136"/>
      <c r="L99" s="136"/>
      <c r="M99" s="136"/>
      <c r="N99" s="136"/>
    </row>
    <row r="100" spans="1:14" x14ac:dyDescent="0.3">
      <c r="A100" s="136"/>
      <c r="B100" s="136"/>
      <c r="C100" s="136"/>
      <c r="D100" s="136"/>
      <c r="E100" s="136"/>
      <c r="F100" s="136"/>
      <c r="G100" s="136"/>
      <c r="H100" s="136"/>
      <c r="I100" s="136"/>
      <c r="J100" s="136"/>
      <c r="K100" s="136"/>
      <c r="L100" s="136"/>
      <c r="M100" s="136"/>
      <c r="N100" s="136"/>
    </row>
    <row r="101" spans="1:14" x14ac:dyDescent="0.3">
      <c r="A101" s="136"/>
      <c r="B101" s="136"/>
      <c r="C101" s="136"/>
      <c r="D101" s="136"/>
      <c r="E101" s="136"/>
      <c r="F101" s="136"/>
      <c r="G101" s="136"/>
      <c r="H101" s="136"/>
      <c r="I101" s="136"/>
      <c r="J101" s="136"/>
      <c r="K101" s="136"/>
      <c r="L101" s="136"/>
      <c r="M101" s="136"/>
      <c r="N101" s="136"/>
    </row>
    <row r="102" spans="1:14" x14ac:dyDescent="0.3">
      <c r="A102" s="136"/>
      <c r="B102" s="136"/>
      <c r="C102" s="136"/>
      <c r="D102" s="136"/>
      <c r="E102" s="136"/>
      <c r="F102" s="136"/>
      <c r="G102" s="136"/>
      <c r="H102" s="136"/>
      <c r="I102" s="136"/>
      <c r="J102" s="136"/>
      <c r="K102" s="136"/>
      <c r="L102" s="136"/>
      <c r="M102" s="136"/>
      <c r="N102" s="136"/>
    </row>
    <row r="103" spans="1:14" x14ac:dyDescent="0.3">
      <c r="A103" s="136"/>
      <c r="B103" s="136"/>
      <c r="C103" s="136"/>
      <c r="D103" s="136"/>
      <c r="E103" s="136"/>
      <c r="F103" s="136"/>
      <c r="G103" s="136"/>
      <c r="H103" s="136"/>
      <c r="I103" s="136"/>
      <c r="J103" s="136"/>
      <c r="K103" s="136"/>
      <c r="L103" s="136"/>
      <c r="M103" s="136"/>
      <c r="N103" s="136"/>
    </row>
    <row r="104" spans="1:14" x14ac:dyDescent="0.3">
      <c r="A104" s="136"/>
      <c r="B104" s="136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</row>
    <row r="105" spans="1:14" x14ac:dyDescent="0.3">
      <c r="A105" s="136"/>
      <c r="B105" s="136"/>
      <c r="C105" s="136"/>
      <c r="D105" s="136"/>
      <c r="E105" s="136"/>
      <c r="F105" s="136"/>
      <c r="G105" s="136"/>
      <c r="H105" s="136"/>
      <c r="I105" s="136"/>
      <c r="J105" s="136"/>
      <c r="K105" s="136"/>
      <c r="L105" s="136"/>
      <c r="M105" s="136"/>
      <c r="N105" s="136"/>
    </row>
    <row r="106" spans="1:14" x14ac:dyDescent="0.3">
      <c r="A106" s="136"/>
      <c r="B106" s="136"/>
      <c r="C106" s="136"/>
      <c r="D106" s="136"/>
      <c r="E106" s="136"/>
      <c r="F106" s="136"/>
      <c r="G106" s="136"/>
      <c r="H106" s="136"/>
      <c r="I106" s="136"/>
      <c r="J106" s="136"/>
      <c r="K106" s="136"/>
      <c r="L106" s="136"/>
      <c r="M106" s="136"/>
      <c r="N106" s="136"/>
    </row>
    <row r="107" spans="1:14" x14ac:dyDescent="0.3">
      <c r="A107" s="136"/>
      <c r="B107" s="136"/>
      <c r="C107" s="136"/>
      <c r="D107" s="136"/>
      <c r="E107" s="136"/>
      <c r="F107" s="136"/>
      <c r="G107" s="136"/>
      <c r="H107" s="136"/>
      <c r="I107" s="136"/>
      <c r="J107" s="136"/>
      <c r="K107" s="136"/>
      <c r="L107" s="136"/>
      <c r="M107" s="136"/>
      <c r="N107" s="136"/>
    </row>
    <row r="108" spans="1:14" x14ac:dyDescent="0.3">
      <c r="A108" s="136"/>
      <c r="B108" s="136"/>
      <c r="C108" s="136"/>
      <c r="D108" s="136"/>
      <c r="E108" s="136"/>
      <c r="F108" s="136"/>
      <c r="G108" s="136"/>
      <c r="H108" s="136"/>
      <c r="I108" s="136"/>
      <c r="J108" s="136"/>
      <c r="K108" s="136"/>
      <c r="L108" s="136"/>
      <c r="M108" s="136"/>
      <c r="N108" s="136"/>
    </row>
    <row r="109" spans="1:14" x14ac:dyDescent="0.3">
      <c r="A109" s="136"/>
      <c r="B109" s="136"/>
      <c r="C109" s="136"/>
      <c r="D109" s="136"/>
      <c r="E109" s="136"/>
      <c r="F109" s="136"/>
      <c r="G109" s="136"/>
      <c r="H109" s="136"/>
      <c r="I109" s="136"/>
      <c r="J109" s="136"/>
      <c r="K109" s="136"/>
      <c r="L109" s="136"/>
      <c r="M109" s="136"/>
      <c r="N109" s="136"/>
    </row>
    <row r="110" spans="1:14" x14ac:dyDescent="0.3">
      <c r="A110" s="136"/>
      <c r="B110" s="136"/>
      <c r="C110" s="136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</row>
    <row r="111" spans="1:14" x14ac:dyDescent="0.3">
      <c r="A111" s="136"/>
      <c r="B111" s="136"/>
      <c r="C111" s="136"/>
      <c r="D111" s="136"/>
      <c r="E111" s="136"/>
      <c r="F111" s="136"/>
      <c r="G111" s="136"/>
      <c r="H111" s="136"/>
      <c r="I111" s="136"/>
      <c r="J111" s="136"/>
      <c r="K111" s="136"/>
      <c r="L111" s="136"/>
      <c r="M111" s="136"/>
      <c r="N111" s="136"/>
    </row>
    <row r="112" spans="1:14" x14ac:dyDescent="0.3">
      <c r="A112" s="136"/>
      <c r="B112" s="136"/>
      <c r="C112" s="136"/>
      <c r="D112" s="136"/>
      <c r="E112" s="136"/>
      <c r="F112" s="136"/>
      <c r="G112" s="136"/>
      <c r="H112" s="136"/>
      <c r="I112" s="136"/>
      <c r="J112" s="136"/>
      <c r="K112" s="136"/>
      <c r="L112" s="136"/>
      <c r="M112" s="136"/>
      <c r="N112" s="136"/>
    </row>
    <row r="113" spans="1:14" x14ac:dyDescent="0.3">
      <c r="A113" s="136"/>
      <c r="B113" s="136"/>
      <c r="C113" s="136"/>
      <c r="D113" s="136"/>
      <c r="E113" s="136"/>
      <c r="F113" s="136"/>
      <c r="G113" s="136"/>
      <c r="H113" s="136"/>
      <c r="I113" s="136"/>
      <c r="J113" s="136"/>
      <c r="K113" s="136"/>
      <c r="L113" s="136"/>
      <c r="M113" s="136"/>
      <c r="N113" s="136"/>
    </row>
    <row r="114" spans="1:14" x14ac:dyDescent="0.3">
      <c r="A114" s="136"/>
      <c r="B114" s="136"/>
      <c r="C114" s="136"/>
      <c r="D114" s="136"/>
      <c r="E114" s="136"/>
      <c r="F114" s="136"/>
      <c r="G114" s="136"/>
      <c r="H114" s="136"/>
      <c r="I114" s="136"/>
      <c r="J114" s="136"/>
      <c r="K114" s="136"/>
      <c r="L114" s="136"/>
      <c r="M114" s="136"/>
      <c r="N114" s="136"/>
    </row>
    <row r="115" spans="1:14" x14ac:dyDescent="0.3">
      <c r="A115" s="136"/>
      <c r="B115" s="136"/>
      <c r="C115" s="136"/>
      <c r="D115" s="136"/>
      <c r="E115" s="136"/>
      <c r="F115" s="136"/>
      <c r="G115" s="136"/>
      <c r="H115" s="136"/>
      <c r="I115" s="136"/>
      <c r="J115" s="136"/>
      <c r="K115" s="136"/>
      <c r="L115" s="136"/>
      <c r="M115" s="136"/>
      <c r="N115" s="136"/>
    </row>
    <row r="116" spans="1:14" x14ac:dyDescent="0.3">
      <c r="A116" s="136"/>
      <c r="B116" s="136"/>
      <c r="C116" s="136"/>
      <c r="D116" s="136"/>
      <c r="E116" s="136"/>
      <c r="F116" s="136"/>
      <c r="G116" s="136"/>
      <c r="H116" s="136"/>
      <c r="I116" s="136"/>
      <c r="J116" s="136"/>
      <c r="K116" s="136"/>
      <c r="L116" s="136"/>
      <c r="M116" s="136"/>
      <c r="N116" s="136"/>
    </row>
    <row r="117" spans="1:14" x14ac:dyDescent="0.3">
      <c r="A117" s="136"/>
      <c r="B117" s="136"/>
      <c r="C117" s="136"/>
      <c r="D117" s="136"/>
      <c r="E117" s="136"/>
      <c r="F117" s="136"/>
      <c r="G117" s="136"/>
      <c r="H117" s="136"/>
      <c r="I117" s="136"/>
      <c r="J117" s="136"/>
      <c r="K117" s="136"/>
      <c r="L117" s="136"/>
      <c r="M117" s="136"/>
      <c r="N117" s="136"/>
    </row>
    <row r="118" spans="1:14" x14ac:dyDescent="0.3">
      <c r="A118" s="136"/>
      <c r="B118" s="136"/>
      <c r="C118" s="136"/>
      <c r="D118" s="136"/>
      <c r="E118" s="136"/>
      <c r="F118" s="136"/>
      <c r="G118" s="136"/>
      <c r="H118" s="136"/>
      <c r="I118" s="136"/>
      <c r="J118" s="136"/>
      <c r="K118" s="136"/>
      <c r="L118" s="136"/>
      <c r="M118" s="136"/>
      <c r="N118" s="136"/>
    </row>
    <row r="119" spans="1:14" x14ac:dyDescent="0.3">
      <c r="A119" s="136"/>
      <c r="B119" s="136"/>
      <c r="C119" s="136"/>
      <c r="D119" s="136"/>
      <c r="E119" s="136"/>
      <c r="F119" s="136"/>
      <c r="G119" s="136"/>
      <c r="H119" s="136"/>
      <c r="I119" s="136"/>
      <c r="J119" s="136"/>
      <c r="K119" s="136"/>
      <c r="L119" s="136"/>
      <c r="M119" s="136"/>
      <c r="N119" s="136"/>
    </row>
    <row r="120" spans="1:14" x14ac:dyDescent="0.3">
      <c r="A120" s="136"/>
      <c r="B120" s="136"/>
      <c r="C120" s="136"/>
      <c r="D120" s="136"/>
      <c r="E120" s="136"/>
      <c r="F120" s="136"/>
      <c r="G120" s="136"/>
      <c r="H120" s="136"/>
      <c r="I120" s="136"/>
      <c r="J120" s="136"/>
      <c r="K120" s="136"/>
      <c r="L120" s="136"/>
      <c r="M120" s="136"/>
      <c r="N120" s="136"/>
    </row>
    <row r="121" spans="1:14" x14ac:dyDescent="0.3">
      <c r="A121" s="136"/>
      <c r="B121" s="136"/>
      <c r="C121" s="136"/>
      <c r="D121" s="136"/>
      <c r="E121" s="136"/>
      <c r="F121" s="136"/>
      <c r="G121" s="136"/>
      <c r="H121" s="136"/>
      <c r="I121" s="136"/>
      <c r="J121" s="136"/>
      <c r="K121" s="136"/>
      <c r="L121" s="136"/>
      <c r="M121" s="136"/>
      <c r="N121" s="136"/>
    </row>
    <row r="122" spans="1:14" x14ac:dyDescent="0.3">
      <c r="A122" s="136"/>
      <c r="B122" s="136"/>
      <c r="C122" s="136"/>
      <c r="D122" s="136"/>
      <c r="E122" s="136"/>
      <c r="F122" s="136"/>
      <c r="G122" s="136"/>
      <c r="H122" s="136"/>
      <c r="I122" s="136"/>
      <c r="J122" s="136"/>
      <c r="K122" s="136"/>
      <c r="L122" s="136"/>
      <c r="M122" s="136"/>
      <c r="N122" s="136"/>
    </row>
    <row r="123" spans="1:14" x14ac:dyDescent="0.3">
      <c r="A123" s="136"/>
      <c r="B123" s="136"/>
      <c r="C123" s="136"/>
      <c r="D123" s="136"/>
      <c r="E123" s="136"/>
      <c r="F123" s="136"/>
      <c r="G123" s="136"/>
      <c r="H123" s="136"/>
      <c r="I123" s="136"/>
      <c r="J123" s="136"/>
      <c r="K123" s="136"/>
      <c r="L123" s="136"/>
      <c r="M123" s="136"/>
      <c r="N123" s="136"/>
    </row>
    <row r="124" spans="1:14" x14ac:dyDescent="0.3">
      <c r="A124" s="136"/>
      <c r="B124" s="136"/>
      <c r="C124" s="136"/>
      <c r="D124" s="136"/>
      <c r="E124" s="136"/>
      <c r="F124" s="136"/>
      <c r="G124" s="136"/>
      <c r="H124" s="136"/>
      <c r="I124" s="136"/>
      <c r="J124" s="136"/>
      <c r="K124" s="136"/>
      <c r="L124" s="136"/>
      <c r="M124" s="136"/>
      <c r="N124" s="136"/>
    </row>
    <row r="125" spans="1:14" x14ac:dyDescent="0.3">
      <c r="A125" s="136"/>
      <c r="B125" s="136"/>
      <c r="C125" s="136"/>
      <c r="D125" s="136"/>
      <c r="E125" s="136"/>
      <c r="F125" s="136"/>
      <c r="G125" s="136"/>
      <c r="H125" s="136"/>
      <c r="I125" s="136"/>
      <c r="J125" s="136"/>
      <c r="K125" s="136"/>
      <c r="L125" s="136"/>
      <c r="M125" s="136"/>
      <c r="N125" s="136"/>
    </row>
    <row r="126" spans="1:14" x14ac:dyDescent="0.3">
      <c r="A126" s="136"/>
      <c r="B126" s="136"/>
      <c r="C126" s="136"/>
      <c r="D126" s="136"/>
      <c r="E126" s="136"/>
      <c r="F126" s="136"/>
      <c r="G126" s="136"/>
      <c r="H126" s="136"/>
      <c r="I126" s="136"/>
      <c r="J126" s="136"/>
      <c r="K126" s="136"/>
      <c r="L126" s="136"/>
      <c r="M126" s="136"/>
      <c r="N126" s="136"/>
    </row>
    <row r="127" spans="1:14" x14ac:dyDescent="0.3">
      <c r="A127" s="136"/>
      <c r="B127" s="136"/>
      <c r="C127" s="136"/>
      <c r="D127" s="136"/>
      <c r="E127" s="136"/>
      <c r="F127" s="136"/>
      <c r="G127" s="136"/>
      <c r="H127" s="136"/>
      <c r="I127" s="136"/>
      <c r="J127" s="136"/>
      <c r="K127" s="136"/>
      <c r="L127" s="136"/>
      <c r="M127" s="136"/>
      <c r="N127" s="136"/>
    </row>
    <row r="128" spans="1:14" x14ac:dyDescent="0.3">
      <c r="A128" s="136"/>
      <c r="B128" s="136"/>
      <c r="C128" s="136"/>
      <c r="D128" s="136"/>
      <c r="E128" s="136"/>
      <c r="F128" s="136"/>
      <c r="G128" s="136"/>
      <c r="H128" s="136"/>
      <c r="I128" s="136"/>
      <c r="J128" s="136"/>
      <c r="K128" s="136"/>
      <c r="L128" s="136"/>
      <c r="M128" s="136"/>
      <c r="N128" s="136"/>
    </row>
    <row r="129" spans="1:14" x14ac:dyDescent="0.3">
      <c r="A129" s="136"/>
      <c r="B129" s="136"/>
      <c r="C129" s="136"/>
      <c r="D129" s="136"/>
      <c r="E129" s="136"/>
      <c r="F129" s="136"/>
      <c r="G129" s="136"/>
      <c r="H129" s="136"/>
      <c r="I129" s="136"/>
      <c r="J129" s="136"/>
      <c r="K129" s="136"/>
      <c r="L129" s="136"/>
      <c r="M129" s="136"/>
      <c r="N129" s="136"/>
    </row>
    <row r="130" spans="1:14" x14ac:dyDescent="0.3">
      <c r="A130" s="136"/>
      <c r="B130" s="136"/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6"/>
      <c r="N130" s="136"/>
    </row>
    <row r="131" spans="1:14" x14ac:dyDescent="0.3">
      <c r="A131" s="136"/>
      <c r="B131" s="136"/>
      <c r="C131" s="136"/>
      <c r="D131" s="136"/>
      <c r="E131" s="136"/>
      <c r="F131" s="136"/>
      <c r="G131" s="136"/>
      <c r="H131" s="136"/>
      <c r="I131" s="136"/>
      <c r="J131" s="136"/>
      <c r="K131" s="136"/>
      <c r="L131" s="136"/>
      <c r="M131" s="136"/>
      <c r="N131" s="136"/>
    </row>
    <row r="132" spans="1:14" x14ac:dyDescent="0.3">
      <c r="A132" s="136"/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</row>
    <row r="133" spans="1:14" x14ac:dyDescent="0.3">
      <c r="A133" s="136"/>
      <c r="B133" s="136"/>
      <c r="C133" s="136"/>
      <c r="D133" s="136"/>
      <c r="E133" s="136"/>
      <c r="F133" s="136"/>
      <c r="G133" s="136"/>
      <c r="H133" s="136"/>
      <c r="I133" s="136"/>
      <c r="J133" s="136"/>
      <c r="K133" s="136"/>
      <c r="L133" s="136"/>
      <c r="M133" s="136"/>
      <c r="N133" s="136"/>
    </row>
    <row r="134" spans="1:14" x14ac:dyDescent="0.3">
      <c r="A134" s="136"/>
      <c r="B134" s="136"/>
      <c r="C134" s="136"/>
      <c r="D134" s="136"/>
      <c r="E134" s="136"/>
      <c r="F134" s="136"/>
      <c r="G134" s="136"/>
      <c r="H134" s="136"/>
      <c r="I134" s="136"/>
      <c r="J134" s="136"/>
      <c r="K134" s="136"/>
      <c r="L134" s="136"/>
      <c r="M134" s="136"/>
      <c r="N134" s="136"/>
    </row>
    <row r="135" spans="1:14" x14ac:dyDescent="0.3">
      <c r="A135" s="136"/>
      <c r="B135" s="136"/>
      <c r="C135" s="136"/>
      <c r="D135" s="136"/>
      <c r="E135" s="136"/>
      <c r="F135" s="136"/>
      <c r="G135" s="136"/>
      <c r="H135" s="136"/>
      <c r="I135" s="136"/>
      <c r="J135" s="136"/>
      <c r="K135" s="136"/>
      <c r="L135" s="136"/>
      <c r="M135" s="136"/>
      <c r="N135" s="136"/>
    </row>
    <row r="136" spans="1:14" x14ac:dyDescent="0.3">
      <c r="A136" s="136"/>
      <c r="B136" s="136"/>
      <c r="C136" s="136"/>
      <c r="D136" s="136"/>
      <c r="E136" s="136"/>
      <c r="F136" s="136"/>
      <c r="G136" s="136"/>
      <c r="H136" s="136"/>
      <c r="I136" s="136"/>
      <c r="J136" s="136"/>
      <c r="K136" s="136"/>
      <c r="L136" s="136"/>
      <c r="M136" s="136"/>
      <c r="N136" s="136"/>
    </row>
    <row r="137" spans="1:14" x14ac:dyDescent="0.3">
      <c r="A137" s="136"/>
      <c r="B137" s="136"/>
      <c r="C137" s="136"/>
      <c r="D137" s="136"/>
      <c r="E137" s="136"/>
      <c r="F137" s="136"/>
      <c r="G137" s="136"/>
      <c r="H137" s="136"/>
      <c r="I137" s="136"/>
      <c r="J137" s="136"/>
      <c r="K137" s="136"/>
      <c r="L137" s="136"/>
      <c r="M137" s="136"/>
      <c r="N137" s="136"/>
    </row>
    <row r="138" spans="1:14" x14ac:dyDescent="0.3">
      <c r="A138" s="136"/>
      <c r="B138" s="136"/>
      <c r="C138" s="136"/>
      <c r="D138" s="136"/>
      <c r="E138" s="136"/>
      <c r="F138" s="136"/>
      <c r="G138" s="136"/>
      <c r="H138" s="136"/>
      <c r="I138" s="136"/>
      <c r="J138" s="136"/>
      <c r="K138" s="136"/>
      <c r="L138" s="136"/>
      <c r="M138" s="136"/>
      <c r="N138" s="136"/>
    </row>
    <row r="139" spans="1:14" x14ac:dyDescent="0.3">
      <c r="A139" s="136"/>
      <c r="B139" s="136"/>
      <c r="C139" s="136"/>
      <c r="D139" s="136"/>
      <c r="E139" s="136"/>
      <c r="F139" s="136"/>
      <c r="G139" s="136"/>
      <c r="H139" s="136"/>
      <c r="I139" s="136"/>
      <c r="J139" s="136"/>
      <c r="K139" s="136"/>
      <c r="L139" s="136"/>
      <c r="M139" s="136"/>
      <c r="N139" s="136"/>
    </row>
    <row r="140" spans="1:14" x14ac:dyDescent="0.3">
      <c r="A140" s="136"/>
      <c r="B140" s="136"/>
      <c r="C140" s="136"/>
      <c r="D140" s="136"/>
      <c r="E140" s="136"/>
      <c r="F140" s="136"/>
      <c r="G140" s="136"/>
      <c r="H140" s="136"/>
      <c r="I140" s="136"/>
      <c r="J140" s="136"/>
      <c r="K140" s="136"/>
      <c r="L140" s="136"/>
      <c r="M140" s="136"/>
      <c r="N140" s="136"/>
    </row>
    <row r="141" spans="1:14" x14ac:dyDescent="0.3">
      <c r="A141" s="136"/>
      <c r="B141" s="136"/>
      <c r="C141" s="136"/>
      <c r="D141" s="136"/>
      <c r="E141" s="136"/>
      <c r="F141" s="136"/>
      <c r="G141" s="136"/>
      <c r="H141" s="136"/>
      <c r="I141" s="136"/>
      <c r="J141" s="136"/>
      <c r="K141" s="136"/>
      <c r="L141" s="136"/>
      <c r="M141" s="136"/>
      <c r="N141" s="136"/>
    </row>
    <row r="142" spans="1:14" x14ac:dyDescent="0.3">
      <c r="A142" s="136"/>
      <c r="B142" s="136"/>
      <c r="C142" s="136"/>
      <c r="D142" s="136"/>
      <c r="E142" s="136"/>
      <c r="F142" s="136"/>
      <c r="G142" s="136"/>
      <c r="H142" s="136"/>
      <c r="I142" s="136"/>
      <c r="J142" s="136"/>
      <c r="K142" s="136"/>
      <c r="L142" s="136"/>
      <c r="M142" s="136"/>
      <c r="N142" s="136"/>
    </row>
    <row r="143" spans="1:14" x14ac:dyDescent="0.3">
      <c r="A143" s="136"/>
      <c r="B143" s="136"/>
      <c r="C143" s="136"/>
      <c r="D143" s="136"/>
      <c r="E143" s="136"/>
      <c r="F143" s="136"/>
      <c r="G143" s="136"/>
      <c r="H143" s="136"/>
      <c r="I143" s="136"/>
      <c r="J143" s="136"/>
      <c r="K143" s="136"/>
      <c r="L143" s="136"/>
      <c r="M143" s="136"/>
      <c r="N143" s="136"/>
    </row>
    <row r="144" spans="1:14" x14ac:dyDescent="0.3">
      <c r="A144" s="136"/>
      <c r="B144" s="136"/>
      <c r="C144" s="136"/>
      <c r="D144" s="136"/>
      <c r="E144" s="136"/>
      <c r="F144" s="136"/>
      <c r="G144" s="136"/>
      <c r="H144" s="136"/>
      <c r="I144" s="136"/>
      <c r="J144" s="136"/>
      <c r="K144" s="136"/>
      <c r="L144" s="136"/>
      <c r="M144" s="136"/>
      <c r="N144" s="136"/>
    </row>
    <row r="145" spans="1:14" x14ac:dyDescent="0.3">
      <c r="A145" s="136"/>
      <c r="B145" s="136"/>
      <c r="C145" s="136"/>
      <c r="D145" s="136"/>
      <c r="E145" s="136"/>
      <c r="F145" s="136"/>
      <c r="G145" s="136"/>
      <c r="H145" s="136"/>
      <c r="I145" s="136"/>
      <c r="J145" s="136"/>
      <c r="K145" s="136"/>
      <c r="L145" s="136"/>
      <c r="M145" s="136"/>
      <c r="N145" s="136"/>
    </row>
    <row r="146" spans="1:14" x14ac:dyDescent="0.3">
      <c r="A146" s="136"/>
      <c r="B146" s="136"/>
      <c r="C146" s="136"/>
      <c r="D146" s="136"/>
      <c r="E146" s="136"/>
      <c r="F146" s="136"/>
      <c r="G146" s="136"/>
      <c r="H146" s="136"/>
      <c r="I146" s="136"/>
      <c r="J146" s="136"/>
      <c r="K146" s="136"/>
      <c r="L146" s="136"/>
      <c r="M146" s="136"/>
      <c r="N146" s="136"/>
    </row>
    <row r="147" spans="1:14" x14ac:dyDescent="0.3">
      <c r="A147" s="136"/>
      <c r="B147" s="136"/>
      <c r="C147" s="136"/>
      <c r="D147" s="136"/>
      <c r="E147" s="136"/>
      <c r="F147" s="136"/>
      <c r="G147" s="136"/>
      <c r="H147" s="136"/>
      <c r="I147" s="136"/>
      <c r="J147" s="136"/>
      <c r="K147" s="136"/>
      <c r="L147" s="136"/>
      <c r="M147" s="136"/>
      <c r="N147" s="136"/>
    </row>
    <row r="148" spans="1:14" x14ac:dyDescent="0.3">
      <c r="A148" s="136"/>
      <c r="B148" s="136"/>
      <c r="C148" s="136"/>
      <c r="D148" s="136"/>
      <c r="E148" s="136"/>
      <c r="F148" s="136"/>
      <c r="G148" s="136"/>
      <c r="H148" s="136"/>
      <c r="I148" s="136"/>
      <c r="J148" s="136"/>
      <c r="K148" s="136"/>
      <c r="L148" s="136"/>
      <c r="M148" s="136"/>
      <c r="N148" s="136"/>
    </row>
    <row r="149" spans="1:14" x14ac:dyDescent="0.3">
      <c r="A149" s="136"/>
      <c r="B149" s="136"/>
      <c r="C149" s="136"/>
      <c r="D149" s="136"/>
      <c r="E149" s="136"/>
      <c r="F149" s="136"/>
      <c r="G149" s="136"/>
      <c r="H149" s="136"/>
      <c r="I149" s="136"/>
      <c r="J149" s="136"/>
      <c r="K149" s="136"/>
      <c r="L149" s="136"/>
      <c r="M149" s="136"/>
      <c r="N149" s="136"/>
    </row>
    <row r="150" spans="1:14" x14ac:dyDescent="0.3">
      <c r="A150" s="136"/>
      <c r="B150" s="136"/>
      <c r="C150" s="136"/>
      <c r="D150" s="136"/>
      <c r="E150" s="136"/>
      <c r="F150" s="136"/>
      <c r="G150" s="136"/>
      <c r="H150" s="136"/>
      <c r="I150" s="136"/>
      <c r="J150" s="136"/>
      <c r="K150" s="136"/>
      <c r="L150" s="136"/>
      <c r="M150" s="136"/>
      <c r="N150" s="136"/>
    </row>
    <row r="151" spans="1:14" x14ac:dyDescent="0.3">
      <c r="A151" s="136"/>
      <c r="B151" s="136"/>
      <c r="C151" s="136"/>
      <c r="D151" s="136"/>
      <c r="E151" s="136"/>
      <c r="F151" s="136"/>
      <c r="G151" s="136"/>
      <c r="H151" s="136"/>
      <c r="I151" s="136"/>
      <c r="J151" s="136"/>
      <c r="K151" s="136"/>
      <c r="L151" s="136"/>
      <c r="M151" s="136"/>
      <c r="N151" s="136"/>
    </row>
    <row r="152" spans="1:14" x14ac:dyDescent="0.3">
      <c r="A152" s="136"/>
      <c r="B152" s="136"/>
      <c r="C152" s="136"/>
      <c r="D152" s="136"/>
      <c r="E152" s="136"/>
      <c r="F152" s="136"/>
      <c r="G152" s="136"/>
      <c r="H152" s="136"/>
      <c r="I152" s="136"/>
      <c r="J152" s="136"/>
      <c r="K152" s="136"/>
      <c r="L152" s="136"/>
      <c r="M152" s="136"/>
      <c r="N152" s="136"/>
    </row>
    <row r="153" spans="1:14" x14ac:dyDescent="0.3">
      <c r="A153" s="136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</row>
    <row r="154" spans="1:14" x14ac:dyDescent="0.3">
      <c r="A154" s="136"/>
      <c r="B154" s="136"/>
      <c r="C154" s="136"/>
      <c r="D154" s="136"/>
      <c r="E154" s="136"/>
      <c r="F154" s="136"/>
      <c r="G154" s="136"/>
      <c r="H154" s="136"/>
      <c r="I154" s="136"/>
      <c r="J154" s="136"/>
      <c r="K154" s="136"/>
      <c r="L154" s="136"/>
      <c r="M154" s="136"/>
      <c r="N154" s="136"/>
    </row>
    <row r="155" spans="1:14" x14ac:dyDescent="0.3">
      <c r="A155" s="136"/>
      <c r="B155" s="136"/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</row>
    <row r="156" spans="1:14" x14ac:dyDescent="0.3">
      <c r="A156" s="136"/>
      <c r="B156" s="136"/>
      <c r="C156" s="136"/>
      <c r="D156" s="136"/>
      <c r="E156" s="136"/>
      <c r="F156" s="136"/>
      <c r="G156" s="136"/>
      <c r="H156" s="136"/>
      <c r="I156" s="136"/>
      <c r="J156" s="136"/>
      <c r="K156" s="136"/>
      <c r="L156" s="136"/>
      <c r="M156" s="136"/>
      <c r="N156" s="136"/>
    </row>
    <row r="157" spans="1:14" x14ac:dyDescent="0.3">
      <c r="A157" s="136"/>
      <c r="B157" s="136"/>
      <c r="C157" s="136"/>
      <c r="D157" s="136"/>
      <c r="E157" s="136"/>
      <c r="F157" s="136"/>
      <c r="G157" s="136"/>
      <c r="H157" s="136"/>
      <c r="I157" s="136"/>
      <c r="J157" s="136"/>
      <c r="K157" s="136"/>
      <c r="L157" s="136"/>
      <c r="M157" s="136"/>
      <c r="N157" s="136"/>
    </row>
    <row r="158" spans="1:14" x14ac:dyDescent="0.3">
      <c r="A158" s="136"/>
      <c r="B158" s="136"/>
      <c r="C158" s="136"/>
      <c r="D158" s="136"/>
      <c r="E158" s="136"/>
      <c r="F158" s="136"/>
      <c r="G158" s="136"/>
      <c r="H158" s="136"/>
      <c r="I158" s="136"/>
      <c r="J158" s="136"/>
      <c r="K158" s="136"/>
      <c r="L158" s="136"/>
      <c r="M158" s="136"/>
      <c r="N158" s="136"/>
    </row>
    <row r="159" spans="1:14" x14ac:dyDescent="0.3">
      <c r="A159" s="136"/>
      <c r="B159" s="136"/>
      <c r="C159" s="136"/>
      <c r="D159" s="136"/>
      <c r="E159" s="136"/>
      <c r="F159" s="136"/>
      <c r="G159" s="136"/>
      <c r="H159" s="136"/>
      <c r="I159" s="136"/>
      <c r="J159" s="136"/>
      <c r="K159" s="136"/>
      <c r="L159" s="136"/>
      <c r="M159" s="136"/>
      <c r="N159" s="136"/>
    </row>
    <row r="160" spans="1:14" x14ac:dyDescent="0.3">
      <c r="A160" s="136"/>
      <c r="B160" s="136"/>
      <c r="C160" s="136"/>
      <c r="D160" s="136"/>
      <c r="E160" s="136"/>
      <c r="F160" s="136"/>
      <c r="G160" s="136"/>
      <c r="H160" s="136"/>
      <c r="I160" s="136"/>
      <c r="J160" s="136"/>
      <c r="K160" s="136"/>
      <c r="L160" s="136"/>
      <c r="M160" s="136"/>
      <c r="N160" s="136"/>
    </row>
    <row r="161" spans="1:14" x14ac:dyDescent="0.3">
      <c r="A161" s="136"/>
      <c r="B161" s="136"/>
      <c r="C161" s="136"/>
      <c r="D161" s="136"/>
      <c r="E161" s="136"/>
      <c r="F161" s="136"/>
      <c r="G161" s="136"/>
      <c r="H161" s="136"/>
      <c r="I161" s="136"/>
      <c r="J161" s="136"/>
      <c r="K161" s="136"/>
      <c r="L161" s="136"/>
      <c r="M161" s="136"/>
      <c r="N161" s="136"/>
    </row>
    <row r="162" spans="1:14" x14ac:dyDescent="0.3">
      <c r="A162" s="136"/>
      <c r="B162" s="136"/>
      <c r="C162" s="136"/>
      <c r="D162" s="136"/>
      <c r="E162" s="136"/>
      <c r="F162" s="136"/>
      <c r="G162" s="136"/>
      <c r="H162" s="136"/>
      <c r="I162" s="136"/>
      <c r="J162" s="136"/>
      <c r="K162" s="136"/>
      <c r="L162" s="136"/>
      <c r="M162" s="136"/>
      <c r="N162" s="136"/>
    </row>
    <row r="163" spans="1:14" x14ac:dyDescent="0.3">
      <c r="A163" s="136"/>
      <c r="B163" s="136"/>
      <c r="C163" s="136"/>
      <c r="D163" s="136"/>
      <c r="E163" s="136"/>
      <c r="F163" s="136"/>
      <c r="G163" s="136"/>
      <c r="H163" s="136"/>
      <c r="I163" s="136"/>
      <c r="J163" s="136"/>
      <c r="K163" s="136"/>
      <c r="L163" s="136"/>
      <c r="M163" s="136"/>
      <c r="N163" s="136"/>
    </row>
    <row r="164" spans="1:14" x14ac:dyDescent="0.3">
      <c r="A164" s="136"/>
      <c r="B164" s="136"/>
      <c r="C164" s="136"/>
      <c r="D164" s="136"/>
      <c r="E164" s="136"/>
      <c r="F164" s="136"/>
      <c r="G164" s="136"/>
      <c r="H164" s="136"/>
      <c r="I164" s="136"/>
      <c r="J164" s="136"/>
      <c r="K164" s="136"/>
      <c r="L164" s="136"/>
      <c r="M164" s="136"/>
      <c r="N164" s="136"/>
    </row>
    <row r="165" spans="1:14" x14ac:dyDescent="0.3">
      <c r="A165" s="136"/>
      <c r="B165" s="136"/>
      <c r="C165" s="136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36"/>
    </row>
    <row r="166" spans="1:14" x14ac:dyDescent="0.3">
      <c r="A166" s="136"/>
      <c r="B166" s="136"/>
      <c r="C166" s="136"/>
      <c r="D166" s="136"/>
      <c r="E166" s="136"/>
      <c r="F166" s="136"/>
      <c r="G166" s="136"/>
      <c r="H166" s="136"/>
      <c r="I166" s="136"/>
      <c r="J166" s="136"/>
      <c r="K166" s="136"/>
      <c r="L166" s="136"/>
      <c r="M166" s="136"/>
      <c r="N166" s="136"/>
    </row>
    <row r="167" spans="1:14" x14ac:dyDescent="0.3">
      <c r="A167" s="136"/>
      <c r="B167" s="136"/>
      <c r="C167" s="136"/>
      <c r="D167" s="136"/>
      <c r="E167" s="136"/>
      <c r="F167" s="136"/>
      <c r="G167" s="136"/>
      <c r="H167" s="136"/>
      <c r="I167" s="136"/>
      <c r="J167" s="136"/>
      <c r="K167" s="136"/>
      <c r="L167" s="136"/>
      <c r="M167" s="136"/>
      <c r="N167" s="136"/>
    </row>
    <row r="168" spans="1:14" x14ac:dyDescent="0.3">
      <c r="A168" s="136"/>
      <c r="B168" s="136"/>
      <c r="C168" s="136"/>
      <c r="D168" s="136"/>
      <c r="E168" s="136"/>
      <c r="F168" s="136"/>
      <c r="G168" s="136"/>
      <c r="H168" s="136"/>
      <c r="I168" s="136"/>
      <c r="J168" s="136"/>
      <c r="K168" s="136"/>
      <c r="L168" s="136"/>
      <c r="M168" s="136"/>
      <c r="N168" s="136"/>
    </row>
    <row r="169" spans="1:14" x14ac:dyDescent="0.3">
      <c r="A169" s="136"/>
      <c r="B169" s="136"/>
      <c r="C169" s="136"/>
      <c r="D169" s="136"/>
      <c r="E169" s="136"/>
      <c r="F169" s="136"/>
      <c r="G169" s="136"/>
      <c r="H169" s="136"/>
      <c r="I169" s="136"/>
      <c r="J169" s="136"/>
      <c r="K169" s="136"/>
      <c r="L169" s="136"/>
      <c r="M169" s="136"/>
      <c r="N169" s="136"/>
    </row>
    <row r="170" spans="1:14" x14ac:dyDescent="0.3">
      <c r="A170" s="136"/>
      <c r="B170" s="136"/>
      <c r="C170" s="136"/>
      <c r="D170" s="136"/>
      <c r="E170" s="136"/>
      <c r="F170" s="136"/>
      <c r="G170" s="136"/>
      <c r="H170" s="136"/>
      <c r="I170" s="136"/>
      <c r="J170" s="136"/>
      <c r="K170" s="136"/>
      <c r="L170" s="136"/>
      <c r="M170" s="136"/>
      <c r="N170" s="136"/>
    </row>
    <row r="171" spans="1:14" x14ac:dyDescent="0.3">
      <c r="A171" s="136"/>
      <c r="B171" s="136"/>
      <c r="C171" s="136"/>
      <c r="D171" s="136"/>
      <c r="E171" s="136"/>
      <c r="F171" s="136"/>
      <c r="G171" s="136"/>
      <c r="H171" s="136"/>
      <c r="I171" s="136"/>
      <c r="J171" s="136"/>
      <c r="K171" s="136"/>
      <c r="L171" s="136"/>
      <c r="M171" s="136"/>
      <c r="N171" s="136"/>
    </row>
    <row r="172" spans="1:14" x14ac:dyDescent="0.3">
      <c r="A172" s="136"/>
      <c r="B172" s="136"/>
      <c r="C172" s="136"/>
      <c r="D172" s="136"/>
      <c r="E172" s="136"/>
      <c r="F172" s="136"/>
      <c r="G172" s="136"/>
      <c r="H172" s="136"/>
      <c r="I172" s="136"/>
      <c r="J172" s="136"/>
      <c r="K172" s="136"/>
      <c r="L172" s="136"/>
      <c r="M172" s="136"/>
      <c r="N172" s="136"/>
    </row>
    <row r="173" spans="1:14" x14ac:dyDescent="0.3">
      <c r="A173" s="136"/>
      <c r="B173" s="136"/>
      <c r="C173" s="136"/>
      <c r="D173" s="136"/>
      <c r="E173" s="136"/>
      <c r="F173" s="136"/>
      <c r="G173" s="136"/>
      <c r="H173" s="136"/>
      <c r="I173" s="136"/>
      <c r="J173" s="136"/>
      <c r="K173" s="136"/>
      <c r="L173" s="136"/>
      <c r="M173" s="136"/>
      <c r="N173" s="136"/>
    </row>
    <row r="174" spans="1:14" x14ac:dyDescent="0.3">
      <c r="A174" s="136"/>
      <c r="B174" s="136"/>
      <c r="C174" s="136"/>
      <c r="D174" s="136"/>
      <c r="E174" s="136"/>
      <c r="F174" s="136"/>
      <c r="G174" s="136"/>
      <c r="H174" s="136"/>
      <c r="I174" s="136"/>
      <c r="J174" s="136"/>
      <c r="K174" s="136"/>
      <c r="L174" s="136"/>
      <c r="M174" s="136"/>
      <c r="N174" s="136"/>
    </row>
    <row r="175" spans="1:14" x14ac:dyDescent="0.3">
      <c r="A175" s="136"/>
      <c r="B175" s="136"/>
      <c r="C175" s="136"/>
      <c r="D175" s="136"/>
      <c r="E175" s="136"/>
      <c r="F175" s="136"/>
      <c r="G175" s="136"/>
      <c r="H175" s="136"/>
      <c r="I175" s="136"/>
      <c r="J175" s="136"/>
      <c r="K175" s="136"/>
      <c r="L175" s="136"/>
      <c r="M175" s="136"/>
      <c r="N175" s="136"/>
    </row>
    <row r="176" spans="1:14" x14ac:dyDescent="0.3">
      <c r="A176" s="136"/>
      <c r="B176" s="136"/>
      <c r="C176" s="136"/>
      <c r="D176" s="136"/>
      <c r="E176" s="136"/>
      <c r="F176" s="136"/>
      <c r="G176" s="136"/>
      <c r="H176" s="136"/>
      <c r="I176" s="136"/>
      <c r="J176" s="136"/>
      <c r="K176" s="136"/>
      <c r="L176" s="136"/>
      <c r="M176" s="136"/>
      <c r="N176" s="136"/>
    </row>
    <row r="177" spans="1:14" x14ac:dyDescent="0.3">
      <c r="A177" s="136"/>
      <c r="B177" s="136"/>
      <c r="C177" s="136"/>
      <c r="D177" s="136"/>
      <c r="E177" s="136"/>
      <c r="F177" s="136"/>
      <c r="G177" s="136"/>
      <c r="H177" s="136"/>
      <c r="I177" s="136"/>
      <c r="J177" s="136"/>
      <c r="K177" s="136"/>
      <c r="L177" s="136"/>
      <c r="M177" s="136"/>
      <c r="N177" s="136"/>
    </row>
    <row r="178" spans="1:14" x14ac:dyDescent="0.3">
      <c r="A178" s="136"/>
      <c r="B178" s="136"/>
      <c r="C178" s="136"/>
      <c r="D178" s="136"/>
      <c r="E178" s="136"/>
      <c r="F178" s="136"/>
      <c r="G178" s="136"/>
      <c r="H178" s="136"/>
      <c r="I178" s="136"/>
      <c r="J178" s="136"/>
      <c r="K178" s="136"/>
      <c r="L178" s="136"/>
      <c r="M178" s="136"/>
      <c r="N178" s="136"/>
    </row>
    <row r="179" spans="1:14" x14ac:dyDescent="0.3">
      <c r="A179" s="136"/>
      <c r="B179" s="136"/>
      <c r="C179" s="136"/>
      <c r="D179" s="136"/>
      <c r="E179" s="136"/>
      <c r="F179" s="136"/>
      <c r="G179" s="136"/>
      <c r="H179" s="136"/>
      <c r="I179" s="136"/>
      <c r="J179" s="136"/>
      <c r="K179" s="136"/>
      <c r="L179" s="136"/>
      <c r="M179" s="136"/>
      <c r="N179" s="136"/>
    </row>
    <row r="180" spans="1:14" x14ac:dyDescent="0.3">
      <c r="A180" s="136"/>
      <c r="B180" s="136"/>
      <c r="C180" s="136"/>
      <c r="D180" s="136"/>
      <c r="E180" s="136"/>
      <c r="F180" s="136"/>
      <c r="G180" s="136"/>
      <c r="H180" s="136"/>
      <c r="I180" s="136"/>
      <c r="J180" s="136"/>
      <c r="K180" s="136"/>
      <c r="L180" s="136"/>
      <c r="M180" s="136"/>
      <c r="N180" s="136"/>
    </row>
    <row r="181" spans="1:14" x14ac:dyDescent="0.3">
      <c r="A181" s="136"/>
      <c r="B181" s="136"/>
      <c r="C181" s="136"/>
      <c r="D181" s="136"/>
      <c r="E181" s="136"/>
      <c r="F181" s="136"/>
      <c r="G181" s="136"/>
      <c r="H181" s="136"/>
      <c r="I181" s="136"/>
      <c r="J181" s="136"/>
      <c r="K181" s="136"/>
      <c r="L181" s="136"/>
      <c r="M181" s="136"/>
      <c r="N181" s="136"/>
    </row>
    <row r="182" spans="1:14" x14ac:dyDescent="0.3">
      <c r="A182" s="136"/>
      <c r="B182" s="136"/>
      <c r="C182" s="136"/>
      <c r="D182" s="136"/>
      <c r="E182" s="136"/>
      <c r="F182" s="136"/>
      <c r="G182" s="136"/>
      <c r="H182" s="136"/>
      <c r="I182" s="136"/>
      <c r="J182" s="136"/>
      <c r="K182" s="136"/>
      <c r="L182" s="136"/>
      <c r="M182" s="136"/>
      <c r="N182" s="136"/>
    </row>
    <row r="183" spans="1:14" x14ac:dyDescent="0.3">
      <c r="A183" s="136"/>
      <c r="B183" s="136"/>
      <c r="C183" s="136"/>
      <c r="D183" s="136"/>
      <c r="E183" s="136"/>
      <c r="F183" s="136"/>
      <c r="G183" s="136"/>
      <c r="H183" s="136"/>
      <c r="I183" s="136"/>
      <c r="J183" s="136"/>
      <c r="K183" s="136"/>
      <c r="L183" s="136"/>
      <c r="M183" s="136"/>
      <c r="N183" s="136"/>
    </row>
    <row r="184" spans="1:14" x14ac:dyDescent="0.3">
      <c r="A184" s="136"/>
      <c r="B184" s="136"/>
      <c r="C184" s="136"/>
      <c r="D184" s="136"/>
      <c r="E184" s="136"/>
      <c r="F184" s="136"/>
      <c r="G184" s="136"/>
      <c r="H184" s="136"/>
      <c r="I184" s="136"/>
      <c r="J184" s="136"/>
      <c r="K184" s="136"/>
      <c r="L184" s="136"/>
      <c r="M184" s="136"/>
      <c r="N184" s="136"/>
    </row>
    <row r="185" spans="1:14" x14ac:dyDescent="0.3">
      <c r="A185" s="136"/>
      <c r="B185" s="136"/>
      <c r="C185" s="136"/>
      <c r="D185" s="136"/>
      <c r="E185" s="136"/>
      <c r="F185" s="136"/>
      <c r="G185" s="136"/>
      <c r="H185" s="136"/>
      <c r="I185" s="136"/>
      <c r="J185" s="136"/>
      <c r="K185" s="136"/>
      <c r="L185" s="136"/>
      <c r="M185" s="136"/>
      <c r="N185" s="136"/>
    </row>
    <row r="186" spans="1:14" x14ac:dyDescent="0.3">
      <c r="A186" s="136"/>
      <c r="B186" s="136"/>
      <c r="C186" s="136"/>
      <c r="D186" s="136"/>
      <c r="E186" s="136"/>
      <c r="F186" s="136"/>
      <c r="G186" s="136"/>
      <c r="H186" s="136"/>
      <c r="I186" s="136"/>
      <c r="J186" s="136"/>
      <c r="K186" s="136"/>
      <c r="L186" s="136"/>
      <c r="M186" s="136"/>
      <c r="N186" s="136"/>
    </row>
    <row r="187" spans="1:14" x14ac:dyDescent="0.3">
      <c r="A187" s="136"/>
      <c r="B187" s="136"/>
      <c r="C187" s="136"/>
      <c r="D187" s="136"/>
      <c r="E187" s="136"/>
      <c r="F187" s="136"/>
      <c r="G187" s="136"/>
      <c r="H187" s="136"/>
      <c r="I187" s="136"/>
      <c r="J187" s="136"/>
      <c r="K187" s="136"/>
      <c r="L187" s="136"/>
      <c r="M187" s="136"/>
      <c r="N187" s="136"/>
    </row>
    <row r="188" spans="1:14" x14ac:dyDescent="0.3">
      <c r="A188" s="136"/>
      <c r="B188" s="136"/>
      <c r="C188" s="136"/>
      <c r="D188" s="136"/>
      <c r="E188" s="136"/>
      <c r="F188" s="136"/>
      <c r="G188" s="136"/>
      <c r="H188" s="136"/>
      <c r="I188" s="136"/>
      <c r="J188" s="136"/>
      <c r="K188" s="136"/>
      <c r="L188" s="136"/>
      <c r="M188" s="136"/>
      <c r="N188" s="136"/>
    </row>
    <row r="189" spans="1:14" x14ac:dyDescent="0.3">
      <c r="A189" s="136"/>
      <c r="B189" s="136"/>
      <c r="C189" s="136"/>
      <c r="D189" s="136"/>
      <c r="E189" s="136"/>
      <c r="F189" s="136"/>
      <c r="G189" s="136"/>
      <c r="H189" s="136"/>
      <c r="I189" s="136"/>
      <c r="J189" s="136"/>
      <c r="K189" s="136"/>
      <c r="L189" s="136"/>
      <c r="M189" s="136"/>
      <c r="N189" s="136"/>
    </row>
    <row r="190" spans="1:14" x14ac:dyDescent="0.3">
      <c r="A190" s="136"/>
      <c r="B190" s="136"/>
      <c r="C190" s="136"/>
      <c r="D190" s="136"/>
      <c r="E190" s="136"/>
      <c r="F190" s="136"/>
      <c r="G190" s="136"/>
      <c r="H190" s="136"/>
      <c r="I190" s="136"/>
      <c r="J190" s="136"/>
      <c r="K190" s="136"/>
      <c r="L190" s="136"/>
      <c r="M190" s="136"/>
      <c r="N190" s="136"/>
    </row>
    <row r="191" spans="1:14" x14ac:dyDescent="0.3">
      <c r="A191" s="136"/>
      <c r="B191" s="136"/>
      <c r="C191" s="136"/>
      <c r="D191" s="136"/>
      <c r="E191" s="136"/>
      <c r="F191" s="136"/>
      <c r="G191" s="136"/>
      <c r="H191" s="136"/>
      <c r="I191" s="136"/>
      <c r="J191" s="136"/>
      <c r="K191" s="136"/>
      <c r="L191" s="136"/>
      <c r="M191" s="136"/>
      <c r="N191" s="136"/>
    </row>
    <row r="192" spans="1:14" x14ac:dyDescent="0.3">
      <c r="A192" s="136"/>
      <c r="B192" s="136"/>
      <c r="C192" s="136"/>
      <c r="D192" s="136"/>
      <c r="E192" s="136"/>
      <c r="F192" s="136"/>
      <c r="G192" s="136"/>
      <c r="H192" s="136"/>
      <c r="I192" s="136"/>
      <c r="J192" s="136"/>
      <c r="K192" s="136"/>
      <c r="L192" s="136"/>
      <c r="M192" s="136"/>
      <c r="N192" s="136"/>
    </row>
    <row r="193" spans="1:14" x14ac:dyDescent="0.3">
      <c r="A193" s="136"/>
      <c r="B193" s="136"/>
      <c r="C193" s="136"/>
      <c r="D193" s="136"/>
      <c r="E193" s="136"/>
      <c r="F193" s="136"/>
      <c r="G193" s="136"/>
      <c r="H193" s="136"/>
      <c r="I193" s="136"/>
      <c r="J193" s="136"/>
      <c r="K193" s="136"/>
      <c r="L193" s="136"/>
      <c r="M193" s="136"/>
      <c r="N193" s="136"/>
    </row>
    <row r="194" spans="1:14" x14ac:dyDescent="0.3">
      <c r="A194" s="136"/>
      <c r="B194" s="136"/>
      <c r="C194" s="136"/>
      <c r="D194" s="136"/>
      <c r="E194" s="136"/>
      <c r="F194" s="136"/>
      <c r="G194" s="136"/>
      <c r="H194" s="136"/>
      <c r="I194" s="136"/>
      <c r="J194" s="136"/>
      <c r="K194" s="136"/>
      <c r="L194" s="136"/>
      <c r="M194" s="136"/>
      <c r="N194" s="136"/>
    </row>
    <row r="195" spans="1:14" x14ac:dyDescent="0.3">
      <c r="A195" s="136"/>
      <c r="B195" s="136"/>
      <c r="C195" s="136"/>
      <c r="D195" s="136"/>
      <c r="E195" s="136"/>
      <c r="F195" s="136"/>
      <c r="G195" s="136"/>
      <c r="H195" s="136"/>
      <c r="I195" s="136"/>
      <c r="J195" s="136"/>
      <c r="K195" s="136"/>
      <c r="L195" s="136"/>
      <c r="M195" s="136"/>
      <c r="N195" s="136"/>
    </row>
    <row r="196" spans="1:14" x14ac:dyDescent="0.3">
      <c r="A196" s="136"/>
      <c r="B196" s="136"/>
      <c r="C196" s="136"/>
      <c r="D196" s="136"/>
      <c r="E196" s="136"/>
      <c r="F196" s="136"/>
      <c r="G196" s="136"/>
      <c r="H196" s="136"/>
      <c r="I196" s="136"/>
      <c r="J196" s="136"/>
      <c r="K196" s="136"/>
      <c r="L196" s="136"/>
      <c r="M196" s="136"/>
      <c r="N196" s="136"/>
    </row>
    <row r="197" spans="1:14" x14ac:dyDescent="0.3">
      <c r="A197" s="136"/>
      <c r="B197" s="136"/>
      <c r="C197" s="136"/>
      <c r="D197" s="136"/>
      <c r="E197" s="136"/>
      <c r="F197" s="136"/>
      <c r="G197" s="136"/>
      <c r="H197" s="136"/>
      <c r="I197" s="136"/>
      <c r="J197" s="136"/>
      <c r="K197" s="136"/>
      <c r="L197" s="136"/>
      <c r="M197" s="136"/>
      <c r="N197" s="136"/>
    </row>
    <row r="198" spans="1:14" x14ac:dyDescent="0.3">
      <c r="A198" s="136"/>
      <c r="B198" s="136"/>
      <c r="C198" s="136"/>
      <c r="D198" s="136"/>
      <c r="E198" s="136"/>
      <c r="F198" s="136"/>
      <c r="G198" s="136"/>
      <c r="H198" s="136"/>
      <c r="I198" s="136"/>
      <c r="J198" s="136"/>
      <c r="K198" s="136"/>
      <c r="L198" s="136"/>
      <c r="M198" s="136"/>
      <c r="N198" s="136"/>
    </row>
    <row r="199" spans="1:14" x14ac:dyDescent="0.3">
      <c r="A199" s="136"/>
      <c r="B199" s="136"/>
      <c r="C199" s="136"/>
      <c r="D199" s="136"/>
      <c r="E199" s="136"/>
      <c r="F199" s="136"/>
      <c r="G199" s="136"/>
      <c r="H199" s="136"/>
      <c r="I199" s="136"/>
      <c r="J199" s="136"/>
      <c r="K199" s="136"/>
      <c r="L199" s="136"/>
      <c r="M199" s="136"/>
      <c r="N199" s="136"/>
    </row>
    <row r="200" spans="1:14" x14ac:dyDescent="0.3">
      <c r="A200" s="136"/>
      <c r="B200" s="136"/>
      <c r="C200" s="136"/>
      <c r="D200" s="136"/>
      <c r="E200" s="136"/>
      <c r="F200" s="136"/>
      <c r="G200" s="136"/>
      <c r="H200" s="136"/>
      <c r="I200" s="136"/>
      <c r="J200" s="136"/>
      <c r="K200" s="136"/>
      <c r="L200" s="136"/>
      <c r="M200" s="136"/>
      <c r="N200" s="136"/>
    </row>
    <row r="201" spans="1:14" x14ac:dyDescent="0.3">
      <c r="A201" s="136"/>
      <c r="B201" s="136"/>
      <c r="C201" s="136"/>
      <c r="D201" s="136"/>
      <c r="E201" s="136"/>
      <c r="F201" s="136"/>
      <c r="G201" s="136"/>
      <c r="H201" s="136"/>
      <c r="I201" s="136"/>
      <c r="J201" s="136"/>
      <c r="K201" s="136"/>
      <c r="L201" s="136"/>
      <c r="M201" s="136"/>
      <c r="N201" s="136"/>
    </row>
    <row r="202" spans="1:14" x14ac:dyDescent="0.3">
      <c r="A202" s="136"/>
      <c r="B202" s="136"/>
      <c r="C202" s="136"/>
      <c r="D202" s="136"/>
      <c r="E202" s="136"/>
      <c r="F202" s="136"/>
      <c r="G202" s="136"/>
      <c r="H202" s="136"/>
      <c r="I202" s="136"/>
      <c r="J202" s="136"/>
      <c r="K202" s="136"/>
      <c r="L202" s="136"/>
      <c r="M202" s="136"/>
      <c r="N202" s="136"/>
    </row>
    <row r="203" spans="1:14" x14ac:dyDescent="0.3">
      <c r="A203" s="136"/>
      <c r="B203" s="136"/>
      <c r="C203" s="136"/>
      <c r="D203" s="136"/>
      <c r="E203" s="136"/>
      <c r="F203" s="136"/>
      <c r="G203" s="136"/>
      <c r="H203" s="136"/>
      <c r="I203" s="136"/>
      <c r="J203" s="136"/>
      <c r="K203" s="136"/>
      <c r="L203" s="136"/>
      <c r="M203" s="136"/>
      <c r="N203" s="136"/>
    </row>
    <row r="204" spans="1:14" x14ac:dyDescent="0.3">
      <c r="A204" s="136"/>
      <c r="B204" s="136"/>
      <c r="C204" s="136"/>
      <c r="D204" s="136"/>
      <c r="E204" s="136"/>
      <c r="F204" s="136"/>
      <c r="G204" s="136"/>
      <c r="H204" s="136"/>
      <c r="I204" s="136"/>
      <c r="J204" s="136"/>
      <c r="K204" s="136"/>
      <c r="L204" s="136"/>
      <c r="M204" s="136"/>
      <c r="N204" s="136"/>
    </row>
    <row r="205" spans="1:14" x14ac:dyDescent="0.3">
      <c r="A205" s="136"/>
      <c r="B205" s="136"/>
      <c r="C205" s="136"/>
      <c r="D205" s="136"/>
      <c r="E205" s="136"/>
      <c r="F205" s="136"/>
      <c r="G205" s="136"/>
      <c r="H205" s="136"/>
      <c r="I205" s="136"/>
      <c r="J205" s="136"/>
      <c r="K205" s="136"/>
      <c r="L205" s="136"/>
      <c r="M205" s="136"/>
      <c r="N205" s="136"/>
    </row>
    <row r="206" spans="1:14" x14ac:dyDescent="0.3">
      <c r="A206" s="136"/>
      <c r="B206" s="136"/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</row>
    <row r="207" spans="1:14" x14ac:dyDescent="0.3">
      <c r="A207" s="136"/>
      <c r="B207" s="136"/>
      <c r="C207" s="136"/>
      <c r="D207" s="136"/>
      <c r="E207" s="136"/>
      <c r="F207" s="136"/>
      <c r="G207" s="136"/>
      <c r="H207" s="136"/>
      <c r="I207" s="136"/>
      <c r="J207" s="136"/>
      <c r="K207" s="136"/>
      <c r="L207" s="136"/>
      <c r="M207" s="136"/>
      <c r="N207" s="136"/>
    </row>
    <row r="208" spans="1:14" x14ac:dyDescent="0.3">
      <c r="A208" s="136"/>
      <c r="B208" s="136"/>
      <c r="C208" s="136"/>
      <c r="D208" s="136"/>
      <c r="E208" s="136"/>
      <c r="F208" s="136"/>
      <c r="G208" s="136"/>
      <c r="H208" s="136"/>
      <c r="I208" s="136"/>
      <c r="J208" s="136"/>
      <c r="K208" s="136"/>
      <c r="L208" s="136"/>
      <c r="M208" s="136"/>
      <c r="N208" s="136"/>
    </row>
    <row r="209" spans="1:14" x14ac:dyDescent="0.3">
      <c r="A209" s="136"/>
      <c r="B209" s="136"/>
      <c r="C209" s="136"/>
      <c r="D209" s="136"/>
      <c r="E209" s="136"/>
      <c r="F209" s="136"/>
      <c r="G209" s="136"/>
      <c r="H209" s="136"/>
      <c r="I209" s="136"/>
      <c r="J209" s="136"/>
      <c r="K209" s="136"/>
      <c r="L209" s="136"/>
      <c r="M209" s="136"/>
      <c r="N209" s="136"/>
    </row>
    <row r="210" spans="1:14" x14ac:dyDescent="0.3">
      <c r="A210" s="136"/>
      <c r="B210" s="136"/>
      <c r="C210" s="136"/>
      <c r="D210" s="136"/>
      <c r="E210" s="136"/>
      <c r="F210" s="136"/>
      <c r="G210" s="136"/>
      <c r="H210" s="136"/>
      <c r="I210" s="136"/>
      <c r="J210" s="134"/>
      <c r="K210" s="134"/>
      <c r="L210" s="134"/>
      <c r="M210" s="134"/>
      <c r="N210" s="134"/>
    </row>
    <row r="211" spans="1:14" x14ac:dyDescent="0.3">
      <c r="A211" s="136"/>
      <c r="B211" s="136"/>
      <c r="C211" s="136"/>
      <c r="D211" s="136"/>
      <c r="E211" s="136"/>
      <c r="F211" s="136"/>
      <c r="G211" s="136"/>
      <c r="H211" s="136"/>
      <c r="I211" s="136"/>
    </row>
    <row r="212" spans="1:14" x14ac:dyDescent="0.3">
      <c r="A212" s="136"/>
      <c r="B212" s="136"/>
      <c r="C212" s="136"/>
      <c r="D212" s="136"/>
      <c r="E212" s="136"/>
      <c r="F212" s="136"/>
      <c r="G212" s="136"/>
      <c r="H212" s="136"/>
      <c r="I212" s="136"/>
    </row>
    <row r="213" spans="1:14" x14ac:dyDescent="0.3">
      <c r="A213" s="136"/>
      <c r="B213" s="136"/>
      <c r="C213" s="136"/>
      <c r="D213" s="136"/>
      <c r="E213" s="136"/>
      <c r="F213" s="136"/>
      <c r="G213" s="136"/>
      <c r="H213" s="136"/>
      <c r="I213" s="136"/>
    </row>
    <row r="214" spans="1:14" x14ac:dyDescent="0.3">
      <c r="A214" s="136"/>
      <c r="B214" s="136"/>
      <c r="C214" s="136"/>
      <c r="D214" s="136"/>
      <c r="E214" s="136"/>
      <c r="F214" s="136"/>
      <c r="G214" s="136"/>
      <c r="H214" s="136"/>
      <c r="I214" s="136"/>
    </row>
    <row r="215" spans="1:14" x14ac:dyDescent="0.3">
      <c r="A215" s="136"/>
      <c r="B215" s="136"/>
      <c r="C215" s="136"/>
      <c r="D215" s="136"/>
      <c r="E215" s="136"/>
      <c r="F215" s="136"/>
      <c r="G215" s="136"/>
      <c r="H215" s="136"/>
      <c r="I215" s="136"/>
    </row>
    <row r="216" spans="1:14" x14ac:dyDescent="0.3">
      <c r="A216" s="136"/>
      <c r="B216" s="136"/>
      <c r="C216" s="136"/>
      <c r="D216" s="136"/>
      <c r="E216" s="136"/>
      <c r="F216" s="136"/>
      <c r="G216" s="136"/>
      <c r="H216" s="136"/>
      <c r="I216" s="136"/>
    </row>
    <row r="217" spans="1:14" x14ac:dyDescent="0.3">
      <c r="A217" s="136"/>
      <c r="B217" s="136"/>
      <c r="C217" s="136"/>
      <c r="D217" s="136"/>
      <c r="E217" s="136"/>
      <c r="F217" s="136"/>
      <c r="G217" s="136"/>
      <c r="H217" s="136"/>
      <c r="I217" s="136"/>
    </row>
    <row r="218" spans="1:14" x14ac:dyDescent="0.3">
      <c r="A218" s="136"/>
      <c r="B218" s="136"/>
      <c r="C218" s="136"/>
      <c r="D218" s="136"/>
      <c r="E218" s="136"/>
      <c r="F218" s="136"/>
      <c r="G218" s="136"/>
      <c r="H218" s="136"/>
      <c r="I218" s="136"/>
    </row>
    <row r="219" spans="1:14" x14ac:dyDescent="0.3">
      <c r="A219" s="136"/>
      <c r="B219" s="136"/>
      <c r="C219" s="136"/>
      <c r="D219" s="136"/>
      <c r="E219" s="136"/>
      <c r="F219" s="136"/>
      <c r="G219" s="136"/>
      <c r="H219" s="136"/>
      <c r="I219" s="136"/>
    </row>
    <row r="220" spans="1:14" x14ac:dyDescent="0.3">
      <c r="A220" s="136"/>
      <c r="B220" s="136"/>
      <c r="C220" s="136"/>
      <c r="D220" s="136"/>
      <c r="E220" s="136"/>
      <c r="F220" s="136"/>
      <c r="G220" s="136"/>
      <c r="H220" s="136"/>
      <c r="I220" s="136"/>
    </row>
    <row r="221" spans="1:14" x14ac:dyDescent="0.3">
      <c r="A221" s="136"/>
      <c r="B221" s="136"/>
      <c r="C221" s="136"/>
      <c r="D221" s="136"/>
      <c r="E221" s="136"/>
      <c r="F221" s="136"/>
      <c r="G221" s="136"/>
      <c r="H221" s="136"/>
      <c r="I221" s="136"/>
    </row>
    <row r="222" spans="1:14" x14ac:dyDescent="0.3">
      <c r="A222" s="136"/>
      <c r="B222" s="136"/>
      <c r="C222" s="136"/>
      <c r="D222" s="136"/>
      <c r="E222" s="136"/>
      <c r="F222" s="136"/>
      <c r="G222" s="136"/>
      <c r="H222" s="136"/>
      <c r="I222" s="136"/>
    </row>
    <row r="223" spans="1:14" x14ac:dyDescent="0.3">
      <c r="A223" s="136"/>
      <c r="B223" s="136"/>
      <c r="C223" s="136"/>
      <c r="D223" s="136"/>
      <c r="E223" s="136"/>
      <c r="F223" s="136"/>
      <c r="G223" s="136"/>
      <c r="H223" s="136"/>
      <c r="I223" s="136"/>
    </row>
    <row r="224" spans="1:14" x14ac:dyDescent="0.3">
      <c r="A224" s="136"/>
      <c r="B224" s="136"/>
      <c r="C224" s="136"/>
      <c r="D224" s="136"/>
      <c r="E224" s="136"/>
      <c r="F224" s="136"/>
      <c r="G224" s="136"/>
      <c r="H224" s="136"/>
      <c r="I224" s="136"/>
    </row>
    <row r="225" spans="1:9" x14ac:dyDescent="0.3">
      <c r="A225" s="136"/>
      <c r="B225" s="136"/>
      <c r="C225" s="136"/>
      <c r="D225" s="136"/>
      <c r="E225" s="136"/>
      <c r="F225" s="136"/>
      <c r="G225" s="136"/>
      <c r="H225" s="136"/>
      <c r="I225" s="136"/>
    </row>
    <row r="226" spans="1:9" x14ac:dyDescent="0.3">
      <c r="A226" s="136"/>
      <c r="B226" s="136"/>
      <c r="C226" s="136"/>
      <c r="D226" s="136"/>
      <c r="E226" s="136"/>
      <c r="F226" s="136"/>
      <c r="G226" s="136"/>
      <c r="H226" s="136"/>
      <c r="I226" s="136"/>
    </row>
    <row r="227" spans="1:9" x14ac:dyDescent="0.3">
      <c r="A227" s="136"/>
      <c r="B227" s="136"/>
      <c r="C227" s="136"/>
      <c r="D227" s="136"/>
      <c r="E227" s="136"/>
      <c r="F227" s="136"/>
      <c r="G227" s="136"/>
      <c r="H227" s="136"/>
      <c r="I227" s="136"/>
    </row>
    <row r="228" spans="1:9" x14ac:dyDescent="0.3">
      <c r="A228" s="136"/>
      <c r="B228" s="136"/>
      <c r="C228" s="136"/>
      <c r="D228" s="136"/>
      <c r="E228" s="136"/>
      <c r="F228" s="136"/>
      <c r="G228" s="136"/>
      <c r="H228" s="136"/>
      <c r="I228" s="136"/>
    </row>
    <row r="229" spans="1:9" x14ac:dyDescent="0.3">
      <c r="A229" s="136"/>
      <c r="B229" s="136"/>
      <c r="C229" s="136"/>
      <c r="D229" s="136"/>
      <c r="E229" s="136"/>
      <c r="F229" s="136"/>
      <c r="G229" s="136"/>
      <c r="H229" s="136"/>
      <c r="I229" s="136"/>
    </row>
    <row r="230" spans="1:9" x14ac:dyDescent="0.3">
      <c r="A230" s="136"/>
      <c r="B230" s="136"/>
      <c r="C230" s="136"/>
      <c r="D230" s="136"/>
      <c r="E230" s="136"/>
      <c r="F230" s="136"/>
      <c r="G230" s="136"/>
      <c r="H230" s="136"/>
      <c r="I230" s="136"/>
    </row>
    <row r="231" spans="1:9" x14ac:dyDescent="0.3">
      <c r="A231" s="136"/>
      <c r="B231" s="136"/>
      <c r="C231" s="136"/>
      <c r="D231" s="136"/>
      <c r="E231" s="136"/>
      <c r="F231" s="136"/>
      <c r="G231" s="136"/>
      <c r="H231" s="136"/>
      <c r="I231" s="136"/>
    </row>
    <row r="232" spans="1:9" x14ac:dyDescent="0.3">
      <c r="A232" s="136"/>
      <c r="B232" s="136"/>
      <c r="C232" s="136"/>
      <c r="D232" s="136"/>
      <c r="E232" s="136"/>
      <c r="F232" s="136"/>
      <c r="G232" s="136"/>
      <c r="H232" s="136"/>
      <c r="I232" s="136"/>
    </row>
    <row r="233" spans="1:9" x14ac:dyDescent="0.3">
      <c r="A233" s="136"/>
      <c r="B233" s="136"/>
      <c r="C233" s="136"/>
      <c r="D233" s="136"/>
      <c r="E233" s="136"/>
      <c r="F233" s="136"/>
      <c r="G233" s="136"/>
      <c r="H233" s="136"/>
      <c r="I233" s="136"/>
    </row>
    <row r="234" spans="1:9" x14ac:dyDescent="0.3">
      <c r="A234" s="136"/>
      <c r="B234" s="136"/>
      <c r="C234" s="136"/>
      <c r="D234" s="136"/>
      <c r="E234" s="136"/>
      <c r="F234" s="136"/>
      <c r="G234" s="136"/>
      <c r="H234" s="136"/>
      <c r="I234" s="136"/>
    </row>
    <row r="235" spans="1:9" x14ac:dyDescent="0.3">
      <c r="A235" s="136"/>
      <c r="B235" s="136"/>
      <c r="C235" s="136"/>
      <c r="D235" s="136"/>
      <c r="E235" s="136"/>
      <c r="F235" s="136"/>
      <c r="G235" s="136"/>
      <c r="H235" s="136"/>
      <c r="I235" s="136"/>
    </row>
    <row r="236" spans="1:9" x14ac:dyDescent="0.3">
      <c r="A236" s="136"/>
      <c r="B236" s="136"/>
      <c r="C236" s="136"/>
      <c r="D236" s="136"/>
      <c r="E236" s="136"/>
      <c r="F236" s="136"/>
      <c r="G236" s="136"/>
      <c r="H236" s="136"/>
      <c r="I236" s="136"/>
    </row>
    <row r="237" spans="1:9" x14ac:dyDescent="0.3">
      <c r="A237" s="136"/>
      <c r="B237" s="136"/>
      <c r="C237" s="136"/>
      <c r="D237" s="136"/>
      <c r="E237" s="136"/>
      <c r="F237" s="136"/>
      <c r="G237" s="136"/>
      <c r="H237" s="136"/>
      <c r="I237" s="136"/>
    </row>
    <row r="238" spans="1:9" x14ac:dyDescent="0.3">
      <c r="A238" s="136"/>
      <c r="B238" s="136"/>
      <c r="C238" s="136"/>
      <c r="D238" s="136"/>
      <c r="E238" s="136"/>
      <c r="F238" s="136"/>
      <c r="G238" s="136"/>
      <c r="H238" s="136"/>
      <c r="I238" s="136"/>
    </row>
    <row r="239" spans="1:9" x14ac:dyDescent="0.3">
      <c r="A239" s="136"/>
      <c r="B239" s="136"/>
      <c r="C239" s="136"/>
      <c r="D239" s="136"/>
      <c r="E239" s="136"/>
      <c r="F239" s="136"/>
      <c r="G239" s="136"/>
      <c r="H239" s="136"/>
      <c r="I239" s="136"/>
    </row>
    <row r="240" spans="1:9" x14ac:dyDescent="0.3">
      <c r="A240" s="136"/>
      <c r="B240" s="136"/>
      <c r="C240" s="136"/>
      <c r="D240" s="136"/>
      <c r="E240" s="136"/>
      <c r="F240" s="136"/>
      <c r="G240" s="136"/>
      <c r="H240" s="136"/>
      <c r="I240" s="136"/>
    </row>
    <row r="241" spans="1:9" x14ac:dyDescent="0.3">
      <c r="A241" s="136"/>
      <c r="B241" s="136"/>
      <c r="C241" s="136"/>
      <c r="D241" s="136"/>
      <c r="E241" s="136"/>
      <c r="F241" s="136"/>
      <c r="G241" s="136"/>
      <c r="H241" s="136"/>
      <c r="I241" s="136"/>
    </row>
    <row r="242" spans="1:9" x14ac:dyDescent="0.3">
      <c r="A242" s="136"/>
      <c r="B242" s="136"/>
      <c r="C242" s="136"/>
      <c r="D242" s="136"/>
      <c r="E242" s="136"/>
      <c r="F242" s="136"/>
      <c r="G242" s="136"/>
      <c r="H242" s="136"/>
      <c r="I242" s="136"/>
    </row>
    <row r="243" spans="1:9" x14ac:dyDescent="0.3">
      <c r="A243" s="136"/>
      <c r="B243" s="136"/>
      <c r="C243" s="136"/>
      <c r="D243" s="136"/>
      <c r="E243" s="136"/>
      <c r="F243" s="136"/>
      <c r="G243" s="136"/>
      <c r="H243" s="136"/>
      <c r="I243" s="136"/>
    </row>
    <row r="244" spans="1:9" x14ac:dyDescent="0.3">
      <c r="A244" s="136"/>
      <c r="B244" s="136"/>
      <c r="C244" s="136"/>
      <c r="D244" s="136"/>
      <c r="E244" s="136"/>
      <c r="F244" s="136"/>
      <c r="G244" s="136"/>
      <c r="H244" s="136"/>
      <c r="I244" s="136"/>
    </row>
    <row r="245" spans="1:9" x14ac:dyDescent="0.3">
      <c r="A245" s="136"/>
      <c r="B245" s="136"/>
      <c r="C245" s="136"/>
      <c r="D245" s="136"/>
      <c r="E245" s="136"/>
      <c r="F245" s="136"/>
      <c r="G245" s="136"/>
      <c r="H245" s="136"/>
      <c r="I245" s="136"/>
    </row>
    <row r="246" spans="1:9" x14ac:dyDescent="0.3">
      <c r="A246" s="136"/>
      <c r="B246" s="136"/>
      <c r="C246" s="136"/>
      <c r="D246" s="136"/>
      <c r="E246" s="136"/>
      <c r="F246" s="136"/>
      <c r="G246" s="136"/>
      <c r="H246" s="136"/>
      <c r="I246" s="136"/>
    </row>
    <row r="247" spans="1:9" x14ac:dyDescent="0.3">
      <c r="A247" s="136"/>
      <c r="B247" s="136"/>
      <c r="C247" s="136"/>
      <c r="D247" s="136"/>
      <c r="E247" s="136"/>
      <c r="F247" s="136"/>
      <c r="G247" s="136"/>
      <c r="H247" s="136"/>
      <c r="I247" s="136"/>
    </row>
    <row r="248" spans="1:9" x14ac:dyDescent="0.3">
      <c r="A248" s="136"/>
      <c r="B248" s="136"/>
      <c r="C248" s="136"/>
      <c r="D248" s="136"/>
      <c r="E248" s="136"/>
      <c r="F248" s="136"/>
      <c r="G248" s="136"/>
      <c r="H248" s="136"/>
      <c r="I248" s="136"/>
    </row>
    <row r="249" spans="1:9" x14ac:dyDescent="0.3">
      <c r="A249" s="136"/>
      <c r="B249" s="136"/>
      <c r="C249" s="136"/>
      <c r="D249" s="136"/>
      <c r="E249" s="136"/>
      <c r="F249" s="136"/>
      <c r="G249" s="136"/>
      <c r="H249" s="136"/>
      <c r="I249" s="136"/>
    </row>
    <row r="250" spans="1:9" x14ac:dyDescent="0.3">
      <c r="A250" s="136"/>
      <c r="B250" s="136"/>
      <c r="C250" s="136"/>
      <c r="D250" s="136"/>
      <c r="E250" s="136"/>
      <c r="F250" s="136"/>
      <c r="G250" s="136"/>
      <c r="H250" s="136"/>
      <c r="I250" s="136"/>
    </row>
    <row r="251" spans="1:9" x14ac:dyDescent="0.3">
      <c r="A251" s="136"/>
      <c r="B251" s="136"/>
      <c r="C251" s="136"/>
      <c r="D251" s="136"/>
      <c r="E251" s="136"/>
      <c r="F251" s="136"/>
      <c r="G251" s="136"/>
      <c r="H251" s="136"/>
      <c r="I251" s="136"/>
    </row>
    <row r="252" spans="1:9" x14ac:dyDescent="0.3">
      <c r="A252" s="136"/>
      <c r="B252" s="136"/>
      <c r="C252" s="136"/>
      <c r="D252" s="136"/>
      <c r="E252" s="136"/>
      <c r="F252" s="136"/>
      <c r="G252" s="136"/>
      <c r="H252" s="136"/>
      <c r="I252" s="136"/>
    </row>
    <row r="253" spans="1:9" x14ac:dyDescent="0.3">
      <c r="A253" s="136"/>
      <c r="B253" s="136"/>
      <c r="C253" s="136"/>
      <c r="D253" s="136"/>
      <c r="E253" s="136"/>
      <c r="F253" s="136"/>
      <c r="G253" s="136"/>
      <c r="H253" s="136"/>
      <c r="I253" s="136"/>
    </row>
    <row r="254" spans="1:9" x14ac:dyDescent="0.3">
      <c r="A254" s="136"/>
      <c r="B254" s="136"/>
      <c r="C254" s="136"/>
      <c r="D254" s="136"/>
      <c r="E254" s="136"/>
      <c r="F254" s="136"/>
      <c r="G254" s="136"/>
      <c r="H254" s="136"/>
      <c r="I254" s="136"/>
    </row>
    <row r="255" spans="1:9" x14ac:dyDescent="0.3">
      <c r="A255" s="136"/>
      <c r="B255" s="136"/>
      <c r="C255" s="136"/>
      <c r="D255" s="136"/>
      <c r="E255" s="136"/>
      <c r="F255" s="136"/>
      <c r="G255" s="136"/>
      <c r="H255" s="136"/>
      <c r="I255" s="136"/>
    </row>
    <row r="256" spans="1:9" x14ac:dyDescent="0.3">
      <c r="A256" s="136"/>
      <c r="B256" s="136"/>
      <c r="C256" s="136"/>
      <c r="D256" s="136"/>
      <c r="E256" s="136"/>
      <c r="F256" s="136"/>
      <c r="G256" s="136"/>
      <c r="H256" s="136"/>
      <c r="I256" s="136"/>
    </row>
    <row r="257" spans="1:9" x14ac:dyDescent="0.3">
      <c r="A257" s="136"/>
      <c r="B257" s="136"/>
      <c r="C257" s="136"/>
      <c r="D257" s="136"/>
      <c r="E257" s="136"/>
      <c r="F257" s="136"/>
      <c r="G257" s="136"/>
      <c r="H257" s="136"/>
      <c r="I257" s="136"/>
    </row>
    <row r="258" spans="1:9" x14ac:dyDescent="0.3">
      <c r="A258" s="136"/>
      <c r="B258" s="136"/>
      <c r="C258" s="136"/>
      <c r="D258" s="136"/>
      <c r="E258" s="136"/>
      <c r="F258" s="136"/>
      <c r="G258" s="136"/>
      <c r="H258" s="136"/>
      <c r="I258" s="136"/>
    </row>
    <row r="259" spans="1:9" x14ac:dyDescent="0.3">
      <c r="A259" s="136"/>
      <c r="B259" s="136"/>
      <c r="C259" s="136"/>
      <c r="D259" s="136"/>
      <c r="E259" s="136"/>
      <c r="F259" s="136"/>
      <c r="G259" s="136"/>
      <c r="H259" s="136"/>
      <c r="I259" s="136"/>
    </row>
    <row r="260" spans="1:9" x14ac:dyDescent="0.3">
      <c r="A260" s="136"/>
      <c r="B260" s="136"/>
      <c r="C260" s="136"/>
      <c r="D260" s="136"/>
      <c r="E260" s="136"/>
      <c r="F260" s="136"/>
      <c r="G260" s="136"/>
      <c r="H260" s="136"/>
      <c r="I260" s="136"/>
    </row>
    <row r="261" spans="1:9" x14ac:dyDescent="0.3">
      <c r="A261" s="136"/>
      <c r="B261" s="136"/>
      <c r="C261" s="136"/>
      <c r="D261" s="136"/>
      <c r="E261" s="136"/>
      <c r="F261" s="136"/>
      <c r="G261" s="136"/>
      <c r="H261" s="136"/>
      <c r="I261" s="136"/>
    </row>
    <row r="262" spans="1:9" x14ac:dyDescent="0.3">
      <c r="A262" s="136"/>
      <c r="B262" s="136"/>
      <c r="C262" s="136"/>
      <c r="D262" s="136"/>
      <c r="E262" s="136"/>
      <c r="F262" s="136"/>
      <c r="G262" s="136"/>
      <c r="H262" s="136"/>
      <c r="I262" s="136"/>
    </row>
    <row r="263" spans="1:9" x14ac:dyDescent="0.3">
      <c r="A263" s="136"/>
      <c r="B263" s="136"/>
      <c r="C263" s="136"/>
      <c r="D263" s="136"/>
      <c r="E263" s="136"/>
      <c r="F263" s="136"/>
      <c r="G263" s="136"/>
      <c r="H263" s="136"/>
      <c r="I263" s="136"/>
    </row>
    <row r="264" spans="1:9" x14ac:dyDescent="0.3">
      <c r="A264" s="136"/>
      <c r="B264" s="136"/>
      <c r="C264" s="136"/>
      <c r="D264" s="136"/>
      <c r="E264" s="136"/>
      <c r="F264" s="136"/>
      <c r="G264" s="136"/>
      <c r="H264" s="136"/>
      <c r="I264" s="136"/>
    </row>
    <row r="265" spans="1:9" x14ac:dyDescent="0.3">
      <c r="A265" s="136"/>
      <c r="B265" s="136"/>
      <c r="C265" s="136"/>
      <c r="D265" s="136"/>
      <c r="E265" s="136"/>
      <c r="F265" s="136"/>
      <c r="G265" s="136"/>
      <c r="H265" s="136"/>
      <c r="I265" s="136"/>
    </row>
    <row r="266" spans="1:9" x14ac:dyDescent="0.3">
      <c r="A266" s="136"/>
      <c r="B266" s="136"/>
      <c r="C266" s="136"/>
      <c r="D266" s="136"/>
      <c r="E266" s="136"/>
      <c r="F266" s="136"/>
      <c r="G266" s="136"/>
      <c r="H266" s="136"/>
      <c r="I266" s="136"/>
    </row>
    <row r="267" spans="1:9" x14ac:dyDescent="0.3">
      <c r="A267" s="136"/>
      <c r="B267" s="136"/>
      <c r="C267" s="136"/>
      <c r="D267" s="136"/>
      <c r="E267" s="136"/>
      <c r="F267" s="136"/>
      <c r="G267" s="136"/>
      <c r="H267" s="136"/>
      <c r="I267" s="136"/>
    </row>
    <row r="268" spans="1:9" x14ac:dyDescent="0.3">
      <c r="A268" s="136"/>
      <c r="B268" s="136"/>
      <c r="C268" s="136"/>
      <c r="D268" s="136"/>
      <c r="E268" s="136"/>
      <c r="F268" s="136"/>
      <c r="G268" s="136"/>
      <c r="H268" s="136"/>
      <c r="I268" s="136"/>
    </row>
    <row r="269" spans="1:9" x14ac:dyDescent="0.3">
      <c r="A269" s="136"/>
      <c r="B269" s="136"/>
      <c r="C269" s="136"/>
      <c r="D269" s="136"/>
      <c r="E269" s="136"/>
      <c r="F269" s="136"/>
      <c r="G269" s="136"/>
      <c r="H269" s="136"/>
      <c r="I269" s="136"/>
    </row>
    <row r="270" spans="1:9" x14ac:dyDescent="0.3">
      <c r="A270" s="136"/>
      <c r="B270" s="136"/>
      <c r="C270" s="136"/>
      <c r="D270" s="136"/>
      <c r="E270" s="136"/>
      <c r="F270" s="136"/>
      <c r="G270" s="136"/>
      <c r="H270" s="136"/>
      <c r="I270" s="136"/>
    </row>
    <row r="271" spans="1:9" x14ac:dyDescent="0.3">
      <c r="A271" s="136"/>
      <c r="B271" s="136"/>
      <c r="C271" s="136"/>
      <c r="D271" s="136"/>
      <c r="E271" s="136"/>
      <c r="F271" s="136"/>
      <c r="G271" s="136"/>
      <c r="H271" s="136"/>
      <c r="I271" s="136"/>
    </row>
    <row r="272" spans="1:9" x14ac:dyDescent="0.3">
      <c r="A272" s="136"/>
      <c r="B272" s="136"/>
      <c r="C272" s="136"/>
      <c r="D272" s="136"/>
      <c r="E272" s="136"/>
      <c r="F272" s="136"/>
      <c r="G272" s="136"/>
      <c r="H272" s="136"/>
      <c r="I272" s="136"/>
    </row>
    <row r="273" spans="1:9" x14ac:dyDescent="0.3">
      <c r="A273" s="136"/>
      <c r="B273" s="136"/>
      <c r="C273" s="136"/>
      <c r="D273" s="136"/>
      <c r="E273" s="136"/>
      <c r="F273" s="136"/>
      <c r="G273" s="136"/>
      <c r="H273" s="136"/>
      <c r="I273" s="136"/>
    </row>
    <row r="274" spans="1:9" x14ac:dyDescent="0.3">
      <c r="A274" s="136"/>
      <c r="B274" s="136"/>
      <c r="C274" s="136"/>
      <c r="D274" s="136"/>
      <c r="E274" s="136"/>
      <c r="F274" s="136"/>
      <c r="G274" s="136"/>
      <c r="H274" s="136"/>
      <c r="I274" s="136"/>
    </row>
    <row r="275" spans="1:9" x14ac:dyDescent="0.3">
      <c r="A275" s="136"/>
      <c r="B275" s="136"/>
      <c r="C275" s="136"/>
      <c r="D275" s="136"/>
      <c r="E275" s="136"/>
      <c r="F275" s="136"/>
      <c r="G275" s="136"/>
      <c r="H275" s="136"/>
      <c r="I275" s="136"/>
    </row>
    <row r="276" spans="1:9" x14ac:dyDescent="0.3">
      <c r="A276" s="136"/>
      <c r="B276" s="136"/>
      <c r="C276" s="136"/>
      <c r="D276" s="136"/>
      <c r="E276" s="136"/>
      <c r="F276" s="136"/>
      <c r="G276" s="136"/>
      <c r="H276" s="136"/>
      <c r="I276" s="136"/>
    </row>
    <row r="277" spans="1:9" x14ac:dyDescent="0.3">
      <c r="A277" s="136"/>
      <c r="B277" s="136"/>
      <c r="C277" s="136"/>
      <c r="D277" s="136"/>
      <c r="E277" s="136"/>
      <c r="F277" s="136"/>
      <c r="G277" s="136"/>
      <c r="H277" s="136"/>
      <c r="I277" s="136"/>
    </row>
    <row r="278" spans="1:9" x14ac:dyDescent="0.3">
      <c r="A278" s="136"/>
      <c r="B278" s="136"/>
      <c r="C278" s="136"/>
      <c r="D278" s="136"/>
      <c r="E278" s="136"/>
      <c r="F278" s="136"/>
      <c r="G278" s="136"/>
      <c r="H278" s="136"/>
      <c r="I278" s="136"/>
    </row>
    <row r="279" spans="1:9" x14ac:dyDescent="0.3">
      <c r="A279" s="136"/>
      <c r="B279" s="136"/>
      <c r="C279" s="136"/>
      <c r="D279" s="136"/>
      <c r="E279" s="136"/>
      <c r="F279" s="136"/>
      <c r="G279" s="136"/>
      <c r="H279" s="136"/>
      <c r="I279" s="136"/>
    </row>
    <row r="280" spans="1:9" x14ac:dyDescent="0.3">
      <c r="A280" s="136"/>
      <c r="B280" s="136"/>
      <c r="C280" s="136"/>
      <c r="D280" s="136"/>
      <c r="E280" s="136"/>
      <c r="F280" s="136"/>
      <c r="G280" s="136"/>
      <c r="H280" s="136"/>
      <c r="I280" s="136"/>
    </row>
    <row r="281" spans="1:9" x14ac:dyDescent="0.3">
      <c r="A281" s="136"/>
      <c r="B281" s="136"/>
      <c r="C281" s="136"/>
      <c r="D281" s="136"/>
      <c r="E281" s="136"/>
      <c r="F281" s="136"/>
      <c r="G281" s="136"/>
      <c r="H281" s="136"/>
      <c r="I281" s="136"/>
    </row>
  </sheetData>
  <hyperlinks>
    <hyperlink ref="F2" location="BOM!A1" display="Back to BOM"/>
    <hyperlink ref="B4" location="BR_A0001" display="BR_A0001"/>
    <hyperlink ref="B6" location="SU_A1500" display="SU 1500 001"/>
    <hyperlink ref="E3" location="dSU_1500_001" display="Drawing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"/>
  <sheetViews>
    <sheetView zoomScaleNormal="100" workbookViewId="0">
      <selection activeCell="B1" sqref="B1"/>
    </sheetView>
  </sheetViews>
  <sheetFormatPr baseColWidth="10" defaultRowHeight="14.4" x14ac:dyDescent="0.3"/>
  <cols>
    <col min="1" max="1" width="12.109375" customWidth="1"/>
  </cols>
  <sheetData>
    <row r="1" spans="1:2" x14ac:dyDescent="0.3">
      <c r="A1" t="s">
        <v>77</v>
      </c>
      <c r="B1" s="82" t="s">
        <v>91</v>
      </c>
    </row>
  </sheetData>
  <hyperlinks>
    <hyperlink ref="B1" location="SU_1500_001" display="SU 1500 001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40"/>
  <sheetViews>
    <sheetView zoomScale="70" zoomScaleNormal="70" workbookViewId="0">
      <selection activeCell="G15" sqref="G15"/>
    </sheetView>
  </sheetViews>
  <sheetFormatPr baseColWidth="10" defaultRowHeight="14.4" x14ac:dyDescent="0.3"/>
  <cols>
    <col min="1" max="1" width="11.5546875" customWidth="1"/>
    <col min="2" max="2" width="34.88671875" customWidth="1"/>
    <col min="3" max="3" width="36.44140625" customWidth="1"/>
    <col min="5" max="5" width="15.33203125" customWidth="1"/>
    <col min="7" max="7" width="43.33203125" customWidth="1"/>
    <col min="9" max="9" width="27.44140625" customWidth="1"/>
  </cols>
  <sheetData>
    <row r="1" spans="1:16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6" x14ac:dyDescent="0.3">
      <c r="A2" s="94" t="s">
        <v>0</v>
      </c>
      <c r="B2" s="16" t="s">
        <v>40</v>
      </c>
      <c r="C2" s="55"/>
      <c r="D2" s="55"/>
      <c r="E2" s="55"/>
      <c r="F2" s="55"/>
      <c r="G2" s="55" t="s">
        <v>63</v>
      </c>
      <c r="H2" s="55"/>
      <c r="I2" s="55"/>
      <c r="J2" s="95" t="s">
        <v>1</v>
      </c>
      <c r="K2" s="78">
        <v>81</v>
      </c>
      <c r="L2" s="55"/>
      <c r="M2" s="94" t="s">
        <v>16</v>
      </c>
      <c r="N2" s="72">
        <f>SU_1500_002_m+SU_1500_002_p</f>
        <v>0.26540753801370742</v>
      </c>
      <c r="O2" s="61"/>
    </row>
    <row r="3" spans="1:16" x14ac:dyDescent="0.3">
      <c r="A3" s="94" t="s">
        <v>3</v>
      </c>
      <c r="B3" s="16" t="str">
        <f>'SU A1500'!B3</f>
        <v>Suspension &amp; Shocks</v>
      </c>
      <c r="C3" s="55"/>
      <c r="D3" s="94" t="s">
        <v>6</v>
      </c>
      <c r="E3" s="82"/>
      <c r="F3" s="55"/>
      <c r="G3" s="55"/>
      <c r="H3" s="55"/>
      <c r="I3" s="55"/>
      <c r="J3" s="55"/>
      <c r="K3" s="55"/>
      <c r="L3" s="55"/>
      <c r="M3" s="94" t="s">
        <v>4</v>
      </c>
      <c r="N3" s="76">
        <v>8</v>
      </c>
      <c r="O3" s="61"/>
    </row>
    <row r="4" spans="1:16" x14ac:dyDescent="0.3">
      <c r="A4" s="94" t="s">
        <v>5</v>
      </c>
      <c r="B4" s="81" t="str">
        <f>'SU A1500'!B4</f>
        <v>Rear Pushrod</v>
      </c>
      <c r="C4" s="55"/>
      <c r="D4" s="94" t="s">
        <v>8</v>
      </c>
      <c r="E4" s="55"/>
      <c r="F4" s="55"/>
      <c r="G4" s="55"/>
      <c r="H4" s="55"/>
      <c r="I4" s="55"/>
      <c r="J4" s="96" t="s">
        <v>6</v>
      </c>
      <c r="K4" s="55"/>
      <c r="L4" s="55"/>
      <c r="M4" s="55"/>
      <c r="N4" s="55"/>
      <c r="O4" s="61"/>
    </row>
    <row r="5" spans="1:16" x14ac:dyDescent="0.3">
      <c r="A5" s="94" t="s">
        <v>15</v>
      </c>
      <c r="B5" s="27" t="s">
        <v>83</v>
      </c>
      <c r="C5" s="55"/>
      <c r="D5" s="94" t="s">
        <v>12</v>
      </c>
      <c r="E5" s="55"/>
      <c r="F5" s="55"/>
      <c r="G5" s="55"/>
      <c r="H5" s="55"/>
      <c r="I5" s="55"/>
      <c r="J5" s="96" t="s">
        <v>8</v>
      </c>
      <c r="K5" s="55"/>
      <c r="L5" s="55"/>
      <c r="M5" s="94" t="s">
        <v>9</v>
      </c>
      <c r="N5" s="72">
        <f>N3*N2</f>
        <v>2.1232603041096594</v>
      </c>
      <c r="O5" s="61"/>
    </row>
    <row r="6" spans="1:16" x14ac:dyDescent="0.3">
      <c r="A6" s="94" t="s">
        <v>7</v>
      </c>
      <c r="B6" s="124" t="s">
        <v>93</v>
      </c>
      <c r="C6" s="55"/>
      <c r="D6" s="55"/>
      <c r="E6" s="55"/>
      <c r="F6" s="55"/>
      <c r="G6" s="55"/>
      <c r="H6" s="55"/>
      <c r="I6" s="55"/>
      <c r="J6" s="96" t="s">
        <v>12</v>
      </c>
      <c r="K6" s="55"/>
      <c r="L6" s="55"/>
      <c r="M6" s="55"/>
      <c r="N6" s="55"/>
      <c r="O6" s="61"/>
    </row>
    <row r="7" spans="1:16" x14ac:dyDescent="0.3">
      <c r="A7" s="94" t="s">
        <v>10</v>
      </c>
      <c r="B7" s="16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6" x14ac:dyDescent="0.3">
      <c r="A8" s="94" t="s">
        <v>13</v>
      </c>
      <c r="B8" s="16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6" x14ac:dyDescent="0.3">
      <c r="A9" s="79"/>
      <c r="B9" s="28"/>
      <c r="C9" s="28"/>
      <c r="D9" s="28"/>
      <c r="E9" s="28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6" x14ac:dyDescent="0.3">
      <c r="A10" s="97" t="s">
        <v>14</v>
      </c>
      <c r="B10" s="98" t="s">
        <v>19</v>
      </c>
      <c r="C10" s="98" t="s">
        <v>20</v>
      </c>
      <c r="D10" s="98" t="s">
        <v>21</v>
      </c>
      <c r="E10" s="98" t="s">
        <v>22</v>
      </c>
      <c r="F10" s="99" t="s">
        <v>23</v>
      </c>
      <c r="G10" s="99" t="s">
        <v>24</v>
      </c>
      <c r="H10" s="99" t="s">
        <v>25</v>
      </c>
      <c r="I10" s="99" t="s">
        <v>26</v>
      </c>
      <c r="J10" s="99" t="s">
        <v>27</v>
      </c>
      <c r="K10" s="99" t="s">
        <v>28</v>
      </c>
      <c r="L10" s="99" t="s">
        <v>29</v>
      </c>
      <c r="M10" s="99" t="s">
        <v>17</v>
      </c>
      <c r="N10" s="99" t="s">
        <v>18</v>
      </c>
      <c r="O10" s="61"/>
    </row>
    <row r="11" spans="1:16" x14ac:dyDescent="0.3">
      <c r="A11" s="80">
        <v>10</v>
      </c>
      <c r="B11" s="29" t="s">
        <v>70</v>
      </c>
      <c r="C11" s="21" t="s">
        <v>84</v>
      </c>
      <c r="D11" s="31">
        <v>2.25</v>
      </c>
      <c r="E11" s="159">
        <f>L11*J11*K11</f>
        <v>9.4700168949810714E-3</v>
      </c>
      <c r="F11" s="21" t="s">
        <v>71</v>
      </c>
      <c r="G11" s="21"/>
      <c r="H11" s="20"/>
      <c r="I11" s="167" t="s">
        <v>86</v>
      </c>
      <c r="J11" s="123">
        <f>PI()*(8*10^-3)^2</f>
        <v>2.0106192982974675E-4</v>
      </c>
      <c r="K11" s="22">
        <v>6.0000000000000001E-3</v>
      </c>
      <c r="L11" s="30">
        <v>7850</v>
      </c>
      <c r="M11" s="24">
        <v>1</v>
      </c>
      <c r="N11" s="31">
        <f>IF(J11="",D11*M11,D11*J11*K11*L11*M11)</f>
        <v>2.1307538013707411E-2</v>
      </c>
      <c r="O11" s="65"/>
      <c r="P11" s="23"/>
    </row>
    <row r="12" spans="1:16" x14ac:dyDescent="0.3">
      <c r="A12" s="66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00" t="s">
        <v>18</v>
      </c>
      <c r="N12" s="101">
        <f>SUM(N11:N11)</f>
        <v>2.1307538013707411E-2</v>
      </c>
      <c r="O12" s="61"/>
    </row>
    <row r="13" spans="1:16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6" x14ac:dyDescent="0.3">
      <c r="A14" s="102" t="s">
        <v>14</v>
      </c>
      <c r="B14" s="99" t="s">
        <v>31</v>
      </c>
      <c r="C14" s="99" t="s">
        <v>20</v>
      </c>
      <c r="D14" s="99" t="s">
        <v>21</v>
      </c>
      <c r="E14" s="99" t="s">
        <v>32</v>
      </c>
      <c r="F14" s="99" t="s">
        <v>17</v>
      </c>
      <c r="G14" s="99" t="s">
        <v>33</v>
      </c>
      <c r="H14" s="99" t="s">
        <v>34</v>
      </c>
      <c r="I14" s="99" t="s">
        <v>18</v>
      </c>
      <c r="J14" s="25"/>
      <c r="K14" s="25"/>
      <c r="L14" s="25"/>
      <c r="M14" s="25"/>
      <c r="N14" s="25"/>
      <c r="O14" s="61"/>
    </row>
    <row r="15" spans="1:16" x14ac:dyDescent="0.3">
      <c r="A15" s="133">
        <v>10</v>
      </c>
      <c r="B15" s="132" t="s">
        <v>72</v>
      </c>
      <c r="C15" s="132"/>
      <c r="D15" s="131">
        <v>1.3</v>
      </c>
      <c r="E15" s="132" t="s">
        <v>35</v>
      </c>
      <c r="F15" s="132">
        <v>1</v>
      </c>
      <c r="G15" s="132" t="s">
        <v>87</v>
      </c>
      <c r="H15" s="132">
        <f>1/8</f>
        <v>0.125</v>
      </c>
      <c r="I15" s="131">
        <f>D15*F15*H15</f>
        <v>0.16250000000000001</v>
      </c>
      <c r="J15" s="57"/>
      <c r="K15" s="57"/>
      <c r="L15" s="57"/>
      <c r="M15" s="57"/>
      <c r="N15" s="57"/>
      <c r="O15" s="67"/>
      <c r="P15" s="26"/>
    </row>
    <row r="16" spans="1:16" x14ac:dyDescent="0.3">
      <c r="A16" s="133">
        <v>20</v>
      </c>
      <c r="B16" s="132" t="s">
        <v>85</v>
      </c>
      <c r="C16" s="132"/>
      <c r="D16" s="131">
        <v>0.04</v>
      </c>
      <c r="E16" s="132" t="s">
        <v>76</v>
      </c>
      <c r="F16" s="132">
        <v>0.68</v>
      </c>
      <c r="G16" s="132" t="s">
        <v>73</v>
      </c>
      <c r="H16" s="132">
        <v>3</v>
      </c>
      <c r="I16" s="131">
        <f>D16*F16*H16</f>
        <v>8.1600000000000006E-2</v>
      </c>
      <c r="J16" s="55"/>
      <c r="K16" s="55"/>
      <c r="L16" s="55"/>
      <c r="M16" s="55"/>
      <c r="N16" s="55"/>
      <c r="O16" s="61"/>
    </row>
    <row r="17" spans="1:16" x14ac:dyDescent="0.3">
      <c r="A17" s="66"/>
      <c r="B17" s="25"/>
      <c r="C17" s="25"/>
      <c r="D17" s="25"/>
      <c r="E17" s="25"/>
      <c r="F17" s="25"/>
      <c r="G17" s="25"/>
      <c r="H17" s="103" t="s">
        <v>18</v>
      </c>
      <c r="I17" s="101">
        <f>SUM(I15:I16)</f>
        <v>0.24410000000000001</v>
      </c>
      <c r="J17" s="25"/>
      <c r="K17" s="25"/>
      <c r="L17" s="25"/>
      <c r="M17" s="25"/>
      <c r="N17" s="25"/>
      <c r="O17" s="61"/>
    </row>
    <row r="18" spans="1:16" ht="15" thickBot="1" x14ac:dyDescent="0.35">
      <c r="A18" s="68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70"/>
    </row>
    <row r="22" spans="1:16" x14ac:dyDescent="0.3">
      <c r="A22" s="177"/>
      <c r="B22" s="177"/>
      <c r="C22" s="177"/>
      <c r="D22" s="177"/>
      <c r="E22" s="177"/>
      <c r="F22" s="177"/>
      <c r="G22" s="177"/>
      <c r="H22" s="177"/>
      <c r="I22" s="177"/>
      <c r="J22" s="177"/>
      <c r="K22" s="177"/>
      <c r="L22" s="177"/>
      <c r="M22" s="177"/>
      <c r="N22" s="177"/>
      <c r="O22" s="177"/>
      <c r="P22" s="177"/>
    </row>
    <row r="23" spans="1:16" x14ac:dyDescent="0.3">
      <c r="A23" s="177"/>
      <c r="B23" s="168"/>
      <c r="C23" s="162"/>
      <c r="D23" s="162"/>
      <c r="E23" s="162"/>
      <c r="F23" s="162"/>
      <c r="G23" s="161"/>
      <c r="H23" s="162"/>
      <c r="I23" s="162"/>
      <c r="J23" s="162"/>
      <c r="K23" s="178"/>
      <c r="L23" s="163"/>
      <c r="M23" s="162"/>
      <c r="N23" s="168"/>
      <c r="O23" s="164"/>
      <c r="P23" s="177"/>
    </row>
    <row r="24" spans="1:16" x14ac:dyDescent="0.3">
      <c r="A24" s="177"/>
      <c r="B24" s="168"/>
      <c r="C24" s="162"/>
      <c r="D24" s="179"/>
      <c r="E24" s="161"/>
      <c r="F24" s="162"/>
      <c r="G24" s="162"/>
      <c r="H24" s="162"/>
      <c r="I24" s="162"/>
      <c r="J24" s="162"/>
      <c r="K24" s="162"/>
      <c r="L24" s="162"/>
      <c r="M24" s="162"/>
      <c r="N24" s="168"/>
      <c r="O24" s="165"/>
      <c r="P24" s="177"/>
    </row>
    <row r="25" spans="1:16" x14ac:dyDescent="0.3">
      <c r="A25" s="177"/>
      <c r="B25" s="168"/>
      <c r="C25" s="161"/>
      <c r="D25" s="162"/>
      <c r="E25" s="168"/>
      <c r="F25" s="162"/>
      <c r="G25" s="162"/>
      <c r="H25" s="162"/>
      <c r="I25" s="162"/>
      <c r="J25" s="162"/>
      <c r="K25" s="168"/>
      <c r="L25" s="162"/>
      <c r="M25" s="162"/>
      <c r="N25" s="162"/>
      <c r="O25" s="160"/>
      <c r="P25" s="177"/>
    </row>
    <row r="26" spans="1:16" x14ac:dyDescent="0.3">
      <c r="A26" s="177"/>
      <c r="B26" s="168"/>
      <c r="C26" s="170"/>
      <c r="D26" s="162"/>
      <c r="E26" s="168"/>
      <c r="F26" s="162"/>
      <c r="G26" s="162"/>
      <c r="H26" s="162"/>
      <c r="I26" s="162"/>
      <c r="J26" s="162"/>
      <c r="K26" s="168"/>
      <c r="L26" s="162"/>
      <c r="M26" s="162"/>
      <c r="N26" s="168"/>
      <c r="O26" s="164"/>
      <c r="P26" s="177"/>
    </row>
    <row r="27" spans="1:16" x14ac:dyDescent="0.3">
      <c r="A27" s="177"/>
      <c r="B27" s="168"/>
      <c r="C27" s="166"/>
      <c r="D27" s="162"/>
      <c r="E27" s="162"/>
      <c r="F27" s="162"/>
      <c r="G27" s="162"/>
      <c r="H27" s="162"/>
      <c r="I27" s="162"/>
      <c r="J27" s="162"/>
      <c r="K27" s="168"/>
      <c r="L27" s="162"/>
      <c r="M27" s="162"/>
      <c r="N27" s="162"/>
      <c r="O27" s="162"/>
      <c r="P27" s="177"/>
    </row>
    <row r="28" spans="1:16" x14ac:dyDescent="0.3">
      <c r="A28" s="177"/>
      <c r="B28" s="168"/>
      <c r="C28" s="162"/>
      <c r="D28" s="162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2"/>
      <c r="P28" s="177"/>
    </row>
    <row r="29" spans="1:16" x14ac:dyDescent="0.3">
      <c r="A29" s="177"/>
      <c r="B29" s="168"/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77"/>
    </row>
    <row r="30" spans="1:16" x14ac:dyDescent="0.3">
      <c r="A30" s="177"/>
      <c r="B30" s="177"/>
      <c r="C30" s="177"/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7"/>
    </row>
    <row r="31" spans="1:16" x14ac:dyDescent="0.3">
      <c r="A31" s="177"/>
      <c r="B31" s="168"/>
      <c r="C31" s="168"/>
      <c r="D31" s="168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77"/>
    </row>
    <row r="32" spans="1:16" x14ac:dyDescent="0.3">
      <c r="A32" s="177"/>
      <c r="B32" s="162"/>
      <c r="C32" s="162"/>
      <c r="D32" s="162"/>
      <c r="E32" s="173"/>
      <c r="F32" s="180"/>
      <c r="G32" s="162"/>
      <c r="H32" s="162"/>
      <c r="I32" s="174"/>
      <c r="J32" s="181"/>
      <c r="K32" s="175"/>
      <c r="L32" s="182"/>
      <c r="M32" s="183"/>
      <c r="N32" s="183"/>
      <c r="O32" s="164"/>
      <c r="P32" s="177"/>
    </row>
    <row r="33" spans="1:16" x14ac:dyDescent="0.3">
      <c r="A33" s="177"/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184"/>
      <c r="O33" s="185"/>
      <c r="P33" s="177"/>
    </row>
    <row r="34" spans="1:16" x14ac:dyDescent="0.3">
      <c r="A34" s="177"/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</row>
    <row r="35" spans="1:16" x14ac:dyDescent="0.3">
      <c r="A35" s="177"/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77"/>
    </row>
    <row r="36" spans="1:16" x14ac:dyDescent="0.3">
      <c r="A36" s="177"/>
      <c r="B36" s="162"/>
      <c r="C36" s="176"/>
      <c r="D36" s="186"/>
      <c r="E36" s="173"/>
      <c r="F36" s="162"/>
      <c r="G36" s="162"/>
      <c r="H36" s="172"/>
      <c r="I36" s="187"/>
      <c r="J36" s="173"/>
      <c r="K36" s="160"/>
      <c r="L36" s="160"/>
      <c r="M36" s="160"/>
      <c r="N36" s="160"/>
      <c r="O36" s="160"/>
      <c r="P36" s="177"/>
    </row>
    <row r="37" spans="1:16" x14ac:dyDescent="0.3">
      <c r="A37" s="177"/>
      <c r="B37" s="162"/>
      <c r="C37" s="176"/>
      <c r="D37" s="186"/>
      <c r="E37" s="173"/>
      <c r="F37" s="162"/>
      <c r="G37" s="187"/>
      <c r="H37" s="172"/>
      <c r="I37" s="162"/>
      <c r="J37" s="173"/>
      <c r="K37" s="160"/>
      <c r="L37" s="160"/>
      <c r="M37" s="160"/>
      <c r="N37" s="160"/>
      <c r="O37" s="160"/>
      <c r="P37" s="177"/>
    </row>
    <row r="38" spans="1:16" x14ac:dyDescent="0.3">
      <c r="A38" s="177"/>
      <c r="B38" s="168"/>
      <c r="C38" s="168"/>
      <c r="D38" s="168"/>
      <c r="E38" s="168"/>
      <c r="F38" s="168"/>
      <c r="G38" s="168"/>
      <c r="H38" s="168"/>
      <c r="I38" s="184"/>
      <c r="J38" s="185"/>
      <c r="K38" s="168"/>
      <c r="L38" s="168"/>
      <c r="M38" s="168"/>
      <c r="N38" s="168"/>
      <c r="O38" s="168"/>
      <c r="P38" s="177"/>
    </row>
    <row r="39" spans="1:16" x14ac:dyDescent="0.3">
      <c r="A39" s="177"/>
      <c r="B39" s="160"/>
      <c r="C39" s="160"/>
      <c r="D39" s="160"/>
      <c r="E39" s="160"/>
      <c r="F39" s="160"/>
      <c r="G39" s="160"/>
      <c r="H39" s="160"/>
      <c r="I39" s="163"/>
      <c r="J39" s="169"/>
      <c r="K39" s="160"/>
      <c r="L39" s="162"/>
      <c r="M39" s="162"/>
      <c r="N39" s="162"/>
      <c r="O39" s="162"/>
      <c r="P39" s="177"/>
    </row>
    <row r="40" spans="1:16" x14ac:dyDescent="0.3">
      <c r="B40" s="171"/>
      <c r="C40" s="171"/>
      <c r="D40" s="171"/>
      <c r="E40" s="171"/>
      <c r="F40" s="171"/>
      <c r="G40" s="171"/>
      <c r="H40" s="171"/>
      <c r="I40" s="171"/>
      <c r="J40" s="171"/>
      <c r="K40" s="171"/>
      <c r="L40" s="171"/>
      <c r="M40" s="171"/>
      <c r="N40" s="171"/>
      <c r="O40" s="171"/>
    </row>
  </sheetData>
  <hyperlinks>
    <hyperlink ref="B6" location="SU_A1500" display="SU 1500 002"/>
    <hyperlink ref="B4" location="BR_A0001" display="BR_A0001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19</vt:i4>
      </vt:variant>
    </vt:vector>
  </HeadingPairs>
  <TitlesOfParts>
    <vt:vector size="24" baseType="lpstr">
      <vt:lpstr>BOM</vt:lpstr>
      <vt:lpstr>SU A1500</vt:lpstr>
      <vt:lpstr>SU 1500 001</vt:lpstr>
      <vt:lpstr>dSU 1500 001</vt:lpstr>
      <vt:lpstr>SU 1500 002</vt:lpstr>
      <vt:lpstr>BOM!Car</vt:lpstr>
      <vt:lpstr>BOM!CompCode</vt:lpstr>
      <vt:lpstr>dSU_1500_001</vt:lpstr>
      <vt:lpstr>BOM!Impression_des_titres</vt:lpstr>
      <vt:lpstr>SU_1500_001</vt:lpstr>
      <vt:lpstr>SU_1500_001_m</vt:lpstr>
      <vt:lpstr>SU_1500_001_p</vt:lpstr>
      <vt:lpstr>SU_1500_001_q</vt:lpstr>
      <vt:lpstr>SU_1500_002</vt:lpstr>
      <vt:lpstr>SU_1500_002_m</vt:lpstr>
      <vt:lpstr>SU_1500_002_p</vt:lpstr>
      <vt:lpstr>SU_1500_002_q</vt:lpstr>
      <vt:lpstr>SU_A1500</vt:lpstr>
      <vt:lpstr>SU_A1500_f</vt:lpstr>
      <vt:lpstr>SU_A1500_m</vt:lpstr>
      <vt:lpstr>SU_A1500_p</vt:lpstr>
      <vt:lpstr>SU_A1500_pa</vt:lpstr>
      <vt:lpstr>SU_A1500_q</vt:lpstr>
      <vt:lpstr>BOM!Zone_d_impression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Victor</cp:lastModifiedBy>
  <cp:revision>0</cp:revision>
  <dcterms:created xsi:type="dcterms:W3CDTF">2015-05-29T18:57:13Z</dcterms:created>
  <dcterms:modified xsi:type="dcterms:W3CDTF">2018-05-01T00:33:28Z</dcterms:modified>
  <dc:language>fr-FR</dc:language>
</cp:coreProperties>
</file>